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7370" windowHeight="9045" tabRatio="805" activeTab="0"/>
  </bookViews>
  <sheets>
    <sheet name="Összefoglaló" sheetId="1" r:id="rId1"/>
    <sheet name="1.Onbe" sheetId="2" r:id="rId2"/>
    <sheet name="2.Onki" sheetId="3" r:id="rId3"/>
    <sheet name="3.Inbe" sheetId="4" r:id="rId4"/>
    <sheet name="4.Inbe" sheetId="5" r:id="rId5"/>
    <sheet name="5.Inki" sheetId="6" r:id="rId6"/>
    <sheet name="6.Önk.műk." sheetId="7" r:id="rId7"/>
    <sheet name="6.A Alapítv." sheetId="8" r:id="rId8"/>
    <sheet name="7.Beruh." sheetId="9" r:id="rId9"/>
    <sheet name="8.Felúj." sheetId="10" r:id="rId10"/>
    <sheet name="9.Mérleg" sheetId="11" r:id="rId11"/>
    <sheet name="10.Létszám" sheetId="12" r:id="rId12"/>
    <sheet name="11.képv" sheetId="13" r:id="rId13"/>
  </sheets>
  <definedNames>
    <definedName name="_4._sz._sor_részletezése" localSheetId="12">#REF!</definedName>
    <definedName name="_4._sz._sor_részletezése" localSheetId="7">#REF!</definedName>
    <definedName name="_4._sz._sor_részletezése" localSheetId="8">#REF!</definedName>
    <definedName name="_4._sz._sor_részletezése" localSheetId="9">#REF!</definedName>
    <definedName name="_4._sz._sor_részletezése" localSheetId="0">#REF!</definedName>
    <definedName name="_4._sz._sor_részletezése">#REF!</definedName>
    <definedName name="Alapítv">#REF!</definedName>
    <definedName name="_xlnm.Print_Titles" localSheetId="1">'1.Onbe'!$5:$7</definedName>
    <definedName name="_xlnm.Print_Titles" localSheetId="11">'10.Létszám'!$5:$5</definedName>
    <definedName name="_xlnm.Print_Titles" localSheetId="12">'11.képv'!$4:$7</definedName>
    <definedName name="_xlnm.Print_Titles" localSheetId="2">'2.Onki'!$5:$7</definedName>
    <definedName name="_xlnm.Print_Titles" localSheetId="3">'3.Inbe'!$4:$7</definedName>
    <definedName name="_xlnm.Print_Titles" localSheetId="4">'4.Inbe'!$4:$7</definedName>
    <definedName name="_xlnm.Print_Titles" localSheetId="5">'5.Inki'!$5:$8</definedName>
    <definedName name="_xlnm.Print_Titles" localSheetId="7">'6.A Alapítv.'!$5:$8</definedName>
    <definedName name="_xlnm.Print_Titles" localSheetId="6">'6.Önk.műk.'!$4:$7</definedName>
    <definedName name="_xlnm.Print_Titles" localSheetId="8">'7.Beruh.'!$4:$6</definedName>
    <definedName name="_xlnm.Print_Titles" localSheetId="9">'8.Felúj.'!$4:$6</definedName>
    <definedName name="_xlnm.Print_Titles" localSheetId="0">'Összefoglaló'!$4:$6</definedName>
    <definedName name="_xlnm.Print_Area" localSheetId="1">'1.Onbe'!$A$1:$M$69</definedName>
    <definedName name="_xlnm.Print_Area" localSheetId="11">'10.Létszám'!$A$1:$G$40</definedName>
    <definedName name="_xlnm.Print_Area" localSheetId="12">'11.képv'!$A$1:$Q$59</definedName>
    <definedName name="_xlnm.Print_Area" localSheetId="2">'2.Onki'!$A$1:$M$42</definedName>
    <definedName name="_xlnm.Print_Area" localSheetId="3">'3.Inbe'!$A$1:$N$259</definedName>
    <definedName name="_xlnm.Print_Area" localSheetId="4">'4.Inbe'!$A$1:$H$36</definedName>
    <definedName name="_xlnm.Print_Area" localSheetId="5">'5.Inki'!$A$1:$Q$434</definedName>
    <definedName name="_xlnm.Print_Area" localSheetId="7">'6.A Alapítv.'!$A$1:$C$122</definedName>
    <definedName name="_xlnm.Print_Area" localSheetId="6">'6.Önk.műk.'!$A$1:$N$1087</definedName>
    <definedName name="_xlnm.Print_Area" localSheetId="8">'7.Beruh.'!$A$1:$M$280</definedName>
    <definedName name="_xlnm.Print_Area" localSheetId="9">'8.Felúj.'!$A$1:$L$165</definedName>
    <definedName name="_xlnm.Print_Area" localSheetId="10">'9.Mérleg'!$A$1:$H$36</definedName>
    <definedName name="_xlnm.Print_Area" localSheetId="0">'Összefoglaló'!$A$1:$E$264</definedName>
  </definedNames>
  <calcPr fullCalcOnLoad="1"/>
</workbook>
</file>

<file path=xl/sharedStrings.xml><?xml version="1.0" encoding="utf-8"?>
<sst xmlns="http://schemas.openxmlformats.org/spreadsheetml/2006/main" count="3836" uniqueCount="1264">
  <si>
    <t>adatok eFt-ban</t>
  </si>
  <si>
    <t>A</t>
  </si>
  <si>
    <t>C</t>
  </si>
  <si>
    <t>B</t>
  </si>
  <si>
    <t>D</t>
  </si>
  <si>
    <t>E</t>
  </si>
  <si>
    <t>Megnevezés</t>
  </si>
  <si>
    <t>2015. évi előirányzat</t>
  </si>
  <si>
    <t xml:space="preserve">Veszprém integrált településfejlesztés, belváros funkcióbővítő rehabilitációja I/B ütem </t>
  </si>
  <si>
    <t>Veszprémi multifunkcionális közösségi központ kialakítása - AGÓRA Veszprém TIOP-1.2.1.A-12/1-2013-0001</t>
  </si>
  <si>
    <t>Temetők üzemeltetésével kapcsolatos feladatok</t>
  </si>
  <si>
    <t>Parkfenntartás</t>
  </si>
  <si>
    <t>Köztisztasági feladatok</t>
  </si>
  <si>
    <t xml:space="preserve">Kéményseprési tevékenység támogatása </t>
  </si>
  <si>
    <t>VKTT Egyesített Szociális Intézmény</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</si>
  <si>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</si>
  <si>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</si>
  <si>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</si>
  <si>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</si>
  <si>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</si>
  <si>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</si>
  <si>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</si>
  <si>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</si>
  <si>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</si>
  <si>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</si>
  <si>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</si>
  <si>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</si>
  <si>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</si>
  <si>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2015. utáni javaslat</t>
  </si>
  <si>
    <t>Önkormányzati felújítási kiadások</t>
  </si>
  <si>
    <t>Csapadékvíz elvezetési problémák megoldása</t>
  </si>
  <si>
    <t>K</t>
  </si>
  <si>
    <t>Aradi V. úti garázstelepi utak felújítása</t>
  </si>
  <si>
    <t>NK</t>
  </si>
  <si>
    <t xml:space="preserve">Kertészeti felújítások    </t>
  </si>
  <si>
    <t>Védett sírok megőrzése</t>
  </si>
  <si>
    <t xml:space="preserve"> Árkok felújítása (Látóhegyi árok)</t>
  </si>
  <si>
    <t>Elhasználódott labdapályák felújítása és balesetveszély elhárítás</t>
  </si>
  <si>
    <t>Alsóvárosi temető Őrház felújítása</t>
  </si>
  <si>
    <t>Köztéri padok felújítása</t>
  </si>
  <si>
    <t>Tüzér utcai telephely kerítés felújítása</t>
  </si>
  <si>
    <t>Földutak felújítása</t>
  </si>
  <si>
    <t>Köztéri műalkotások rekonstrukciója</t>
  </si>
  <si>
    <t>Vár u. kockakő burkolat felújítása</t>
  </si>
  <si>
    <t>Önkormányzati bérlakások felújítása</t>
  </si>
  <si>
    <t>Intézményekben kétutas tűzjelző rendszer beüzemelése</t>
  </si>
  <si>
    <t>VMJV Egyesített Bölcsődéje (Módszertani Bölcsőde)</t>
  </si>
  <si>
    <t>VMJV Egyesített Bölcsődéje (Vackor Bölcsőde)</t>
  </si>
  <si>
    <t>VMJV Egyesített Bölcsődéje (Hóvirági Bölcsőde)</t>
  </si>
  <si>
    <t>VMJV Egyesített Bölcsődéje (Aprófalvi Bölcsőde)</t>
  </si>
  <si>
    <t>Bóbita Körzeti Óvoda</t>
  </si>
  <si>
    <t>Bóbita Körzeti Óvoda (Hársfa Tagóvoda)</t>
  </si>
  <si>
    <t>Egry úti Körzeti Óvoda</t>
  </si>
  <si>
    <t>Egry úti Körzeti Óvoda (Nárcisz Tagóvoda)</t>
  </si>
  <si>
    <t>Csillag úti Körzeti Óvoda</t>
  </si>
  <si>
    <t>Vizesblokk felújítás I. ütem</t>
  </si>
  <si>
    <t>Csillag úti Körzeti Óvoda (Cholnoky ltp-i Tagóvoda)</t>
  </si>
  <si>
    <t>Kastélykert Körzeti Óvoda</t>
  </si>
  <si>
    <t xml:space="preserve">Terasz és a  tartópillér, belső járda felújítása statikai szakvélemény alapján </t>
  </si>
  <si>
    <t xml:space="preserve">Csiga csoport mosdójának felújítása (folyamatos dugulás, csöpögés, repedezett csempe </t>
  </si>
  <si>
    <t>Vadvirág Körzeti Óvoda (Csillagvár Waldorf Tagóvoda)</t>
  </si>
  <si>
    <t>Iroda és logopédiai helyiség parketta cseréje, festés, mázolás</t>
  </si>
  <si>
    <t>Báthory István Általános Iskola</t>
  </si>
  <si>
    <t>Balesetveszélyes támfal megerősítése</t>
  </si>
  <si>
    <t>Bejárati ajtók cseréje</t>
  </si>
  <si>
    <t>Cholnoky Jenő Általános Iskola</t>
  </si>
  <si>
    <t>Főépület vizesblokkjainak felújítása 1 fiú-1 lány 1 strangon 2. emeleten</t>
  </si>
  <si>
    <t>Deák Ferenc Általános Iskola</t>
  </si>
  <si>
    <t>Földszinti leány (és AM mosdó) és I. emeleti fiú mosdó felújítása</t>
  </si>
  <si>
    <t>Dózsa György Általános Iskola</t>
  </si>
  <si>
    <t>Sportpálya megsüllyedt burkolatának rekonstrukciója, öntött gumiburkolattal</t>
  </si>
  <si>
    <t>Koncepció a teljes felújításra</t>
  </si>
  <si>
    <t>Gyulaffy László Általános Iskola</t>
  </si>
  <si>
    <t>Lépcsőburkolat javítása a bejáratoknál</t>
  </si>
  <si>
    <t>Nyílászáró cseréje 2 helyiségben (konyha: ajtó, ablakok; technikaterem: ablakok)</t>
  </si>
  <si>
    <t>Tetők javítása, újra fóliázása  az emeleti ablakok felett (beázások miatt)</t>
  </si>
  <si>
    <t>H. Botev Általános Iskola</t>
  </si>
  <si>
    <t>"B"  épület nyílászáró csere</t>
  </si>
  <si>
    <t>Kossuth Lajos Általános Iskola</t>
  </si>
  <si>
    <t>Pincében vakolat cseréje, az északi oldal drénezésével együtt (penészedés miatt)</t>
  </si>
  <si>
    <t>Rózsa úti Általános Iskola</t>
  </si>
  <si>
    <t>Nyílászáró csere 3 tanteremben</t>
  </si>
  <si>
    <t>Vizesblokk felújítás</t>
  </si>
  <si>
    <t>Simonyi Zsigmond Általános Iskola</t>
  </si>
  <si>
    <t xml:space="preserve">Alagsori helyiségek külső szigetelése beázás ellen: 1./ technika terem 2./ kis tornaterem 3./ könyvtár 4./ egyéb alagsori helyiségek </t>
  </si>
  <si>
    <t>Lovassy László Gimnázium</t>
  </si>
  <si>
    <t>Biztonsági fólia ablakra</t>
  </si>
  <si>
    <t>Rajzterem aljzatának vizesedés megszüntetése külső vízelvezetéssel</t>
  </si>
  <si>
    <t>Vetési Albert Gimnázium</t>
  </si>
  <si>
    <t>Teljes járólapcsere: aula+fórum</t>
  </si>
  <si>
    <t>Középiskolai Kollégium</t>
  </si>
  <si>
    <t>Vizesblokk felújítás II. ütem</t>
  </si>
  <si>
    <t>Március 15. utcai uszoda és sportcsarnok</t>
  </si>
  <si>
    <t>Városi Művelődési Központ</t>
  </si>
  <si>
    <t>Művészetek Háza</t>
  </si>
  <si>
    <t xml:space="preserve">Csikász Galéria : ablakok felújítása vagy cseréje </t>
  </si>
  <si>
    <t>Eötvös Károly Megyei Könyvtár</t>
  </si>
  <si>
    <t>Beázások megszüntetése Fogadótér, lépcsőház, ruhatár (új épület)</t>
  </si>
  <si>
    <t>Petőfi Színház</t>
  </si>
  <si>
    <t>Színház lapostető vízszigetelésének javítása, cseréje beázások miatt</t>
  </si>
  <si>
    <t>Játékszín tetőjavítása</t>
  </si>
  <si>
    <t>Színészház tetőjavítása</t>
  </si>
  <si>
    <t>Számítástechnikai rendszerfejlesztés</t>
  </si>
  <si>
    <t>Büfé melletti vakolat szigetelése</t>
  </si>
  <si>
    <t>EÜ Alapellátási Intézmény</t>
  </si>
  <si>
    <t>Cserhát ltp. 1. védőnői tanácsadó és gyermekorvosi rendelő felújítása, kialakítása</t>
  </si>
  <si>
    <t>Cserhát ltp.1.  átalakítása házi orvosi rendelőkké</t>
  </si>
  <si>
    <t>Cholnoky u. 19. gyerek rendelő váró járólapozása, vizesblokk felújítása</t>
  </si>
  <si>
    <t>Március 15. u. 4/B. felnőtt rendelő járólapozása</t>
  </si>
  <si>
    <t>Ördögárok u. 5. gyerek rendelő tető javítása a folyamatos beázás miatt</t>
  </si>
  <si>
    <t>Halle u. 5/F. felnőtt rendelő felújítás befejező ütem</t>
  </si>
  <si>
    <t>Jutasi 59. rendelő felülvilágító ablakcsere befejezés</t>
  </si>
  <si>
    <t>Felázott főfalak vizesedése miatt szakvélemény készítés</t>
  </si>
  <si>
    <t>Nagy László u. 4. sz. alatti lelki segélyszolgálat</t>
  </si>
  <si>
    <t>Lelki segélyszolgálat belső felújítása</t>
  </si>
  <si>
    <t xml:space="preserve">    Török Ignác utca 10.</t>
  </si>
  <si>
    <t>A főzőkonyhához zsírfogó kiépítése</t>
  </si>
  <si>
    <t xml:space="preserve">    Március 15. u. 1/A</t>
  </si>
  <si>
    <t>Akadálymentesítés</t>
  </si>
  <si>
    <t>VMJV Polgármesteri Hivatal</t>
  </si>
  <si>
    <t>Főépület északi oldalán ereszt burkoló lambéria cseréje, utólagos hőszigeteléssel</t>
  </si>
  <si>
    <t>Iktatási irodánál elmozdult fal helyreállítás</t>
  </si>
  <si>
    <t>Főépület, fűtési rendszer alagsori felszálló ágak kiváltása</t>
  </si>
  <si>
    <t xml:space="preserve">B épület alagsor belső felújítás szellőzés </t>
  </si>
  <si>
    <t>Önkormányzati felújítási kiadások összesen</t>
  </si>
  <si>
    <t>* Feladatellátás jellege:</t>
  </si>
  <si>
    <t>K= Magyarország helyi önkormányzatairól szóló 2011. évi CLXXXIX. törvény 13. § (1) bekezdése szerinti kötelező feladatok</t>
  </si>
  <si>
    <t>NK= Önkormányzat által önként vállalt feladatok</t>
  </si>
  <si>
    <t>J</t>
  </si>
  <si>
    <t>Teljesítés 2013.12.31-ig</t>
  </si>
  <si>
    <t>Önkormányzati beruházási kiadások</t>
  </si>
  <si>
    <t>Szociális városrehabilitáció Veszprémben KDOP-3.1.1/D2-13-k2-2013-0002.</t>
  </si>
  <si>
    <t>Fenntartható városfejlesztési programok előkészítése KDOP-3.1.1/E-13.</t>
  </si>
  <si>
    <t>Természettudományos közoktatási laboratórium kialakítása a veszprémi Ipari Szakközépiskola és Gimnáziumban TÁMOP-3.1.3-11/2-2012-0061</t>
  </si>
  <si>
    <t>Egységben az erő! - Óvodafejlesztés Veszprémben TÁMOP-3.1.11-12/2-2012-0026.</t>
  </si>
  <si>
    <t xml:space="preserve">KEOP-2014-4.10.0/N Fotovoltaikus rendszerek kialakítása </t>
  </si>
  <si>
    <t>KEOP-2014-4.10.0/F Önkormányzatok és intézményeik épületenergetikai fejlesztése megújuló energiaforrás hasznosításával kombinálva a konvergencia régiókban</t>
  </si>
  <si>
    <t>Stratégiai előkészítés</t>
  </si>
  <si>
    <t>ÁROP-1.A.3.Az esélyegyenlőség erősítését szolgáló együttműködés segítése a veszprémi járásban</t>
  </si>
  <si>
    <t>"Pannon-Tudás-Park" TÁMOP 4.2.1C-14/1/Konv.</t>
  </si>
  <si>
    <t>Smart City</t>
  </si>
  <si>
    <t>Tüzér u. - Házgyári u. forgalomba helyezés meghosszabbítása</t>
  </si>
  <si>
    <t>Remete utcai híd átépítésének tervezése engedélyezése és kivitelezése</t>
  </si>
  <si>
    <t>Fenyves u.-Erdész u. közötti gyalogos átkötés kialakítása</t>
  </si>
  <si>
    <t>Veszprém külterület 0231-8. hrsz-ú reptér melletti ingatlan törlesztő részlet</t>
  </si>
  <si>
    <t>Műhelyház céljára ingatlan vásárlása</t>
  </si>
  <si>
    <t>Közvilágítás bővítések</t>
  </si>
  <si>
    <t xml:space="preserve">Erdőtervezés és telepítés </t>
  </si>
  <si>
    <t xml:space="preserve">Utcanévtáblák </t>
  </si>
  <si>
    <t>Korlátok építése</t>
  </si>
  <si>
    <t>Közműalagút vészjelző berendezés cseréje</t>
  </si>
  <si>
    <t>Műfüves pályák fejlesztése önrész</t>
  </si>
  <si>
    <t>Uszodaépítés előkészítés</t>
  </si>
  <si>
    <t>Cholnoky szobor</t>
  </si>
  <si>
    <t>Stromfeld utcai parkoló építése, tervezése</t>
  </si>
  <si>
    <t>Végleges forgalomba helyezésekhez szükséges ingatlanrendezés</t>
  </si>
  <si>
    <t>Veszprém Kazán - Sorompó u. járda kivitelezés</t>
  </si>
  <si>
    <t>Karacs T. u. parkolóépítés, zöldterület rendezés, járdaépítés II. ütem járdaépítés</t>
  </si>
  <si>
    <t>Járda, közvilágítás Magyar Nagyasszonyok Templom mögött</t>
  </si>
  <si>
    <t>Henger u. I. ütem</t>
  </si>
  <si>
    <t>Bakonyi Ház Alpha pályázat önrész</t>
  </si>
  <si>
    <t>Játszótérépítések</t>
  </si>
  <si>
    <t>Kertváros csapadékvíz-elvezetése, kivitelezés</t>
  </si>
  <si>
    <t>Viola köz rekonstrukció II. ütem</t>
  </si>
  <si>
    <t xml:space="preserve">Csererdő lakótelep úthálózat rekonstrukció engedélyezési költségei és kiviteli terve </t>
  </si>
  <si>
    <t>Tobak utcai támfal és út helyreállítás</t>
  </si>
  <si>
    <t>Hulladéklerakó rekultiváció</t>
  </si>
  <si>
    <t>Kádártai Közösségi Ház átépítése</t>
  </si>
  <si>
    <t>Önkormányzati egyéb felhalmozási célú kiadások</t>
  </si>
  <si>
    <t>Veszprémi Programiroda Kft. törzstőke-emelés, tőketartalékba helyezés</t>
  </si>
  <si>
    <t>Swing-Swing Kft. Törzstőke-emelés, tőketartalékba helyezés</t>
  </si>
  <si>
    <t>Tourinform Veszprém törzstőke-emelés (törvényi változás miatt)</t>
  </si>
  <si>
    <t>Csarnok Kft. Törzstőke-emelés, tőketartalékba helyezés</t>
  </si>
  <si>
    <t>Kittenberger Kálmán Növény és Vadaskert Kft fejlesztési hozzájárulás, tőketartalékba helyezés</t>
  </si>
  <si>
    <t>Intézményi beruházási kiadások</t>
  </si>
  <si>
    <t>Vadvirág Körzeti Óvoda</t>
  </si>
  <si>
    <t>Bóbita Körzeti Óvoda (Bóbita Óvoda)</t>
  </si>
  <si>
    <t>Tornaeszköz - mozgáskotta - testnevelés fejlesztő eszköz 2 db</t>
  </si>
  <si>
    <t>Ringató Körzeti Óvoda</t>
  </si>
  <si>
    <t>Ringató Körzeti Óvoda (Kuckó Tagóvoda)</t>
  </si>
  <si>
    <t xml:space="preserve">Csillag úti Körzeti Óvoda </t>
  </si>
  <si>
    <t>Csillag úti Körzeti Óvoda (Cholnoky Jenő Tagóvoda)</t>
  </si>
  <si>
    <t>Kastélykert Körzeti Óvoda (Ficánka Tagóvoda)</t>
  </si>
  <si>
    <t>3 db szűrőaudiométer</t>
  </si>
  <si>
    <t>1 db Ambu baba</t>
  </si>
  <si>
    <t>Veszprém MJV Egyesített Bölcsődéje</t>
  </si>
  <si>
    <t>Hóvirág Bölcsőde</t>
  </si>
  <si>
    <t>Vackor Bölcsőde</t>
  </si>
  <si>
    <t>Módszertani Bölcsőde</t>
  </si>
  <si>
    <t>Göllesz Viktor Nappali Intézmény</t>
  </si>
  <si>
    <t>Laczkó Dezső Múzeum</t>
  </si>
  <si>
    <t>Kabóca Bábszínház és GYKI</t>
  </si>
  <si>
    <t>Intézményi Szolgáltató Szervezet</t>
  </si>
  <si>
    <t>Gépkocsi</t>
  </si>
  <si>
    <t>Informatikai kiadások</t>
  </si>
  <si>
    <t>Intézményi beruházási kiadások összesen</t>
  </si>
  <si>
    <t>Beruházási kiadások mindösszesen</t>
  </si>
  <si>
    <t>Tornaterem villanyhálózatának felújítása, lámpatestek cseréje</t>
  </si>
  <si>
    <t>Konyha és első mosdó felújítása közművezeték cserével</t>
  </si>
  <si>
    <t>I</t>
  </si>
  <si>
    <t>L</t>
  </si>
  <si>
    <t>M</t>
  </si>
  <si>
    <t>2013. évi tény</t>
  </si>
  <si>
    <t>2014. évi eredeti előirányzat</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</si>
  <si>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</si>
  <si>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</si>
  <si>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</si>
  <si>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</si>
  <si>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</si>
  <si>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</si>
  <si>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</si>
  <si>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</si>
  <si>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Kulturális kínálat bővítése</t>
  </si>
  <si>
    <t>Nemzetközi kapcsolatok</t>
  </si>
  <si>
    <t>Marketing tevékenység, marketing stratégia</t>
  </si>
  <si>
    <t>Mihály-napi Búcsú</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</si>
  <si>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</si>
  <si>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</si>
  <si>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</si>
  <si>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</si>
  <si>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</si>
  <si>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</si>
  <si>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</si>
  <si>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</si>
  <si>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</si>
  <si>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</si>
  <si>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Képzőművészeti alkotások vásárlása</t>
  </si>
  <si>
    <t>Méz Rádió támogatása</t>
  </si>
  <si>
    <t>Veszprém Város Vegyeskar utánpótlás</t>
  </si>
  <si>
    <t>Turisztikai feladatok Gizella Múzeum</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</si>
  <si>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</si>
  <si>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</si>
  <si>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</si>
  <si>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</si>
  <si>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</si>
  <si>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</si>
  <si>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</si>
  <si>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Veszprémi műemléki topográfia költségei</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</si>
  <si>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</si>
  <si>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</si>
  <si>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</si>
  <si>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</si>
  <si>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</si>
  <si>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</si>
  <si>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</si>
  <si>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</si>
  <si>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</si>
  <si>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</si>
  <si>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</si>
  <si>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</si>
  <si>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</si>
  <si>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</si>
  <si>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</si>
  <si>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Szenvedélybetegek működési kiadása</t>
  </si>
  <si>
    <t>Máltai Szeretetszolgálatnak pénzeszköz átadás (ellátási szerződés)</t>
  </si>
  <si>
    <t>Veszprémi Kistérségi Társulásnak pénzeszköz átadás (Egyesített Szoc.)</t>
  </si>
  <si>
    <t>Családsegítő és Gyermekjóléti Alapszolgáltatási Intézményfenntartó Társulás</t>
  </si>
  <si>
    <t>Központi orvosi ügyelet (önkormányzatok hozzájárulása)</t>
  </si>
  <si>
    <t>Lelkisegély szolgálat</t>
  </si>
  <si>
    <t>Oktatási szolgáltatás</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</si>
  <si>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</si>
  <si>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</si>
  <si>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</si>
  <si>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</si>
  <si>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</si>
  <si>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</si>
  <si>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</si>
  <si>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</si>
  <si>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</si>
  <si>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</si>
  <si>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VKSZ Zrt. Intézményüzemeltetés járulékos költségei</t>
  </si>
  <si>
    <t>Intézményüzemeltetési szolgáltatások díja (karbantartók, portások bére)</t>
  </si>
  <si>
    <t>Intézményüzemeltetéssel kapcsolatos kiadások</t>
  </si>
  <si>
    <t>Nem lakáscélú helyiségek üzemeltetési költségei</t>
  </si>
  <si>
    <t>Közüzemi Zrt. jutaléka</t>
  </si>
  <si>
    <t xml:space="preserve">Balaton Volán Zrt. helyi közösségi közlekedés közszolgáltatás és veszteségkiegyenlítés </t>
  </si>
  <si>
    <t>Pannon TISZK működtetése</t>
  </si>
  <si>
    <t>Városi TV közszolgálati műsorok támogatása</t>
  </si>
  <si>
    <t>Veszprém TV Kft. Pályázathoz fejlesztési önrész</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</si>
  <si>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</si>
  <si>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</si>
  <si>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</si>
  <si>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</si>
  <si>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</si>
  <si>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Panaszkezelő online rendszer éves  jogdíja IBM</t>
  </si>
  <si>
    <t>Programiroda szolgáltatás vásárlás</t>
  </si>
  <si>
    <t>Ingatlanhasznosítással összefüggő hatósági és igazgatási díjak (Földhivatali eljárások)</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</si>
  <si>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</si>
  <si>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</si>
  <si>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</si>
  <si>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</si>
  <si>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Közutak, hidak fenntart.</t>
  </si>
  <si>
    <t>Közüzemi Zrt. által ellátott feladatok</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</si>
  <si>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</si>
  <si>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</si>
  <si>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</si>
  <si>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</si>
  <si>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</si>
  <si>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</si>
  <si>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</si>
  <si>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</si>
  <si>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</si>
  <si>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Bérlakások üzemeltetési költségeihez hozzájárulás</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</si>
  <si>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</si>
  <si>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</si>
  <si>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</si>
  <si>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</si>
  <si>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</si>
  <si>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</si>
  <si>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</si>
  <si>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</si>
  <si>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</si>
  <si>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</si>
  <si>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</si>
  <si>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 xml:space="preserve">Önkormányzatok és intézményeik épületenergetikai fejlesztése KEOP-2014-4.10.0/F </t>
  </si>
  <si>
    <t>"Pannon-Tudás-Park" TÁMOP 4.2.1C-14/1/Konv</t>
  </si>
  <si>
    <t>Óvodafejlesztés, az óvodapedagógia strukturális feltételrendszerének továbbfejlesztése TIOP-3.1.11-12/2-2012-0026</t>
  </si>
  <si>
    <t xml:space="preserve">Szervezetfejlesztés a Veszprémi Önkormányzatnál ÁROP-1.A.5-2013-2013-0070. </t>
  </si>
  <si>
    <t>Veszprém Megyei Jogú Város Egészségre nevelő és szemléletformáló programjai TÁMOP-6.1.2-11/1-2012-1626 pályázat előlege</t>
  </si>
  <si>
    <t xml:space="preserve">Bízzunk az új nemzedékben ÁROP-1.A.6-2013-2013-005 </t>
  </si>
  <si>
    <t>A gyermekvédelmi szolgáltatások fejlesztése Veszprémben 
TIOP-3.4.1.B-11/1-2012-0005</t>
  </si>
  <si>
    <t>TÁMOP 3.1.3.10/2-2010-0002 (Vetési G. Természettud.Labor)</t>
  </si>
  <si>
    <t>Választókerületi keretből díjak, kitüntetések</t>
  </si>
  <si>
    <t>Választókerületi keretből civil szervezetek támogatása</t>
  </si>
  <si>
    <t>Informatikai szolgáltatások</t>
  </si>
  <si>
    <t>Veszprém Virágváros verseny</t>
  </si>
  <si>
    <t>Veszprémi Szemle Közhasznú Alapítvány</t>
  </si>
  <si>
    <t>Veszprém Megyei Levéltár</t>
  </si>
  <si>
    <t>Veszprémi Tiszti Kaszinó Hagyományőrző Egyesület</t>
  </si>
  <si>
    <t>Cholnoky Jenő Iskolai Alapítvány</t>
  </si>
  <si>
    <t>Családbarát pályázat CSP-CSBM-14-18811</t>
  </si>
  <si>
    <t>Forrás SQL fejlesztése</t>
  </si>
  <si>
    <t>Bursa Hungarica</t>
  </si>
  <si>
    <t>Civil szervezetek támogatása</t>
  </si>
  <si>
    <t>Időskorúak járadéka (rendszeres szoc. segély)</t>
  </si>
  <si>
    <t>Ápolási díj</t>
  </si>
  <si>
    <t>Gyermektartásdíj megelőlegezése</t>
  </si>
  <si>
    <t>Tótvázsony körjegyzőség - 2012. december havi bérkompenzációja</t>
  </si>
  <si>
    <t>Herendi Általános Iskola - 2012. december havi bérkompenzációja</t>
  </si>
  <si>
    <t>Szennyvíz elvezető és tisztító viziközmű rendszer vagyonértékelése</t>
  </si>
  <si>
    <t>Időarányos normatíva átadása Kozmutza Flóra Óvoda, Ált. Iskola és Spec. Szakiskola és Kollégium és Medgyaszay István Szakképző Isk. részére</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</si>
  <si>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</si>
  <si>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</si>
  <si>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</si>
  <si>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</si>
  <si>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</si>
  <si>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</si>
  <si>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VMJV Eü. Alapellátási Intézmény</t>
  </si>
  <si>
    <t>VMJV Egyesített Bölcsődéje</t>
  </si>
  <si>
    <t>Göllesz Viktor Fogyatékos Személyek Nappali Intézménye</t>
  </si>
  <si>
    <t>Városi Művelődési Központ és Könyvtár</t>
  </si>
  <si>
    <t>Kabóca Bábszínház és Gyermek Közművelődési Intézmény</t>
  </si>
  <si>
    <t>Intézmények összesen:</t>
  </si>
  <si>
    <t>VMJV Önkormányzata</t>
  </si>
  <si>
    <t>Összesen</t>
  </si>
  <si>
    <t>1.</t>
  </si>
  <si>
    <t>Iparűzési adó</t>
  </si>
  <si>
    <t>Építményadó</t>
  </si>
  <si>
    <t>Telekadó</t>
  </si>
  <si>
    <t>Kommunális adó</t>
  </si>
  <si>
    <t>Idegenforgalmi adó</t>
  </si>
  <si>
    <t>Gépjárműadó</t>
  </si>
  <si>
    <t>2.</t>
  </si>
  <si>
    <t>3.</t>
  </si>
  <si>
    <t>4.</t>
  </si>
  <si>
    <t>5.</t>
  </si>
  <si>
    <t>Összesen:</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</si>
  <si>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</si>
  <si>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</si>
  <si>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</si>
  <si>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</si>
  <si>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</si>
  <si>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</si>
  <si>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</si>
  <si>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</si>
  <si>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</si>
  <si>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átvett pénzeszköz</t>
  </si>
  <si>
    <r>
      <t>Ebből</t>
    </r>
    <r>
      <rPr>
        <i/>
        <sz val="10"/>
        <rFont val="Palatino Linotype"/>
        <family val="1"/>
      </rPr>
      <t>: normatív állami támogatás</t>
    </r>
  </si>
  <si>
    <t>(Csillagvár Waldorf Tagóvoda, Vadvirág Óvoda)</t>
  </si>
  <si>
    <t>Közcélú és közhasznú foglalkoztatás</t>
  </si>
  <si>
    <t>(Hársfa Tagóvoda, Bóbita Óvoda)</t>
  </si>
  <si>
    <t>(Ringató Óvoda, Erdei Tagóvoda, Kuckó Tagóvoda)</t>
  </si>
  <si>
    <t>(Csillag úti Óvoda, Cholnoky ltp. Óvoda)</t>
  </si>
  <si>
    <t>(Kastélykert Óvoda, Ficánka Óvoda)</t>
  </si>
  <si>
    <t>Óvodák összesen:</t>
  </si>
  <si>
    <t>Egészségügyi és szoc. int. összesen:</t>
  </si>
  <si>
    <t xml:space="preserve">KDOP-3.1.1/D2-13-k2-2013-0002. Szociális Városrehabilitáció Veszprémben </t>
  </si>
  <si>
    <t>TÁMOP-3.2.1.12-12/1-2012-0037. Kulturális szakemberek továbbképzése</t>
  </si>
  <si>
    <t>TÁMOP-3.2.12-12/1-2012-0002. Virtualitás és többnyelvűség a megújuló múzeumpedagógiában</t>
  </si>
  <si>
    <t>Veszprémi Petőfi Színház</t>
  </si>
  <si>
    <t>Kulturális és közművelődési int. Összesen</t>
  </si>
  <si>
    <t>INTÉZMÉNYEK ÖSSZESEN:</t>
  </si>
  <si>
    <t>Polgármesteri Hivatal összesen:</t>
  </si>
  <si>
    <t>2013. évi           tény</t>
  </si>
  <si>
    <t>TÁMOP-3.2.4.A-11/1-2012-0035. Okt. kapcs. szövegért. fejl. pr. digitális írástudás jegyében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</si>
  <si>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</si>
  <si>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</si>
  <si>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</si>
  <si>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</si>
  <si>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</si>
  <si>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</si>
  <si>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</si>
  <si>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</si>
  <si>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</si>
  <si>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 xml:space="preserve">Egységben az erő! - Óvodafejlesztés Veszprémben TÁMOP-3.1.11.12/2-2012-0026 </t>
  </si>
  <si>
    <t>VMJV Egészségügyi Alapellátási Intézmény</t>
  </si>
  <si>
    <t>Göllesz Viktor Fogyatékos Személyek Nappali Intézmények</t>
  </si>
  <si>
    <t>Kulturális szakemberek továbbképzése a szolgálat-fejlesztés érdekében TÁMOP-3.2.12-12/1-2012-0021</t>
  </si>
  <si>
    <t xml:space="preserve">Veszprém integrált településfejlesztés, belváros funkcióbővítő rehabilitációja 1/B. ütem </t>
  </si>
  <si>
    <t>TÁMOP-3.2.13.12/1-2012-0121. Tanórán kívüli nevelés, szakkörök és témahét megvalósítása</t>
  </si>
  <si>
    <t>TÁMOP-3.2.13-12/1-2012-0130. Történelmi, irodalmi, néprajzi értékeink nyomában</t>
  </si>
  <si>
    <t>Kulturális és közművelődési int. összesen</t>
  </si>
  <si>
    <t>INTÉZMÉNYEK ÖSSZESEN</t>
  </si>
  <si>
    <t>Igazgatási tevékenység</t>
  </si>
  <si>
    <t>2014. évi országgyűlési képviselő  választások</t>
  </si>
  <si>
    <t>2014. évi önkormányzati és  nemzetiségi önkormányzati képviselők választása</t>
  </si>
  <si>
    <t>2014. Európa parlamenti képviselő választások</t>
  </si>
  <si>
    <t>Gondnokság</t>
  </si>
  <si>
    <t>ISO 9001 minőségbiztosítás karbantartás</t>
  </si>
  <si>
    <t>TÁMOP 3.1.3.10/2-2010-0002 (Vetési A. Gimnázium Természettud. Labor)</t>
  </si>
  <si>
    <t>Vertikális közösségi Integrációs Program TÁMOP-5.3.6-11/1-2012-0004</t>
  </si>
  <si>
    <t>Egységben az erő! - Óvodafejlesztés Veszprémben          TÁMOP-3.1.11-12/2-2012-0026</t>
  </si>
  <si>
    <t>Fenntartható városfejlesztés Veszprémben KDOP-3.1.1/E-13-002</t>
  </si>
  <si>
    <t>A gyermekvédelmi szolgáltatások fejlesztése Veszprémben TIOP-3.4.1.B-11/1-2012-0005</t>
  </si>
  <si>
    <t>TÁMOP-2.4.5-12/7-2012-0474 Rugalmas foglalkoztatási lehetőségek megvalósítása Veszprém Megyei Jogú Város Polgármesteri Hivatalában</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</si>
  <si>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</si>
  <si>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</si>
  <si>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</si>
  <si>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</si>
  <si>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</si>
  <si>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</si>
  <si>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</si>
  <si>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</si>
  <si>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2013. évi         tény</t>
  </si>
  <si>
    <t>Működési célú támogatások Áht-on belülről</t>
  </si>
  <si>
    <t>Önkormányzatok működési támogatásai</t>
  </si>
  <si>
    <t>Helyi önkormányzatok általános működéséhez és ágazati feladataihoz kapcsolódó támogatás</t>
  </si>
  <si>
    <t>Működési célú költségvetési támogatások és kiegészítő támogatások</t>
  </si>
  <si>
    <t>Egyéb működési célú támogatások bevételei</t>
  </si>
  <si>
    <t>ebből: Társadalombizt. Alapból származó támogatás</t>
  </si>
  <si>
    <t>1-17</t>
  </si>
  <si>
    <t>Önkormányzati Intézmények  működési célú támogatások Áht-on belülről</t>
  </si>
  <si>
    <t>Közhatalmi bevételek</t>
  </si>
  <si>
    <t>Adók</t>
  </si>
  <si>
    <t>Egyéb pótlékok, bírságok</t>
  </si>
  <si>
    <t>Egyéb közhatalmi bevételek (bírságok, igazgatási szolgáltatási díjak)</t>
  </si>
  <si>
    <t>ebből: Szolgáltatások ellenértéke</t>
  </si>
  <si>
    <t>ebből: Tulajdonosi bevételek</t>
  </si>
  <si>
    <t>ebből: ÁFA bevételek és visszatérülések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</si>
  <si>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</si>
  <si>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</si>
  <si>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</si>
  <si>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</si>
  <si>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</si>
  <si>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Önkormányzatok felhalmozási célú támogatása - adósságkonszolidáció</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</si>
  <si>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</si>
  <si>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</si>
  <si>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</si>
  <si>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</si>
  <si>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</si>
  <si>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</si>
  <si>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</si>
  <si>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</si>
  <si>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</si>
  <si>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</si>
  <si>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</si>
  <si>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Hiány belső finanszírozására szolgáló bevételek</t>
  </si>
  <si>
    <t>Intézmények</t>
  </si>
  <si>
    <t>VMJV Polgármesteri Hivatala</t>
  </si>
  <si>
    <t xml:space="preserve">Önkormányzat </t>
  </si>
  <si>
    <t>Önkormányzat</t>
  </si>
  <si>
    <t>Hiány külső finanszírozására szolgáló bevételek</t>
  </si>
  <si>
    <t>Beruházási hitelfelvétel</t>
  </si>
  <si>
    <t>Előző évi hitelszerződéseken alapuló felvétel</t>
  </si>
  <si>
    <t>Kiegyenlítő, függő, átfutó</t>
  </si>
  <si>
    <t xml:space="preserve"> - Intézményi</t>
  </si>
  <si>
    <t xml:space="preserve"> - Önkormányzat</t>
  </si>
  <si>
    <t>Bevételi főösszeg</t>
  </si>
  <si>
    <t xml:space="preserve">Cím  </t>
  </si>
  <si>
    <t>Intézményi költségvetési kiadások</t>
  </si>
  <si>
    <t>18</t>
  </si>
  <si>
    <t>Céltartalékok</t>
  </si>
  <si>
    <t>Működési céltartalékok</t>
  </si>
  <si>
    <t xml:space="preserve"> - Normatíva elszámolás</t>
  </si>
  <si>
    <t xml:space="preserve"> - Felmentési idő, jub.jut., végkielégítés</t>
  </si>
  <si>
    <t xml:space="preserve"> - Választókerületi keret</t>
  </si>
  <si>
    <t>Felhalmozási céltartalékok</t>
  </si>
  <si>
    <t xml:space="preserve"> - Előző évi hitelszerződéshez kapcs. feladat</t>
  </si>
  <si>
    <t xml:space="preserve"> - Beruházási kiadásokra képzett céltartalék</t>
  </si>
  <si>
    <t xml:space="preserve"> - Felújítási kiadásokra képzett céltartalék</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</si>
  <si>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</si>
  <si>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</si>
  <si>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</si>
  <si>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</si>
  <si>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</si>
  <si>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</si>
  <si>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</si>
  <si>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</si>
  <si>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</si>
  <si>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</si>
  <si>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KÖLTSÉGVETÉSI BEVÉTELEI ÉS KIADÁSAI 2015. ÉVBEN</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</si>
  <si>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</si>
  <si>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</si>
  <si>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</si>
  <si>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</si>
  <si>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</si>
  <si>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</si>
  <si>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</si>
  <si>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</si>
  <si>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</si>
  <si>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</si>
  <si>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</si>
  <si>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</si>
  <si>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</si>
  <si>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</si>
  <si>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</si>
  <si>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</si>
  <si>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</si>
  <si>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</si>
  <si>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</si>
  <si>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</si>
  <si>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</si>
  <si>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</si>
  <si>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Költségvetési maradvány, vállalkozási maradvány</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</si>
  <si>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</si>
  <si>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</si>
  <si>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</si>
  <si>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</si>
  <si>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</si>
  <si>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</si>
  <si>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</si>
  <si>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</si>
  <si>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</si>
  <si>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</si>
  <si>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</si>
  <si>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</si>
  <si>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</si>
  <si>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</si>
  <si>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</si>
  <si>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</si>
  <si>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Belső finanszírozásra szolgáló költségvetési maradvány összegével korrigált hiány</t>
  </si>
  <si>
    <t>I.</t>
  </si>
  <si>
    <t>Kiemelt művészeti együttesek támogatása</t>
  </si>
  <si>
    <t>Rendőrségi körzeti megbízotti iroda kialakítására a Stromfeld u. 9. sz. alatti önkormányzati helyiségekben vk.</t>
  </si>
  <si>
    <t>Gyilokjáró tervezése</t>
  </si>
  <si>
    <t>Belső udvar vízvezeték rekonstrukció</t>
  </si>
  <si>
    <t>Intézményi felújítási kiadások</t>
  </si>
  <si>
    <t>Intézményi felújítási kiadások összesen</t>
  </si>
  <si>
    <t>Felújítási kiadások mindösszesen</t>
  </si>
  <si>
    <t>Rendszeres gyermekvédelmi támogatás (Kiegészítő családi pótlék)</t>
  </si>
  <si>
    <t>Rendkívüli gyermekvédelmi támogatás</t>
  </si>
  <si>
    <t>Swing-Swing Kft. Szolgáltatás vásárlás</t>
  </si>
  <si>
    <t>Bérleményekkel, haszonbérletekkel kapcsolatos feladatok</t>
  </si>
  <si>
    <t>Alapítvány a Magyar Műemléki Topográfia Támogatására</t>
  </si>
  <si>
    <t>"A" épület belső udvar, sportudvar felületeinek javítása, valamint a csapadékvíz elvezetés megoldása</t>
  </si>
  <si>
    <t>Családsegítő és Gyermekjóléti Központ</t>
  </si>
  <si>
    <t>Közgyógyellátási igazolvány, gyógyszertámogatás</t>
  </si>
  <si>
    <t>Lakásfenntartási támogatás, lakbértámogatás, albérleti támogatás</t>
  </si>
  <si>
    <t>Rendszeres szociális segély</t>
  </si>
  <si>
    <t>Adósságkezelés, adósságcsökkentési támogatás</t>
  </si>
  <si>
    <t>Átmeneti szociális segély</t>
  </si>
  <si>
    <t>Önkormányzati rendeletben meghatározott egyéb szociális támogatások</t>
  </si>
  <si>
    <t>Megyei Könyvtár kistelepülési könyvtári és közművelődési célú kiegészítő állami támogatásából</t>
  </si>
  <si>
    <t>Kisértékű tárgyi eszközök (porszívó, udvari asztal padokkal 2 db)</t>
  </si>
  <si>
    <t>Kisértékű tárgyi eszközök (porszívó, vasaló 2 db, merülő mixer)</t>
  </si>
  <si>
    <t>Kisértékű tárgyi eszközök (porszívó, turmix gép, szőnyeg 8 db)</t>
  </si>
  <si>
    <t>Padok beszerzése és kihelyezése</t>
  </si>
  <si>
    <t>Árkok műszaki tervei</t>
  </si>
  <si>
    <t>Játszóeszközök kopásból, elhasználódásból adódó felújítás</t>
  </si>
  <si>
    <t xml:space="preserve">Vass-Gyűjtemény  (Vár u. 3-5-7.) tetőcserép komplett cseréje </t>
  </si>
  <si>
    <t>Szellőzés felújítása</t>
  </si>
  <si>
    <t xml:space="preserve">Táborállás park 1. kiegészítő pótmunka </t>
  </si>
  <si>
    <t>Csapadékcsatornák üzemeltetési szolgáltatásai</t>
  </si>
  <si>
    <t>DAT térképfrissítés, földkönyv, közműnyilvántartás</t>
  </si>
  <si>
    <t>Fotovoltaikus rendszerek kialakítása KEOP-2014-4.10.0/N</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</si>
  <si>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</si>
  <si>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</si>
  <si>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</si>
  <si>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</si>
  <si>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2015. évi eredeti előirányzat</t>
  </si>
  <si>
    <t>2015. évi bevételeinek módosítása</t>
  </si>
  <si>
    <t>ÖSSZEFOGLALÓ TÁBLA</t>
  </si>
  <si>
    <t>a bevételi és kiadási előirányzatok módosításáról</t>
  </si>
  <si>
    <t xml:space="preserve">                </t>
  </si>
  <si>
    <t>BEVÉTELEK</t>
  </si>
  <si>
    <t>BEVÉTELEK ÖSSZESEN:</t>
  </si>
  <si>
    <t>II.</t>
  </si>
  <si>
    <t>KIADÁSOK</t>
  </si>
  <si>
    <t>Választókerületi keret felosztás összesen</t>
  </si>
  <si>
    <t>VMJV Önkormányzata működési kiadás összesen</t>
  </si>
  <si>
    <t xml:space="preserve">Felhalmozási kiadások </t>
  </si>
  <si>
    <t>Felhalmozási kiadások összesen:</t>
  </si>
  <si>
    <t>8.</t>
  </si>
  <si>
    <t>INTÉZMÉNYI KIADÁSOK</t>
  </si>
  <si>
    <t xml:space="preserve">VMJV Polgármesteri Hivatal </t>
  </si>
  <si>
    <t>Polgármesteri Hivatal működési költségvetés összesen:</t>
  </si>
  <si>
    <t>Választókerületi keret felosztása</t>
  </si>
  <si>
    <t>Választókerületi keret összesen</t>
  </si>
  <si>
    <t>Céltartalék összesen</t>
  </si>
  <si>
    <t>Kiadások összesen</t>
  </si>
  <si>
    <t>eltérés 32406 e ft. pénzmaradvány</t>
  </si>
  <si>
    <t>2015. évi kiadásainak módosítása</t>
  </si>
  <si>
    <t>eredeti előirányzat</t>
  </si>
  <si>
    <t xml:space="preserve">módosítás - </t>
  </si>
  <si>
    <t>módosított előirányzat</t>
  </si>
  <si>
    <t xml:space="preserve"> - Pályázati keret</t>
  </si>
  <si>
    <t xml:space="preserve"> - Civil -iroda működési költsége</t>
  </si>
  <si>
    <t xml:space="preserve"> - Civil-díj, Civil nap költségei</t>
  </si>
  <si>
    <t xml:space="preserve"> - Ifjúsági információs feladatok</t>
  </si>
  <si>
    <t>ebből : - Nyugdíjas szervezetek számára pályázati keret</t>
  </si>
  <si>
    <t>V á l a s z t ó k e r ü l e t</t>
  </si>
  <si>
    <t>Beruh.</t>
  </si>
  <si>
    <t>Felúj. és karbantartás</t>
  </si>
  <si>
    <t>Utak-</t>
  </si>
  <si>
    <t>Parkfennt.</t>
  </si>
  <si>
    <t>Város</t>
  </si>
  <si>
    <t>Környezet-</t>
  </si>
  <si>
    <t>Igaz-</t>
  </si>
  <si>
    <t>Sport</t>
  </si>
  <si>
    <t>Civil Szerv.</t>
  </si>
  <si>
    <t>Intézményi</t>
  </si>
  <si>
    <t>Tartalék</t>
  </si>
  <si>
    <t>hidak</t>
  </si>
  <si>
    <t>Gazdálk.</t>
  </si>
  <si>
    <t>védelmi fel.</t>
  </si>
  <si>
    <t>gatás</t>
  </si>
  <si>
    <t>támogatása</t>
  </si>
  <si>
    <t>támogatás</t>
  </si>
  <si>
    <t>Költségv.</t>
  </si>
  <si>
    <t xml:space="preserve">1. </t>
  </si>
  <si>
    <t xml:space="preserve">3. </t>
  </si>
  <si>
    <t xml:space="preserve">4. </t>
  </si>
  <si>
    <t xml:space="preserve">5. </t>
  </si>
  <si>
    <t xml:space="preserve">6. </t>
  </si>
  <si>
    <t xml:space="preserve">7. </t>
  </si>
  <si>
    <t xml:space="preserve">8. </t>
  </si>
  <si>
    <t xml:space="preserve">9. </t>
  </si>
  <si>
    <t xml:space="preserve">10. </t>
  </si>
  <si>
    <t>11.</t>
  </si>
  <si>
    <t>12.</t>
  </si>
  <si>
    <t>A 2015. évi választókerületi alap megoszlása feladatonként</t>
  </si>
  <si>
    <t>Erzsébet sétány illemhely felújítás</t>
  </si>
  <si>
    <t>Polgármesteri jóváhagyás alapján</t>
  </si>
  <si>
    <t>Veszprémi szemle Várostörténeti Közhasznú Alapítvány -temetői sírok karbantartása</t>
  </si>
  <si>
    <t>Alapítvány a Magyar Műemléki Topográfia támogatására - topográfiai kötet támogatása</t>
  </si>
  <si>
    <t>Főegyházmegyei intézmények kulturális feladatellátásának támogatása</t>
  </si>
  <si>
    <t>Rendszámfelismerő alapszoftver beszerzése (Városi Rendőrkapitányság r. tört. Haszn. adásra) 2., 3., 4., 5., 9. vk.</t>
  </si>
  <si>
    <t>Pergola építése és kerti bútor telepítése a pergola alá (Haszkovó u. 16. elé) 4. vk.</t>
  </si>
  <si>
    <t>feladatok</t>
  </si>
  <si>
    <t>Köztiszt.</t>
  </si>
  <si>
    <t>Sátor</t>
  </si>
  <si>
    <t>Fészek hinta telepítés</t>
  </si>
  <si>
    <t>Udvari tároló és telepítése</t>
  </si>
  <si>
    <t>Számítástechnikai és informatikai eszközök, számítógépek, monitorok, élelmezés elszámolási és tiszta szoftverek</t>
  </si>
  <si>
    <t>Védőnők asztali számítógépei</t>
  </si>
  <si>
    <t>Mozgásfejlődést elősegítő udvari játék</t>
  </si>
  <si>
    <t>Babaház udvari játék</t>
  </si>
  <si>
    <t>MAXI mozgáskotta készlet</t>
  </si>
  <si>
    <t>Mászókás csúszda - udvari játék</t>
  </si>
  <si>
    <t>Udvari homokozó, takaróval</t>
  </si>
  <si>
    <t>9 személyes gépjármű</t>
  </si>
  <si>
    <t>Hang és videorendszer kiépítése</t>
  </si>
  <si>
    <t>FM Lynk</t>
  </si>
  <si>
    <t>Dagasztógép</t>
  </si>
  <si>
    <t>Udvari játék</t>
  </si>
  <si>
    <t xml:space="preserve"> ISPOST étkezési nyilvántartó szoftverek, multifunkcionális nyomtató, projektor</t>
  </si>
  <si>
    <t>Számítógép, laptop</t>
  </si>
  <si>
    <t>IPOST élelmezési nyilvántartó szoftver, számítógép</t>
  </si>
  <si>
    <t>Napsugár Bölcsőde</t>
  </si>
  <si>
    <t>Aprófalvi Bölcsőde</t>
  </si>
  <si>
    <t>Kazán felújítás befejezése</t>
  </si>
  <si>
    <t>Lift felújítás</t>
  </si>
  <si>
    <t>Citroen Berlingo személygépkocsi</t>
  </si>
  <si>
    <t>Tehergépkocsi</t>
  </si>
  <si>
    <t>Szoftverek</t>
  </si>
  <si>
    <t>Számítógép konfiguráció, monitor, office 2013.Win7 programok</t>
  </si>
  <si>
    <t>Szilvásy Nándor plakátok-képzőművészeti alkotás (NKA)</t>
  </si>
  <si>
    <t>módosítás -</t>
  </si>
  <si>
    <t>Használt irodakonténer</t>
  </si>
  <si>
    <t>Műtárgyvásárlás Gáspár Gy. White Hole II.</t>
  </si>
  <si>
    <t>Acélszerkezetű garázs</t>
  </si>
  <si>
    <t>2014. évi tény</t>
  </si>
  <si>
    <t>Államháztartáson belüli megelőlegezések</t>
  </si>
  <si>
    <t>16. Magyar ingatlanfejlesztési nívódíj pályázat részvételi díj</t>
  </si>
  <si>
    <t>Fenntartható városfejlesztés Veszprémben KDOP-63.1.1/E-13-2013-0002.</t>
  </si>
  <si>
    <t>Észak-déli közlekedési főtengely kialakítása - Új gyűjtő út kiépítése Veszprémben KDOP-4.2.1/B-11-2012-0032.</t>
  </si>
  <si>
    <t>„Hivatásforgalmi kerékpárút hálózat fejlesztése a térségi elérhetőség javításához a 8. sz. főközlekedési út tehermentesítése érdekében” KÖZOP-3.2.0/C-08-11-2012-0022</t>
  </si>
  <si>
    <t>nem elszámolható költség</t>
  </si>
  <si>
    <t>Belváros komplett gazdasági, szociális, épített örökségvédelmi rehabilitációja és városfejlesztési stratégia elkészítése KDOP-3.1.1/D-2010-0001</t>
  </si>
  <si>
    <t>Budapest út-Bajcsy Zs. u.-Mártírok útja-Brusznyai u. jelzőlámpás közl. csomópont körforgalmú csomóponttá történő átalakítása kiviteli- és közbeszerzési terveinek elkészítése</t>
  </si>
  <si>
    <t>Veszprém MJV településrendezési eszközeinek átfogó felülvizsgálata a 48/2012.(II.24.) VMJVÖK határozatban foglaltak alapján</t>
  </si>
  <si>
    <t>Közterületen kivágott fák pótlása</t>
  </si>
  <si>
    <t>Mobil WC csatlakozások kiépítése</t>
  </si>
  <si>
    <t>Lóczy u. 40. garázs elöntésének megszüntetése</t>
  </si>
  <si>
    <t>Óváros tér rendezvény csatlakozó teljesítménybővítés</t>
  </si>
  <si>
    <t>Pápai u.-Jutasi u. belső krt mellékkötelezettségek</t>
  </si>
  <si>
    <t>Holokauszt emlékmű</t>
  </si>
  <si>
    <t>Kopácsi utca irányában megcsúszott rézsű szakértői vizsgálat anyagának elkészítése</t>
  </si>
  <si>
    <t>Közbiztonság növelését szolgáló önkormányzati fejlesztések</t>
  </si>
  <si>
    <t>Vámosi úti temető bővítése II. ütem</t>
  </si>
  <si>
    <t>Haszkovó u. - Fecske u. csapadékvíz átkötés</t>
  </si>
  <si>
    <t>Játszóeszközök beszerzése 10. vk.</t>
  </si>
  <si>
    <t>Számítógép beszerzése a  Stromfeld A. u. 9. alatti KMB irodába - 2. vk.</t>
  </si>
  <si>
    <t xml:space="preserve">Veszprém-Csopak kerékpárút I. ütemének előkészítése (tervezés) 201/2013. (VI.27.) Kh. alapján 28.000 eFt </t>
  </si>
  <si>
    <t>Közműalagútban lévő közművezeték tartószerkezeteinek cseréje</t>
  </si>
  <si>
    <t>Eötvös Károly Megyei Könyvtárban keletkezett vis maior károk helyreállítása</t>
  </si>
  <si>
    <t>Szennyvíztisztító telep felújítása</t>
  </si>
  <si>
    <t>Kádárta orvosi rendelő járda felújítás, külső akadálymentesítés, babakocsi tároló</t>
  </si>
  <si>
    <t>Március 15. utcai int. Komplexum vízhálózat rekonstrukció</t>
  </si>
  <si>
    <t xml:space="preserve">Veszprém város intermodális pályaudvar kialakítása és kapcsolódó közösségi közlekedési fejlesztések (KÖZOP -5.5.0-09-11.) </t>
  </si>
  <si>
    <t>Városépítészeti feladatok - tablet</t>
  </si>
  <si>
    <t>Térfigyelő rendszer bővítése II. ütem</t>
  </si>
  <si>
    <t>Ringató Körzeti Óvoda (Erdei Kuckó Tagóvodák) öltözőszekrények cseréjének folytatása</t>
  </si>
  <si>
    <t>Elektromos Hálózat felújítása</t>
  </si>
  <si>
    <t>Szivattyú automatika pótlása</t>
  </si>
  <si>
    <t>Nemenkénti zuhanyzó kialakítása tornatermi öltözőben</t>
  </si>
  <si>
    <t>Nyílászáró csere (Gasztroker)</t>
  </si>
  <si>
    <t>Toborzó u. 2. felújítás lakásalap</t>
  </si>
  <si>
    <t>Ipari Szakközépiskola és Gimnázium</t>
  </si>
  <si>
    <t>Nyílászáró csere</t>
  </si>
  <si>
    <t>Nyílászárók cseréje 1 pavilonban</t>
  </si>
  <si>
    <t>Szennyvízvezeték cseréje 1 pavilonban</t>
  </si>
  <si>
    <t>Táborállás park 1. felújítási munkák</t>
  </si>
  <si>
    <t>Nyílászárók cseréje 2 pavilonban</t>
  </si>
  <si>
    <t>Jutasi úti volt Hadkiegészítő parancsnokság épület - engedélyezési tervdokumentáció készítés óvoda és bölcsőde kialakítása érdekében</t>
  </si>
  <si>
    <t>Völgyikút utca orvosi rendelő és demens foglalkoztató - tervezési feladatok</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</si>
  <si>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</si>
  <si>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</si>
  <si>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</si>
  <si>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vizesblokk felújítás</t>
  </si>
  <si>
    <t>Ádám Iván utcai orvosi rendelő pótlása</t>
  </si>
  <si>
    <t>2014. évi adótöbbletből visszafizetési kötelezettség</t>
  </si>
  <si>
    <t>Egyéb működési célú támogatások</t>
  </si>
  <si>
    <t>7.</t>
  </si>
  <si>
    <t>Vadvirág Körzeti Óvoda (Csillagvár Waldorf Tagóvoda, Vadvirág Óvoda)</t>
  </si>
  <si>
    <t>Bóbita Körzeti Óvoda (Hársfa Tagóvoda, Bóbita Óvoda)</t>
  </si>
  <si>
    <t>Ringató Körzeti Óvoda (Ringató Óvoda, Erdei Tagóvoda, Kuckó Tagóvoda)</t>
  </si>
  <si>
    <t>Egry úti Körzeti Óvoda (Egry ltp. Óvoda, Nárcisz Tagóvoda)</t>
  </si>
  <si>
    <t>Csillag úti Körzeti Óvoda (Csillag úti Óvoda, Cholnoky ltp. Óvoda)</t>
  </si>
  <si>
    <t>Kastélykert Körzeti Óvoda (Kastélykert Óvoda, Ficánka Óvoda)</t>
  </si>
  <si>
    <t>Kulturális szakemberek továbbképzése a szolgálatfejl.érd. TÁMOP-3.2.12-12/1-2012-0021</t>
  </si>
  <si>
    <t>Aradi V. úti garázsszövetkezet útépítés támogatása</t>
  </si>
  <si>
    <t xml:space="preserve">Eszközbesz., színpadtechnika, világítás, hangosítás (NKA pályázat) </t>
  </si>
  <si>
    <t>Gyermekmosdó felújítás első épületben</t>
  </si>
  <si>
    <t>Szennyvízcsatorna- hálózat felújítás</t>
  </si>
  <si>
    <t>Nyílászáró csere II. ütem (2 db pavilon)</t>
  </si>
  <si>
    <t>Nyílászáró csere III. ütem ( 1 db pavilon)</t>
  </si>
  <si>
    <t xml:space="preserve"> Nyílászáró csere IV. ütem </t>
  </si>
  <si>
    <t xml:space="preserve">IV. Pavilon visszaalakítása </t>
  </si>
  <si>
    <t>Veszprém TV Kft. Pályázathoz tőketartalékba helyezés</t>
  </si>
  <si>
    <t>Külső finanszírozásra szolgáló költségvetési bevételek összegével korrigált hiány</t>
  </si>
  <si>
    <t>Önkormányzati egyéb felhalmozási célú kiadások összesen</t>
  </si>
  <si>
    <t>2015. évi időközi országgyűlési képviselő választások</t>
  </si>
  <si>
    <t>Felhalm. célú tám. Áht.-on belülről</t>
  </si>
  <si>
    <t>Nemesvámos-Veszprém közötti kerékpárforgalmi út kiépítése KDOP 4.2.2-11-2011-0010</t>
  </si>
  <si>
    <t>1 db számítógép tagóvoda-vezetői irodába</t>
  </si>
  <si>
    <t>Bognár Zoltán Halak III. képzőművészeti alkotás</t>
  </si>
  <si>
    <t>Kv.-i maradv.</t>
  </si>
  <si>
    <t>eredeti ei. + költségvetési maradvány</t>
  </si>
  <si>
    <t>Államháztartáson belüli megelőlegezés visszafizetése</t>
  </si>
  <si>
    <t>VMJV Önkormányzata működési kiadások</t>
  </si>
  <si>
    <t>Nagyfelületű út és járdafelújítások: Cseri utca; Egyetem u (Stadion u. – Hóvirág u. között); Lóczy u (I. ütem); Csikász u.; Pipacs u (Petőfi S. u. – Hold u között); Parkolók (Diósy M., Sólyi, Vilonyai, Lóczy L. u); Borsos u, (II. ütem); Kodály Z. u. járda (Damjanich 2-4, Stromfeld, Halle 7. Cholnoky, Gy.rátót)</t>
  </si>
  <si>
    <t xml:space="preserve">Beruházási kiadások </t>
  </si>
  <si>
    <t>Felújítási kiadások összesen:</t>
  </si>
  <si>
    <t>Motorfelújítás</t>
  </si>
  <si>
    <t xml:space="preserve">Önkormányzati beruházási kiadások összesen </t>
  </si>
  <si>
    <t>Fénymásológép</t>
  </si>
  <si>
    <t>Udvari játszótéri eszközhöz esésvédő gumilap telepítése</t>
  </si>
  <si>
    <t>Ringató Körzeti Óvoda (Erdei Tagóvoda)</t>
  </si>
  <si>
    <t>Salgópolc</t>
  </si>
  <si>
    <t>Számítástechnikai rendszerfejlesztés/eszközbeszerzés</t>
  </si>
  <si>
    <t>Tornaeszköz - mozgáskotta - testnevelés fejlesztő eszköz 1 db</t>
  </si>
  <si>
    <t>"C" épület gázkazán csere</t>
  </si>
  <si>
    <t>Salgópolc (Adóhivatal irattár)</t>
  </si>
  <si>
    <t>Nyílászáró csere a helytörténeti múzeumban és beázás megszüntetés</t>
  </si>
  <si>
    <t>Rózsa utca 48. belső átalakítások</t>
  </si>
  <si>
    <t>Hajókonténer telepítése és bérlése 1 tanterem átmeneti biztosítása érdekében</t>
  </si>
  <si>
    <t>Tornaterem parketta burkolat felújítás</t>
  </si>
  <si>
    <t>Tornacsarnok felújítás I. ütem</t>
  </si>
  <si>
    <t>"B" épület emeletráépítéshez tervdokumentáció készítés</t>
  </si>
  <si>
    <t>8. vk. Szemétgyűjtő kihelyezése (Kalmár tér 30. mögötti játszótérhez)</t>
  </si>
  <si>
    <t>Szakértői vélemény tornaterem épületszárny süllyedésére és helyreállítás</t>
  </si>
  <si>
    <t>8., 9. vk. Iskolabútorok beszerzése (Botev Általános Iskola részére)</t>
  </si>
  <si>
    <t>9. vk. Iskolabútorok beszerzésére (Simonyi Általános Iskola részére)</t>
  </si>
  <si>
    <t>3. vk. Számítógép beszerzése (Báthory István Általános Iskola részére)</t>
  </si>
  <si>
    <r>
      <rPr>
        <b/>
        <sz val="11"/>
        <rFont val="Palatino Linotype"/>
        <family val="1"/>
      </rPr>
      <t>Völgyikút utca 2</t>
    </r>
    <r>
      <rPr>
        <sz val="11"/>
        <rFont val="Palatino Linotype"/>
        <family val="1"/>
      </rPr>
      <t>. - Nyílászárók cseréje</t>
    </r>
  </si>
  <si>
    <t>Kárpátaljai települések támogatása</t>
  </si>
  <si>
    <t>Technika terem átalakítás</t>
  </si>
  <si>
    <t>Intézményi felújítási kiadás</t>
  </si>
  <si>
    <t>Pannon Térség Fejlődéséért Alapítvány támogatása</t>
  </si>
  <si>
    <t>Kerítés felújítás</t>
  </si>
  <si>
    <t>Fogászati sterilizátor (fogászati ügyelet)</t>
  </si>
  <si>
    <t>Mikroportok</t>
  </si>
  <si>
    <t xml:space="preserve">Eszközbesz., színpadtechnika, világítás, hangosítás (EMMI pályázat) </t>
  </si>
  <si>
    <t>Operafólia</t>
  </si>
  <si>
    <t>Ford Transit gépkocsi lízingdíja</t>
  </si>
  <si>
    <t>Párátlanító</t>
  </si>
  <si>
    <t>Könyvszekrény</t>
  </si>
  <si>
    <t>NKA pályázat (kombó szett (vevő, zsebadó,mikrofon, Transformer Book, digitális konvertáló csatlakozó)</t>
  </si>
  <si>
    <t>Kisértékű tárgyi eszközök (gázzsámoly; kisgépek: hűtőgép, vasaló,kávéfőző, mikrohullámú sütő, porszívó; 1 db saválló tálalókocsi; óvodai fektető mozgássérült gyermek esetén kemény ágybetéttel - decubitus matrac; 4 db gyerekszék mozgássérült gyermek részére - állítható magasságú, lábtartóval, ülőkével; 4 db gyermekasztal mozgássérült gyermek részére - állítható magasságú, dönthető lapú, peremes, egyszemélyes óvodai asztal, konyhai edények és felszerelések, udvari és beltéri játékok, játszóeszközök)</t>
  </si>
  <si>
    <t>Tűztorony zenelejátszó rendszer</t>
  </si>
  <si>
    <t>Beléptető rendszer Török I. u. Erzsébet sétány</t>
  </si>
  <si>
    <t>Bútortároló (Történeti osztály)</t>
  </si>
  <si>
    <t>Várbörtön kiállítás hangtechnikai rendszer</t>
  </si>
  <si>
    <t>NKA pályázat (Optimális környezet eszközbeszerzés)</t>
  </si>
  <si>
    <t>NKA pályázat (Állományvédelem eszközbeszerzés)</t>
  </si>
  <si>
    <t>Örmény kőkereszt alapozás, felállítás</t>
  </si>
  <si>
    <t>Kádár Tibor festmény</t>
  </si>
  <si>
    <t>Gyulaffy László Alapítvány</t>
  </si>
  <si>
    <t>Nyári diákmunka</t>
  </si>
  <si>
    <t>Erkélyajtó csere</t>
  </si>
  <si>
    <t>ISPOST étkezési nyilvántartó szoftver</t>
  </si>
  <si>
    <t>Kubinyi Ágoston Program</t>
  </si>
  <si>
    <t>Járásszékhely települési önkormányzatok által fenntartott múzeumok szakmai támogatása</t>
  </si>
  <si>
    <t>Erősítő (Családi ünnepek szervezése)</t>
  </si>
  <si>
    <t>Budapest út-Bajcsy Zs. u.-Mártírok útja-Brusznyai u. jelzőlámpás közl. Csp. körforgalmú csomóponttá történő átalakítása kiviteli- és közbeszerzési terveinek elkészítése</t>
  </si>
  <si>
    <t>Beruházáshoz kapcsolódó működési kiadások:</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</si>
  <si>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</si>
  <si>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</si>
  <si>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</si>
  <si>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</si>
  <si>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Bóbita Körzeti Óvoda - Nyílászárók cseréje 1 pavilonban</t>
  </si>
  <si>
    <t>Bóbita Körzeti Óvoda - Szennyvízvezeték cseréje 1 pavilonban</t>
  </si>
  <si>
    <t>Bóbita Körzeti Óvoda (Hársfa Tagóvoda) - Gyermekmosdó felújítás első épületben</t>
  </si>
  <si>
    <t>Egry úti Körzeti Óvoda (Nárcisz Tagóvoda) - Tornaterem villanyhálózatának felújítása</t>
  </si>
  <si>
    <t>Egry úti Körzeti Óvoda (Nárcisz Tagóvoda) Konyha és első mosdó felújítása</t>
  </si>
  <si>
    <t>Csillag úti Körzeti Óvoda - Vizesblokk felújítás I. ütem</t>
  </si>
  <si>
    <t>Csillag úti Körzeti Óvoda (Cholnoky ltp-i Tagóvoda) - Nyílászáró csere</t>
  </si>
  <si>
    <t>Kastélykert Körzeti Óvoda Terasz és tartópillér, belső járda felújítása</t>
  </si>
  <si>
    <t>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</si>
  <si>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</si>
  <si>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</si>
  <si>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</si>
  <si>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</si>
  <si>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</si>
  <si>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</si>
  <si>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</si>
  <si>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</si>
  <si>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</si>
  <si>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Hajókonténer telepítése és bérlése 1 tanterem átmeneti biztosítása érdekében</t>
  </si>
  <si>
    <t>H. Botev Általános Iskola - "B" épület emeletráépítéshez tervdokumentáció készítés</t>
  </si>
  <si>
    <t>Kossuth Lajos Általános Iskola - Pincében vakolat cseréje</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</si>
  <si>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</si>
  <si>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</si>
  <si>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</si>
  <si>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</si>
  <si>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</si>
  <si>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</si>
  <si>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</si>
  <si>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</si>
  <si>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</si>
  <si>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VMK - Művészetek Háza - Belső udvar vízvezeték rekonstrukció</t>
  </si>
  <si>
    <t xml:space="preserve">VMK - Művészetek Háza - Csikász Galéria : ablakok felújítása vagy cseréje </t>
  </si>
  <si>
    <t>EÜ. Alapellátási Intézmény - Cserhát ltp. 1. védőnői tanácsadó és gyermekorvosi rendelő felújítása, kialakítása</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</si>
  <si>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</si>
  <si>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</si>
  <si>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</si>
  <si>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</si>
  <si>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</si>
  <si>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</si>
  <si>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</si>
  <si>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</si>
  <si>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</si>
  <si>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</si>
  <si>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</si>
  <si>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VKTT Egy.Szoc.Int; Március 15. u. 1/A, Völgyikút u. 2. - Nyílászárók cseréje</t>
  </si>
  <si>
    <t>Veszprém Integrált településfejlesztés, belváros funkcióbővítő rehabilitációja I/B ütem</t>
  </si>
  <si>
    <t>Fényképezőgép (Településfejlesztési feladatok)</t>
  </si>
  <si>
    <t>Veszprém MJV Völgyikút utca 2. 2539 hrsz-ú ingatlanra vonatkozó szabályozási paraméterek felülvizsgálata</t>
  </si>
  <si>
    <t>Belső udvar felújítás</t>
  </si>
  <si>
    <t>Talajvíz betörés megszüntetése érdekében szakértői vélemény készíttetése</t>
  </si>
  <si>
    <t>ebből: Veszprémi Rendőrkapitányság támogatása (Utcazene-fesztivál és más városi rendezvények rendőri biztosításának elősegítése érdekében)</t>
  </si>
  <si>
    <t>Intézményi beruházási kiadás</t>
  </si>
  <si>
    <t>Intézményi beruházási kiadás összesen:</t>
  </si>
  <si>
    <t>Intézményi felújítási kiadás összesen:</t>
  </si>
  <si>
    <t>módosított előirányzat 4.</t>
  </si>
  <si>
    <t>2015. évi módosított 4.</t>
  </si>
  <si>
    <t>módosítás -  polgármesteri keretről</t>
  </si>
  <si>
    <t>VMJV Egyesített Bölcsőde</t>
  </si>
  <si>
    <t>VMJV Eü. Alapellátás</t>
  </si>
  <si>
    <t>Kabóca Bábszínház</t>
  </si>
  <si>
    <t>átcsoportosítás</t>
  </si>
  <si>
    <t>Pénzügyi Bizottság döntése alapján</t>
  </si>
  <si>
    <t>Városgazdálkodási feladatok</t>
  </si>
  <si>
    <t>Önkormányzati intézmények működési célú átvett pénzeszközök</t>
  </si>
  <si>
    <t>Bérlőkijelölési jog vásárlás</t>
  </si>
  <si>
    <t>módosítás - átcsoportosítás, bevétel rendezés</t>
  </si>
  <si>
    <r>
      <t>Vis maior,</t>
    </r>
    <r>
      <rPr>
        <sz val="12"/>
        <rFont val="Palatino Linotype"/>
        <family val="1"/>
      </rPr>
      <t xml:space="preserve"> felhalmozási célú támogatás</t>
    </r>
  </si>
  <si>
    <t>Veszprémi Deák Ferenc Általános Iskoláért Közhasznú Alapítvány - rendezvényekre, működési költségekre</t>
  </si>
  <si>
    <t>Auti Spektrum Egyesület - rendezvényekre, működési költségre</t>
  </si>
  <si>
    <t>Auti Spektrum Egyesület -rendezvényekre, működési költségre</t>
  </si>
  <si>
    <t>Veszprémi Hangversenyteremért Közhasznú Alapítvány - Hangvilla zongorája</t>
  </si>
  <si>
    <t>AutiSpektrum Egyesület - rendezvényekre, működési költségekre</t>
  </si>
  <si>
    <t>Ifjú Közgazdászokért Alapítvány - Iskola fennállásának 120. jubileumi kiadványának költségeire</t>
  </si>
  <si>
    <t>Veszprémi Lovassy és volt Piarista Gimnázium Öregdiákjainak Baráti Köre - működési költségekre, rendezvényekre</t>
  </si>
  <si>
    <t>Kossuth Iskoláért Alapítvány - kulturális programjainak és versenyeinek támogatása</t>
  </si>
  <si>
    <t>Kertvárosi Városvédő Egyesület - működésének és programjainak támogatása</t>
  </si>
  <si>
    <t>Kittenberger Zoo Alapítvány - fásításra, a környezet komfortosabbá tételére</t>
  </si>
  <si>
    <t>Cholnoky J. Iskolai Alapítvány - padok, jutalomkönyvek</t>
  </si>
  <si>
    <t>Kapcsolat '96 mentálhigiénes Egyesület - működési költségekre</t>
  </si>
  <si>
    <t>Társasházak Veszprémi Egyesülete - működési és rendezvények költségeire</t>
  </si>
  <si>
    <t>Jutaspusztai Baráti Kör - rendezvényekre, működési költségre</t>
  </si>
  <si>
    <t>Polgárőrség Veszprém Cholnoky Városrész Egyesület - működési költségekre és rendezvényekre</t>
  </si>
  <si>
    <t>Csererdei Baráti Kör - rendezvényekre, működési költségre</t>
  </si>
  <si>
    <t>Dózsavárosi Baráti kör - rendezvényekre, működési költségre</t>
  </si>
  <si>
    <t>Dózsavárosi Polgárőrség - működési költségekre</t>
  </si>
  <si>
    <t>Top Gym Sport Egyesület - rendezvényekre, működési költségekre</t>
  </si>
  <si>
    <t>Veszprém a Kereszténységért Közhasznú Alapítvány - működési költségekre</t>
  </si>
  <si>
    <t>Szilágyi Táncegyüttes Alapítvány - működési költségre</t>
  </si>
  <si>
    <t>Veszprémi Amatőr Meteorológusok Egyesülete - honlap fenntartására, üzemeltetésére</t>
  </si>
  <si>
    <t>Veszprémi Kolping Család Egyesület - rendezvényre</t>
  </si>
  <si>
    <t>Pannon Várszínház támogatás</t>
  </si>
  <si>
    <t>Kozmutza Flóra Alapítvány -rendezvényekre, működési költségekre</t>
  </si>
  <si>
    <t>Veszprémi Szivárvány Integrált Sportegyesület - rendezvényekre, működési költségekre</t>
  </si>
  <si>
    <t>A Fény Sportegyesület - eszközbeszerzésre</t>
  </si>
  <si>
    <t>Kozmutza Flóra Alapítvány - rendezvényekre, működési költségekre</t>
  </si>
  <si>
    <t>Beruházási kiadások összesen</t>
  </si>
  <si>
    <t>Veszprém Megyei Jogú Város Önkormányzata által</t>
  </si>
  <si>
    <t>Veszprémi Táncegyüttesért Alapítvány</t>
  </si>
  <si>
    <t>Választókerületi keretből nyújtott támogatások</t>
  </si>
  <si>
    <t>Támogatás összege</t>
  </si>
  <si>
    <t>1. vk.</t>
  </si>
  <si>
    <t>2. vk.</t>
  </si>
  <si>
    <t>3. vk.</t>
  </si>
  <si>
    <t>4. vk.</t>
  </si>
  <si>
    <t>Ifjú Közgazdászokért Alapítvány - Iskola fennállásának 120. jubileumi rendezvényeinek költségeire</t>
  </si>
  <si>
    <t>5. vk.</t>
  </si>
  <si>
    <t>6. vk.</t>
  </si>
  <si>
    <t>12. vk.</t>
  </si>
  <si>
    <t>11. vk.</t>
  </si>
  <si>
    <t>10. vk.</t>
  </si>
  <si>
    <t>9. vk.</t>
  </si>
  <si>
    <t>8. vk.</t>
  </si>
  <si>
    <t>7. vk.</t>
  </si>
  <si>
    <t>alapítványoknak, egyesületeknek, civil szervezeteknek nyújtott támogatásokról 2015. évben</t>
  </si>
  <si>
    <t>Alapítvány / egyesület / civil szervezet megnevezése</t>
  </si>
  <si>
    <t>Veszprémegyházmegyei Építési és Felújítási Alapítvány - Mindszenty Emléktemplom tetőcseréjére</t>
  </si>
  <si>
    <t>Dowland Alapítvány - adventi koncert támogatása</t>
  </si>
  <si>
    <t>Kisértékű tárgyi eszközök (Szárazporszívók, takarítókocsik, router, csúszás veszélyt figyelmeztető tábla, számítógép)</t>
  </si>
  <si>
    <t>Gizella Kórus/Dowland Alapítvány</t>
  </si>
  <si>
    <t xml:space="preserve"> - Gizella Kórus/Dowland Alapítvány</t>
  </si>
  <si>
    <t>Veszprémi Thai Boksz SE - rendezvényekre, működési költségre</t>
  </si>
  <si>
    <t>Kövirózsa Alapítvány - rendezvényekre, működési költségre</t>
  </si>
  <si>
    <t>Gyulafirátótért Közhasznú Egyesület támogatása - helyi újságok kiadására</t>
  </si>
  <si>
    <t>Közösség Kádártáért Egyesület - rendezvényekre, működési költségre</t>
  </si>
  <si>
    <t>Hét Domb hagyományőrző és Kulturális Egyesület - Apácavölgyi Konferencia szervezési és lebonyolítási költségeire</t>
  </si>
  <si>
    <t>A Báthorys Gyermekekért Alapítvány  -  rendezvényekre, működési költségre</t>
  </si>
  <si>
    <t>Emberkék Alapítvány -  rendezvényekre, működési költségre</t>
  </si>
  <si>
    <t>Hét Domb hagyományőrző és Kulturális Egyesület - rendezvény költségekre, Apácavölgyi Konferencia szervezési és lebonyolítási költségeire</t>
  </si>
  <si>
    <t>Város-TÉR Kulturális Alapítvány -  rendezvényekre, működési költségre</t>
  </si>
  <si>
    <t>Kittenberger ZOO Alapítvány -  rendezvényekre, működési költségre</t>
  </si>
  <si>
    <t>Mozgássérültek Aktív Egyesülete - rendezvényekre, működési költségre</t>
  </si>
  <si>
    <t>Veszprémi Thai Boksz SE -rendezvényekre, működési költségekre</t>
  </si>
  <si>
    <t>Hét Domb hagyományőrző és Kulturális Egyesület - rendezvény költségeire, Apácavölgyi Konferencia szervezési és lebonyolítási költségeire</t>
  </si>
  <si>
    <t>Esthajnal a Veszprémi Időskorúakért Alapítvány - rendezvényekre, működési költségre</t>
  </si>
  <si>
    <t>Örömélet Idősekért és Hátrányos Helyzetűekért Közhasznú Alapítvány - rendezvényekre, működési költségre</t>
  </si>
  <si>
    <t>AutiSpektrum Egyesület támogatása - rendezvényekre, működési költségre</t>
  </si>
  <si>
    <t>Hét Domb hagyományőrző és Kulturális Egyesület -rendezvény költségekre, Apácavölgyi Konferencia szervezési és lebonyolítási költségeire</t>
  </si>
  <si>
    <t>Szabadság Lakótelepi Baráti Kör  - rendezvényekre, működési költségre</t>
  </si>
  <si>
    <t>Rózsás Gyermekkor Közhasznú Alapítvány  - rendezvényekre, működési költségre</t>
  </si>
  <si>
    <t>Polgárőrség Veszprém Cholnoky Városrész Egyesület   - rendezvényekre, működési költségre</t>
  </si>
  <si>
    <t>Veszprém Városi Hátrányos Helyzetű Fiatalokért Egyesület  - füzetcsomagok beszerzésére</t>
  </si>
  <si>
    <t>Polgárőrség Veszprém Cholnoky Városrész Egyesület - rendezvényekre, működési költségekre</t>
  </si>
  <si>
    <t>Dózsa Iskoláért Alapítvány  - rendezvényekre, működési költségekre</t>
  </si>
  <si>
    <t>Veszprémi SÍ Egylet - rendezvényekre, működési költségekre</t>
  </si>
  <si>
    <t>Hét Domb hagyományőrző és Kulturális Egyesület - működési költségekre, Apácavölgyi Konferencia szervezési és lebonyolítási költségeire</t>
  </si>
  <si>
    <t>Veszprémi Waldorf Pedagógiai Alapítvány támogatása - rendezvényekre, működési költségekre</t>
  </si>
  <si>
    <t>Dózsa Iskoláért Alapítvány - rendezvényekre, működési költségekre</t>
  </si>
  <si>
    <t>Kisértékű tárgyi eszközök (2 db porszívó, vasaló deszka, függönyök, gumiszőnyeg, varrógép, tálalókocsi, postaláda, létrák, állványos vetítővászon, takarítógép, mini hifi, zsúrkocsi, szőnyeg, forgószék, szekrény, komód, asztal, asztali telefon, futóbicikli, biciklik, bukósisak, kresztábla készlet, automata mosógép, színes TV, kishűtő, ventilátorok, vasalók)</t>
  </si>
  <si>
    <t>Dajka öltözőszekrénysor magasító résszel</t>
  </si>
  <si>
    <t>Kisértékű tárgyi eszközök (10 db vérnyomásmérő, 10 db vérnyomásmérő mandzsetta sorozat, 4 db pelenkázó asztal, 5 db csecsemőmérleg, fogászati ügyelet vákuumos eszköz csomagoló, fogászati ügyelet fóliázógép, vezetékes telefon)</t>
  </si>
  <si>
    <t>Amerikai Kuckó támogatása: számítógép, laptopok, Smart TV-k, fotelok, székek, licencek beszerzése</t>
  </si>
  <si>
    <r>
      <t xml:space="preserve">Út,-járda, parkoló építések tervezési munkái </t>
    </r>
    <r>
      <rPr>
        <i/>
        <sz val="11"/>
        <rFont val="Palatino Linotype"/>
        <family val="1"/>
      </rPr>
      <t>(Kiskőrösi u.,</t>
    </r>
    <r>
      <rPr>
        <i/>
        <strike/>
        <sz val="11"/>
        <rFont val="Palatino Linotype"/>
        <family val="1"/>
      </rPr>
      <t xml:space="preserve"> </t>
    </r>
    <r>
      <rPr>
        <i/>
        <sz val="11"/>
        <rFont val="Palatino Linotype"/>
        <family val="1"/>
      </rPr>
      <t>Gyulafirátót - Németh u, Prépost u., Kerti u. útrekonstrukció;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Közterületfejlesztések: Vörösmarty tér tömbbelső, Halle u. 5.-9., Gyulafirátót Művelődési Ház parkoló és Batthyány szobor körüli tér (1. vk.)</t>
    </r>
  </si>
  <si>
    <r>
      <t xml:space="preserve">Út,-járda, parkoló építések tervezési munkái </t>
    </r>
    <r>
      <rPr>
        <i/>
        <sz val="11"/>
        <rFont val="Palatino Linotype"/>
        <family val="1"/>
      </rPr>
      <t xml:space="preserve">(Kiskőrösi u.,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Közterületfeljesztések: Vörösmarty tér tömbbelső, Halle u. 5.-9., Gyulafirátót Művelődési Ház parkoló és Batthyány szobor körüli tér (1. vk.), 9. vk. járdaépítések) </t>
    </r>
  </si>
  <si>
    <t>6. vk. Sport, fitnesz eszközök beszerzésére: (Rózsa u. 48. melletti játszótér környezetében)</t>
  </si>
  <si>
    <t>11. vk. Utca névtáblák beszerzésére és kihelyezésére</t>
  </si>
  <si>
    <t>2. vk. Iskolabútorok beszerzése (Deák F.Ált. Iskola részére)</t>
  </si>
  <si>
    <t>4. vk. Iskolabútorok beszerzése (Deák F. Ált. Iskola részére</t>
  </si>
  <si>
    <t>2015. november hó</t>
  </si>
  <si>
    <t>2015. évi bevételeinek módosítása - 2015. november hó</t>
  </si>
  <si>
    <t>Önkormányzati feladatok és egyéb kötelezettségek 2015. évi működési költségvetési kiadásainak módosítása - 2015. november hó</t>
  </si>
  <si>
    <t>2015. évi beruházások és egyéb felhalmozási kiadások módosítása - 2015. november hó</t>
  </si>
  <si>
    <t>2015. évi felújítási kiadások módosítása - 2015. november hó</t>
  </si>
  <si>
    <t>2015. évi módosított 5.</t>
  </si>
  <si>
    <t>módosított előirányzat 5.</t>
  </si>
  <si>
    <t>a 2015. évi engedélyezett létszámról</t>
  </si>
  <si>
    <t>2015. évi engedélyezett létszám</t>
  </si>
  <si>
    <t>Megjegyzés</t>
  </si>
  <si>
    <t>Közfoglalkoztatottak létszáma</t>
  </si>
  <si>
    <t>ebből:</t>
  </si>
  <si>
    <t>Bérkompenzáció (szeptember hónap)</t>
  </si>
  <si>
    <t>módosítás - bérkompenzáció szeptember hónap</t>
  </si>
  <si>
    <r>
      <t>Igazgatás</t>
    </r>
    <r>
      <rPr>
        <sz val="11"/>
        <rFont val="Palatino Linotype"/>
        <family val="1"/>
      </rPr>
      <t xml:space="preserve"> - Bérkompenzáció (szeptember hónap)</t>
    </r>
  </si>
  <si>
    <t>Önkormányzati Intézmények működési bevételei</t>
  </si>
  <si>
    <t>Petőfi Színház - átcsoportosítás felhalmozási bevételekre</t>
  </si>
  <si>
    <t>Önkormányzati intézmények felhalmozási bevételei</t>
  </si>
  <si>
    <t>Nézőtéri hangsugárzó</t>
  </si>
  <si>
    <t>Átcsoportosítás személyi kiadásokról</t>
  </si>
  <si>
    <t>Átcsoportosítás dologi kiadásokról beruházási kiadásokra</t>
  </si>
  <si>
    <t>ISPOST étkezési nyilvántartó szoftverek, számítógép, laptop</t>
  </si>
  <si>
    <t>Kisértékű tárgyi eszközök (6 db tálalókocsi, folyósóra 1 db komolyabb ipari porszívó, vasaló deszka 1 db, vasaló 2 db, óvodai kisbútorok: játékasztal, polcok, óvodai szekrények, polcok csoportszobába, irodai bútorok, babaház, óvodai szekrények folyosóra, irodába, irattárba)</t>
  </si>
  <si>
    <t>Kisértékű tárgyi eszközök (biztonsági kapuzár nagykapuhoz, szekrény, irodai székek, mini konyha, csoportszobai szekrények)</t>
  </si>
  <si>
    <t>Konyhagép</t>
  </si>
  <si>
    <t>Átcsoportosítás egyéb működési és dologi kiadásokról beruházási kiadásokra</t>
  </si>
  <si>
    <t>Konyhai (kombi párolók) és szakmai eszközök</t>
  </si>
  <si>
    <t>VMJV Egyesített Bölcsődéje - közfoglalkoztatás</t>
  </si>
  <si>
    <t>Önkormányzati Intézmények működési célú támogatásai Áht-on belülről</t>
  </si>
  <si>
    <t>VMJV Egyesített Bölcsődéje - gyakorlati képzés</t>
  </si>
  <si>
    <t>gyakorlati képzés</t>
  </si>
  <si>
    <t>gyakorlati képzés bevételéből, valamint átcsoportosítás</t>
  </si>
  <si>
    <t>Eötvös Károly Megyei Könyvtár - III. negyedéves áfa visszatérülés</t>
  </si>
  <si>
    <t>Eötvös Károly Megyei Könyvtár - közfoglalkoztatás</t>
  </si>
  <si>
    <t>III.negyedéves áfa visszatérülés, NAV 1%</t>
  </si>
  <si>
    <t>saját bevételből, NAV 1%, valamint átcsoportosítás</t>
  </si>
  <si>
    <t>Megyei Könyvtár kistelepülési könyvtári és közművelődési célú kiegészítő állami támogatásából (polcok, f.gép, szállító kocsi, program)</t>
  </si>
  <si>
    <t>Intézményi Szolgáltató Szervezet - nyári diákmunka</t>
  </si>
  <si>
    <t>nyári diákmunka</t>
  </si>
  <si>
    <t>jubileumi jutalom, felmentési idő</t>
  </si>
  <si>
    <t>Átcsoportosítás egyéb működési célú kiadásokról</t>
  </si>
  <si>
    <t>Gyulaffy L. Ált. Iskola (hűtőszekrény)</t>
  </si>
  <si>
    <t>Vetési Albert Gimnázium (mikrofon)</t>
  </si>
  <si>
    <t>Pedagógiai Szakszolgálat (útbaigazító tábla)</t>
  </si>
  <si>
    <r>
      <t>Vetési Albert Gimnázium - 2 db CO</t>
    </r>
    <r>
      <rPr>
        <vertAlign val="subscript"/>
        <sz val="11"/>
        <rFont val="Palatino Linotype"/>
        <family val="1"/>
      </rPr>
      <t>2</t>
    </r>
    <r>
      <rPr>
        <sz val="11"/>
        <rFont val="Palatino Linotype"/>
        <family val="1"/>
      </rPr>
      <t>-os poroltó az informatikai termekbe, mikrofon</t>
    </r>
  </si>
  <si>
    <t>Közutak-hidak fenntartása - villámcsapás miatti helyreállítás költsége</t>
  </si>
  <si>
    <t>módosítás - villámcsapás miatti helyreállítás költsége</t>
  </si>
  <si>
    <t>módosítás - átcsoportosítás hardver és szoftver elemekre</t>
  </si>
  <si>
    <t>Polgármesteri Hivatal - informatikai kiadások (hardver és szoftver elemek)</t>
  </si>
  <si>
    <t>Eseti rendezvények - átcsoportosítás beruházási kiadásokra</t>
  </si>
  <si>
    <t>Zászlóvitrin</t>
  </si>
  <si>
    <t>módosítás - polgármesteri jóváhagyás alapján</t>
  </si>
  <si>
    <t>Petőfi Színház - tárgyi eszközök értékesítése</t>
  </si>
  <si>
    <t>Veszprémi Deák Ferenc Általános Iskoláért Közhasznú Alapítvány- rendezvény,színházbérlet</t>
  </si>
  <si>
    <t>Veszprémi Hangversenyteremért Közhasznú Alapítvány -veszprémi hangversenyzongora megvásárlására</t>
  </si>
  <si>
    <t>Cholnoky Jenő Iskolai Alapítvány - rendezvény, színházbérlet</t>
  </si>
  <si>
    <t>Rózsás Gyermekkor Közhasznú Alapítvány - rendezvény, színházbérlet</t>
  </si>
  <si>
    <t>Szabadság Lakótelep Baráti Kör - rendezvényre</t>
  </si>
  <si>
    <t>Polgárőrség Veszprém Cholnoky Városrész Egyesület - működési költségekre</t>
  </si>
  <si>
    <t>Veszprémi Jeruzsálemhegyi Baráti Kör - működési költségek, rendezvények</t>
  </si>
  <si>
    <t>Polgárőrség Veszprém Cholnoky Városrész Egyesület -  működési költségekre</t>
  </si>
  <si>
    <t>Laczkó Dezső Múzeum - régészetből származó bevétel</t>
  </si>
  <si>
    <t>Bevételi többletből személyi kiadásokra</t>
  </si>
  <si>
    <t>Irodabútor beszerzés</t>
  </si>
  <si>
    <t>Homokfújó berendezés</t>
  </si>
  <si>
    <t>Rendezvénysátor</t>
  </si>
  <si>
    <t>Lemez szekrény</t>
  </si>
  <si>
    <t>Szárítóállvány</t>
  </si>
  <si>
    <t>Képrögzítő rendszer időszaki kiállításokhoz</t>
  </si>
  <si>
    <t>Műtárgymásolatok készítéséhez 3 D nyomtató</t>
  </si>
  <si>
    <t>Kisértékű tárgyi eszközök: fényképezőgép, szalagfűrész, marógép, mosógép, kávéfőző, szerszámosládák</t>
  </si>
  <si>
    <t>Laczkó Dezső Múzeum - érintésvédelmi hibák javítása</t>
  </si>
  <si>
    <t>Török I. u. 5-7 ingatlanon ereszcsatorna javítása</t>
  </si>
  <si>
    <t>régészetből származó bevétel</t>
  </si>
  <si>
    <t>bevételi többletből</t>
  </si>
  <si>
    <t>jubileumi jutalom</t>
  </si>
  <si>
    <t>felmentési idő</t>
  </si>
  <si>
    <t>Jubileumi jutalom, felmentési idő</t>
  </si>
  <si>
    <t>Jubileumi jutalom</t>
  </si>
  <si>
    <t>Felmentési idő</t>
  </si>
  <si>
    <t xml:space="preserve">I. világháborús emlékművek felújítása </t>
  </si>
  <si>
    <t>7.vk. Cholnoky iskola WIFI-hálózatának kibővítése</t>
  </si>
  <si>
    <t>SZABAD-SAJTÓ Kulturális és Ifjúsági Közhasznú Egyesület - működési költségekre</t>
  </si>
  <si>
    <t>Veszprém Város Vegyeskara Egyesület - működési költségekre, rendezvényekre</t>
  </si>
  <si>
    <t>módosítás - 7. választókerületi keretből</t>
  </si>
  <si>
    <t>módosítás - átcsoportosítás</t>
  </si>
  <si>
    <t>átcsoportosítás önkormányzati feladatokról</t>
  </si>
  <si>
    <t>Kisértékű tárgyi eszközök (merülő szivattyú, hűtőszekrény, könyvszállító, hangosító berendezés Márc.15. u. könyvtár, 5vk. Könyvtári bútorok)</t>
  </si>
  <si>
    <t>Intézményüzemeltetési támogatás - egyes szociális és gyermekjóléti feladatokra</t>
  </si>
  <si>
    <t>Átcsoportosítás (ágazati pótlék)</t>
  </si>
  <si>
    <t>átcsoportosítás ágazati pótlék</t>
  </si>
  <si>
    <t>Művészetek Háza - belső ellenőrzés által felülvizsgált pótelőirányzathoz kapcsolódóan várható bevétel</t>
  </si>
  <si>
    <t>Belső ellenőrzés által felülvizsgált pótelőirányzat</t>
  </si>
  <si>
    <t>UNIQA Biztosító - villámcsapás miatti kár helyreállítás megtérítése</t>
  </si>
  <si>
    <t>Uszodaépítés előkészítés - csarnok tanulmány készítés</t>
  </si>
  <si>
    <t>Uszodaépítés előkészítés - átcsoportosítás csarnok tanulmány készítésre és dologi kiadásokra</t>
  </si>
  <si>
    <t>Uszodaépítés előkészítés - dologi kiadásokra</t>
  </si>
  <si>
    <t xml:space="preserve">módosítás- </t>
  </si>
  <si>
    <t>módosítás - átcsoportosítás beruházási kiadásokra</t>
  </si>
  <si>
    <t>Egyes szociális feladatok támogatása - foglalkoztatást helyettesítő támogatás</t>
  </si>
  <si>
    <t>módosítás - előirányzat rendezés</t>
  </si>
  <si>
    <t>Veszprémi Közösségi Lakásügynökség Nonprofit Kft. Létrehozásával kapcsolatos költségek - törzstőke befizetés</t>
  </si>
  <si>
    <t>Veszprémi Nők Kerekasztala Egyesület - "Erős nők a sziklán" című könyv megjelenéséhez</t>
  </si>
  <si>
    <t>Veszprémi Nők Kerekasztala Egyesület - kiadványtámogatás</t>
  </si>
  <si>
    <t>módosítás - képviselői keretből</t>
  </si>
  <si>
    <t>9.</t>
  </si>
  <si>
    <t>2015. november 10. - 2016. február 29.</t>
  </si>
  <si>
    <t>módosítás - szociális terület intézményüzemeltetési támogatás</t>
  </si>
  <si>
    <t>Állam felé befizetési kötelezettség</t>
  </si>
  <si>
    <t>Pótelőirányzathoz kapcsolódóan belső ellenőrzés felülvizsgálata alapján beruházási kiadásokról</t>
  </si>
  <si>
    <t>Közép-Kelet Európai Történelem és Társadalomtudományért Közalapítvány XX. század Intézete - I. világháborús emlékmű felújítása pályázat</t>
  </si>
  <si>
    <t xml:space="preserve">Nemzeti Fejlesztési Minisztérium - Veszprémi Sportuszoda projekt </t>
  </si>
  <si>
    <t>Göllesz Viktor Fogyatékos Személyek Nappali Intézménye - közfoglalkoztatás</t>
  </si>
  <si>
    <t>Eötvös Károly Megyei Könyvtár - Nemzeti Adó és Vámhivatal 1 %</t>
  </si>
  <si>
    <t>Családi ünnepek szervezése - átcsoportosítás polgármesteri hivatali feladatokra (személyi kiadásokról 1.157 eFt, járulékok kiadásairól 459 eFt)</t>
  </si>
  <si>
    <t>Díszkivilágítás</t>
  </si>
  <si>
    <t>6. vk. cserjeültetésre a Cholnoky utcában</t>
  </si>
  <si>
    <t>4. vk. Veszprémi Deák Ferenc Általános Iskoláért Közhasznú Alapítvány - rendezvényre, színházbérletre</t>
  </si>
  <si>
    <t>4. vk. SZABAD-SAJTÓ Kulturális és Ifjúsági Közhasznú Egyesület - működési költségekre</t>
  </si>
  <si>
    <t>6. vk. Veszprémi Hangversenyteremért Közhasznú Alapítvány - veszprémi hangversenyzongora megvásárlására</t>
  </si>
  <si>
    <t>7. vk. Cholnoky Jenő Iskolai Alapítvány - rendezvényre, színházbérletre</t>
  </si>
  <si>
    <t>7. vk. SZABAD-SAJTÓ Kulturális és Ifjúsági Közhasznú Egyesület - működési költségekre</t>
  </si>
  <si>
    <t>8. vk. Rózsás Gyermekkor Közhasznú Alapítvány - rendezvényre, színházbérletre</t>
  </si>
  <si>
    <t>8. vk. Szabadság Lakótelep Baráti Kör - rendezvényre</t>
  </si>
  <si>
    <t>8. vk. Veszprémi Nők Kerekasztal Egyesületének "Erős nők a sziklán" című könyv megjelenéséhez</t>
  </si>
  <si>
    <t>10. vk. Polgárőrség Veszprém Cholnoky Városrész Egyesület - működési költségekre</t>
  </si>
  <si>
    <t>11. vk. Veszprémi Jeruzsálemhegyi Baráti Kör - működési költségekre, rendezvényekre</t>
  </si>
  <si>
    <t>11. vk. Veszprém Város Vegyeskara Egyesület - működési költségekre, rendezvényekre</t>
  </si>
  <si>
    <t>11. vk. Polgárőrség Veszprém Cholnoky Városrész Egyesület - működési költségekre</t>
  </si>
  <si>
    <t>12. vk. Veszprémi Nők Kerekasztala Egyesület - kiadványtámogatás</t>
  </si>
  <si>
    <t>7. vk. Cholnoky iskola WIFI-hálózatának kibővítése</t>
  </si>
  <si>
    <t>4. vk. játékok vásárlására</t>
  </si>
  <si>
    <t>9. vk. Nárcisz Tagóvoda támogatása (Karácsonyi ünnepségre)</t>
  </si>
  <si>
    <t>Közfoglalkoztatás (személyi kiadásokra 294 eFt, járulékokra 40 eFt)</t>
  </si>
  <si>
    <t>Gyakorlati képzés bevételéből és átcsoportosításból személyi kiadásokra 2.900 eFt, járulékok kiadásaira 1.100 eFt, dologi kiadásokra 1.659 eFt</t>
  </si>
  <si>
    <t>8. vk. Ördögárok utcai Bölcsőde támogatása (Mikulás napi rendezvényre)</t>
  </si>
  <si>
    <t>9. vk. Hóvirág Bölcsőde támogatása (Mikulás napi rendezvényre)</t>
  </si>
  <si>
    <t>Közfoglalkoztatás (személyi kiadásokra 159 eFt, járulékokra 22 eFt)</t>
  </si>
  <si>
    <t>Pótelőirányzat - belső ellenőrzés felülvizsgálata alapján (személyi kiadásokról -1.240 eFt, járulékok kiadásairól -196 eFt, dologi kiadásokra 8.938 eFt)</t>
  </si>
  <si>
    <t>Közfoglalkoztatás (személyi kiadásokra 825 eFt, járulékokra 223 eFt)</t>
  </si>
  <si>
    <t>Saját bevételekből, NAV 1 %-ból, valamint átcsoportosításból dologi kiadásokra</t>
  </si>
  <si>
    <t>Járulékok kiadásaira</t>
  </si>
  <si>
    <t>Dologi kiadásokra</t>
  </si>
  <si>
    <t>Egyéb működési célú kiadásokra</t>
  </si>
  <si>
    <t>4. vk. Rippl-Rónai kifestő könyv, kiadvány költségeire</t>
  </si>
  <si>
    <t>5. vk. Rippl-Rónai kifestő könyv, kiadvány költségeire</t>
  </si>
  <si>
    <t>7. vk. Rippl-Rónai kifestő könyv, kiadvány költségeire</t>
  </si>
  <si>
    <t>8. vk. Rippl-Rónai kifestő könyv, kiadvány költségeire</t>
  </si>
  <si>
    <t>11. vk. Rippl-Rónai kifestő könyv, kiadvány költségeire</t>
  </si>
  <si>
    <t>6. vk. Rippl-Rónai kifestő könyv, kiadvány költségeire</t>
  </si>
  <si>
    <t>Nyári diákmunka (személyi kiadásokra 1.254 eFt, járulékokra 338 eFt)</t>
  </si>
  <si>
    <t>Átcsoportosítás önkormányzati feladatokról (személyi kiadásokra 1.157 eFt, járulékok kiadásaira 459 eFt)</t>
  </si>
  <si>
    <t xml:space="preserve"> Rivalda fény 3 db, Nézőtéri hangsugárzó, kisértékű tárgyi eszközök (mikrofonállvány, vasaló)</t>
  </si>
  <si>
    <t>Számítógép 3 db (laptop)</t>
  </si>
  <si>
    <t>Óvodai szekrények folyósóra, irodába, irattárba, tagóvodába csoportszobai szekrények</t>
  </si>
  <si>
    <t>Kastélykert Óvoda:  kisértékű tárgyi eszközök: mikrohullámú sütő, kávéfőző, vezeték nélküli egér 5 db, címer, EC paraván, poharak, hűtőgép, szekrénysorok 8 db, kisszekrény 4 db, kiskonyha 4 db, felengedős hűtő)</t>
  </si>
  <si>
    <t xml:space="preserve">Laptop 3 db, laminálógép, spirálozógép </t>
  </si>
  <si>
    <t>Irodai és konyhai berendezés-felszerelés, téli gumi felnivel</t>
  </si>
  <si>
    <t xml:space="preserve">Konyhai (kombi párolók) és szakmai eszközök </t>
  </si>
  <si>
    <t>Hangosító berendezés (Március 15. utcai könyvtár)</t>
  </si>
  <si>
    <t>5. vk. könyvtári bútorzat cseréje (Március 15. utcai könyvtár)</t>
  </si>
  <si>
    <t>Szerverek (2 db) cseréje és egyéb informatikai eszközbeszerzés</t>
  </si>
  <si>
    <t>Páramentesítő berendezés 2 db Várbörtön kiállításhoz</t>
  </si>
  <si>
    <t>Defensor 2 db állandó kiállításhoz</t>
  </si>
  <si>
    <t>Kiállító vitrin 4 db állandó kiállításhoz</t>
  </si>
  <si>
    <t>Báthory István Általános Iskola (függöny, vezeték nélküli mikrofon 2 db, hangfal 2 db, hűtőszekrény 1 db, kávéfőző)</t>
  </si>
  <si>
    <t>Deák Ferenc Általános Iskola (mikrohullámú sütő 1 db, hordozható CD-lejátszó 2 db, műanyag keretes tükör 6 db, falióra 15 db)</t>
  </si>
  <si>
    <t>Dózsa György Általános Iskola (műanyag doboz kerettel 30 db, vezetékes telefon 2 db, magnó 5 db, szőnyeg 3 db)</t>
  </si>
  <si>
    <t>H. Botev Ált. Iskola (telefon alközpont 1 db, hűtőszekrény 1 db, szőnyeg 10 db, alumínium létra 1 db, Mini hifi 1 db, CD-lejátszó magnó 2 db, sötétítő függöny 30 db)</t>
  </si>
  <si>
    <t>Simonyi Zsigmond Általános Iskola (telefon alközpont 1 db)</t>
  </si>
  <si>
    <t>Bárczi G. Általános Iskola (salgó polc 1 db, vízforraló 1 db, hajszárító 2 db)</t>
  </si>
  <si>
    <t>Rózsa úti Általános Iskola (függönyök, hordozható magnó 7 db)</t>
  </si>
  <si>
    <t>Gyulaffy László Általános Iskola (hűtőszekrény)</t>
  </si>
  <si>
    <t>Lovassy László Gimnázium (fényzáró függöny, szőnyeg, vízforraló 1 db, tantermi függönyök, kábelvédő szőnyeg)</t>
  </si>
  <si>
    <t>Zeneművészeti Szakközépiskola és AMI (telefon alközpont 1 db)</t>
  </si>
  <si>
    <t>Török I. u. 5-7. ingatlanon ereszcsatorna javítása</t>
  </si>
  <si>
    <t xml:space="preserve"> Felmentési idő, jubileumi jutalom, végkielégítés</t>
  </si>
  <si>
    <t>10 vk. Nyugdíjas rendezvény költségeire</t>
  </si>
  <si>
    <t>10 vk. Magyar Irodalomtörténeti Társaság</t>
  </si>
  <si>
    <t>6 vk. Nyugdíjas rendezvények költségeire</t>
  </si>
  <si>
    <t>10 vk.Karácsonyi nyugdíjas rendezvény költségeire</t>
  </si>
  <si>
    <t>10. vk. Nyugdíjas rendezvény költségeire</t>
  </si>
  <si>
    <t>10. vk. Magyar Irodalomtörténeti Társaság</t>
  </si>
  <si>
    <t>6. vk. Nyugdíjas rendezvények költségeire</t>
  </si>
  <si>
    <t>Vákuumszekrény</t>
  </si>
  <si>
    <t>8. vk. Ördögárok utcai bölcsőde támogatása (Mikulás napi rendezvényre)</t>
  </si>
  <si>
    <t>9. vk. Hóvirág bölcsőde támogatása (Mikulás napi rendezvényre)</t>
  </si>
  <si>
    <t>módosítás - bérkompenzáció, jubileumi jutalom, felmentési idő, vk. támogatás</t>
  </si>
  <si>
    <t>módosítás - bérkompenzáció, jubileumi jutalom, felmentési idő, gyakorlati képzés, vk. támogatás</t>
  </si>
  <si>
    <t>10. vk. Karácsonyi nyugdíjas rendezvény költségeire</t>
  </si>
  <si>
    <t>módosítás - bérkompenzáció, felmentési idő, vk. támogatás, jubileumi jutalom, pótelőirányzat, ÁFA visszatérülés, NAV 1 %, átcsoportosítás</t>
  </si>
  <si>
    <t>módosítás - bérkompenzáció, felmentési idő, vk. támogatás, jubileumi jutalom, pótelőirányzat, ÁFA visszatérülés, NAV 1 %, átcsoportosítás, nyári diákmunka, gyakorlati képzés</t>
  </si>
  <si>
    <t>módosítás - bérkompenzáció, átcsoportosítás</t>
  </si>
  <si>
    <t>módosítás - bérkompenzáció, felmentési idő, jubileumi jutalom, átcsoportosítás, vk. támogatás</t>
  </si>
  <si>
    <t>módosítás - bérkompenzáció, felmentési idő, jubileumi jutalom, átcsoportosítás, vk. támogatás, gyakorlati képzés</t>
  </si>
  <si>
    <t>módosítás - bérkompenzáció, felmentési idő, vk. támogatás, pótelőirányzat, jubileumi jutalom, bevételi többlet, átcsoportosítás</t>
  </si>
  <si>
    <t>módosítás - bérkompenzáció, felmentési idő, vk. támogatás, pótelőirányzat, jubileumi jutalom, bevételi többlet, átcsoportosítás, nyári diákmunka, gyakorlati képzés</t>
  </si>
  <si>
    <t>TÁMOP-2.4.5-12/7-2012-0474 Rugalmas foglalkoztatási lehetőségek megvalósítása VMJV Polgármesteri Hivatalában</t>
  </si>
  <si>
    <t>Veszprém Város Intermodális pályaudvar kialakítása és kapcsolódó közösségi közlekedési fejl. KÖZOP-5.5.0-09-11</t>
  </si>
  <si>
    <t>módosítás - előirányzat rendezés, bérkompenzáció, támogatás, vk. támogatás, átcsoportosítás, támogatás visszatérítés</t>
  </si>
  <si>
    <t>Kisértékű tárgyi eszközök (csavarbehajtó, fúrógép, fémtároló szekrény, online pénztárgép 3 db, kombó szett, mobil telefonok, mozgásérzékelő, párásító ventilátor)</t>
  </si>
  <si>
    <t>5. vk. 2 db Térfigyelő kamera telepítése</t>
  </si>
  <si>
    <t>Kisértékű tárgyi eszközök (mosógép, 10 db porszívó, 4 db vasaló, robotgép, szeletelő, szőnyeg 5 csoportba, tornapad 2 db, tornaszivacs csere 2 db, diavetítő 2 db, nevelői szék 24 db, nevelői bútor 6db, íróasztal 8db, polc 1 db,dohányzóasztal 1db, zománcozott tepsi, öltözőszekrény 5db, függöny 1db, iratszekrény 3 db, tornaszőnyeg 2 db, tornapad 2 db, főzőedény 30-50 literes 2-2db, 3 db létra, 1db telefonközpont, 3 db gyermek konyhai berendezés, gyermek mosógép)</t>
  </si>
  <si>
    <t>Kisértékű tárgyi eszközök (2 db porszívó, hűtő, dohányzóasztal 1 db, irodai bútor 4 db, feli napellenző 2 db, homokozó fölé árnyékoló 1 db, szőnyeg 9 db, udvari szemetes, 5 db Öltözőszekrény, 3 db iratszekrény)</t>
  </si>
  <si>
    <t>Kisértékű tárgyi eszközök (telefonos fax készülék, mosógép 1 db LG, tálaló kocsi 10 db, csoportszőnyeg 10 db, napernyő homokozó fölé 5 db legalább 3 m-es, villanyzsámoly, mosogatógép, varrógép, élelmezési program, étkezési program, mosogatógéphez vízlágyító készülék + kosár, locsolóberendezés, bútor, szőnyeg, függöny, tepsi tartó regál,4db asztali lámpa, 3 db porszívó, 31 db zuhanyfüggöny,nagyteljesítményű gőztisztító, gőzölős vasaló,15 db ventilátor, beépített szekrény, babzsák fotel 1db, hősugárzó 6 db)</t>
  </si>
  <si>
    <t>Kisértékű tárgyi eszközök (napernyő homokozó fölé legalább 3 m-es 5 db, mosógép, 2 db Porszívó, 1.db asztali lámpa, szőnyeg)</t>
  </si>
  <si>
    <t>Kisértékű tárgyi eszközök(tálalókocsi, napernyő homokozó fölé, élelmezési program, étkezési program, 2 db porszívó, 1.db asztali lámpa, gőzölő, nyomtató)</t>
  </si>
  <si>
    <t>Udvari mászóvár 2db</t>
  </si>
  <si>
    <t>Kisértékű tárgyi eszközök (2 db gőzölős vasaló; 24 db szőnyeg 8 csoportszobába,szőnyegek, függönyök 4 csoportba, reluxa 16 db, szakmai játékok mini hifi 4 db, tisztázógép, varrógép, porszívó 5 db, hűtőgép, asztali telefon, szőnyegtisztító gép, sporteszközök, tálalókocsi 4 db, postaláda, asztalok, székek 40 db, több elemes irodabútorok, létra 18 db, konyhaszekrény, beépített szekrénysor, párakapu acél tartószerkezetének telepítése, blokkmodul készlet pihenő,egyensúly és alagút, színes TV, irodaszék 1db, fotel 2db, íróasztal 3db földszinti, emeleti óvónői szekrénysorra magasító rész,ventilátor 8db)</t>
  </si>
  <si>
    <t>ISPOST étkezési nyilvántartó szoftverek, Microsoft office program csomag, multifunkciós Laserjet nyomtató, színes nyomtató, notebook, fénymásoló, 2db 1TB külső winchester)</t>
  </si>
  <si>
    <t>Babaház udvari játék 2 db</t>
  </si>
  <si>
    <t>Kisértékű tárgyi eszközök (gyerek WC ülőke 9 db,  felnőtt WC ülőke 2 db, óvodai asztal 6 db, óvodai szék 30 db,rugós játék, páramentesítő, polcok, komódok, babaszoba, függöny, fonott játéktartó 10.db, mobil telefon, porszívó, vágógép, mikrohullámú sütő, kávéfőző, vezeték nélküli egér 5 db, címer, WC paraván, poharak, hűtőgép, szekrénysor 8 db, kisszekrény 4 db, kiskonyha 4 db, felengedős hűtő)</t>
  </si>
  <si>
    <t>Kisértékű tárgyi eszközök (Mosógép - Whirpool, szivacslabda 30 db, iratmegsemmisítő, gyerekszékek 30db, mikrohullámú sütő, laptop 1 db, címer, varrógép, fésülködő szekrény, íróasztal, vezeték nélküli egér 1db)</t>
  </si>
  <si>
    <t>Kisértékű tárgyi eszközök (függöny, karnis, 6 db zárható szekrény, sínrendszer a kiállításokhoz, színpadgépészeti berendezések költségkülönbözete, videó ügyelői rendszer, színpadi ügyelői szekrény, új bútorzat előcsarnokba, emeleti előcsarnokba, színházterem padló csiszolása, festése, új bútorzat előcsarnokba, emeleti előcsarnokba)</t>
  </si>
  <si>
    <t>Kisértékű tárgyi eszközök (3 db online pénztárgép beszerzése, polcrendszer, hordozható HDD, vevőkijelző, villanybojler, kávéfőző, vízforraló, kerti bútor Várkapu projekthez, 3 db Szék, fúró-csiszológép, keverő pult, állólétra,Philips TV, 2db Szalagos összeadó gép, porszívók, készletnyilvántartó program, fényképezőgép, szalagfűrész, marógép, mosógép, kávéfőző, szerszámosládák)</t>
  </si>
  <si>
    <t>Nívódíj - 5 db Táblagép</t>
  </si>
  <si>
    <t>Kisértékű tárgyi eszközök (székek 50 db, balettszőnyeg, fényképezőgép és videokamera, laminálógép, monitor, mikrofon 2db, fényvezérlőpult, keverőpult, mikroport kapszula 2 db, csiptetős mikrofon 2db, nanokontroll, számítógép felújítása, varrógép bábműhely számára)</t>
  </si>
  <si>
    <t>Rivalda fénytechnika 3 db</t>
  </si>
  <si>
    <t>Deák Ferenc Általános Iskola - méregszekrény, mikrohullámú sütő 1db, hordozható CD-lejátszó 2db, műanyag keretes tükör 6db, falióra 15db</t>
  </si>
  <si>
    <t>Lovassy László Gimnázium - 3 db mikroport, fényzáró függöny, szőnyeg, vízforraló 1 db, tantermi függönyök, kábelvédő szőnyeg</t>
  </si>
  <si>
    <t>Simonyi Zsigmond Ált. Iskola (telefon alközpont 1db)</t>
  </si>
  <si>
    <t>Gondnokság - Gépkocsi vásárlás 2db</t>
  </si>
  <si>
    <t>Kisértékű tárgyi eszközök (gumiabroncs, bojler 2db, kávéfőző, fűzőgép 2db, hegyezőgép, lábtartó, székek, bútorok, fogasok, létra)</t>
  </si>
  <si>
    <t>Báthory I. Ált.Iskola (függöny, vezeték nélküli mikrofon 2 db, hangfal 2 db, hűtőszekrény 1 db, kávéfőző)</t>
  </si>
  <si>
    <t>Dózsa Gy. Ált. Iskola (műanyag doboz kerettel 30 db, vezetékes telefon 2 db, magnó 5 db, szőnyeg 3 db)</t>
  </si>
  <si>
    <t>H. Botev Ált. Iskola (telefon alközpont 1 db, hűtőszekrény 1 db, szőnyeg 10 db, alumínium létra 1 db Mini hifi 1 db, CD-lejátszó magnó 2 db, sötétítő függöny 30 db)</t>
  </si>
  <si>
    <t>Bárczi G. Ált.Iskola (salgó polc 1db, vízforraló 1db, hajszárító 2 db)</t>
  </si>
  <si>
    <t>Rózsa úti Ált. Iskola (függönyök, hordozható magnó 7 db)</t>
  </si>
  <si>
    <t>Számítógép, laptopok, Ispost étkezési nyilvántartó szoftverek, laminálógép, spirálozógép</t>
  </si>
  <si>
    <t>Kisértékű tárgyi eszközök (székek 20 db, kávéfőző, mikrohullámú sütő, számítógép, monitor, irodai bútor, polc, konyhai berendezés, függöny, irodai és konyhai berendezés, felszerelés, téli gumi felnivel)</t>
  </si>
  <si>
    <t>Kisértékű tárgyi eszközök (mikroportok, fúrógép, szkenner, spirálozó, telefon, téli gumi, irodai szék, nyomtató, végerősítő, projektortartó, mikrofon állvány, vasaló)</t>
  </si>
  <si>
    <t>2015. évi saját bevételei</t>
  </si>
  <si>
    <t>2015. évi  előirányzat</t>
  </si>
  <si>
    <t>(Egry ltp. Óvoda, Nárcisz Tagóvoda)</t>
  </si>
  <si>
    <t>Hriszto Botev Általános Iskola</t>
  </si>
  <si>
    <t>ebből: Felsőörsi Tagintézmény / Malomvölgy Á.I.</t>
  </si>
  <si>
    <t>Simonyi Zs. - Ének-Zenei és Testnevelési Általános Iskola</t>
  </si>
  <si>
    <t>Bárczi Gusztáv Általános Iskola és Speciális Szakiskola</t>
  </si>
  <si>
    <t>Csermák Antal Alapfokú Művészetoktatási Intézmény</t>
  </si>
  <si>
    <t>Általános Iskolák összesen:</t>
  </si>
  <si>
    <t>Nevelési Tanácsadó</t>
  </si>
  <si>
    <t>Oktatási és Egészségügyi PMSZSZ</t>
  </si>
  <si>
    <t>Középfokú Oktatási Intézmények</t>
  </si>
  <si>
    <t>Veszprémi Középiskolai Kollégium</t>
  </si>
  <si>
    <t>Táncsics Mihály Szakközépiskola, Szakiskola és Kollégium</t>
  </si>
  <si>
    <t>Ipari Szakközépiskola és  Gimnázium</t>
  </si>
  <si>
    <t>Nevelési Központ</t>
  </si>
  <si>
    <t>Veszprémi Közgazdasági Szakközépiskola</t>
  </si>
  <si>
    <t>Dohnányi E. Zeneművészeti Szakközépiskola és Diákotthon</t>
  </si>
  <si>
    <t>Jendrassik-Venesz Szakközépiskola és Szakiskola</t>
  </si>
  <si>
    <t>Veszprémi Zeneművészeti Szakközépiskola és Alaptokú Művészetoktatási Intézmény</t>
  </si>
  <si>
    <t>Középfokú Nevelési Központ Gazdasági Igazgatósága</t>
  </si>
  <si>
    <t>Középfokú Nevelési Központ összesen:</t>
  </si>
  <si>
    <t>Középfok összesen:</t>
  </si>
  <si>
    <t>Művészetek Háza - belső ellenőrzés által felülvizsgált pótelőirányzathoz kapcsolódóan várható bevételi többlet</t>
  </si>
  <si>
    <t>A gyermekvédelmi szolgáltatások fejlesztése Veszprémben 
TIOP-3.4.1.B-11/1-2012-0005 - támogatás visszatérítése kamattal együtt</t>
  </si>
  <si>
    <t>módosítás - átnevezés</t>
  </si>
  <si>
    <t>módosítás -átnevezés</t>
  </si>
  <si>
    <t>Kárpátaljai települések támogatása (Visk, Szalóka) (nehéz helyzetbe került kárpátaljai magyarok szociális támogatására)</t>
  </si>
  <si>
    <t>Az esélyegyenlőség erősítését szolgáló együttműk. segítése a vp-i járásban ÁROP-1.A.3.</t>
  </si>
  <si>
    <t>7. vk. lombgyűjtő zsákok a lakosság részére</t>
  </si>
  <si>
    <t>5. vk. EKMK Március 15. úti Könyvtár támogatása (gyermekkönyvtári állomány fejlesztésére)</t>
  </si>
  <si>
    <r>
      <t>Informatika</t>
    </r>
    <r>
      <rPr>
        <sz val="11"/>
        <rFont val="Palatino Linotype"/>
        <family val="1"/>
      </rPr>
      <t xml:space="preserve"> - átcsoportosítás dologi kiadásokról beruházási kiadásokra</t>
    </r>
  </si>
  <si>
    <t>Ficánka tagóvoda: kisértékű tárgyi eszközök: mikrohullámú sütő, laptop 1 db, címer, varrógép, fésülködő szekrény, íróasztal, vezeték nélküli egér 1 db</t>
  </si>
  <si>
    <t>Kossuth Lajos Általános Iskola (nylon függöny 24 db)</t>
  </si>
  <si>
    <t>Középiskolai Kollégium (DECT telefonkészülék 1 db, szárítógép 2 db, hajszárító 2 db, szendvicssütő 2 db, mosogatószekrény 1 db, tűzhely 1 db, mosógép 2 db)</t>
  </si>
  <si>
    <t>Kolostorok és Kertek a Veszprémi Vár tövében lévő Jezsuita templom vagyonkezelésből adódó elszámolás</t>
  </si>
  <si>
    <t>5. vk. EKMK Március 15. úti Könyvtár támogatása (Gyermekkönyvtári állomány fejlesztése és könyvtári bútorzat cseréje)</t>
  </si>
  <si>
    <t xml:space="preserve">Természettudományos közoktatási labor kialakítása a veszprémi Ipari Szki.-ban TÁMOP-3.1.3-11/2-2012-0061      </t>
  </si>
  <si>
    <t>Észak-Balatoni Térség Regionális Települési Szilárdhulladék kezelési Önkormányzati Társulás - visszatérítendő támogatás</t>
  </si>
  <si>
    <t>Kossuth L. Ált. Iskola ( nylon függöny 24 db)</t>
  </si>
  <si>
    <t>Középiskolai Kollégium (DECT telefonkészülék 1 db, szárítógép 2 db, hajszárító 2 db, szendvicssütő 2 db, mosogatószekrény 1 db, tűzhely 1 db, mosógép 2 db,)</t>
  </si>
  <si>
    <t>Fűtési rendszer működőképessé tétele</t>
  </si>
  <si>
    <t>Érintésvédelmi hibák javítása</t>
  </si>
  <si>
    <t>1. melléklet a 35/2015. (XI.26.) Önkormányzati rendelethez</t>
  </si>
  <si>
    <t>2. melléklet a 35/2015. (XI.26.) Önkormányzati rendelethez</t>
  </si>
  <si>
    <t>3. melléklet a 35/2015. (XI.26.) Önkormányzati rendelethez</t>
  </si>
  <si>
    <t>4. melléklet a 35/2015. (XI.26.) Önkormányzati rendelethez</t>
  </si>
  <si>
    <t>5. melléklet a 35/2015. (XI.26.) Önkormányzati rendelethez</t>
  </si>
  <si>
    <t>6. melléklet a 35/2015. (XI.26.) Önkormányzati rendelethez</t>
  </si>
  <si>
    <t>6/A. melléklet a 35/2015. (XI.26.) Önkormányzati rendelethez</t>
  </si>
  <si>
    <t>7. melléklet a 35/2015. (XI.26.) Önkormányzati rendelethez</t>
  </si>
  <si>
    <t>8. melléklet a 35/2015. (XI.26.) Önkormányzati rendelethez</t>
  </si>
  <si>
    <t>9. melléklet a 35/2015. (XI.26.) önkormányzati rendelethez</t>
  </si>
  <si>
    <t>10. melléklet a 35/2015. (XI.26.) Önkormányzati rendelethez</t>
  </si>
  <si>
    <t>11. melléklet a 35/2015. (XI.26.) Önkormányzati rendelethez</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</si>
</sst>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 numFmtId="166" formatCode="0.000"/>
  </numFmts>
  <fonts count="98">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Palatino Linotype"/>
      <family val="1"/>
    </font>
    <font>
      <b/>
      <sz val="12"/>
      <name val="Palatino Linotype"/>
      <family val="1"/>
    </font>
    <font>
      <sz val="12"/>
      <name val="Times New Roman"/>
      <family val="1"/>
    </font>
    <font>
      <sz val="8"/>
      <name val="Palatino Linotype"/>
      <family val="1"/>
    </font>
    <font>
      <b/>
      <u val="single"/>
      <sz val="11"/>
      <name val="Palatino Linotype"/>
      <family val="1"/>
    </font>
    <font>
      <b/>
      <u val="single"/>
      <sz val="10"/>
      <name val="Palatino Linotype"/>
      <family val="1"/>
    </font>
    <font>
      <sz val="10"/>
      <name val="Palatino Linotype"/>
      <family val="1"/>
    </font>
    <font>
      <b/>
      <sz val="10.5"/>
      <name val="Palatino Linotype"/>
      <family val="1"/>
    </font>
    <font>
      <vertAlign val="subscript"/>
      <sz val="11"/>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u val="single"/>
      <sz val="10"/>
      <name val="Palatino Linotype"/>
      <family val="1"/>
    </font>
    <font>
      <b/>
      <sz val="9"/>
      <color indexed="18"/>
      <name val="Palatino Linotype"/>
      <family val="1"/>
    </font>
    <font>
      <sz val="9"/>
      <color indexed="18"/>
      <name val="Palatino Linotype"/>
      <family val="1"/>
    </font>
    <font>
      <i/>
      <sz val="12"/>
      <name val="Palatino Linotype"/>
      <family val="1"/>
    </font>
    <font>
      <i/>
      <u val="single"/>
      <sz val="11"/>
      <name val="Palatino Linotype"/>
      <family val="1"/>
    </font>
    <font>
      <u val="single"/>
      <sz val="11"/>
      <name val="Palatino Linotype"/>
      <family val="1"/>
    </font>
    <font>
      <b/>
      <i/>
      <sz val="11"/>
      <name val="Palatino Linotype"/>
      <family val="1"/>
    </font>
    <font>
      <b/>
      <i/>
      <u val="single"/>
      <sz val="11"/>
      <name val="Palatino Linotype"/>
      <family val="1"/>
    </font>
    <font>
      <i/>
      <sz val="8"/>
      <name val="Palatino Linotype"/>
      <family val="1"/>
    </font>
    <font>
      <b/>
      <sz val="8"/>
      <name val="Palatino Linotype"/>
      <family val="1"/>
    </font>
    <font>
      <i/>
      <sz val="10"/>
      <name val="Arial CE"/>
      <family val="0"/>
    </font>
    <font>
      <b/>
      <i/>
      <sz val="9"/>
      <name val="Palatino Linotype"/>
      <family val="1"/>
    </font>
    <font>
      <sz val="9"/>
      <color indexed="16"/>
      <name val="Palatino Linotype"/>
      <family val="1"/>
    </font>
    <font>
      <sz val="12"/>
      <color indexed="16"/>
      <name val="Palatino Linotype"/>
      <family val="1"/>
    </font>
    <font>
      <b/>
      <sz val="12"/>
      <color indexed="16"/>
      <name val="Palatino Linotype"/>
      <family val="1"/>
    </font>
    <font>
      <sz val="8"/>
      <color indexed="16"/>
      <name val="Palatino Linotype"/>
      <family val="1"/>
    </font>
    <font>
      <i/>
      <sz val="12"/>
      <color indexed="16"/>
      <name val="Palatino Linotype"/>
      <family val="1"/>
    </font>
    <font>
      <sz val="10"/>
      <color indexed="16"/>
      <name val="Palatino Linotype"/>
      <family val="1"/>
    </font>
    <font>
      <i/>
      <sz val="10"/>
      <color indexed="16"/>
      <name val="Palatino Linotype"/>
      <family val="1"/>
    </font>
    <font>
      <sz val="11"/>
      <color indexed="16"/>
      <name val="Palatino Linotype"/>
      <family val="1"/>
    </font>
    <font>
      <b/>
      <sz val="11"/>
      <color indexed="16"/>
      <name val="Palatino Linotype"/>
      <family val="1"/>
    </font>
    <font>
      <sz val="10"/>
      <color indexed="16"/>
      <name val="Arial CE"/>
      <family val="0"/>
    </font>
    <font>
      <sz val="10.5"/>
      <name val="Palatino Linotype"/>
      <family val="1"/>
    </font>
    <font>
      <b/>
      <sz val="11"/>
      <color indexed="10"/>
      <name val="Palatino Linotype"/>
      <family val="1"/>
    </font>
    <font>
      <b/>
      <u val="double"/>
      <sz val="11"/>
      <name val="Palatino Linotype"/>
      <family val="1"/>
    </font>
    <font>
      <i/>
      <strike/>
      <sz val="11"/>
      <name val="Palatino Linotype"/>
      <family val="1"/>
    </font>
    <font>
      <sz val="11"/>
      <color indexed="10"/>
      <name val="Palatino Linotype"/>
      <family val="1"/>
    </font>
    <font>
      <i/>
      <sz val="9"/>
      <color indexed="16"/>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5" tint="-0.4999699890613556"/>
      <name val="Palatino Linotype"/>
      <family val="1"/>
    </font>
    <font>
      <b/>
      <sz val="12"/>
      <color theme="5" tint="-0.4999699890613556"/>
      <name val="Palatino Linotype"/>
      <family val="1"/>
    </font>
    <font>
      <sz val="9"/>
      <color theme="5" tint="-0.4999699890613556"/>
      <name val="Palatino Linotype"/>
      <family val="1"/>
    </font>
    <font>
      <sz val="8"/>
      <color theme="5" tint="-0.4999699890613556"/>
      <name val="Palatino Linotype"/>
      <family val="1"/>
    </font>
    <font>
      <i/>
      <sz val="12"/>
      <color theme="5" tint="-0.4999699890613556"/>
      <name val="Palatino Linotype"/>
      <family val="1"/>
    </font>
    <font>
      <sz val="10"/>
      <color theme="5" tint="-0.4999699890613556"/>
      <name val="Palatino Linotype"/>
      <family val="1"/>
    </font>
    <font>
      <i/>
      <sz val="10"/>
      <color theme="5" tint="-0.4999699890613556"/>
      <name val="Palatino Linotype"/>
      <family val="1"/>
    </font>
    <font>
      <sz val="11"/>
      <color theme="5" tint="-0.4999699890613556"/>
      <name val="Palatino Linotype"/>
      <family val="1"/>
    </font>
    <font>
      <b/>
      <sz val="11"/>
      <color theme="5" tint="-0.4999699890613556"/>
      <name val="Palatino Linotype"/>
      <family val="1"/>
    </font>
    <font>
      <sz val="10"/>
      <color theme="5" tint="-0.4999699890613556"/>
      <name val="Arial CE"/>
      <family val="0"/>
    </font>
    <font>
      <b/>
      <sz val="11"/>
      <color rgb="FFFF0000"/>
      <name val="Palatino Linotype"/>
      <family val="1"/>
    </font>
    <font>
      <sz val="11"/>
      <color rgb="FFFF0000"/>
      <name val="Palatino Linotype"/>
      <family val="1"/>
    </font>
    <font>
      <i/>
      <sz val="9"/>
      <color theme="5" tint="-0.4999699890613556"/>
      <name val="Palatino Linotyp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1"/>
        <bgColor indexed="64"/>
      </patternFill>
    </fill>
  </fills>
  <borders count="1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hair"/>
      <bottom style="hair"/>
    </border>
    <border>
      <left style="hair"/>
      <right style="hair"/>
      <top style="hair"/>
      <bottom style="hair"/>
    </border>
    <border>
      <left style="hair"/>
      <right style="hair"/>
      <top style="thin"/>
      <bottom style="double"/>
    </border>
    <border>
      <left style="medium"/>
      <right style="hair"/>
      <top style="medium"/>
      <bottom style="medium"/>
    </border>
    <border>
      <left style="hair"/>
      <right style="hair"/>
      <top style="medium"/>
      <bottom style="medium"/>
    </border>
    <border>
      <left style="medium"/>
      <right style="hair"/>
      <top/>
      <bottom style="hair"/>
    </border>
    <border>
      <left style="medium"/>
      <right style="hair"/>
      <top style="double"/>
      <bottom style="medium"/>
    </border>
    <border>
      <left style="hair"/>
      <right style="hair"/>
      <top style="double"/>
      <bottom style="medium"/>
    </border>
    <border>
      <left style="hair"/>
      <right style="hair"/>
      <top/>
      <bottom style="double"/>
    </border>
    <border>
      <left style="hair"/>
      <right style="medium"/>
      <top/>
      <bottom style="double"/>
    </border>
    <border>
      <left style="medium"/>
      <right style="hair"/>
      <top style="double"/>
      <bottom style="hair"/>
    </border>
    <border>
      <left style="hair"/>
      <right style="hair"/>
      <top style="double"/>
      <bottom style="hair"/>
    </border>
    <border>
      <left style="hair"/>
      <right/>
      <top style="hair"/>
      <bottom style="hair"/>
    </border>
    <border>
      <left style="hair"/>
      <right style="medium"/>
      <top style="hair"/>
      <bottom style="hair"/>
    </border>
    <border>
      <left style="medium"/>
      <right style="hair"/>
      <top style="hair"/>
      <bottom/>
    </border>
    <border>
      <left style="hair"/>
      <right style="hair"/>
      <top style="hair"/>
      <bottom/>
    </border>
    <border>
      <left style="hair"/>
      <right/>
      <top style="hair"/>
      <bottom/>
    </border>
    <border>
      <left style="medium"/>
      <right style="medium"/>
      <top/>
      <bottom style="medium"/>
    </border>
    <border>
      <left style="medium"/>
      <right/>
      <top/>
      <bottom/>
    </border>
    <border>
      <left/>
      <right style="medium"/>
      <top/>
      <bottom/>
    </border>
    <border>
      <left/>
      <right/>
      <top style="medium"/>
      <bottom style="thin"/>
    </border>
    <border>
      <left/>
      <right/>
      <top/>
      <bottom style="thin"/>
    </border>
    <border>
      <left/>
      <right/>
      <top style="thin"/>
      <bottom style="double"/>
    </border>
    <border>
      <left/>
      <right/>
      <top style="thin"/>
      <bottom style="thin"/>
    </border>
    <border>
      <left/>
      <right/>
      <top style="thin"/>
      <bottom style="medium"/>
    </border>
    <border>
      <left style="double"/>
      <right/>
      <top/>
      <bottom/>
    </border>
    <border>
      <left style="thin"/>
      <right/>
      <top/>
      <bottom/>
    </border>
    <border>
      <left style="medium"/>
      <right/>
      <top style="thin"/>
      <bottom style="thin"/>
    </border>
    <border>
      <left style="thin"/>
      <right/>
      <top style="thin"/>
      <bottom style="thin"/>
    </border>
    <border>
      <left style="double"/>
      <right/>
      <top style="thin"/>
      <bottom style="thin"/>
    </border>
    <border>
      <left style="thin"/>
      <right style="medium"/>
      <top style="thin"/>
      <bottom style="thin"/>
    </border>
    <border>
      <left style="medium"/>
      <right/>
      <top style="thin"/>
      <bottom style="double"/>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thin"/>
      <right/>
      <top style="thin"/>
      <bottom style="double"/>
    </border>
    <border>
      <left style="medium"/>
      <right/>
      <top style="double"/>
      <bottom/>
    </border>
    <border>
      <left/>
      <right/>
      <top style="double"/>
      <bottom/>
    </border>
    <border>
      <left style="medium"/>
      <right/>
      <top/>
      <bottom style="thin"/>
    </border>
    <border>
      <left style="double"/>
      <right/>
      <top/>
      <bottom style="thin"/>
    </border>
    <border>
      <left style="thin"/>
      <right style="thin"/>
      <top/>
      <bottom/>
    </border>
    <border>
      <left style="medium"/>
      <right/>
      <top/>
      <bottom style="medium"/>
    </border>
    <border>
      <left/>
      <right/>
      <top/>
      <bottom style="medium"/>
    </border>
    <border>
      <left style="thin"/>
      <right style="thin"/>
      <top/>
      <bottom style="medium"/>
    </border>
    <border>
      <left style="double"/>
      <right/>
      <top/>
      <bottom style="medium"/>
    </border>
    <border>
      <left/>
      <right style="thin"/>
      <top/>
      <bottom/>
    </border>
    <border>
      <left style="double"/>
      <right/>
      <top style="thin"/>
      <bottom/>
    </border>
    <border>
      <left/>
      <right style="double"/>
      <top/>
      <bottom/>
    </border>
    <border>
      <left/>
      <right/>
      <top style="medium"/>
      <bottom/>
    </border>
    <border>
      <left style="hair"/>
      <right style="hair"/>
      <top style="medium"/>
      <bottom style="hair"/>
    </border>
    <border>
      <left style="hair"/>
      <right style="hair"/>
      <top/>
      <bottom style="hair"/>
    </border>
    <border>
      <left style="medium"/>
      <right style="hair"/>
      <top style="medium"/>
      <bottom style="hair"/>
    </border>
    <border>
      <left style="medium"/>
      <right style="hair"/>
      <top style="hair"/>
      <bottom style="double"/>
    </border>
    <border>
      <left style="hair"/>
      <right style="hair"/>
      <top style="hair"/>
      <bottom style="double"/>
    </border>
    <border>
      <left style="hair"/>
      <right style="hair"/>
      <top/>
      <bottom style="medium"/>
    </border>
    <border>
      <left style="double"/>
      <right style="hair"/>
      <top style="hair"/>
      <bottom style="hair"/>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style="thin"/>
    </border>
    <border>
      <left/>
      <right style="medium"/>
      <top/>
      <bottom style="thin"/>
    </border>
    <border>
      <left/>
      <right style="medium"/>
      <top style="thin"/>
      <bottom style="double"/>
    </border>
    <border>
      <left/>
      <right style="medium"/>
      <top style="thin"/>
      <bottom style="thin"/>
    </border>
    <border>
      <left/>
      <right style="medium"/>
      <top style="thin"/>
      <bottom style="medium"/>
    </border>
    <border>
      <left/>
      <right/>
      <top style="thin"/>
      <bottom/>
    </border>
    <border>
      <left/>
      <right style="medium"/>
      <top style="medium"/>
      <bottom/>
    </border>
    <border>
      <left/>
      <right style="medium"/>
      <top style="thin"/>
      <bottom/>
    </border>
    <border>
      <left style="medium"/>
      <right/>
      <top style="thin"/>
      <bottom/>
    </border>
    <border>
      <left/>
      <right/>
      <top/>
      <bottom style="double"/>
    </border>
    <border>
      <left style="medium"/>
      <right/>
      <top/>
      <bottom style="double"/>
    </border>
    <border>
      <left style="double"/>
      <right/>
      <top/>
      <bottom style="double"/>
    </border>
    <border>
      <left style="double"/>
      <right/>
      <top style="medium"/>
      <bottom/>
    </border>
    <border>
      <left style="hair"/>
      <right/>
      <top/>
      <bottom style="hair"/>
    </border>
    <border>
      <left style="medium"/>
      <right style="hair"/>
      <top style="hair"/>
      <bottom style="medium"/>
    </border>
    <border>
      <left style="hair"/>
      <right style="hair"/>
      <top style="hair"/>
      <bottom style="medium"/>
    </border>
    <border>
      <left style="hair"/>
      <right/>
      <top style="hair"/>
      <bottom style="medium"/>
    </border>
    <border>
      <left style="double"/>
      <right style="hair"/>
      <top style="hair"/>
      <bottom style="medium"/>
    </border>
    <border>
      <left style="hair"/>
      <right style="medium"/>
      <top style="hair"/>
      <bottom style="medium"/>
    </border>
    <border>
      <left style="hair"/>
      <right/>
      <top style="medium"/>
      <bottom style="medium"/>
    </border>
    <border>
      <left style="hair"/>
      <right/>
      <top style="double"/>
      <bottom style="medium"/>
    </border>
    <border>
      <left style="hair"/>
      <right/>
      <top style="medium"/>
      <bottom style="hair"/>
    </border>
    <border>
      <left style="hair"/>
      <right/>
      <top style="thin"/>
      <bottom style="double"/>
    </border>
    <border>
      <left style="hair"/>
      <right/>
      <top/>
      <bottom style="medium"/>
    </border>
    <border>
      <left style="hair"/>
      <right style="double"/>
      <top style="medium"/>
      <bottom style="medium"/>
    </border>
    <border>
      <left style="hair"/>
      <right/>
      <top style="hair"/>
      <bottom style="double"/>
    </border>
    <border>
      <left/>
      <right style="medium"/>
      <top style="medium"/>
      <bottom style="hair"/>
    </border>
    <border>
      <left/>
      <right style="medium"/>
      <top style="hair"/>
      <bottom style="hair"/>
    </border>
    <border>
      <left/>
      <right style="medium"/>
      <top style="double"/>
      <bottom style="medium"/>
    </border>
    <border>
      <left/>
      <right style="medium"/>
      <top/>
      <bottom style="medium"/>
    </border>
    <border>
      <left style="hair"/>
      <right style="double"/>
      <top style="medium"/>
      <bottom style="hair"/>
    </border>
    <border>
      <left style="hair"/>
      <right style="double"/>
      <top style="hair"/>
      <bottom style="hair"/>
    </border>
    <border>
      <left style="hair"/>
      <right style="double"/>
      <top style="double"/>
      <bottom style="medium"/>
    </border>
    <border>
      <left style="hair"/>
      <right style="double"/>
      <top/>
      <bottom style="medium"/>
    </border>
    <border>
      <left style="medium"/>
      <right style="medium"/>
      <top style="medium"/>
      <bottom style="medium"/>
    </border>
    <border>
      <left style="thin"/>
      <right style="thin"/>
      <top style="thin"/>
      <bottom style="thin"/>
    </border>
    <border>
      <left style="thin"/>
      <right style="thin"/>
      <top style="thin"/>
      <bottom style="double"/>
    </border>
    <border>
      <left style="thin"/>
      <right style="thin"/>
      <top/>
      <bottom style="double"/>
    </border>
    <border>
      <left style="thin"/>
      <right/>
      <top/>
      <bottom style="double"/>
    </border>
    <border>
      <left style="thin"/>
      <right style="thin"/>
      <top style="double"/>
      <bottom/>
    </border>
    <border>
      <left style="thin"/>
      <right style="thin"/>
      <top/>
      <bottom style="thin"/>
    </border>
    <border>
      <left style="medium"/>
      <right/>
      <top style="medium"/>
      <bottom style="thin"/>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thin"/>
      <right style="medium"/>
      <top/>
      <bottom style="double"/>
    </border>
    <border>
      <left style="hair"/>
      <right style="medium"/>
      <top style="medium"/>
      <bottom style="hair"/>
    </border>
    <border>
      <left style="hair"/>
      <right style="medium"/>
      <top style="double"/>
      <bottom style="hair"/>
    </border>
    <border>
      <left style="thin"/>
      <right style="medium"/>
      <top/>
      <bottom/>
    </border>
    <border>
      <left style="thin"/>
      <right style="medium"/>
      <top/>
      <bottom style="thin"/>
    </border>
    <border>
      <left style="hair"/>
      <right/>
      <top style="double"/>
      <bottom style="hair"/>
    </border>
    <border>
      <left style="hair"/>
      <right style="double"/>
      <top style="double"/>
      <bottom style="hair"/>
    </border>
    <border>
      <left/>
      <right style="medium"/>
      <top style="double"/>
      <bottom style="hair"/>
    </border>
    <border>
      <left style="hair"/>
      <right style="hair"/>
      <top style="hair"/>
      <bottom style="thin"/>
    </border>
    <border>
      <left style="hair"/>
      <right style="double"/>
      <top style="thin"/>
      <bottom style="double"/>
    </border>
    <border>
      <left style="hair"/>
      <right/>
      <top style="hair"/>
      <bottom style="thin"/>
    </border>
    <border>
      <left style="hair"/>
      <right style="double"/>
      <top/>
      <bottom style="hair"/>
    </border>
    <border>
      <left/>
      <right style="medium"/>
      <top/>
      <bottom style="hair"/>
    </border>
    <border>
      <left/>
      <right style="medium"/>
      <top style="hair"/>
      <bottom style="thin"/>
    </border>
    <border>
      <left style="medium"/>
      <right style="hair"/>
      <top style="hair"/>
      <bottom style="thin"/>
    </border>
    <border>
      <left style="medium"/>
      <right style="hair"/>
      <top style="thin"/>
      <bottom style="double"/>
    </border>
    <border>
      <left style="medium"/>
      <right style="hair"/>
      <top/>
      <bottom style="medium"/>
    </border>
    <border>
      <left/>
      <right style="medium"/>
      <top style="hair"/>
      <bottom style="double"/>
    </border>
    <border>
      <left style="thin"/>
      <right style="medium"/>
      <top/>
      <bottom style="medium"/>
    </border>
    <border>
      <left style="thin"/>
      <right style="thin"/>
      <top style="medium"/>
      <bottom style="thin"/>
    </border>
    <border>
      <left/>
      <right style="thin"/>
      <top style="medium"/>
      <bottom style="medium"/>
    </border>
    <border>
      <left style="double"/>
      <right style="thin"/>
      <top style="medium"/>
      <bottom style="medium"/>
    </border>
    <border>
      <left style="double"/>
      <right/>
      <top style="thin"/>
      <bottom style="medium"/>
    </border>
    <border>
      <left style="medium"/>
      <right style="thin"/>
      <top style="medium"/>
      <bottom style="medium"/>
    </border>
    <border>
      <left style="thin"/>
      <right/>
      <top style="medium"/>
      <bottom style="medium"/>
    </border>
    <border>
      <left style="medium"/>
      <right/>
      <top style="double"/>
      <bottom style="medium"/>
    </border>
    <border>
      <left/>
      <right/>
      <top style="double"/>
      <bottom style="medium"/>
    </border>
    <border>
      <left style="double"/>
      <right/>
      <top style="double"/>
      <bottom style="medium"/>
    </border>
    <border>
      <left style="medium"/>
      <right/>
      <top style="thin"/>
      <bottom style="medium"/>
    </border>
    <border>
      <left style="double"/>
      <right/>
      <top style="medium"/>
      <bottom style="medium"/>
    </border>
    <border>
      <left style="medium"/>
      <right style="medium"/>
      <top style="medium"/>
      <bottom/>
    </border>
    <border>
      <left/>
      <right style="hair"/>
      <top style="medium"/>
      <bottom style="hair"/>
    </border>
    <border>
      <left/>
      <right style="hair"/>
      <top style="hair"/>
      <bottom style="hair"/>
    </border>
    <border>
      <left/>
      <right style="hair"/>
      <top style="hair"/>
      <bottom style="thin"/>
    </border>
    <border>
      <left/>
      <right style="hair"/>
      <top/>
      <bottom style="hair"/>
    </border>
    <border>
      <left/>
      <right style="hair"/>
      <top style="double"/>
      <bottom style="hair"/>
    </border>
    <border>
      <left style="double"/>
      <right style="hair"/>
      <top style="medium"/>
      <bottom style="medium"/>
    </border>
    <border>
      <left style="double"/>
      <right style="hair"/>
      <top style="medium"/>
      <bottom style="hair"/>
    </border>
    <border>
      <left style="double"/>
      <right style="hair"/>
      <top style="hair"/>
      <bottom style="thin"/>
    </border>
    <border>
      <left style="double"/>
      <right style="hair"/>
      <top style="thin"/>
      <bottom style="double"/>
    </border>
    <border>
      <left style="double"/>
      <right style="hair"/>
      <top/>
      <bottom style="hair"/>
    </border>
    <border>
      <left style="double"/>
      <right style="hair"/>
      <top style="double"/>
      <bottom style="hair"/>
    </border>
    <border>
      <left style="double"/>
      <right style="hair"/>
      <top/>
      <bottom style="medium"/>
    </border>
    <border>
      <left/>
      <right style="hair"/>
      <top style="hair"/>
      <bottom style="double"/>
    </border>
    <border>
      <left style="double"/>
      <right style="hair"/>
      <top style="hair"/>
      <bottom style="double"/>
    </border>
    <border>
      <left style="double"/>
      <right style="hair"/>
      <top style="double"/>
      <bottom style="medium"/>
    </border>
    <border>
      <left style="medium"/>
      <right/>
      <top style="medium"/>
      <bottom/>
    </border>
    <border>
      <left/>
      <right style="medium"/>
      <top/>
      <bottom style="double"/>
    </border>
    <border>
      <left style="double"/>
      <right style="hair"/>
      <top style="hair"/>
      <bottom/>
    </border>
    <border>
      <left/>
      <right style="hair"/>
      <top style="hair"/>
      <bottom/>
    </border>
    <border>
      <left/>
      <right style="medium"/>
      <top style="hair"/>
      <bottom/>
    </border>
    <border>
      <left style="double"/>
      <right style="medium"/>
      <top style="thin"/>
      <bottom style="double"/>
    </border>
    <border>
      <left style="hair"/>
      <right style="medium"/>
      <top style="medium"/>
      <bottom style="medium"/>
    </border>
    <border>
      <left style="hair"/>
      <right style="double"/>
      <top style="hair"/>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hair"/>
      <right style="hair"/>
      <top/>
      <bottom/>
    </border>
    <border>
      <left style="medium"/>
      <right style="hair"/>
      <top/>
      <bottom/>
    </border>
    <border>
      <left style="hair"/>
      <right/>
      <top/>
      <bottom/>
    </border>
    <border>
      <left style="double"/>
      <right style="hair"/>
      <top/>
      <bottom/>
    </border>
    <border>
      <left/>
      <right style="hair"/>
      <top/>
      <botto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top style="medium"/>
      <bottom/>
    </border>
    <border>
      <left style="thin"/>
      <right/>
      <top/>
      <bottom style="medium"/>
    </border>
    <border>
      <left style="double"/>
      <right style="medium"/>
      <top style="medium"/>
      <bottom/>
    </border>
    <border>
      <left style="double"/>
      <right style="medium"/>
      <top/>
      <bottom style="medium"/>
    </border>
    <border>
      <left style="medium"/>
      <right style="hair"/>
      <top style="medium"/>
      <bottom style="dotted"/>
    </border>
    <border>
      <left style="medium"/>
      <right style="hair"/>
      <top style="dotted"/>
      <bottom style="double"/>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hair"/>
      <right style="medium"/>
      <top style="medium"/>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0" borderId="0" applyNumberFormat="0" applyFill="0" applyBorder="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0" fontId="7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68" fillId="0" borderId="0" applyFon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0" fillId="22" borderId="7" applyNumberFormat="0" applyFont="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8" fillId="29" borderId="0" applyNumberFormat="0" applyBorder="0" applyAlignment="0" applyProtection="0"/>
    <xf numFmtId="0" fontId="79" fillId="30" borderId="8" applyNumberFormat="0" applyAlignment="0" applyProtection="0"/>
    <xf numFmtId="0" fontId="80" fillId="0" borderId="0" applyNumberFormat="0" applyFill="0" applyBorder="0" applyAlignment="0" applyProtection="0"/>
    <xf numFmtId="0" fontId="7" fillId="0" borderId="0">
      <alignment/>
      <protection/>
    </xf>
    <xf numFmtId="0" fontId="10" fillId="0" borderId="0">
      <alignment/>
      <protection/>
    </xf>
    <xf numFmtId="0" fontId="10" fillId="0" borderId="0">
      <alignment/>
      <protection/>
    </xf>
    <xf numFmtId="0" fontId="68"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1" borderId="0" applyNumberFormat="0" applyBorder="0" applyAlignment="0" applyProtection="0"/>
    <xf numFmtId="0" fontId="83" fillId="32" borderId="0" applyNumberFormat="0" applyBorder="0" applyAlignment="0" applyProtection="0"/>
    <xf numFmtId="0" fontId="84"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837">
    <xf numFmtId="0" fontId="0" fillId="0" borderId="0" xfId="0" applyAlignment="1">
      <alignment/>
    </xf>
    <xf numFmtId="0" fontId="2" fillId="0" borderId="0" xfId="0" applyFont="1" applyFill="1" applyBorder="1" applyAlignment="1">
      <alignment vertical="center"/>
    </xf>
    <xf numFmtId="0" fontId="2" fillId="0" borderId="0" xfId="67" applyFont="1" applyFill="1" applyBorder="1" applyAlignment="1">
      <alignment vertical="center"/>
      <protection/>
    </xf>
    <xf numFmtId="0" fontId="2" fillId="0" borderId="10" xfId="67" applyFont="1" applyFill="1" applyBorder="1" applyAlignment="1">
      <alignment horizontal="center" vertical="center"/>
      <protection/>
    </xf>
    <xf numFmtId="0" fontId="2" fillId="0" borderId="0" xfId="67" applyFont="1" applyFill="1" applyBorder="1" applyAlignment="1">
      <alignment/>
      <protection/>
    </xf>
    <xf numFmtId="0" fontId="2" fillId="0" borderId="11" xfId="67" applyFont="1" applyFill="1" applyBorder="1" applyAlignment="1">
      <alignment vertical="center" wrapText="1"/>
      <protection/>
    </xf>
    <xf numFmtId="3" fontId="4" fillId="0" borderId="12" xfId="67" applyNumberFormat="1" applyFont="1" applyFill="1" applyBorder="1" applyAlignment="1">
      <alignment vertical="center"/>
      <protection/>
    </xf>
    <xf numFmtId="0" fontId="4" fillId="0" borderId="0" xfId="67" applyFont="1" applyFill="1" applyBorder="1" applyAlignment="1">
      <alignment vertical="center"/>
      <protection/>
    </xf>
    <xf numFmtId="0" fontId="2" fillId="0" borderId="10" xfId="67" applyFont="1" applyFill="1" applyBorder="1" applyAlignment="1">
      <alignment horizontal="center"/>
      <protection/>
    </xf>
    <xf numFmtId="0" fontId="2" fillId="0" borderId="11" xfId="63" applyFont="1" applyFill="1" applyBorder="1" applyAlignment="1">
      <alignment wrapText="1"/>
      <protection/>
    </xf>
    <xf numFmtId="0" fontId="2" fillId="0" borderId="11" xfId="67" applyFont="1" applyFill="1" applyBorder="1" applyAlignment="1">
      <alignment wrapText="1"/>
      <protection/>
    </xf>
    <xf numFmtId="0" fontId="2" fillId="0" borderId="0" xfId="67" applyFont="1" applyFill="1" applyBorder="1" applyAlignment="1">
      <alignment wrapText="1"/>
      <protection/>
    </xf>
    <xf numFmtId="0" fontId="2" fillId="0" borderId="0" xfId="67" applyFont="1" applyFill="1" applyBorder="1" applyAlignment="1">
      <alignment horizontal="center" vertical="top"/>
      <protection/>
    </xf>
    <xf numFmtId="0" fontId="2" fillId="0" borderId="0" xfId="67" applyFont="1" applyFill="1" applyBorder="1" applyAlignment="1">
      <alignment horizontal="center" vertical="top" wrapText="1"/>
      <protection/>
    </xf>
    <xf numFmtId="0" fontId="2" fillId="0" borderId="0" xfId="67" applyFont="1" applyFill="1" applyBorder="1" applyAlignment="1">
      <alignment vertical="top" wrapText="1"/>
      <protection/>
    </xf>
    <xf numFmtId="3" fontId="2" fillId="0" borderId="0" xfId="67" applyNumberFormat="1" applyFont="1" applyFill="1" applyBorder="1" applyAlignment="1">
      <alignment vertical="top"/>
      <protection/>
    </xf>
    <xf numFmtId="3" fontId="4" fillId="0" borderId="0" xfId="67" applyNumberFormat="1" applyFont="1" applyFill="1" applyBorder="1" applyAlignment="1">
      <alignment vertical="top"/>
      <protection/>
    </xf>
    <xf numFmtId="0" fontId="2" fillId="0" borderId="0" xfId="67" applyFont="1" applyFill="1" applyBorder="1" applyAlignment="1">
      <alignment vertical="top"/>
      <protection/>
    </xf>
    <xf numFmtId="0" fontId="2" fillId="0" borderId="0" xfId="67" applyFont="1" applyFill="1" applyBorder="1">
      <alignment/>
      <protection/>
    </xf>
    <xf numFmtId="0" fontId="2" fillId="0" borderId="0" xfId="67" applyFont="1" applyFill="1" applyBorder="1" applyAlignment="1">
      <alignment horizontal="center" wrapText="1"/>
      <protection/>
    </xf>
    <xf numFmtId="3" fontId="2" fillId="0" borderId="0" xfId="67" applyNumberFormat="1" applyFont="1" applyFill="1" applyBorder="1">
      <alignment/>
      <protection/>
    </xf>
    <xf numFmtId="0" fontId="2" fillId="0" borderId="13" xfId="67" applyFont="1" applyFill="1" applyBorder="1" applyAlignment="1">
      <alignment horizontal="center" vertical="center" textRotation="90"/>
      <protection/>
    </xf>
    <xf numFmtId="0" fontId="2" fillId="0" borderId="14" xfId="67" applyFont="1" applyFill="1" applyBorder="1" applyAlignment="1">
      <alignment horizontal="center" vertical="center" textRotation="90"/>
      <protection/>
    </xf>
    <xf numFmtId="0" fontId="4" fillId="0" borderId="14" xfId="67" applyFont="1" applyFill="1" applyBorder="1" applyAlignment="1">
      <alignment horizontal="center" vertical="center" wrapText="1"/>
      <protection/>
    </xf>
    <xf numFmtId="0" fontId="2" fillId="0" borderId="14" xfId="67" applyFont="1" applyFill="1" applyBorder="1" applyAlignment="1">
      <alignment horizontal="center" vertical="center" textRotation="90" wrapText="1"/>
      <protection/>
    </xf>
    <xf numFmtId="3" fontId="4" fillId="0" borderId="0" xfId="67" applyNumberFormat="1" applyFont="1" applyFill="1" applyBorder="1">
      <alignment/>
      <protection/>
    </xf>
    <xf numFmtId="0" fontId="2" fillId="0" borderId="11" xfId="67" applyFont="1" applyFill="1" applyBorder="1" applyAlignment="1">
      <alignment horizontal="center" vertical="top"/>
      <protection/>
    </xf>
    <xf numFmtId="0" fontId="2" fillId="0" borderId="11" xfId="63" applyFont="1" applyFill="1" applyBorder="1" applyAlignment="1">
      <alignment horizontal="center" wrapText="1"/>
      <protection/>
    </xf>
    <xf numFmtId="3" fontId="2" fillId="0" borderId="11" xfId="63" applyNumberFormat="1" applyFont="1" applyFill="1" applyBorder="1" applyAlignment="1">
      <alignment/>
      <protection/>
    </xf>
    <xf numFmtId="0" fontId="2" fillId="0" borderId="11" xfId="67" applyFont="1" applyFill="1" applyBorder="1" applyAlignment="1">
      <alignment horizontal="center" wrapText="1"/>
      <protection/>
    </xf>
    <xf numFmtId="0" fontId="2" fillId="0" borderId="11" xfId="67" applyNumberFormat="1" applyFont="1" applyFill="1" applyBorder="1" applyAlignment="1">
      <alignment wrapText="1"/>
      <protection/>
    </xf>
    <xf numFmtId="0" fontId="2" fillId="0" borderId="11" xfId="67" applyFont="1" applyFill="1" applyBorder="1" applyAlignment="1">
      <alignment/>
      <protection/>
    </xf>
    <xf numFmtId="3" fontId="2" fillId="0" borderId="11" xfId="63" applyNumberFormat="1" applyFont="1" applyFill="1" applyBorder="1">
      <alignment/>
      <protection/>
    </xf>
    <xf numFmtId="0" fontId="12" fillId="0" borderId="11" xfId="67" applyFont="1" applyFill="1" applyBorder="1" applyAlignment="1">
      <alignment wrapText="1"/>
      <protection/>
    </xf>
    <xf numFmtId="0" fontId="2" fillId="0" borderId="11" xfId="67" applyFont="1" applyFill="1" applyBorder="1" applyAlignment="1">
      <alignment horizontal="left" wrapText="1" indent="1"/>
      <protection/>
    </xf>
    <xf numFmtId="0" fontId="2" fillId="0" borderId="11" xfId="63" applyFont="1" applyFill="1" applyBorder="1" applyAlignment="1">
      <alignment horizontal="left" wrapText="1" indent="1"/>
      <protection/>
    </xf>
    <xf numFmtId="0" fontId="13" fillId="0" borderId="11" xfId="67" applyFont="1" applyFill="1" applyBorder="1" applyAlignment="1">
      <alignment wrapText="1"/>
      <protection/>
    </xf>
    <xf numFmtId="0" fontId="14" fillId="0" borderId="11" xfId="67" applyFont="1" applyFill="1" applyBorder="1" applyAlignment="1">
      <alignment horizontal="center" wrapText="1"/>
      <protection/>
    </xf>
    <xf numFmtId="0" fontId="14" fillId="0" borderId="11" xfId="63" applyFont="1" applyFill="1" applyBorder="1" applyAlignment="1">
      <alignment horizontal="center" wrapText="1"/>
      <protection/>
    </xf>
    <xf numFmtId="3" fontId="2" fillId="0" borderId="0" xfId="0" applyNumberFormat="1" applyFont="1" applyFill="1" applyBorder="1" applyAlignment="1">
      <alignment/>
    </xf>
    <xf numFmtId="3" fontId="2" fillId="0" borderId="14" xfId="62" applyNumberFormat="1" applyFont="1" applyFill="1" applyBorder="1" applyAlignment="1">
      <alignment horizontal="center" vertical="center" textRotation="90"/>
      <protection/>
    </xf>
    <xf numFmtId="0" fontId="4" fillId="0" borderId="14" xfId="69" applyFont="1" applyFill="1" applyBorder="1" applyAlignment="1">
      <alignment horizontal="center" vertical="center" wrapText="1"/>
      <protection/>
    </xf>
    <xf numFmtId="3" fontId="4" fillId="0" borderId="14" xfId="69" applyNumberFormat="1" applyFont="1" applyFill="1" applyBorder="1" applyAlignment="1">
      <alignment horizontal="center" vertical="center" wrapText="1"/>
      <protection/>
    </xf>
    <xf numFmtId="3" fontId="15" fillId="0" borderId="14" xfId="69" applyNumberFormat="1" applyFont="1" applyFill="1" applyBorder="1" applyAlignment="1">
      <alignment horizontal="center" vertical="center" wrapText="1"/>
      <protection/>
    </xf>
    <xf numFmtId="3" fontId="2" fillId="0" borderId="11" xfId="62" applyNumberFormat="1" applyFont="1" applyFill="1" applyBorder="1" applyAlignment="1">
      <alignment horizontal="right"/>
      <protection/>
    </xf>
    <xf numFmtId="3" fontId="2" fillId="0" borderId="11" xfId="63" applyNumberFormat="1" applyFont="1" applyFill="1" applyBorder="1" applyAlignment="1">
      <alignment horizontal="right" vertical="center"/>
      <protection/>
    </xf>
    <xf numFmtId="3" fontId="2" fillId="0" borderId="11" xfId="62" applyNumberFormat="1" applyFont="1" applyFill="1" applyBorder="1" applyAlignment="1">
      <alignment horizontal="right" vertical="center"/>
      <protection/>
    </xf>
    <xf numFmtId="0" fontId="2" fillId="0" borderId="15" xfId="69" applyFont="1" applyFill="1" applyBorder="1" applyAlignment="1">
      <alignment horizontal="center"/>
      <protection/>
    </xf>
    <xf numFmtId="3" fontId="2" fillId="0" borderId="0" xfId="0" applyNumberFormat="1" applyFont="1" applyFill="1" applyBorder="1" applyAlignment="1">
      <alignment horizontal="center"/>
    </xf>
    <xf numFmtId="0" fontId="4" fillId="0" borderId="16" xfId="67" applyFont="1" applyFill="1" applyBorder="1" applyAlignment="1">
      <alignment horizontal="center" vertical="center"/>
      <protection/>
    </xf>
    <xf numFmtId="0" fontId="4" fillId="0" borderId="17" xfId="67" applyFont="1" applyFill="1" applyBorder="1" applyAlignment="1">
      <alignment horizontal="center" vertical="top"/>
      <protection/>
    </xf>
    <xf numFmtId="0" fontId="4" fillId="0" borderId="17" xfId="67" applyFont="1" applyFill="1" applyBorder="1" applyAlignment="1">
      <alignment horizontal="center" vertical="center" wrapText="1"/>
      <protection/>
    </xf>
    <xf numFmtId="3" fontId="4" fillId="0" borderId="17" xfId="67" applyNumberFormat="1" applyFont="1" applyFill="1" applyBorder="1" applyAlignment="1">
      <alignment vertical="center"/>
      <protection/>
    </xf>
    <xf numFmtId="3" fontId="2" fillId="0" borderId="0" xfId="62" applyNumberFormat="1" applyFont="1" applyFill="1" applyAlignment="1">
      <alignment horizontal="center"/>
      <protection/>
    </xf>
    <xf numFmtId="3" fontId="2" fillId="0" borderId="0" xfId="62" applyNumberFormat="1" applyFont="1" applyFill="1">
      <alignment/>
      <protection/>
    </xf>
    <xf numFmtId="3" fontId="4" fillId="0" borderId="0" xfId="62" applyNumberFormat="1" applyFont="1" applyFill="1">
      <alignment/>
      <protection/>
    </xf>
    <xf numFmtId="3" fontId="2" fillId="0" borderId="0" xfId="62" applyNumberFormat="1" applyFont="1" applyFill="1" applyAlignment="1">
      <alignment vertical="center"/>
      <protection/>
    </xf>
    <xf numFmtId="0" fontId="4" fillId="0" borderId="0" xfId="62" applyFont="1" applyFill="1" applyBorder="1" applyAlignment="1">
      <alignment vertical="top" wrapText="1"/>
      <protection/>
    </xf>
    <xf numFmtId="3" fontId="2" fillId="0" borderId="0" xfId="62" applyNumberFormat="1" applyFont="1" applyFill="1" applyAlignment="1">
      <alignment/>
      <protection/>
    </xf>
    <xf numFmtId="3" fontId="2" fillId="0" borderId="0" xfId="62" applyNumberFormat="1" applyFont="1" applyFill="1" applyAlignment="1">
      <alignment horizontal="center" vertical="center"/>
      <protection/>
    </xf>
    <xf numFmtId="3" fontId="2" fillId="0" borderId="18"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62" applyNumberFormat="1" applyFont="1" applyFill="1" applyBorder="1" applyAlignment="1">
      <alignment horizontal="center"/>
      <protection/>
    </xf>
    <xf numFmtId="3" fontId="2" fillId="0" borderId="21" xfId="62" applyNumberFormat="1" applyFont="1" applyFill="1" applyBorder="1" applyAlignment="1">
      <alignment horizontal="center"/>
      <protection/>
    </xf>
    <xf numFmtId="3" fontId="2" fillId="0" borderId="21" xfId="62" applyNumberFormat="1" applyFont="1" applyFill="1" applyBorder="1" applyAlignment="1">
      <alignment wrapText="1"/>
      <protection/>
    </xf>
    <xf numFmtId="3" fontId="2" fillId="0" borderId="21" xfId="62" applyNumberFormat="1" applyFont="1" applyFill="1" applyBorder="1" applyAlignment="1">
      <alignment horizontal="right"/>
      <protection/>
    </xf>
    <xf numFmtId="3" fontId="2" fillId="0" borderId="10" xfId="62" applyNumberFormat="1" applyFont="1" applyFill="1" applyBorder="1" applyAlignment="1">
      <alignment horizontal="center" vertical="center"/>
      <protection/>
    </xf>
    <xf numFmtId="3" fontId="2" fillId="0" borderId="11" xfId="62" applyNumberFormat="1" applyFont="1" applyFill="1" applyBorder="1" applyAlignment="1">
      <alignment horizontal="center" vertical="center"/>
      <protection/>
    </xf>
    <xf numFmtId="3" fontId="2" fillId="0" borderId="11" xfId="62" applyNumberFormat="1" applyFont="1" applyFill="1" applyBorder="1" applyAlignment="1">
      <alignment vertical="center" wrapText="1"/>
      <protection/>
    </xf>
    <xf numFmtId="3" fontId="2" fillId="0" borderId="22" xfId="62" applyNumberFormat="1" applyFont="1" applyFill="1" applyBorder="1" applyAlignment="1">
      <alignment horizontal="right" vertical="center"/>
      <protection/>
    </xf>
    <xf numFmtId="3" fontId="2" fillId="0" borderId="11" xfId="0" applyNumberFormat="1" applyFont="1" applyFill="1" applyBorder="1" applyAlignment="1">
      <alignment horizontal="right" vertical="center" wrapText="1"/>
    </xf>
    <xf numFmtId="3" fontId="2" fillId="0" borderId="23" xfId="0" applyNumberFormat="1" applyFont="1" applyFill="1" applyBorder="1" applyAlignment="1">
      <alignment horizontal="right" vertical="center" wrapText="1"/>
    </xf>
    <xf numFmtId="3" fontId="5" fillId="0" borderId="11" xfId="62" applyNumberFormat="1" applyFont="1" applyFill="1" applyBorder="1" applyAlignment="1">
      <alignment vertical="top" wrapText="1"/>
      <protection/>
    </xf>
    <xf numFmtId="3" fontId="2" fillId="0" borderId="11" xfId="62" applyNumberFormat="1" applyFont="1" applyFill="1" applyBorder="1" applyAlignment="1">
      <alignment horizontal="center"/>
      <protection/>
    </xf>
    <xf numFmtId="3" fontId="5" fillId="0" borderId="11" xfId="62" applyNumberFormat="1" applyFont="1" applyFill="1" applyBorder="1" applyAlignment="1">
      <alignment horizontal="right"/>
      <protection/>
    </xf>
    <xf numFmtId="3" fontId="5" fillId="0" borderId="22" xfId="62" applyNumberFormat="1" applyFont="1" applyFill="1" applyBorder="1" applyAlignment="1">
      <alignment horizontal="right"/>
      <protection/>
    </xf>
    <xf numFmtId="3" fontId="5" fillId="0" borderId="11" xfId="62" applyNumberFormat="1" applyFont="1" applyFill="1" applyBorder="1" applyAlignment="1">
      <alignment vertical="center" wrapText="1"/>
      <protection/>
    </xf>
    <xf numFmtId="3" fontId="2" fillId="0" borderId="10" xfId="62" applyNumberFormat="1" applyFont="1" applyFill="1" applyBorder="1" applyAlignment="1">
      <alignment horizontal="center"/>
      <protection/>
    </xf>
    <xf numFmtId="3" fontId="2" fillId="0" borderId="11" xfId="62" applyNumberFormat="1" applyFont="1" applyFill="1" applyBorder="1" applyAlignment="1">
      <alignment wrapText="1"/>
      <protection/>
    </xf>
    <xf numFmtId="3" fontId="2" fillId="0" borderId="22" xfId="62" applyNumberFormat="1" applyFont="1" applyFill="1" applyBorder="1" applyAlignment="1">
      <alignment horizontal="right"/>
      <protection/>
    </xf>
    <xf numFmtId="3" fontId="2" fillId="0" borderId="11" xfId="0" applyNumberFormat="1" applyFont="1" applyFill="1" applyBorder="1" applyAlignment="1">
      <alignment horizontal="right" wrapText="1"/>
    </xf>
    <xf numFmtId="3" fontId="2" fillId="0" borderId="23" xfId="0" applyNumberFormat="1" applyFont="1" applyFill="1" applyBorder="1" applyAlignment="1">
      <alignment horizontal="right" wrapText="1"/>
    </xf>
    <xf numFmtId="3" fontId="5" fillId="0" borderId="0" xfId="62" applyNumberFormat="1" applyFont="1" applyFill="1" applyAlignment="1">
      <alignment horizontal="center" vertical="center"/>
      <protection/>
    </xf>
    <xf numFmtId="3" fontId="5" fillId="0" borderId="11" xfId="62" applyNumberFormat="1" applyFont="1" applyFill="1" applyBorder="1" applyAlignment="1">
      <alignment horizontal="center" vertical="center"/>
      <protection/>
    </xf>
    <xf numFmtId="3" fontId="5" fillId="0" borderId="11" xfId="62" applyNumberFormat="1" applyFont="1" applyFill="1" applyBorder="1" applyAlignment="1">
      <alignment horizontal="right" vertical="center"/>
      <protection/>
    </xf>
    <xf numFmtId="3" fontId="2" fillId="0" borderId="24" xfId="62" applyNumberFormat="1" applyFont="1" applyFill="1" applyBorder="1" applyAlignment="1">
      <alignment horizontal="center" vertical="center"/>
      <protection/>
    </xf>
    <xf numFmtId="3" fontId="2" fillId="0" borderId="25" xfId="62" applyNumberFormat="1" applyFont="1" applyFill="1" applyBorder="1" applyAlignment="1">
      <alignment vertical="center" wrapText="1"/>
      <protection/>
    </xf>
    <xf numFmtId="3" fontId="2" fillId="0" borderId="25" xfId="62" applyNumberFormat="1" applyFont="1" applyFill="1" applyBorder="1" applyAlignment="1">
      <alignment horizontal="center" vertical="center"/>
      <protection/>
    </xf>
    <xf numFmtId="3" fontId="2" fillId="0" borderId="25" xfId="62" applyNumberFormat="1" applyFont="1" applyFill="1" applyBorder="1" applyAlignment="1">
      <alignment horizontal="right" vertical="center"/>
      <protection/>
    </xf>
    <xf numFmtId="3" fontId="2" fillId="0" borderId="26" xfId="62" applyNumberFormat="1" applyFont="1" applyFill="1" applyBorder="1" applyAlignment="1">
      <alignment horizontal="right" vertical="center"/>
      <protection/>
    </xf>
    <xf numFmtId="3" fontId="2" fillId="0" borderId="0" xfId="62" applyNumberFormat="1" applyFont="1" applyFill="1" applyBorder="1" applyAlignment="1">
      <alignment vertical="center"/>
      <protection/>
    </xf>
    <xf numFmtId="3" fontId="4" fillId="0" borderId="0" xfId="0" applyNumberFormat="1" applyFont="1" applyFill="1" applyBorder="1" applyAlignment="1">
      <alignment/>
    </xf>
    <xf numFmtId="3" fontId="2" fillId="0" borderId="0" xfId="62" applyNumberFormat="1" applyFont="1" applyFill="1" applyBorder="1" applyAlignment="1">
      <alignment vertical="top" wrapText="1"/>
      <protection/>
    </xf>
    <xf numFmtId="3" fontId="2" fillId="0" borderId="0" xfId="62" applyNumberFormat="1" applyFont="1" applyFill="1" applyBorder="1" applyAlignment="1">
      <alignment horizontal="center"/>
      <protection/>
    </xf>
    <xf numFmtId="3" fontId="4" fillId="0" borderId="0" xfId="62" applyNumberFormat="1" applyFont="1" applyFill="1" applyBorder="1">
      <alignment/>
      <protection/>
    </xf>
    <xf numFmtId="3" fontId="4" fillId="0" borderId="0" xfId="62" applyNumberFormat="1" applyFont="1" applyFill="1" applyBorder="1" applyAlignment="1">
      <alignment vertical="top" wrapText="1"/>
      <protection/>
    </xf>
    <xf numFmtId="3" fontId="4" fillId="0" borderId="0" xfId="62" applyNumberFormat="1" applyFont="1" applyFill="1" applyBorder="1" applyAlignment="1">
      <alignment horizontal="center"/>
      <protection/>
    </xf>
    <xf numFmtId="3" fontId="2" fillId="0" borderId="0" xfId="62" applyNumberFormat="1" applyFont="1" applyFill="1" applyAlignment="1">
      <alignment vertical="top" wrapText="1"/>
      <protection/>
    </xf>
    <xf numFmtId="3" fontId="2" fillId="0" borderId="0" xfId="62" applyNumberFormat="1" applyFont="1" applyFill="1" applyBorder="1" applyAlignment="1">
      <alignment horizontal="center" vertical="top" wrapText="1"/>
      <protection/>
    </xf>
    <xf numFmtId="3" fontId="4" fillId="0" borderId="0" xfId="62" applyNumberFormat="1" applyFont="1" applyFill="1" applyAlignment="1">
      <alignment vertical="top" wrapText="1"/>
      <protection/>
    </xf>
    <xf numFmtId="0" fontId="2"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wrapText="1"/>
    </xf>
    <xf numFmtId="3" fontId="14" fillId="0" borderId="0" xfId="65" applyNumberFormat="1" applyFont="1" applyFill="1" applyBorder="1" applyAlignment="1">
      <alignment horizontal="left" vertical="center" wrapText="1" indent="2"/>
      <protection/>
    </xf>
    <xf numFmtId="3" fontId="2" fillId="0" borderId="0" xfId="0" applyNumberFormat="1" applyFont="1" applyAlignment="1">
      <alignment/>
    </xf>
    <xf numFmtId="0" fontId="2" fillId="0" borderId="0" xfId="0" applyFont="1" applyBorder="1" applyAlignment="1">
      <alignment vertical="top"/>
    </xf>
    <xf numFmtId="0" fontId="2" fillId="0" borderId="0" xfId="0" applyFont="1" applyBorder="1" applyAlignment="1">
      <alignment/>
    </xf>
    <xf numFmtId="3" fontId="2" fillId="0" borderId="0" xfId="0" applyNumberFormat="1" applyFont="1" applyBorder="1" applyAlignment="1">
      <alignment/>
    </xf>
    <xf numFmtId="3" fontId="14" fillId="0" borderId="0" xfId="0" applyNumberFormat="1" applyFont="1" applyFill="1" applyAlignment="1">
      <alignment vertical="center"/>
    </xf>
    <xf numFmtId="3" fontId="18" fillId="0" borderId="0" xfId="0" applyNumberFormat="1" applyFont="1" applyFill="1" applyAlignment="1">
      <alignment vertical="center"/>
    </xf>
    <xf numFmtId="3" fontId="14"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3" fontId="21" fillId="0" borderId="27" xfId="0" applyNumberFormat="1" applyFont="1" applyFill="1" applyBorder="1" applyAlignment="1">
      <alignment horizontal="center" vertical="center" wrapText="1"/>
    </xf>
    <xf numFmtId="3" fontId="14" fillId="0" borderId="0" xfId="0" applyNumberFormat="1" applyFont="1" applyFill="1" applyAlignment="1">
      <alignment/>
    </xf>
    <xf numFmtId="3" fontId="14" fillId="0" borderId="28" xfId="0" applyNumberFormat="1" applyFont="1" applyFill="1" applyBorder="1" applyAlignment="1">
      <alignment horizontal="center"/>
    </xf>
    <xf numFmtId="3" fontId="14" fillId="0" borderId="0" xfId="0" applyNumberFormat="1" applyFont="1" applyFill="1" applyBorder="1" applyAlignment="1">
      <alignment horizontal="center"/>
    </xf>
    <xf numFmtId="3" fontId="14" fillId="0" borderId="0" xfId="65" applyNumberFormat="1" applyFont="1" applyFill="1" applyBorder="1" applyAlignment="1">
      <alignment/>
      <protection/>
    </xf>
    <xf numFmtId="3" fontId="14" fillId="0" borderId="0" xfId="0" applyNumberFormat="1" applyFont="1" applyFill="1" applyBorder="1" applyAlignment="1">
      <alignment/>
    </xf>
    <xf numFmtId="3" fontId="18" fillId="0" borderId="0" xfId="0" applyNumberFormat="1" applyFont="1" applyFill="1" applyBorder="1" applyAlignment="1">
      <alignment/>
    </xf>
    <xf numFmtId="3" fontId="19" fillId="0" borderId="29" xfId="0" applyNumberFormat="1" applyFont="1" applyFill="1" applyBorder="1" applyAlignment="1">
      <alignment/>
    </xf>
    <xf numFmtId="3" fontId="14" fillId="0" borderId="28" xfId="0" applyNumberFormat="1" applyFont="1" applyFill="1" applyBorder="1" applyAlignment="1">
      <alignment horizontal="center" vertical="center"/>
    </xf>
    <xf numFmtId="3" fontId="14" fillId="0" borderId="0" xfId="65" applyNumberFormat="1" applyFont="1" applyFill="1" applyBorder="1" applyAlignment="1">
      <alignment vertical="center"/>
      <protection/>
    </xf>
    <xf numFmtId="3" fontId="18" fillId="0" borderId="0" xfId="0" applyNumberFormat="1" applyFont="1" applyFill="1" applyBorder="1" applyAlignment="1">
      <alignment vertical="center"/>
    </xf>
    <xf numFmtId="3" fontId="19" fillId="0" borderId="29" xfId="0" applyNumberFormat="1" applyFont="1" applyFill="1" applyBorder="1" applyAlignment="1">
      <alignment vertical="center"/>
    </xf>
    <xf numFmtId="3" fontId="14" fillId="0" borderId="0" xfId="0" applyNumberFormat="1" applyFont="1" applyFill="1" applyAlignment="1">
      <alignment vertical="top"/>
    </xf>
    <xf numFmtId="3" fontId="14" fillId="0" borderId="28" xfId="0" applyNumberFormat="1" applyFont="1" applyFill="1" applyBorder="1" applyAlignment="1">
      <alignment horizontal="center" vertical="top"/>
    </xf>
    <xf numFmtId="3" fontId="14" fillId="0" borderId="0" xfId="0" applyNumberFormat="1" applyFont="1" applyFill="1" applyBorder="1" applyAlignment="1">
      <alignment horizontal="center" vertical="top"/>
    </xf>
    <xf numFmtId="3" fontId="14" fillId="0" borderId="0" xfId="65" applyNumberFormat="1" applyFont="1" applyFill="1" applyBorder="1" applyAlignment="1">
      <alignment horizontal="left" vertical="top" indent="2"/>
      <protection/>
    </xf>
    <xf numFmtId="3" fontId="14" fillId="0" borderId="0" xfId="0" applyNumberFormat="1" applyFont="1" applyFill="1" applyBorder="1" applyAlignment="1">
      <alignment vertical="top"/>
    </xf>
    <xf numFmtId="3" fontId="18" fillId="0" borderId="0" xfId="0" applyNumberFormat="1" applyFont="1" applyFill="1" applyBorder="1" applyAlignment="1">
      <alignment vertical="top"/>
    </xf>
    <xf numFmtId="3" fontId="19" fillId="0" borderId="29" xfId="0" applyNumberFormat="1" applyFont="1" applyFill="1" applyBorder="1" applyAlignment="1">
      <alignment vertical="top"/>
    </xf>
    <xf numFmtId="3" fontId="18" fillId="0" borderId="28" xfId="0" applyNumberFormat="1" applyFont="1" applyFill="1" applyBorder="1" applyAlignment="1">
      <alignment horizontal="center" vertical="center"/>
    </xf>
    <xf numFmtId="3" fontId="19" fillId="0" borderId="0" xfId="0" applyNumberFormat="1" applyFont="1" applyFill="1" applyAlignment="1">
      <alignment vertical="center"/>
    </xf>
    <xf numFmtId="3" fontId="14" fillId="0" borderId="0" xfId="65" applyNumberFormat="1" applyFont="1" applyFill="1" applyBorder="1" applyAlignment="1">
      <alignment wrapText="1"/>
      <protection/>
    </xf>
    <xf numFmtId="3" fontId="14" fillId="0" borderId="0" xfId="65" applyNumberFormat="1" applyFont="1" applyFill="1" applyBorder="1" applyAlignment="1">
      <alignment vertical="center" wrapText="1"/>
      <protection/>
    </xf>
    <xf numFmtId="3" fontId="19" fillId="0" borderId="0" xfId="65" applyNumberFormat="1" applyFont="1" applyFill="1" applyBorder="1" applyAlignment="1">
      <alignment vertical="center"/>
      <protection/>
    </xf>
    <xf numFmtId="3" fontId="19" fillId="0" borderId="0" xfId="0" applyNumberFormat="1" applyFont="1" applyFill="1" applyBorder="1" applyAlignment="1">
      <alignment vertical="center"/>
    </xf>
    <xf numFmtId="3" fontId="22" fillId="0" borderId="0" xfId="0" applyNumberFormat="1" applyFont="1" applyFill="1" applyBorder="1" applyAlignment="1">
      <alignment vertical="center"/>
    </xf>
    <xf numFmtId="3" fontId="18" fillId="0" borderId="0" xfId="65" applyNumberFormat="1" applyFont="1" applyFill="1" applyBorder="1" applyAlignment="1">
      <alignment vertical="center"/>
      <protection/>
    </xf>
    <xf numFmtId="3" fontId="14" fillId="0" borderId="0" xfId="0" applyNumberFormat="1" applyFont="1" applyFill="1" applyBorder="1" applyAlignment="1">
      <alignment horizontal="right" vertical="center"/>
    </xf>
    <xf numFmtId="3" fontId="6" fillId="0" borderId="0" xfId="0" applyNumberFormat="1" applyFont="1" applyAlignment="1">
      <alignment vertical="center"/>
    </xf>
    <xf numFmtId="3" fontId="14" fillId="0" borderId="0" xfId="0" applyNumberFormat="1" applyFont="1" applyAlignment="1">
      <alignment vertical="center"/>
    </xf>
    <xf numFmtId="3" fontId="6" fillId="0" borderId="0" xfId="0" applyNumberFormat="1" applyFont="1" applyFill="1" applyAlignment="1">
      <alignment horizontal="center" vertical="center"/>
    </xf>
    <xf numFmtId="3" fontId="6" fillId="0" borderId="0" xfId="0" applyNumberFormat="1" applyFont="1" applyBorder="1" applyAlignment="1">
      <alignment vertical="center"/>
    </xf>
    <xf numFmtId="3" fontId="14" fillId="0" borderId="29" xfId="0" applyNumberFormat="1" applyFont="1" applyFill="1" applyBorder="1" applyAlignment="1">
      <alignment vertical="center"/>
    </xf>
    <xf numFmtId="3" fontId="18" fillId="0" borderId="0" xfId="0" applyNumberFormat="1" applyFont="1" applyAlignment="1">
      <alignment vertical="center"/>
    </xf>
    <xf numFmtId="3" fontId="19" fillId="0" borderId="0" xfId="0" applyNumberFormat="1" applyFont="1" applyAlignment="1">
      <alignment vertical="center"/>
    </xf>
    <xf numFmtId="3" fontId="17" fillId="0" borderId="0" xfId="0" applyNumberFormat="1" applyFont="1" applyBorder="1" applyAlignment="1">
      <alignment vertical="center"/>
    </xf>
    <xf numFmtId="3" fontId="14" fillId="0" borderId="0" xfId="0" applyNumberFormat="1" applyFont="1" applyBorder="1" applyAlignment="1">
      <alignment vertical="center"/>
    </xf>
    <xf numFmtId="3" fontId="23" fillId="0" borderId="0" xfId="0" applyNumberFormat="1" applyFont="1" applyBorder="1" applyAlignment="1">
      <alignment vertical="center"/>
    </xf>
    <xf numFmtId="3" fontId="18" fillId="0" borderId="29" xfId="0" applyNumberFormat="1" applyFont="1" applyFill="1" applyBorder="1" applyAlignment="1">
      <alignment vertical="center"/>
    </xf>
    <xf numFmtId="3" fontId="18" fillId="0" borderId="0" xfId="0" applyNumberFormat="1"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Fill="1" applyAlignment="1">
      <alignment horizontal="center" vertical="top"/>
    </xf>
    <xf numFmtId="3" fontId="14" fillId="0" borderId="0" xfId="0" applyNumberFormat="1" applyFont="1" applyFill="1" applyAlignment="1">
      <alignment/>
    </xf>
    <xf numFmtId="3" fontId="14" fillId="0" borderId="0" xfId="0" applyNumberFormat="1" applyFont="1" applyAlignment="1">
      <alignment horizontal="center"/>
    </xf>
    <xf numFmtId="3" fontId="14" fillId="0" borderId="0" xfId="0" applyNumberFormat="1" applyFont="1" applyAlignment="1">
      <alignment/>
    </xf>
    <xf numFmtId="3" fontId="6" fillId="0" borderId="0" xfId="0" applyNumberFormat="1" applyFont="1" applyAlignment="1">
      <alignment horizontal="center"/>
    </xf>
    <xf numFmtId="3" fontId="14" fillId="0" borderId="27" xfId="61" applyNumberFormat="1" applyFont="1" applyFill="1" applyBorder="1" applyAlignment="1">
      <alignment horizontal="center" vertical="center" wrapText="1"/>
      <protection/>
    </xf>
    <xf numFmtId="3" fontId="14" fillId="0" borderId="27" xfId="0" applyNumberFormat="1" applyFont="1" applyBorder="1" applyAlignment="1">
      <alignment horizontal="center" vertical="center"/>
    </xf>
    <xf numFmtId="3" fontId="14" fillId="0" borderId="27" xfId="0" applyNumberFormat="1" applyFont="1" applyBorder="1" applyAlignment="1">
      <alignment horizontal="center" vertical="center" wrapText="1"/>
    </xf>
    <xf numFmtId="3" fontId="11" fillId="0" borderId="0" xfId="0" applyNumberFormat="1" applyFont="1" applyFill="1" applyBorder="1" applyAlignment="1">
      <alignment horizontal="center"/>
    </xf>
    <xf numFmtId="3" fontId="14" fillId="0" borderId="0" xfId="65" applyNumberFormat="1" applyFont="1" applyBorder="1" applyAlignment="1">
      <alignment horizontal="center"/>
      <protection/>
    </xf>
    <xf numFmtId="3" fontId="14" fillId="0" borderId="0" xfId="0" applyNumberFormat="1" applyFont="1" applyBorder="1" applyAlignment="1">
      <alignment/>
    </xf>
    <xf numFmtId="3" fontId="14" fillId="0" borderId="0" xfId="65" applyNumberFormat="1" applyFont="1" applyBorder="1" applyAlignment="1">
      <alignment horizontal="center" vertical="center"/>
      <protection/>
    </xf>
    <xf numFmtId="3" fontId="14" fillId="0" borderId="0" xfId="65" applyNumberFormat="1" applyFont="1" applyFill="1" applyBorder="1" applyAlignment="1">
      <alignment horizontal="left" vertical="center" wrapText="1" indent="1"/>
      <protection/>
    </xf>
    <xf numFmtId="3" fontId="14" fillId="0" borderId="0" xfId="65" applyNumberFormat="1" applyFont="1" applyBorder="1" applyAlignment="1">
      <alignment horizontal="center" vertical="top" wrapText="1"/>
      <protection/>
    </xf>
    <xf numFmtId="3" fontId="14" fillId="0" borderId="0" xfId="0" applyNumberFormat="1" applyFont="1" applyAlignment="1">
      <alignment vertical="top"/>
    </xf>
    <xf numFmtId="3" fontId="14" fillId="0" borderId="0" xfId="65" applyNumberFormat="1" applyFont="1" applyBorder="1" applyAlignment="1">
      <alignment horizontal="center" vertical="center" wrapText="1"/>
      <protection/>
    </xf>
    <xf numFmtId="3" fontId="18" fillId="0" borderId="0" xfId="0" applyNumberFormat="1" applyFont="1" applyBorder="1" applyAlignment="1">
      <alignment/>
    </xf>
    <xf numFmtId="3" fontId="19" fillId="0" borderId="0" xfId="65" applyNumberFormat="1" applyFont="1" applyBorder="1" applyAlignment="1">
      <alignment horizontal="center" vertical="center"/>
      <protection/>
    </xf>
    <xf numFmtId="3" fontId="14" fillId="0" borderId="0" xfId="0" applyNumberFormat="1" applyFont="1" applyAlignment="1">
      <alignment/>
    </xf>
    <xf numFmtId="3" fontId="6" fillId="0" borderId="0" xfId="0" applyNumberFormat="1" applyFont="1" applyFill="1" applyBorder="1" applyAlignment="1">
      <alignment/>
    </xf>
    <xf numFmtId="3" fontId="14" fillId="0" borderId="0" xfId="0" applyNumberFormat="1" applyFont="1" applyBorder="1" applyAlignment="1">
      <alignment/>
    </xf>
    <xf numFmtId="3" fontId="14" fillId="0" borderId="0" xfId="65" applyNumberFormat="1" applyFont="1" applyBorder="1" applyAlignment="1">
      <alignment horizontal="center" wrapText="1"/>
      <protection/>
    </xf>
    <xf numFmtId="3" fontId="14" fillId="0" borderId="0" xfId="0" applyNumberFormat="1" applyFont="1" applyFill="1" applyBorder="1" applyAlignment="1">
      <alignment horizontal="right" vertical="top"/>
    </xf>
    <xf numFmtId="3" fontId="19" fillId="0" borderId="0" xfId="0" applyNumberFormat="1" applyFont="1" applyBorder="1" applyAlignment="1">
      <alignment vertical="center"/>
    </xf>
    <xf numFmtId="3" fontId="9" fillId="0" borderId="30" xfId="61" applyNumberFormat="1" applyFont="1" applyBorder="1" applyAlignment="1">
      <alignment horizontal="right" wrapText="1"/>
      <protection/>
    </xf>
    <xf numFmtId="3" fontId="9" fillId="0" borderId="30" xfId="61" applyNumberFormat="1" applyFont="1" applyFill="1" applyBorder="1" applyAlignment="1">
      <alignment horizontal="right" wrapText="1"/>
      <protection/>
    </xf>
    <xf numFmtId="3" fontId="9" fillId="0" borderId="0" xfId="0" applyNumberFormat="1" applyFont="1" applyFill="1" applyBorder="1" applyAlignment="1">
      <alignment/>
    </xf>
    <xf numFmtId="3" fontId="9" fillId="0" borderId="0" xfId="0" applyNumberFormat="1" applyFont="1" applyBorder="1" applyAlignment="1">
      <alignment/>
    </xf>
    <xf numFmtId="3" fontId="9" fillId="0" borderId="0" xfId="0" applyNumberFormat="1" applyFont="1" applyFill="1" applyBorder="1" applyAlignment="1">
      <alignment/>
    </xf>
    <xf numFmtId="3" fontId="9" fillId="0" borderId="31" xfId="0" applyNumberFormat="1" applyFont="1" applyFill="1" applyBorder="1" applyAlignment="1">
      <alignment/>
    </xf>
    <xf numFmtId="3" fontId="9" fillId="0" borderId="31" xfId="61" applyNumberFormat="1" applyFont="1" applyBorder="1" applyAlignment="1">
      <alignment horizontal="right" wrapText="1"/>
      <protection/>
    </xf>
    <xf numFmtId="3" fontId="9" fillId="0" borderId="31" xfId="61" applyNumberFormat="1" applyFont="1" applyFill="1" applyBorder="1" applyAlignment="1">
      <alignment horizontal="right" wrapText="1"/>
      <protection/>
    </xf>
    <xf numFmtId="3" fontId="4" fillId="0" borderId="0" xfId="0" applyNumberFormat="1" applyFont="1" applyFill="1" applyBorder="1" applyAlignment="1">
      <alignment/>
    </xf>
    <xf numFmtId="3" fontId="9" fillId="0" borderId="32" xfId="0" applyNumberFormat="1" applyFont="1" applyBorder="1" applyAlignment="1">
      <alignment vertical="center"/>
    </xf>
    <xf numFmtId="3" fontId="9" fillId="0" borderId="32" xfId="0" applyNumberFormat="1" applyFont="1" applyFill="1" applyBorder="1" applyAlignment="1">
      <alignment vertical="center"/>
    </xf>
    <xf numFmtId="0" fontId="4" fillId="0" borderId="0" xfId="0" applyFont="1" applyBorder="1" applyAlignment="1">
      <alignment vertical="center"/>
    </xf>
    <xf numFmtId="3" fontId="9" fillId="0" borderId="0" xfId="0" applyNumberFormat="1" applyFont="1" applyBorder="1" applyAlignment="1">
      <alignment vertical="center"/>
    </xf>
    <xf numFmtId="3" fontId="9" fillId="0" borderId="0" xfId="0" applyNumberFormat="1" applyFont="1" applyFill="1" applyBorder="1" applyAlignment="1">
      <alignment vertical="center"/>
    </xf>
    <xf numFmtId="3" fontId="9" fillId="0" borderId="33" xfId="0" applyNumberFormat="1" applyFont="1" applyBorder="1" applyAlignment="1">
      <alignment vertical="center"/>
    </xf>
    <xf numFmtId="3" fontId="9" fillId="0" borderId="33" xfId="0" applyNumberFormat="1" applyFont="1" applyFill="1" applyBorder="1" applyAlignment="1">
      <alignment vertical="center"/>
    </xf>
    <xf numFmtId="3" fontId="2" fillId="0" borderId="31" xfId="0" applyNumberFormat="1" applyFont="1" applyFill="1" applyBorder="1" applyAlignment="1">
      <alignment/>
    </xf>
    <xf numFmtId="3" fontId="9" fillId="0" borderId="34" xfId="0" applyNumberFormat="1" applyFont="1" applyBorder="1" applyAlignment="1">
      <alignment vertical="center"/>
    </xf>
    <xf numFmtId="3" fontId="9" fillId="0" borderId="34" xfId="0" applyNumberFormat="1" applyFont="1" applyFill="1" applyBorder="1" applyAlignment="1">
      <alignment vertical="center"/>
    </xf>
    <xf numFmtId="3" fontId="2" fillId="0" borderId="0" xfId="0" applyNumberFormat="1" applyFont="1" applyFill="1" applyAlignment="1">
      <alignment/>
    </xf>
    <xf numFmtId="3" fontId="19" fillId="0" borderId="0" xfId="0" applyNumberFormat="1" applyFont="1" applyFill="1" applyBorder="1" applyAlignment="1">
      <alignment horizontal="right" vertical="center"/>
    </xf>
    <xf numFmtId="3" fontId="19" fillId="0" borderId="0" xfId="0" applyNumberFormat="1" applyFont="1" applyBorder="1" applyAlignment="1">
      <alignment horizontal="right" vertical="center"/>
    </xf>
    <xf numFmtId="3" fontId="6" fillId="0" borderId="0" xfId="61" applyNumberFormat="1" applyFont="1" applyFill="1" applyAlignment="1">
      <alignment horizontal="center"/>
      <protection/>
    </xf>
    <xf numFmtId="49" fontId="6" fillId="0" borderId="0" xfId="61" applyNumberFormat="1" applyFont="1" applyFill="1" applyAlignment="1">
      <alignment horizontal="center"/>
      <protection/>
    </xf>
    <xf numFmtId="3" fontId="17" fillId="0" borderId="0" xfId="61" applyNumberFormat="1" applyFont="1" applyFill="1" applyAlignment="1">
      <alignment horizontal="center"/>
      <protection/>
    </xf>
    <xf numFmtId="3" fontId="25" fillId="0" borderId="0" xfId="61" applyNumberFormat="1" applyFont="1" applyFill="1" applyAlignment="1">
      <alignment horizontal="center"/>
      <protection/>
    </xf>
    <xf numFmtId="3" fontId="26" fillId="0" borderId="0" xfId="61" applyNumberFormat="1" applyFont="1" applyFill="1" applyAlignment="1">
      <alignment horizontal="right"/>
      <protection/>
    </xf>
    <xf numFmtId="3" fontId="6" fillId="0" borderId="0" xfId="61" applyNumberFormat="1" applyFont="1" applyFill="1">
      <alignment/>
      <protection/>
    </xf>
    <xf numFmtId="0" fontId="14" fillId="0" borderId="0" xfId="0" applyFont="1" applyBorder="1" applyAlignment="1">
      <alignment horizontal="right" vertical="center"/>
    </xf>
    <xf numFmtId="0" fontId="14" fillId="0" borderId="0" xfId="0" applyFont="1" applyBorder="1" applyAlignment="1">
      <alignment vertical="center"/>
    </xf>
    <xf numFmtId="164" fontId="14" fillId="0" borderId="0" xfId="0" applyNumberFormat="1" applyFont="1" applyBorder="1" applyAlignment="1">
      <alignment vertical="center"/>
    </xf>
    <xf numFmtId="164" fontId="14" fillId="0" borderId="0" xfId="0" applyNumberFormat="1" applyFont="1" applyBorder="1" applyAlignment="1">
      <alignment/>
    </xf>
    <xf numFmtId="0" fontId="14" fillId="0" borderId="0" xfId="0" applyFont="1" applyBorder="1" applyAlignment="1">
      <alignment/>
    </xf>
    <xf numFmtId="0" fontId="14" fillId="0" borderId="28" xfId="0" applyFont="1" applyBorder="1" applyAlignment="1">
      <alignment horizontal="center" vertical="top"/>
    </xf>
    <xf numFmtId="0" fontId="14" fillId="0" borderId="35" xfId="0" applyFont="1" applyBorder="1" applyAlignment="1">
      <alignment horizontal="center"/>
    </xf>
    <xf numFmtId="0" fontId="14" fillId="0" borderId="0" xfId="0" applyFont="1" applyBorder="1" applyAlignment="1">
      <alignment wrapText="1"/>
    </xf>
    <xf numFmtId="0" fontId="14" fillId="0" borderId="0" xfId="0" applyFont="1" applyFill="1" applyBorder="1" applyAlignment="1">
      <alignment/>
    </xf>
    <xf numFmtId="0" fontId="14" fillId="0" borderId="35" xfId="0" applyFont="1" applyBorder="1" applyAlignment="1">
      <alignment horizontal="center" vertical="top"/>
    </xf>
    <xf numFmtId="0" fontId="14" fillId="0" borderId="0" xfId="0" applyFont="1" applyFill="1" applyBorder="1" applyAlignment="1">
      <alignment vertical="top"/>
    </xf>
    <xf numFmtId="3" fontId="14" fillId="0" borderId="36" xfId="0" applyNumberFormat="1" applyFont="1" applyBorder="1" applyAlignment="1">
      <alignment/>
    </xf>
    <xf numFmtId="0" fontId="19" fillId="0" borderId="37" xfId="0" applyFont="1" applyBorder="1" applyAlignment="1">
      <alignment horizontal="right" vertical="center"/>
    </xf>
    <xf numFmtId="0" fontId="19" fillId="0" borderId="33" xfId="0" applyFont="1" applyFill="1" applyBorder="1" applyAlignment="1">
      <alignment horizontal="left" vertical="center"/>
    </xf>
    <xf numFmtId="3" fontId="19" fillId="0" borderId="38" xfId="0" applyNumberFormat="1" applyFont="1" applyBorder="1" applyAlignment="1">
      <alignment vertical="center"/>
    </xf>
    <xf numFmtId="3" fontId="19" fillId="0" borderId="39" xfId="0" applyNumberFormat="1" applyFont="1" applyBorder="1" applyAlignment="1">
      <alignment horizontal="center" vertical="center"/>
    </xf>
    <xf numFmtId="3" fontId="19" fillId="0" borderId="40" xfId="0" applyNumberFormat="1" applyFont="1" applyBorder="1" applyAlignment="1">
      <alignment horizontal="right" vertical="center"/>
    </xf>
    <xf numFmtId="0" fontId="19" fillId="0" borderId="28" xfId="0" applyFont="1" applyBorder="1" applyAlignment="1">
      <alignment horizontal="left"/>
    </xf>
    <xf numFmtId="0" fontId="19" fillId="0" borderId="0" xfId="0" applyFont="1" applyBorder="1" applyAlignment="1">
      <alignment horizontal="center"/>
    </xf>
    <xf numFmtId="0" fontId="19" fillId="0" borderId="35" xfId="0" applyFont="1" applyBorder="1" applyAlignment="1">
      <alignment horizontal="center"/>
    </xf>
    <xf numFmtId="0" fontId="14" fillId="0" borderId="28" xfId="0" applyFont="1" applyBorder="1" applyAlignment="1">
      <alignment horizontal="center"/>
    </xf>
    <xf numFmtId="0" fontId="14" fillId="0" borderId="0" xfId="0" applyFont="1" applyBorder="1" applyAlignment="1">
      <alignment horizontal="left"/>
    </xf>
    <xf numFmtId="1" fontId="14" fillId="0" borderId="35" xfId="0" applyNumberFormat="1" applyFont="1" applyBorder="1" applyAlignment="1">
      <alignment horizontal="center"/>
    </xf>
    <xf numFmtId="0" fontId="19" fillId="0" borderId="41" xfId="0" applyFont="1" applyBorder="1" applyAlignment="1">
      <alignment horizontal="right" vertical="center"/>
    </xf>
    <xf numFmtId="0" fontId="19" fillId="0" borderId="32" xfId="0" applyFont="1" applyFill="1" applyBorder="1" applyAlignment="1">
      <alignment horizontal="left" vertical="center"/>
    </xf>
    <xf numFmtId="3" fontId="19" fillId="0" borderId="42" xfId="0" applyNumberFormat="1" applyFont="1" applyBorder="1" applyAlignment="1">
      <alignment horizontal="center" vertical="center"/>
    </xf>
    <xf numFmtId="3" fontId="19" fillId="0" borderId="43" xfId="0" applyNumberFormat="1" applyFont="1" applyBorder="1" applyAlignment="1">
      <alignment horizontal="right" vertical="center"/>
    </xf>
    <xf numFmtId="0" fontId="19" fillId="0" borderId="44" xfId="0" applyFont="1" applyBorder="1" applyAlignment="1">
      <alignment vertical="center"/>
    </xf>
    <xf numFmtId="0" fontId="19" fillId="0" borderId="45" xfId="0" applyFont="1" applyBorder="1" applyAlignment="1">
      <alignment horizontal="center" vertical="center"/>
    </xf>
    <xf numFmtId="0" fontId="19" fillId="0" borderId="46" xfId="0" applyFont="1" applyBorder="1" applyAlignment="1">
      <alignment vertical="center"/>
    </xf>
    <xf numFmtId="0" fontId="14" fillId="0" borderId="28" xfId="0" applyFont="1" applyBorder="1" applyAlignment="1">
      <alignment horizontal="right" vertical="center"/>
    </xf>
    <xf numFmtId="0" fontId="14" fillId="0" borderId="35" xfId="0" applyFont="1" applyFill="1" applyBorder="1" applyAlignment="1">
      <alignment horizontal="center" vertical="center"/>
    </xf>
    <xf numFmtId="0" fontId="14" fillId="0" borderId="28" xfId="0" applyFont="1" applyBorder="1" applyAlignment="1">
      <alignment horizontal="center" vertical="center"/>
    </xf>
    <xf numFmtId="0" fontId="14" fillId="0" borderId="0" xfId="0" applyFont="1" applyFill="1" applyBorder="1" applyAlignment="1">
      <alignment vertical="center"/>
    </xf>
    <xf numFmtId="0" fontId="14" fillId="0" borderId="41" xfId="0" applyFont="1" applyBorder="1" applyAlignment="1">
      <alignment horizontal="center" vertical="center"/>
    </xf>
    <xf numFmtId="0" fontId="19" fillId="0" borderId="32" xfId="0" applyFont="1" applyBorder="1" applyAlignment="1">
      <alignment horizontal="center" vertical="center"/>
    </xf>
    <xf numFmtId="0" fontId="14" fillId="0" borderId="42" xfId="0" applyFont="1" applyFill="1" applyBorder="1" applyAlignment="1">
      <alignment horizontal="center" vertical="center"/>
    </xf>
    <xf numFmtId="3" fontId="14" fillId="0" borderId="43" xfId="0" applyNumberFormat="1" applyFont="1" applyBorder="1" applyAlignment="1">
      <alignment vertical="center"/>
    </xf>
    <xf numFmtId="0" fontId="14" fillId="0" borderId="32" xfId="0" applyFont="1" applyBorder="1" applyAlignment="1">
      <alignment vertical="center"/>
    </xf>
    <xf numFmtId="0" fontId="14" fillId="0" borderId="41" xfId="0" applyFont="1" applyBorder="1" applyAlignment="1">
      <alignment horizontal="right" vertical="center"/>
    </xf>
    <xf numFmtId="3" fontId="19" fillId="0" borderId="47" xfId="0" applyNumberFormat="1" applyFont="1" applyBorder="1" applyAlignment="1">
      <alignment vertical="center"/>
    </xf>
    <xf numFmtId="0" fontId="19" fillId="0" borderId="42" xfId="0" applyFont="1" applyBorder="1" applyAlignment="1">
      <alignment horizontal="right" vertical="center"/>
    </xf>
    <xf numFmtId="3" fontId="19" fillId="0" borderId="43" xfId="0" applyNumberFormat="1" applyFont="1" applyBorder="1" applyAlignment="1">
      <alignment vertical="center"/>
    </xf>
    <xf numFmtId="0" fontId="19" fillId="0" borderId="48" xfId="0" applyFont="1" applyBorder="1" applyAlignment="1">
      <alignment horizontal="right" vertical="center"/>
    </xf>
    <xf numFmtId="0" fontId="19" fillId="0" borderId="49" xfId="0" applyFont="1" applyFill="1" applyBorder="1" applyAlignment="1">
      <alignment horizontal="left" vertical="center"/>
    </xf>
    <xf numFmtId="3" fontId="19" fillId="0" borderId="35" xfId="0" applyNumberFormat="1" applyFont="1" applyBorder="1" applyAlignment="1">
      <alignment horizontal="center" vertical="center"/>
    </xf>
    <xf numFmtId="0" fontId="19" fillId="0" borderId="0" xfId="0" applyFont="1" applyFill="1" applyBorder="1" applyAlignment="1">
      <alignment horizontal="left" vertical="center"/>
    </xf>
    <xf numFmtId="0" fontId="19" fillId="0" borderId="28" xfId="0" applyFont="1" applyBorder="1" applyAlignment="1">
      <alignment horizontal="right" vertical="center"/>
    </xf>
    <xf numFmtId="0" fontId="14" fillId="0" borderId="0" xfId="0" applyFont="1" applyBorder="1" applyAlignment="1">
      <alignment horizontal="left" indent="2"/>
    </xf>
    <xf numFmtId="0" fontId="19" fillId="0" borderId="50" xfId="0" applyFont="1" applyBorder="1" applyAlignment="1">
      <alignment horizontal="right" vertical="center"/>
    </xf>
    <xf numFmtId="0" fontId="19" fillId="0" borderId="31" xfId="0" applyFont="1" applyFill="1" applyBorder="1" applyAlignment="1">
      <alignment horizontal="left" vertical="center"/>
    </xf>
    <xf numFmtId="3" fontId="19" fillId="0" borderId="51" xfId="0" applyNumberFormat="1" applyFont="1" applyBorder="1" applyAlignment="1">
      <alignment horizontal="center" vertical="center"/>
    </xf>
    <xf numFmtId="0" fontId="14" fillId="0" borderId="28" xfId="0" applyFont="1" applyBorder="1" applyAlignment="1">
      <alignment horizontal="right"/>
    </xf>
    <xf numFmtId="165" fontId="14" fillId="0" borderId="52" xfId="77" applyNumberFormat="1" applyFont="1" applyBorder="1" applyAlignment="1">
      <alignment horizontal="center"/>
    </xf>
    <xf numFmtId="0" fontId="14" fillId="0" borderId="35" xfId="0" applyFont="1" applyBorder="1" applyAlignment="1">
      <alignment horizontal="right"/>
    </xf>
    <xf numFmtId="0" fontId="14" fillId="0" borderId="53" xfId="0" applyFont="1" applyBorder="1" applyAlignment="1">
      <alignment horizontal="right"/>
    </xf>
    <xf numFmtId="0" fontId="14" fillId="0" borderId="54" xfId="0" applyFont="1" applyBorder="1" applyAlignment="1">
      <alignment/>
    </xf>
    <xf numFmtId="165" fontId="14" fillId="0" borderId="55" xfId="77" applyNumberFormat="1" applyFont="1" applyBorder="1" applyAlignment="1">
      <alignment horizontal="center"/>
    </xf>
    <xf numFmtId="0" fontId="14" fillId="0" borderId="56" xfId="0" applyFont="1" applyBorder="1" applyAlignment="1">
      <alignment horizontal="right"/>
    </xf>
    <xf numFmtId="0" fontId="14" fillId="0" borderId="0" xfId="0" applyFont="1" applyBorder="1" applyAlignment="1">
      <alignment horizontal="right"/>
    </xf>
    <xf numFmtId="3" fontId="14" fillId="0" borderId="0" xfId="0" applyNumberFormat="1" applyFont="1" applyAlignment="1">
      <alignment horizontal="right"/>
    </xf>
    <xf numFmtId="0" fontId="19" fillId="0" borderId="31" xfId="0" applyFont="1" applyFill="1" applyBorder="1" applyAlignment="1">
      <alignment horizontal="left" vertical="center" wrapText="1"/>
    </xf>
    <xf numFmtId="3" fontId="19" fillId="0" borderId="0" xfId="0" applyNumberFormat="1" applyFont="1" applyBorder="1" applyAlignment="1">
      <alignment horizontal="center" vertical="center"/>
    </xf>
    <xf numFmtId="0" fontId="19" fillId="0" borderId="57" xfId="0" applyFont="1" applyFill="1" applyBorder="1" applyAlignment="1">
      <alignment horizontal="left" vertical="center"/>
    </xf>
    <xf numFmtId="3" fontId="6" fillId="0" borderId="0" xfId="0" applyNumberFormat="1" applyFont="1" applyAlignment="1">
      <alignment horizontal="right" vertical="center"/>
    </xf>
    <xf numFmtId="3" fontId="6" fillId="0" borderId="0" xfId="0" applyNumberFormat="1" applyFont="1" applyFill="1" applyAlignment="1">
      <alignment horizontal="right" vertical="center"/>
    </xf>
    <xf numFmtId="3" fontId="19" fillId="0" borderId="0" xfId="0" applyNumberFormat="1" applyFont="1" applyAlignment="1">
      <alignment horizontal="right" vertical="center"/>
    </xf>
    <xf numFmtId="3" fontId="14" fillId="0" borderId="0" xfId="0" applyNumberFormat="1" applyFont="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3" fontId="19" fillId="0" borderId="0" xfId="0" applyNumberFormat="1" applyFont="1" applyAlignment="1">
      <alignment horizontal="righ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19" fillId="0" borderId="35" xfId="0" applyNumberFormat="1" applyFont="1" applyBorder="1" applyAlignment="1">
      <alignment horizontal="right" vertical="center"/>
    </xf>
    <xf numFmtId="3" fontId="14" fillId="0" borderId="0" xfId="0" applyNumberFormat="1" applyFont="1" applyFill="1" applyBorder="1" applyAlignment="1">
      <alignment horizontal="right"/>
    </xf>
    <xf numFmtId="3" fontId="14" fillId="0" borderId="0" xfId="0" applyNumberFormat="1" applyFont="1" applyBorder="1" applyAlignment="1">
      <alignment horizontal="right"/>
    </xf>
    <xf numFmtId="3" fontId="14" fillId="0" borderId="29" xfId="0" applyNumberFormat="1" applyFont="1" applyBorder="1" applyAlignment="1">
      <alignment horizontal="right"/>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3" fontId="14" fillId="0" borderId="29" xfId="0" applyNumberFormat="1" applyFont="1" applyBorder="1" applyAlignment="1">
      <alignment horizontal="right" vertical="center"/>
    </xf>
    <xf numFmtId="3" fontId="14" fillId="0" borderId="0" xfId="65" applyNumberFormat="1" applyFont="1" applyFill="1" applyBorder="1" applyAlignment="1">
      <alignment horizontal="right" vertical="center" wrapText="1" indent="1"/>
      <protection/>
    </xf>
    <xf numFmtId="3" fontId="6" fillId="0" borderId="0" xfId="0" applyNumberFormat="1" applyFont="1" applyBorder="1" applyAlignment="1">
      <alignment horizontal="right" vertical="top"/>
    </xf>
    <xf numFmtId="3" fontId="6" fillId="0" borderId="0" xfId="0" applyNumberFormat="1" applyFont="1" applyFill="1" applyBorder="1" applyAlignment="1">
      <alignment horizontal="right" vertical="top"/>
    </xf>
    <xf numFmtId="3" fontId="14" fillId="0" borderId="0" xfId="0" applyNumberFormat="1" applyFont="1" applyBorder="1" applyAlignment="1">
      <alignment horizontal="right" vertical="top"/>
    </xf>
    <xf numFmtId="3" fontId="14" fillId="0" borderId="29" xfId="0" applyNumberFormat="1" applyFont="1" applyBorder="1" applyAlignment="1">
      <alignment horizontal="right" vertical="top"/>
    </xf>
    <xf numFmtId="3" fontId="14" fillId="0" borderId="0" xfId="0" applyNumberFormat="1" applyFont="1" applyAlignment="1">
      <alignment horizontal="right" vertical="top"/>
    </xf>
    <xf numFmtId="3" fontId="18" fillId="0" borderId="0" xfId="0" applyNumberFormat="1" applyFont="1" applyAlignment="1">
      <alignment horizontal="right" vertical="center"/>
    </xf>
    <xf numFmtId="3" fontId="23" fillId="0" borderId="0" xfId="0" applyNumberFormat="1" applyFont="1" applyFill="1" applyBorder="1" applyAlignment="1">
      <alignment horizontal="right" vertical="center"/>
    </xf>
    <xf numFmtId="3" fontId="22" fillId="0" borderId="58" xfId="0" applyNumberFormat="1" applyFont="1" applyBorder="1" applyAlignment="1">
      <alignment horizontal="right" vertical="center"/>
    </xf>
    <xf numFmtId="3" fontId="18" fillId="0" borderId="0" xfId="0" applyNumberFormat="1" applyFont="1" applyBorder="1" applyAlignment="1">
      <alignment horizontal="right" vertical="center"/>
    </xf>
    <xf numFmtId="3" fontId="18" fillId="0" borderId="29" xfId="0" applyNumberFormat="1" applyFont="1" applyBorder="1" applyAlignment="1">
      <alignment horizontal="right" vertical="center"/>
    </xf>
    <xf numFmtId="3" fontId="18" fillId="0" borderId="0" xfId="0" applyNumberFormat="1" applyFont="1" applyBorder="1" applyAlignment="1">
      <alignment horizontal="right"/>
    </xf>
    <xf numFmtId="3" fontId="18" fillId="0" borderId="29" xfId="0" applyNumberFormat="1" applyFont="1" applyBorder="1" applyAlignment="1">
      <alignment horizontal="right"/>
    </xf>
    <xf numFmtId="3" fontId="6" fillId="0" borderId="59"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9" fillId="0" borderId="29" xfId="0" applyNumberFormat="1" applyFont="1" applyFill="1" applyBorder="1" applyAlignment="1">
      <alignment horizontal="right" vertical="center"/>
    </xf>
    <xf numFmtId="3" fontId="19" fillId="0" borderId="0" xfId="0" applyNumberFormat="1" applyFont="1" applyFill="1" applyAlignment="1">
      <alignment horizontal="right" vertical="center"/>
    </xf>
    <xf numFmtId="3" fontId="17" fillId="0" borderId="60" xfId="0" applyNumberFormat="1" applyFont="1" applyBorder="1" applyAlignment="1">
      <alignment horizontal="right" vertical="center"/>
    </xf>
    <xf numFmtId="3" fontId="17" fillId="0" borderId="60" xfId="0" applyNumberFormat="1" applyFont="1" applyFill="1" applyBorder="1" applyAlignment="1">
      <alignment horizontal="right" vertical="center"/>
    </xf>
    <xf numFmtId="3" fontId="17" fillId="0" borderId="0" xfId="0" applyNumberFormat="1" applyFont="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2" applyNumberFormat="1" applyFont="1" applyFill="1" applyBorder="1" applyAlignment="1">
      <alignment horizontal="center" vertical="center"/>
      <protection/>
    </xf>
    <xf numFmtId="3" fontId="6" fillId="0" borderId="0" xfId="62" applyNumberFormat="1" applyFont="1" applyFill="1" applyAlignment="1">
      <alignment horizontal="center" vertical="center"/>
      <protection/>
    </xf>
    <xf numFmtId="3" fontId="14" fillId="0" borderId="0" xfId="62" applyNumberFormat="1" applyFont="1" applyFill="1" applyAlignment="1">
      <alignment/>
      <protection/>
    </xf>
    <xf numFmtId="3" fontId="14" fillId="0" borderId="10" xfId="0" applyNumberFormat="1" applyFont="1" applyFill="1" applyBorder="1" applyAlignment="1">
      <alignment horizontal="center" wrapText="1"/>
    </xf>
    <xf numFmtId="3" fontId="14" fillId="0" borderId="11" xfId="0" applyNumberFormat="1" applyFont="1" applyFill="1" applyBorder="1" applyAlignment="1">
      <alignment horizontal="center" wrapText="1"/>
    </xf>
    <xf numFmtId="3" fontId="14" fillId="0" borderId="11" xfId="0" applyNumberFormat="1" applyFont="1" applyFill="1" applyBorder="1" applyAlignment="1">
      <alignment/>
    </xf>
    <xf numFmtId="3" fontId="14" fillId="0" borderId="11" xfId="0" applyNumberFormat="1" applyFont="1" applyFill="1" applyBorder="1" applyAlignment="1">
      <alignment horizontal="right"/>
    </xf>
    <xf numFmtId="3" fontId="14" fillId="0" borderId="23" xfId="0" applyNumberFormat="1" applyFont="1" applyFill="1" applyBorder="1" applyAlignment="1">
      <alignment horizontal="right"/>
    </xf>
    <xf numFmtId="3" fontId="2" fillId="0" borderId="61" xfId="62" applyNumberFormat="1" applyFont="1" applyFill="1" applyBorder="1" applyAlignment="1">
      <alignment horizontal="center" vertical="center" textRotation="90"/>
      <protection/>
    </xf>
    <xf numFmtId="0" fontId="2" fillId="0" borderId="62" xfId="69" applyFont="1" applyFill="1" applyBorder="1" applyAlignment="1">
      <alignment horizontal="center"/>
      <protection/>
    </xf>
    <xf numFmtId="0" fontId="2" fillId="0" borderId="0" xfId="0" applyFont="1" applyFill="1" applyAlignment="1">
      <alignment/>
    </xf>
    <xf numFmtId="0" fontId="2" fillId="0" borderId="0" xfId="0" applyFont="1" applyFill="1" applyAlignment="1">
      <alignment vertical="top"/>
    </xf>
    <xf numFmtId="0" fontId="6" fillId="0" borderId="0" xfId="67" applyFont="1" applyFill="1" applyBorder="1" applyAlignment="1">
      <alignment horizontal="center" vertical="top"/>
      <protection/>
    </xf>
    <xf numFmtId="0" fontId="6" fillId="0" borderId="0" xfId="67" applyFont="1" applyFill="1" applyBorder="1" applyAlignment="1">
      <alignment horizontal="center"/>
      <protection/>
    </xf>
    <xf numFmtId="0" fontId="2" fillId="0" borderId="63" xfId="67" applyFont="1" applyFill="1" applyBorder="1" applyAlignment="1">
      <alignment horizontal="center"/>
      <protection/>
    </xf>
    <xf numFmtId="0" fontId="2" fillId="0" borderId="61" xfId="67" applyFont="1" applyFill="1" applyBorder="1" applyAlignment="1">
      <alignment horizontal="center" vertical="top"/>
      <protection/>
    </xf>
    <xf numFmtId="0" fontId="12" fillId="0" borderId="61" xfId="67" applyFont="1" applyFill="1" applyBorder="1" applyAlignment="1">
      <alignment wrapText="1"/>
      <protection/>
    </xf>
    <xf numFmtId="0" fontId="2" fillId="0" borderId="61" xfId="67" applyFont="1" applyFill="1" applyBorder="1" applyAlignment="1">
      <alignment horizontal="center" wrapText="1"/>
      <protection/>
    </xf>
    <xf numFmtId="3" fontId="2" fillId="0" borderId="61" xfId="67" applyNumberFormat="1" applyFont="1" applyFill="1" applyBorder="1">
      <alignment/>
      <protection/>
    </xf>
    <xf numFmtId="0" fontId="4" fillId="0" borderId="10" xfId="67" applyFont="1" applyFill="1" applyBorder="1" applyAlignment="1">
      <alignment horizontal="center" vertical="center"/>
      <protection/>
    </xf>
    <xf numFmtId="0" fontId="4" fillId="0" borderId="11" xfId="67" applyFont="1" applyFill="1" applyBorder="1" applyAlignment="1">
      <alignment wrapText="1"/>
      <protection/>
    </xf>
    <xf numFmtId="0" fontId="2" fillId="0" borderId="64" xfId="67" applyFont="1" applyFill="1" applyBorder="1" applyAlignment="1">
      <alignment horizontal="center"/>
      <protection/>
    </xf>
    <xf numFmtId="0" fontId="2" fillId="0" borderId="65" xfId="67" applyFont="1" applyFill="1" applyBorder="1" applyAlignment="1">
      <alignment horizontal="center" vertical="top"/>
      <protection/>
    </xf>
    <xf numFmtId="0" fontId="2" fillId="0" borderId="65" xfId="63" applyFont="1" applyFill="1" applyBorder="1" applyAlignment="1">
      <alignment horizontal="left" wrapText="1" indent="1"/>
      <protection/>
    </xf>
    <xf numFmtId="0" fontId="14" fillId="0" borderId="65" xfId="67" applyFont="1" applyFill="1" applyBorder="1" applyAlignment="1">
      <alignment horizontal="center" wrapText="1"/>
      <protection/>
    </xf>
    <xf numFmtId="0" fontId="4" fillId="0" borderId="63" xfId="67" applyFont="1" applyFill="1" applyBorder="1" applyAlignment="1">
      <alignment horizontal="center" vertical="center"/>
      <protection/>
    </xf>
    <xf numFmtId="0" fontId="4" fillId="0" borderId="61" xfId="67" applyFont="1" applyFill="1" applyBorder="1" applyAlignment="1">
      <alignment horizontal="center" vertical="top"/>
      <protection/>
    </xf>
    <xf numFmtId="0" fontId="4" fillId="0" borderId="61" xfId="68" applyFont="1" applyFill="1" applyBorder="1" applyAlignment="1">
      <alignment horizontal="left" vertical="center"/>
      <protection/>
    </xf>
    <xf numFmtId="0" fontId="4" fillId="0" borderId="61" xfId="67" applyFont="1" applyFill="1" applyBorder="1" applyAlignment="1">
      <alignment horizontal="center" vertical="center" wrapText="1"/>
      <protection/>
    </xf>
    <xf numFmtId="3" fontId="4" fillId="0" borderId="61" xfId="67" applyNumberFormat="1" applyFont="1" applyFill="1" applyBorder="1" applyAlignment="1">
      <alignment vertical="center"/>
      <protection/>
    </xf>
    <xf numFmtId="0" fontId="4" fillId="0" borderId="12" xfId="67" applyFont="1" applyFill="1" applyBorder="1" applyAlignment="1">
      <alignment horizontal="center" vertical="center" wrapText="1"/>
      <protection/>
    </xf>
    <xf numFmtId="0" fontId="4" fillId="0" borderId="66" xfId="67" applyFont="1" applyFill="1" applyBorder="1" applyAlignment="1">
      <alignment horizontal="center" vertical="center" wrapText="1"/>
      <protection/>
    </xf>
    <xf numFmtId="3" fontId="4" fillId="0" borderId="66" xfId="67" applyNumberFormat="1" applyFont="1" applyFill="1" applyBorder="1" applyAlignment="1">
      <alignment vertical="center"/>
      <protection/>
    </xf>
    <xf numFmtId="3" fontId="4" fillId="0" borderId="67" xfId="62" applyNumberFormat="1" applyFont="1" applyFill="1" applyBorder="1" applyAlignment="1">
      <alignment horizontal="right"/>
      <protection/>
    </xf>
    <xf numFmtId="3" fontId="6" fillId="0" borderId="0" xfId="0" applyNumberFormat="1" applyFont="1" applyFill="1" applyBorder="1" applyAlignment="1">
      <alignment horizontal="center" vertical="center"/>
    </xf>
    <xf numFmtId="3" fontId="23" fillId="0" borderId="0" xfId="0" applyNumberFormat="1" applyFont="1" applyFill="1" applyAlignment="1">
      <alignment horizontal="center" vertical="center"/>
    </xf>
    <xf numFmtId="0" fontId="2" fillId="0" borderId="11" xfId="67" applyFont="1" applyFill="1" applyBorder="1" applyAlignment="1">
      <alignment horizontal="center" vertical="center" wrapText="1"/>
      <protection/>
    </xf>
    <xf numFmtId="0" fontId="6" fillId="0" borderId="0" xfId="67" applyFont="1" applyFill="1" applyBorder="1" applyAlignment="1">
      <alignment horizontal="center" wrapText="1"/>
      <protection/>
    </xf>
    <xf numFmtId="3" fontId="6" fillId="0" borderId="0" xfId="67" applyNumberFormat="1" applyFont="1" applyFill="1" applyBorder="1" applyAlignment="1">
      <alignment horizontal="center"/>
      <protection/>
    </xf>
    <xf numFmtId="0" fontId="2" fillId="0" borderId="11" xfId="67" applyFont="1" applyFill="1" applyBorder="1" applyAlignment="1">
      <alignment horizontal="center" vertical="center"/>
      <protection/>
    </xf>
    <xf numFmtId="0" fontId="14" fillId="0" borderId="11" xfId="63" applyFont="1" applyFill="1" applyBorder="1" applyAlignment="1">
      <alignment horizontal="center" vertical="center" wrapText="1"/>
      <protection/>
    </xf>
    <xf numFmtId="0" fontId="2" fillId="0" borderId="11" xfId="63" applyFont="1" applyFill="1" applyBorder="1" applyAlignment="1">
      <alignment horizontal="left" vertical="center" wrapText="1" indent="1"/>
      <protection/>
    </xf>
    <xf numFmtId="0" fontId="2" fillId="0" borderId="11" xfId="69" applyFont="1" applyFill="1" applyBorder="1" applyAlignment="1">
      <alignment horizontal="center" vertical="center"/>
      <protection/>
    </xf>
    <xf numFmtId="0" fontId="2" fillId="0" borderId="0" xfId="69" applyFont="1" applyFill="1" applyBorder="1" applyAlignment="1">
      <alignment horizontal="center" vertical="center"/>
      <protection/>
    </xf>
    <xf numFmtId="0" fontId="2" fillId="0" borderId="0" xfId="69" applyFont="1" applyFill="1" applyBorder="1" applyAlignment="1">
      <alignment horizontal="center" vertical="center" wrapText="1"/>
      <protection/>
    </xf>
    <xf numFmtId="3" fontId="6" fillId="0" borderId="0" xfId="69" applyNumberFormat="1" applyFont="1" applyFill="1" applyBorder="1" applyAlignment="1">
      <alignment horizontal="center" vertical="center"/>
      <protection/>
    </xf>
    <xf numFmtId="3" fontId="2" fillId="0" borderId="63" xfId="62" applyNumberFormat="1" applyFont="1" applyFill="1" applyBorder="1" applyAlignment="1">
      <alignment horizontal="center" vertical="center"/>
      <protection/>
    </xf>
    <xf numFmtId="3" fontId="11" fillId="0" borderId="0" xfId="60" applyNumberFormat="1" applyFont="1" applyFill="1" applyBorder="1" applyAlignment="1">
      <alignment horizontal="center" vertical="center"/>
      <protection/>
    </xf>
    <xf numFmtId="3" fontId="11" fillId="0" borderId="0" xfId="60" applyNumberFormat="1" applyFont="1" applyFill="1" applyBorder="1" applyAlignment="1">
      <alignment vertical="center"/>
      <protection/>
    </xf>
    <xf numFmtId="0" fontId="11" fillId="0" borderId="0" xfId="69" applyFont="1" applyFill="1" applyBorder="1" applyAlignment="1">
      <alignment horizontal="center" vertical="center" wrapText="1"/>
      <protection/>
    </xf>
    <xf numFmtId="0" fontId="2" fillId="0" borderId="0" xfId="69" applyFont="1" applyFill="1" applyBorder="1" applyAlignment="1">
      <alignment vertical="center"/>
      <protection/>
    </xf>
    <xf numFmtId="3" fontId="2" fillId="0" borderId="0" xfId="69" applyNumberFormat="1" applyFont="1" applyFill="1" applyBorder="1" applyAlignment="1">
      <alignment vertical="center"/>
      <protection/>
    </xf>
    <xf numFmtId="3" fontId="4" fillId="0" borderId="0" xfId="62" applyNumberFormat="1" applyFont="1" applyFill="1" applyAlignment="1">
      <alignment horizontal="center" vertical="center"/>
      <protection/>
    </xf>
    <xf numFmtId="3" fontId="27" fillId="0" borderId="68" xfId="61" applyNumberFormat="1" applyFont="1" applyFill="1" applyBorder="1" applyAlignment="1">
      <alignment horizontal="center" vertical="center" wrapText="1"/>
      <protection/>
    </xf>
    <xf numFmtId="3" fontId="9" fillId="0" borderId="69" xfId="61" applyNumberFormat="1" applyFont="1" applyFill="1" applyBorder="1" applyAlignment="1">
      <alignment horizontal="center" vertical="center" wrapText="1"/>
      <protection/>
    </xf>
    <xf numFmtId="0" fontId="4" fillId="0" borderId="0" xfId="0" applyFont="1" applyBorder="1" applyAlignment="1">
      <alignment/>
    </xf>
    <xf numFmtId="0" fontId="4" fillId="0" borderId="31" xfId="0" applyFont="1" applyBorder="1" applyAlignment="1">
      <alignment/>
    </xf>
    <xf numFmtId="0" fontId="1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70" xfId="0" applyFont="1" applyFill="1" applyBorder="1" applyAlignment="1">
      <alignment vertical="center"/>
    </xf>
    <xf numFmtId="0" fontId="4" fillId="0" borderId="71" xfId="0" applyFont="1" applyFill="1" applyBorder="1" applyAlignment="1">
      <alignment horizontal="center" vertical="top"/>
    </xf>
    <xf numFmtId="0" fontId="4" fillId="0" borderId="71" xfId="0" applyFont="1" applyFill="1" applyBorder="1" applyAlignment="1">
      <alignment horizontal="center" vertical="center" wrapText="1"/>
    </xf>
    <xf numFmtId="3" fontId="4" fillId="0" borderId="69"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wrapText="1"/>
    </xf>
    <xf numFmtId="0" fontId="5" fillId="0" borderId="0" xfId="0" applyFont="1" applyFill="1" applyAlignment="1">
      <alignment/>
    </xf>
    <xf numFmtId="0" fontId="28"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Alignment="1">
      <alignment/>
    </xf>
    <xf numFmtId="0" fontId="11" fillId="0" borderId="0" xfId="0" applyFont="1" applyFill="1" applyAlignment="1">
      <alignment horizontal="center" vertical="top"/>
    </xf>
    <xf numFmtId="0" fontId="2" fillId="0" borderId="0" xfId="0" applyFont="1" applyFill="1" applyAlignment="1">
      <alignment vertical="top" wrapText="1"/>
    </xf>
    <xf numFmtId="3" fontId="5" fillId="0" borderId="0" xfId="0" applyNumberFormat="1" applyFont="1" applyFill="1" applyAlignment="1">
      <alignment vertical="top"/>
    </xf>
    <xf numFmtId="3" fontId="2" fillId="0" borderId="0" xfId="65" applyNumberFormat="1" applyFont="1" applyFill="1" applyBorder="1" applyAlignment="1">
      <alignment wrapText="1"/>
      <protection/>
    </xf>
    <xf numFmtId="3" fontId="5" fillId="0" borderId="0" xfId="65" applyNumberFormat="1" applyFont="1" applyFill="1" applyBorder="1" applyAlignment="1">
      <alignment wrapText="1"/>
      <protection/>
    </xf>
    <xf numFmtId="0" fontId="5" fillId="0" borderId="0" xfId="0" applyFont="1" applyFill="1" applyAlignment="1">
      <alignment vertical="top"/>
    </xf>
    <xf numFmtId="3" fontId="2" fillId="0" borderId="0" xfId="0" applyNumberFormat="1" applyFont="1" applyFill="1" applyAlignment="1">
      <alignment vertical="top"/>
    </xf>
    <xf numFmtId="0" fontId="11" fillId="0" borderId="0" xfId="0" applyFont="1" applyFill="1" applyAlignment="1">
      <alignment horizontal="center" vertical="center"/>
    </xf>
    <xf numFmtId="0" fontId="4" fillId="0" borderId="71" xfId="0" applyFont="1" applyFill="1" applyBorder="1" applyAlignment="1">
      <alignment vertical="top"/>
    </xf>
    <xf numFmtId="0" fontId="4" fillId="0" borderId="71" xfId="0" applyFont="1" applyFill="1" applyBorder="1" applyAlignment="1">
      <alignment vertical="center" wrapText="1"/>
    </xf>
    <xf numFmtId="3" fontId="4" fillId="0" borderId="72" xfId="0" applyNumberFormat="1" applyFont="1" applyFill="1" applyBorder="1" applyAlignment="1">
      <alignment vertical="center"/>
    </xf>
    <xf numFmtId="0" fontId="2" fillId="0" borderId="0" xfId="0" applyFont="1" applyFill="1" applyAlignment="1">
      <alignment horizontal="left" wrapText="1" indent="2"/>
    </xf>
    <xf numFmtId="0" fontId="29" fillId="0" borderId="0" xfId="0" applyFont="1" applyFill="1" applyAlignment="1">
      <alignment wrapText="1"/>
    </xf>
    <xf numFmtId="0" fontId="5" fillId="0" borderId="0" xfId="0" applyFont="1" applyFill="1" applyAlignment="1">
      <alignment/>
    </xf>
    <xf numFmtId="0" fontId="2" fillId="0" borderId="0" xfId="0" applyFont="1" applyFill="1" applyBorder="1" applyAlignment="1">
      <alignment/>
    </xf>
    <xf numFmtId="0" fontId="5" fillId="0" borderId="0" xfId="0" applyFont="1" applyFill="1" applyAlignment="1">
      <alignment horizontal="right" vertical="top"/>
    </xf>
    <xf numFmtId="0" fontId="29" fillId="0" borderId="0" xfId="0" applyFont="1" applyFill="1" applyAlignment="1">
      <alignment/>
    </xf>
    <xf numFmtId="0" fontId="5" fillId="0" borderId="32" xfId="0" applyFont="1" applyFill="1" applyBorder="1" applyAlignment="1">
      <alignment vertical="center"/>
    </xf>
    <xf numFmtId="0" fontId="5" fillId="0" borderId="32" xfId="0" applyFont="1" applyFill="1" applyBorder="1" applyAlignment="1">
      <alignment horizontal="right" vertical="center"/>
    </xf>
    <xf numFmtId="3" fontId="5" fillId="0" borderId="32" xfId="0" applyNumberFormat="1" applyFont="1" applyFill="1" applyBorder="1" applyAlignment="1">
      <alignment vertical="center"/>
    </xf>
    <xf numFmtId="3" fontId="2" fillId="0" borderId="0" xfId="70" applyNumberFormat="1" applyFont="1" applyFill="1" applyBorder="1">
      <alignment/>
      <protection/>
    </xf>
    <xf numFmtId="0" fontId="5"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vertical="top"/>
    </xf>
    <xf numFmtId="0" fontId="5" fillId="0" borderId="0" xfId="0" applyFont="1" applyFill="1" applyBorder="1" applyAlignment="1">
      <alignment vertical="top"/>
    </xf>
    <xf numFmtId="0" fontId="4" fillId="0" borderId="0" xfId="0" applyFont="1" applyFill="1" applyAlignment="1">
      <alignment/>
    </xf>
    <xf numFmtId="0" fontId="31" fillId="0" borderId="0" xfId="0" applyFont="1" applyFill="1" applyBorder="1" applyAlignment="1">
      <alignment wrapText="1"/>
    </xf>
    <xf numFmtId="0" fontId="28" fillId="0" borderId="0" xfId="0" applyFont="1" applyFill="1" applyBorder="1" applyAlignment="1">
      <alignment wrapText="1"/>
    </xf>
    <xf numFmtId="0" fontId="30" fillId="0" borderId="0" xfId="0" applyFont="1" applyFill="1" applyBorder="1" applyAlignment="1">
      <alignment vertical="top"/>
    </xf>
    <xf numFmtId="3" fontId="5" fillId="0" borderId="0" xfId="0" applyNumberFormat="1" applyFont="1" applyFill="1" applyBorder="1" applyAlignment="1">
      <alignment/>
    </xf>
    <xf numFmtId="0" fontId="12" fillId="0" borderId="0" xfId="0" applyFont="1" applyFill="1" applyAlignment="1">
      <alignment/>
    </xf>
    <xf numFmtId="0" fontId="5" fillId="0" borderId="0" xfId="0" applyFont="1" applyFill="1" applyBorder="1" applyAlignment="1">
      <alignment/>
    </xf>
    <xf numFmtId="3" fontId="5" fillId="0" borderId="0" xfId="0" applyNumberFormat="1" applyFont="1" applyFill="1" applyBorder="1" applyAlignment="1">
      <alignment vertical="top"/>
    </xf>
    <xf numFmtId="3" fontId="2" fillId="0" borderId="31" xfId="70" applyNumberFormat="1" applyFont="1" applyFill="1" applyBorder="1">
      <alignment/>
      <protection/>
    </xf>
    <xf numFmtId="0" fontId="5" fillId="0" borderId="32"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center" vertical="top"/>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0" fontId="29" fillId="0" borderId="0" xfId="0" applyFont="1" applyFill="1" applyBorder="1" applyAlignment="1">
      <alignment wrapText="1"/>
    </xf>
    <xf numFmtId="0" fontId="5" fillId="0" borderId="0" xfId="0" applyFont="1" applyFill="1" applyBorder="1" applyAlignment="1">
      <alignment wrapText="1"/>
    </xf>
    <xf numFmtId="3" fontId="29" fillId="0" borderId="0" xfId="0" applyNumberFormat="1" applyFont="1" applyFill="1" applyBorder="1" applyAlignment="1">
      <alignment/>
    </xf>
    <xf numFmtId="3" fontId="29" fillId="0" borderId="0" xfId="0" applyNumberFormat="1" applyFont="1" applyFill="1" applyAlignment="1">
      <alignment/>
    </xf>
    <xf numFmtId="0" fontId="5" fillId="0" borderId="0" xfId="0" applyFont="1" applyFill="1" applyAlignment="1">
      <alignment wrapText="1"/>
    </xf>
    <xf numFmtId="3" fontId="4" fillId="0" borderId="0" xfId="0" applyNumberFormat="1" applyFont="1" applyFill="1" applyAlignment="1">
      <alignment/>
    </xf>
    <xf numFmtId="3" fontId="9" fillId="0" borderId="73" xfId="61" applyNumberFormat="1" applyFont="1" applyBorder="1" applyAlignment="1">
      <alignment horizontal="right" wrapText="1"/>
      <protection/>
    </xf>
    <xf numFmtId="3" fontId="9" fillId="0" borderId="29" xfId="0" applyNumberFormat="1" applyFont="1" applyBorder="1" applyAlignment="1">
      <alignment/>
    </xf>
    <xf numFmtId="3" fontId="9" fillId="0" borderId="74" xfId="61" applyNumberFormat="1" applyFont="1" applyBorder="1" applyAlignment="1">
      <alignment horizontal="right" wrapText="1"/>
      <protection/>
    </xf>
    <xf numFmtId="3" fontId="9" fillId="0" borderId="29" xfId="0" applyNumberFormat="1" applyFont="1" applyFill="1" applyBorder="1" applyAlignment="1">
      <alignment/>
    </xf>
    <xf numFmtId="3" fontId="9" fillId="0" borderId="75" xfId="0" applyNumberFormat="1" applyFont="1" applyBorder="1" applyAlignment="1">
      <alignment vertical="center"/>
    </xf>
    <xf numFmtId="3" fontId="9" fillId="0" borderId="29" xfId="0" applyNumberFormat="1" applyFont="1" applyFill="1" applyBorder="1" applyAlignment="1">
      <alignment vertical="center"/>
    </xf>
    <xf numFmtId="3" fontId="9" fillId="0" borderId="76" xfId="0" applyNumberFormat="1" applyFont="1" applyFill="1" applyBorder="1" applyAlignment="1">
      <alignment vertical="center"/>
    </xf>
    <xf numFmtId="3" fontId="9" fillId="0" borderId="77" xfId="0" applyNumberFormat="1" applyFont="1" applyFill="1" applyBorder="1" applyAlignment="1">
      <alignment vertical="center"/>
    </xf>
    <xf numFmtId="3" fontId="6" fillId="0" borderId="0" xfId="61" applyNumberFormat="1" applyFont="1" applyFill="1" applyBorder="1" applyAlignment="1">
      <alignment/>
      <protection/>
    </xf>
    <xf numFmtId="3" fontId="14" fillId="0" borderId="29" xfId="0" applyNumberFormat="1" applyFont="1" applyFill="1" applyBorder="1" applyAlignment="1">
      <alignment/>
    </xf>
    <xf numFmtId="3" fontId="18" fillId="0" borderId="0" xfId="0" applyNumberFormat="1" applyFont="1" applyFill="1" applyBorder="1" applyAlignment="1">
      <alignment horizontal="center" vertical="center"/>
    </xf>
    <xf numFmtId="3" fontId="18" fillId="0" borderId="29" xfId="0" applyNumberFormat="1" applyFont="1" applyFill="1" applyBorder="1" applyAlignment="1">
      <alignment/>
    </xf>
    <xf numFmtId="3" fontId="18" fillId="0" borderId="28" xfId="0" applyNumberFormat="1" applyFont="1" applyFill="1" applyBorder="1" applyAlignment="1">
      <alignment horizontal="center" vertical="top"/>
    </xf>
    <xf numFmtId="3" fontId="18" fillId="0" borderId="0" xfId="0" applyNumberFormat="1" applyFont="1" applyFill="1" applyBorder="1" applyAlignment="1">
      <alignment horizontal="center" vertical="top"/>
    </xf>
    <xf numFmtId="3" fontId="18" fillId="0" borderId="0" xfId="65" applyNumberFormat="1" applyFont="1" applyFill="1" applyBorder="1" applyAlignment="1">
      <alignment horizontal="left" vertical="top" indent="2"/>
      <protection/>
    </xf>
    <xf numFmtId="3" fontId="18" fillId="0" borderId="0" xfId="0" applyNumberFormat="1" applyFont="1" applyFill="1" applyAlignment="1">
      <alignment vertical="top"/>
    </xf>
    <xf numFmtId="3" fontId="19" fillId="0" borderId="28" xfId="0" applyNumberFormat="1" applyFont="1" applyFill="1" applyBorder="1" applyAlignment="1">
      <alignment horizontal="center" vertical="top"/>
    </xf>
    <xf numFmtId="3" fontId="19" fillId="0" borderId="0" xfId="0" applyNumberFormat="1" applyFont="1" applyFill="1" applyBorder="1" applyAlignment="1">
      <alignment horizontal="center" vertical="top"/>
    </xf>
    <xf numFmtId="3" fontId="19" fillId="0" borderId="0" xfId="65" applyNumberFormat="1" applyFont="1" applyFill="1" applyBorder="1" applyAlignment="1">
      <alignment horizontal="left" vertical="top" indent="2"/>
      <protection/>
    </xf>
    <xf numFmtId="3" fontId="19" fillId="0" borderId="0" xfId="0" applyNumberFormat="1" applyFont="1" applyFill="1" applyBorder="1" applyAlignment="1">
      <alignment vertical="top"/>
    </xf>
    <xf numFmtId="3" fontId="22" fillId="0" borderId="0" xfId="0" applyNumberFormat="1" applyFont="1" applyFill="1" applyBorder="1" applyAlignment="1">
      <alignment vertical="top"/>
    </xf>
    <xf numFmtId="3" fontId="19" fillId="0" borderId="0" xfId="0" applyNumberFormat="1" applyFont="1" applyFill="1" applyAlignment="1">
      <alignment vertical="top"/>
    </xf>
    <xf numFmtId="3" fontId="18" fillId="0" borderId="78" xfId="0" applyNumberFormat="1" applyFont="1" applyFill="1" applyBorder="1" applyAlignment="1">
      <alignment vertical="center"/>
    </xf>
    <xf numFmtId="3" fontId="19" fillId="0" borderId="31" xfId="0" applyNumberFormat="1" applyFont="1" applyFill="1" applyBorder="1" applyAlignment="1">
      <alignment horizontal="center" vertical="center"/>
    </xf>
    <xf numFmtId="3" fontId="19" fillId="0" borderId="31" xfId="65" applyNumberFormat="1" applyFont="1" applyFill="1" applyBorder="1" applyAlignment="1">
      <alignment vertical="center"/>
      <protection/>
    </xf>
    <xf numFmtId="3" fontId="19" fillId="0" borderId="31" xfId="0" applyNumberFormat="1" applyFont="1" applyFill="1" applyBorder="1" applyAlignment="1">
      <alignment vertical="center"/>
    </xf>
    <xf numFmtId="3" fontId="17" fillId="0" borderId="0" xfId="0" applyNumberFormat="1" applyFont="1" applyFill="1" applyAlignment="1">
      <alignment horizontal="center"/>
    </xf>
    <xf numFmtId="3" fontId="19" fillId="0" borderId="60" xfId="0" applyNumberFormat="1" applyFont="1" applyFill="1" applyBorder="1" applyAlignment="1">
      <alignment vertical="center"/>
    </xf>
    <xf numFmtId="3" fontId="19" fillId="0" borderId="0" xfId="0" applyNumberFormat="1" applyFont="1" applyFill="1" applyBorder="1" applyAlignment="1">
      <alignment/>
    </xf>
    <xf numFmtId="3" fontId="22" fillId="0" borderId="60" xfId="0" applyNumberFormat="1" applyFont="1" applyFill="1" applyBorder="1" applyAlignment="1">
      <alignment vertical="center"/>
    </xf>
    <xf numFmtId="3" fontId="19" fillId="0" borderId="79" xfId="0" applyNumberFormat="1" applyFont="1" applyFill="1" applyBorder="1" applyAlignment="1">
      <alignment vertical="center"/>
    </xf>
    <xf numFmtId="3" fontId="19" fillId="0" borderId="0" xfId="65" applyNumberFormat="1" applyFont="1" applyFill="1" applyBorder="1" applyAlignment="1">
      <alignment/>
      <protection/>
    </xf>
    <xf numFmtId="3" fontId="19" fillId="0" borderId="0" xfId="0" applyNumberFormat="1" applyFont="1" applyFill="1" applyAlignment="1">
      <alignment/>
    </xf>
    <xf numFmtId="3" fontId="14" fillId="0" borderId="29" xfId="0" applyNumberFormat="1" applyFont="1" applyFill="1" applyBorder="1" applyAlignment="1">
      <alignment vertical="top"/>
    </xf>
    <xf numFmtId="3" fontId="18" fillId="0" borderId="80" xfId="0" applyNumberFormat="1" applyFont="1" applyFill="1" applyBorder="1" applyAlignment="1">
      <alignment vertical="center"/>
    </xf>
    <xf numFmtId="3" fontId="19" fillId="0" borderId="74" xfId="0" applyNumberFormat="1" applyFont="1" applyFill="1" applyBorder="1" applyAlignment="1">
      <alignment vertical="center"/>
    </xf>
    <xf numFmtId="3" fontId="14" fillId="0" borderId="0" xfId="65" applyNumberFormat="1" applyFont="1" applyFill="1" applyBorder="1" applyAlignment="1">
      <alignment horizontal="left" indent="1"/>
      <protection/>
    </xf>
    <xf numFmtId="3" fontId="18" fillId="0" borderId="0" xfId="65" applyNumberFormat="1" applyFont="1" applyFill="1" applyBorder="1" applyAlignment="1">
      <alignment horizontal="left" vertical="top"/>
      <protection/>
    </xf>
    <xf numFmtId="3" fontId="19" fillId="0" borderId="0" xfId="65" applyNumberFormat="1" applyFont="1" applyFill="1" applyBorder="1" applyAlignment="1">
      <alignment horizontal="left" vertical="top"/>
      <protection/>
    </xf>
    <xf numFmtId="3" fontId="14" fillId="0" borderId="29" xfId="0" applyNumberFormat="1" applyFont="1" applyBorder="1" applyAlignment="1">
      <alignment vertical="center"/>
    </xf>
    <xf numFmtId="3" fontId="23" fillId="0" borderId="0" xfId="0" applyNumberFormat="1" applyFont="1" applyBorder="1" applyAlignment="1">
      <alignment horizontal="right" vertical="center"/>
    </xf>
    <xf numFmtId="3" fontId="22" fillId="0" borderId="35" xfId="0" applyNumberFormat="1" applyFont="1" applyBorder="1" applyAlignment="1">
      <alignment horizontal="right" vertical="center"/>
    </xf>
    <xf numFmtId="3" fontId="17" fillId="0" borderId="0" xfId="0" applyNumberFormat="1" applyFont="1" applyBorder="1" applyAlignment="1">
      <alignment horizontal="right" vertical="center"/>
    </xf>
    <xf numFmtId="3" fontId="14" fillId="0" borderId="35" xfId="0" applyNumberFormat="1" applyFont="1" applyBorder="1" applyAlignment="1">
      <alignment horizontal="right" vertical="center"/>
    </xf>
    <xf numFmtId="3" fontId="18" fillId="0" borderId="35" xfId="0" applyNumberFormat="1" applyFont="1" applyBorder="1" applyAlignment="1">
      <alignment horizontal="right" vertical="center"/>
    </xf>
    <xf numFmtId="3" fontId="18" fillId="0" borderId="0" xfId="65" applyNumberFormat="1" applyFont="1" applyFill="1" applyBorder="1" applyAlignment="1">
      <alignment horizontal="left" vertical="center" wrapText="1" indent="1"/>
      <protection/>
    </xf>
    <xf numFmtId="3" fontId="18" fillId="0" borderId="0" xfId="65" applyNumberFormat="1" applyFont="1" applyFill="1" applyBorder="1" applyAlignment="1">
      <alignment horizontal="right" vertical="center" wrapText="1" indent="1"/>
      <protection/>
    </xf>
    <xf numFmtId="3" fontId="19" fillId="0" borderId="0" xfId="65" applyNumberFormat="1" applyFont="1" applyFill="1" applyBorder="1" applyAlignment="1">
      <alignment horizontal="left" vertical="center" wrapText="1" indent="1"/>
      <protection/>
    </xf>
    <xf numFmtId="3" fontId="19" fillId="0" borderId="0" xfId="65" applyNumberFormat="1" applyFont="1" applyFill="1" applyBorder="1" applyAlignment="1">
      <alignment horizontal="right" vertical="center" wrapText="1" indent="1"/>
      <protection/>
    </xf>
    <xf numFmtId="3" fontId="23" fillId="0" borderId="0" xfId="0" applyNumberFormat="1" applyFont="1" applyFill="1" applyBorder="1" applyAlignment="1">
      <alignment horizontal="right"/>
    </xf>
    <xf numFmtId="3" fontId="22" fillId="0" borderId="81" xfId="0" applyNumberFormat="1" applyFont="1" applyFill="1" applyBorder="1" applyAlignment="1">
      <alignment horizontal="center" vertical="center"/>
    </xf>
    <xf numFmtId="3" fontId="22" fillId="0" borderId="78" xfId="0" applyNumberFormat="1" applyFont="1" applyFill="1" applyBorder="1" applyAlignment="1">
      <alignment vertical="center"/>
    </xf>
    <xf numFmtId="3" fontId="22" fillId="0" borderId="78" xfId="0" applyNumberFormat="1" applyFont="1" applyBorder="1" applyAlignment="1">
      <alignment horizontal="center" vertical="center"/>
    </xf>
    <xf numFmtId="3" fontId="19" fillId="0" borderId="82" xfId="65" applyNumberFormat="1" applyFont="1" applyFill="1" applyBorder="1" applyAlignment="1">
      <alignment horizontal="left" vertical="center" wrapText="1" indent="1"/>
      <protection/>
    </xf>
    <xf numFmtId="3" fontId="19" fillId="0" borderId="83" xfId="0" applyNumberFormat="1" applyFont="1" applyFill="1" applyBorder="1" applyAlignment="1">
      <alignment horizontal="center" vertical="center"/>
    </xf>
    <xf numFmtId="3" fontId="19" fillId="0" borderId="82" xfId="0" applyNumberFormat="1" applyFont="1" applyFill="1" applyBorder="1" applyAlignment="1">
      <alignment horizontal="center" vertical="center"/>
    </xf>
    <xf numFmtId="3" fontId="17" fillId="0" borderId="82" xfId="0" applyNumberFormat="1" applyFont="1" applyFill="1" applyBorder="1" applyAlignment="1">
      <alignment horizontal="right" vertical="center"/>
    </xf>
    <xf numFmtId="3" fontId="19" fillId="0" borderId="84" xfId="0" applyNumberFormat="1" applyFont="1" applyBorder="1" applyAlignment="1">
      <alignment horizontal="right" vertical="center"/>
    </xf>
    <xf numFmtId="3" fontId="19" fillId="0" borderId="82" xfId="0" applyNumberFormat="1" applyFont="1" applyBorder="1" applyAlignment="1">
      <alignment horizontal="right" vertical="center"/>
    </xf>
    <xf numFmtId="3" fontId="19" fillId="0" borderId="58" xfId="0" applyNumberFormat="1" applyFont="1" applyBorder="1" applyAlignment="1">
      <alignment horizontal="right" vertical="center"/>
    </xf>
    <xf numFmtId="3" fontId="14" fillId="0" borderId="35" xfId="0" applyNumberFormat="1" applyFont="1" applyBorder="1" applyAlignment="1">
      <alignment/>
    </xf>
    <xf numFmtId="3" fontId="14" fillId="0" borderId="35" xfId="0" applyNumberFormat="1" applyFont="1" applyBorder="1" applyAlignment="1">
      <alignment vertical="center"/>
    </xf>
    <xf numFmtId="3" fontId="22" fillId="0" borderId="35" xfId="0" applyNumberFormat="1" applyFont="1" applyBorder="1" applyAlignment="1">
      <alignment horizontal="right"/>
    </xf>
    <xf numFmtId="3" fontId="23" fillId="0" borderId="78" xfId="0" applyNumberFormat="1" applyFont="1" applyFill="1" applyBorder="1" applyAlignment="1">
      <alignment horizontal="right" vertical="center"/>
    </xf>
    <xf numFmtId="3" fontId="24" fillId="0" borderId="28" xfId="0" applyNumberFormat="1" applyFont="1" applyFill="1" applyBorder="1" applyAlignment="1">
      <alignment horizontal="center" vertical="top"/>
    </xf>
    <xf numFmtId="3" fontId="14" fillId="0" borderId="60" xfId="0" applyNumberFormat="1" applyFont="1" applyFill="1" applyBorder="1" applyAlignment="1">
      <alignment horizontal="left" vertical="center"/>
    </xf>
    <xf numFmtId="3" fontId="19" fillId="0" borderId="60" xfId="65" applyNumberFormat="1" applyFont="1" applyFill="1" applyBorder="1" applyAlignment="1">
      <alignment horizontal="center" vertical="center"/>
      <protection/>
    </xf>
    <xf numFmtId="3" fontId="19" fillId="0" borderId="60" xfId="65" applyNumberFormat="1" applyFont="1" applyBorder="1" applyAlignment="1">
      <alignment horizontal="center" vertical="center"/>
      <protection/>
    </xf>
    <xf numFmtId="3" fontId="22" fillId="0" borderId="85" xfId="0" applyNumberFormat="1" applyFont="1" applyBorder="1" applyAlignment="1">
      <alignment horizontal="right"/>
    </xf>
    <xf numFmtId="3" fontId="14" fillId="0" borderId="60" xfId="0" applyNumberFormat="1" applyFont="1" applyFill="1" applyBorder="1" applyAlignment="1">
      <alignment horizontal="right" vertical="center"/>
    </xf>
    <xf numFmtId="3" fontId="14" fillId="0" borderId="60" xfId="0" applyNumberFormat="1" applyFont="1" applyBorder="1" applyAlignment="1">
      <alignment horizontal="right" vertical="center"/>
    </xf>
    <xf numFmtId="3" fontId="14" fillId="0" borderId="79" xfId="0" applyNumberFormat="1" applyFont="1" applyBorder="1" applyAlignment="1">
      <alignment horizontal="right" vertical="center"/>
    </xf>
    <xf numFmtId="3" fontId="19" fillId="0" borderId="53" xfId="0" applyNumberFormat="1" applyFont="1" applyFill="1" applyBorder="1" applyAlignment="1">
      <alignment horizontal="center" vertical="center"/>
    </xf>
    <xf numFmtId="3" fontId="19" fillId="0" borderId="54" xfId="0" applyNumberFormat="1" applyFont="1" applyFill="1" applyBorder="1" applyAlignment="1">
      <alignment horizontal="center" vertical="center"/>
    </xf>
    <xf numFmtId="3" fontId="19" fillId="0" borderId="54" xfId="65" applyNumberFormat="1" applyFont="1" applyFill="1" applyBorder="1" applyAlignment="1">
      <alignment horizontal="left" vertical="center" wrapText="1" indent="1"/>
      <protection/>
    </xf>
    <xf numFmtId="3" fontId="17" fillId="0" borderId="54" xfId="0" applyNumberFormat="1" applyFont="1" applyFill="1" applyBorder="1" applyAlignment="1">
      <alignment horizontal="right" vertical="center"/>
    </xf>
    <xf numFmtId="3" fontId="19" fillId="0" borderId="56" xfId="0" applyNumberFormat="1" applyFont="1" applyBorder="1" applyAlignment="1">
      <alignment horizontal="right" vertical="center"/>
    </xf>
    <xf numFmtId="3" fontId="19" fillId="0" borderId="54" xfId="0" applyNumberFormat="1" applyFont="1" applyBorder="1" applyAlignment="1">
      <alignment horizontal="right" vertical="center"/>
    </xf>
    <xf numFmtId="3" fontId="18" fillId="0" borderId="81" xfId="0" applyNumberFormat="1" applyFont="1" applyFill="1" applyBorder="1" applyAlignment="1">
      <alignment horizontal="center" vertical="center"/>
    </xf>
    <xf numFmtId="3" fontId="18" fillId="0" borderId="78" xfId="0" applyNumberFormat="1" applyFont="1" applyFill="1" applyBorder="1" applyAlignment="1">
      <alignment horizontal="center" vertical="center"/>
    </xf>
    <xf numFmtId="3" fontId="18" fillId="0" borderId="78" xfId="65" applyNumberFormat="1" applyFont="1" applyFill="1" applyBorder="1" applyAlignment="1">
      <alignment vertical="center"/>
      <protection/>
    </xf>
    <xf numFmtId="3" fontId="18" fillId="0" borderId="78" xfId="65" applyNumberFormat="1" applyFont="1" applyBorder="1" applyAlignment="1">
      <alignment horizontal="center" vertical="center"/>
      <protection/>
    </xf>
    <xf numFmtId="3" fontId="23" fillId="0" borderId="78" xfId="0" applyNumberFormat="1" applyFont="1" applyBorder="1" applyAlignment="1">
      <alignment horizontal="right" vertical="center"/>
    </xf>
    <xf numFmtId="3" fontId="19" fillId="0" borderId="0" xfId="65" applyNumberFormat="1" applyFont="1" applyFill="1" applyBorder="1" applyAlignment="1">
      <alignment horizontal="left" vertical="center" wrapText="1"/>
      <protection/>
    </xf>
    <xf numFmtId="3" fontId="19" fillId="0" borderId="54" xfId="65" applyNumberFormat="1" applyFont="1" applyFill="1" applyBorder="1" applyAlignment="1">
      <alignment horizontal="left" vertical="center" wrapText="1"/>
      <protection/>
    </xf>
    <xf numFmtId="3" fontId="14" fillId="0" borderId="81" xfId="0" applyNumberFormat="1" applyFont="1" applyFill="1" applyBorder="1" applyAlignment="1">
      <alignment horizontal="center" vertical="center"/>
    </xf>
    <xf numFmtId="3" fontId="19" fillId="0" borderId="78" xfId="0" applyNumberFormat="1" applyFont="1" applyFill="1" applyBorder="1" applyAlignment="1">
      <alignment horizontal="center" vertical="center" wrapText="1"/>
    </xf>
    <xf numFmtId="3" fontId="17" fillId="0" borderId="78" xfId="0" applyNumberFormat="1" applyFont="1" applyFill="1" applyBorder="1" applyAlignment="1">
      <alignment horizontal="right" vertical="center"/>
    </xf>
    <xf numFmtId="3" fontId="14" fillId="0" borderId="78" xfId="0" applyNumberFormat="1" applyFont="1" applyBorder="1" applyAlignment="1">
      <alignment horizontal="right" vertical="center"/>
    </xf>
    <xf numFmtId="3" fontId="14" fillId="0" borderId="80" xfId="0" applyNumberFormat="1" applyFont="1" applyBorder="1" applyAlignment="1">
      <alignment horizontal="right" vertical="center"/>
    </xf>
    <xf numFmtId="3" fontId="19" fillId="0" borderId="82" xfId="65" applyNumberFormat="1" applyFont="1" applyFill="1" applyBorder="1" applyAlignment="1">
      <alignment horizontal="left" vertical="center" wrapText="1"/>
      <protection/>
    </xf>
    <xf numFmtId="3" fontId="2" fillId="0" borderId="15" xfId="62" applyNumberFormat="1" applyFont="1" applyFill="1" applyBorder="1" applyAlignment="1">
      <alignment horizontal="center"/>
      <protection/>
    </xf>
    <xf numFmtId="3" fontId="2" fillId="0" borderId="62" xfId="62" applyNumberFormat="1" applyFont="1" applyFill="1" applyBorder="1" applyAlignment="1">
      <alignment horizontal="center"/>
      <protection/>
    </xf>
    <xf numFmtId="3" fontId="2" fillId="0" borderId="62" xfId="62" applyNumberFormat="1" applyFont="1" applyFill="1" applyBorder="1" applyAlignment="1">
      <alignment horizontal="right"/>
      <protection/>
    </xf>
    <xf numFmtId="3" fontId="2" fillId="0" borderId="86" xfId="62" applyNumberFormat="1" applyFont="1" applyFill="1" applyBorder="1" applyAlignment="1">
      <alignment horizontal="right"/>
      <protection/>
    </xf>
    <xf numFmtId="3" fontId="5" fillId="0" borderId="15" xfId="62" applyNumberFormat="1" applyFont="1" applyFill="1" applyBorder="1" applyAlignment="1">
      <alignment horizontal="center"/>
      <protection/>
    </xf>
    <xf numFmtId="3" fontId="5" fillId="0" borderId="62" xfId="62" applyNumberFormat="1" applyFont="1" applyFill="1" applyBorder="1" applyAlignment="1">
      <alignment horizontal="center"/>
      <protection/>
    </xf>
    <xf numFmtId="3" fontId="5" fillId="0" borderId="62" xfId="62" applyNumberFormat="1" applyFont="1" applyFill="1" applyBorder="1" applyAlignment="1">
      <alignment horizontal="right"/>
      <protection/>
    </xf>
    <xf numFmtId="3" fontId="5" fillId="0" borderId="86" xfId="62" applyNumberFormat="1" applyFont="1" applyFill="1" applyBorder="1" applyAlignment="1">
      <alignment horizontal="right"/>
      <protection/>
    </xf>
    <xf numFmtId="3" fontId="5" fillId="0" borderId="0" xfId="62" applyNumberFormat="1" applyFont="1" applyFill="1" applyAlignment="1">
      <alignment horizontal="center"/>
      <protection/>
    </xf>
    <xf numFmtId="3" fontId="4" fillId="0" borderId="15" xfId="62" applyNumberFormat="1" applyFont="1" applyFill="1" applyBorder="1" applyAlignment="1">
      <alignment horizontal="center"/>
      <protection/>
    </xf>
    <xf numFmtId="3" fontId="4" fillId="0" borderId="11" xfId="62" applyNumberFormat="1" applyFont="1" applyFill="1" applyBorder="1" applyAlignment="1">
      <alignment vertical="center" wrapText="1"/>
      <protection/>
    </xf>
    <xf numFmtId="3" fontId="4" fillId="0" borderId="62" xfId="62" applyNumberFormat="1" applyFont="1" applyFill="1" applyBorder="1" applyAlignment="1">
      <alignment horizontal="right"/>
      <protection/>
    </xf>
    <xf numFmtId="3" fontId="4" fillId="0" borderId="86" xfId="62" applyNumberFormat="1" applyFont="1" applyFill="1" applyBorder="1" applyAlignment="1">
      <alignment horizontal="right"/>
      <protection/>
    </xf>
    <xf numFmtId="3" fontId="4" fillId="0" borderId="11" xfId="62" applyNumberFormat="1" applyFont="1" applyFill="1" applyBorder="1" applyAlignment="1">
      <alignment horizontal="right" vertical="center"/>
      <protection/>
    </xf>
    <xf numFmtId="3" fontId="4" fillId="0" borderId="22" xfId="62" applyNumberFormat="1" applyFont="1" applyFill="1" applyBorder="1" applyAlignment="1">
      <alignment horizontal="right" vertical="center"/>
      <protection/>
    </xf>
    <xf numFmtId="3" fontId="2" fillId="0" borderId="11" xfId="62" applyNumberFormat="1" applyFont="1" applyFill="1" applyBorder="1" applyAlignment="1">
      <alignment horizontal="left" vertical="center" wrapText="1" indent="4"/>
      <protection/>
    </xf>
    <xf numFmtId="3" fontId="5" fillId="0" borderId="11" xfId="62" applyNumberFormat="1" applyFont="1" applyFill="1" applyBorder="1" applyAlignment="1">
      <alignment horizontal="left" vertical="center" wrapText="1" indent="4"/>
      <protection/>
    </xf>
    <xf numFmtId="3" fontId="4" fillId="0" borderId="11" xfId="62" applyNumberFormat="1" applyFont="1" applyFill="1" applyBorder="1" applyAlignment="1">
      <alignment horizontal="left" vertical="center" wrapText="1" indent="4"/>
      <protection/>
    </xf>
    <xf numFmtId="3" fontId="5" fillId="0" borderId="11" xfId="62" applyNumberFormat="1" applyFont="1" applyFill="1" applyBorder="1" applyAlignment="1">
      <alignment horizontal="left" vertical="top" wrapText="1" indent="4"/>
      <protection/>
    </xf>
    <xf numFmtId="3" fontId="5" fillId="0" borderId="11" xfId="62" applyNumberFormat="1" applyFont="1" applyFill="1" applyBorder="1" applyAlignment="1">
      <alignment horizontal="left" vertical="top" wrapText="1" indent="1"/>
      <protection/>
    </xf>
    <xf numFmtId="3" fontId="4" fillId="0" borderId="61" xfId="62" applyNumberFormat="1" applyFont="1" applyFill="1" applyBorder="1" applyAlignment="1">
      <alignment horizontal="center" vertical="center" wrapText="1"/>
      <protection/>
    </xf>
    <xf numFmtId="3" fontId="4" fillId="0" borderId="61" xfId="62" applyNumberFormat="1" applyFont="1" applyFill="1" applyBorder="1" applyAlignment="1">
      <alignment horizontal="right" vertical="center"/>
      <protection/>
    </xf>
    <xf numFmtId="3" fontId="2" fillId="0" borderId="87" xfId="62" applyNumberFormat="1" applyFont="1" applyFill="1" applyBorder="1" applyAlignment="1">
      <alignment horizontal="center" vertical="center"/>
      <protection/>
    </xf>
    <xf numFmtId="3" fontId="4" fillId="0" borderId="88" xfId="62" applyNumberFormat="1" applyFont="1" applyFill="1" applyBorder="1" applyAlignment="1">
      <alignment vertical="center" wrapText="1"/>
      <protection/>
    </xf>
    <xf numFmtId="3" fontId="4" fillId="0" borderId="88" xfId="62" applyNumberFormat="1" applyFont="1" applyFill="1" applyBorder="1" applyAlignment="1">
      <alignment horizontal="right" vertical="center"/>
      <protection/>
    </xf>
    <xf numFmtId="3" fontId="4" fillId="0" borderId="89" xfId="62" applyNumberFormat="1" applyFont="1" applyFill="1" applyBorder="1" applyAlignment="1">
      <alignment horizontal="right" vertical="center"/>
      <protection/>
    </xf>
    <xf numFmtId="3" fontId="4" fillId="0" borderId="90" xfId="62" applyNumberFormat="1" applyFont="1" applyFill="1" applyBorder="1" applyAlignment="1">
      <alignment horizontal="right" vertical="center"/>
      <protection/>
    </xf>
    <xf numFmtId="3" fontId="4" fillId="0" borderId="91" xfId="62" applyNumberFormat="1" applyFont="1" applyFill="1" applyBorder="1" applyAlignment="1">
      <alignment horizontal="right" vertical="center"/>
      <protection/>
    </xf>
    <xf numFmtId="0" fontId="19" fillId="0" borderId="0" xfId="68" applyFont="1" applyFill="1" applyBorder="1" applyAlignment="1">
      <alignment vertical="center"/>
      <protection/>
    </xf>
    <xf numFmtId="0" fontId="11" fillId="0" borderId="0" xfId="69" applyFont="1" applyFill="1" applyBorder="1" applyAlignment="1">
      <alignment horizontal="center" vertical="center"/>
      <protection/>
    </xf>
    <xf numFmtId="0" fontId="2" fillId="0" borderId="21" xfId="69" applyFont="1" applyFill="1" applyBorder="1" applyAlignment="1">
      <alignment horizontal="center"/>
      <protection/>
    </xf>
    <xf numFmtId="3" fontId="4" fillId="0" borderId="92" xfId="67" applyNumberFormat="1" applyFont="1" applyFill="1" applyBorder="1" applyAlignment="1">
      <alignment horizontal="center" vertical="center" wrapText="1"/>
      <protection/>
    </xf>
    <xf numFmtId="3" fontId="4" fillId="0" borderId="93" xfId="67" applyNumberFormat="1" applyFont="1" applyFill="1" applyBorder="1" applyAlignment="1">
      <alignment vertical="center"/>
      <protection/>
    </xf>
    <xf numFmtId="3" fontId="4" fillId="0" borderId="94" xfId="67" applyNumberFormat="1" applyFont="1" applyFill="1" applyBorder="1" applyAlignment="1">
      <alignment vertical="center"/>
      <protection/>
    </xf>
    <xf numFmtId="3" fontId="4" fillId="0" borderId="95" xfId="67" applyNumberFormat="1" applyFont="1" applyFill="1" applyBorder="1" applyAlignment="1">
      <alignment vertical="center"/>
      <protection/>
    </xf>
    <xf numFmtId="3" fontId="4" fillId="0" borderId="96" xfId="67" applyNumberFormat="1" applyFont="1" applyFill="1" applyBorder="1" applyAlignment="1">
      <alignment vertical="center"/>
      <protection/>
    </xf>
    <xf numFmtId="3" fontId="18" fillId="0" borderId="92" xfId="67" applyNumberFormat="1" applyFont="1" applyFill="1" applyBorder="1" applyAlignment="1">
      <alignment horizontal="center" vertical="center" wrapText="1"/>
      <protection/>
    </xf>
    <xf numFmtId="3" fontId="19" fillId="0" borderId="97" xfId="67" applyNumberFormat="1" applyFont="1" applyFill="1" applyBorder="1" applyAlignment="1">
      <alignment horizontal="center" vertical="center" wrapText="1"/>
      <protection/>
    </xf>
    <xf numFmtId="3" fontId="30" fillId="0" borderId="17" xfId="67" applyNumberFormat="1" applyFont="1" applyFill="1" applyBorder="1" applyAlignment="1">
      <alignment vertical="center"/>
      <protection/>
    </xf>
    <xf numFmtId="3" fontId="30" fillId="0" borderId="66" xfId="67" applyNumberFormat="1" applyFont="1" applyFill="1" applyBorder="1" applyAlignment="1">
      <alignment vertical="center"/>
      <protection/>
    </xf>
    <xf numFmtId="3" fontId="5" fillId="0" borderId="0" xfId="67" applyNumberFormat="1" applyFont="1" applyFill="1" applyBorder="1" applyAlignment="1">
      <alignment vertical="top"/>
      <protection/>
    </xf>
    <xf numFmtId="3" fontId="5" fillId="0" borderId="0" xfId="67" applyNumberFormat="1" applyFont="1" applyFill="1" applyBorder="1">
      <alignment/>
      <protection/>
    </xf>
    <xf numFmtId="3" fontId="2" fillId="0" borderId="94" xfId="67" applyNumberFormat="1" applyFont="1" applyFill="1" applyBorder="1">
      <alignment/>
      <protection/>
    </xf>
    <xf numFmtId="3" fontId="2" fillId="0" borderId="22" xfId="67" applyNumberFormat="1" applyFont="1" applyFill="1" applyBorder="1" applyAlignment="1">
      <alignment/>
      <protection/>
    </xf>
    <xf numFmtId="3" fontId="2" fillId="0" borderId="22" xfId="67" applyNumberFormat="1" applyFont="1" applyFill="1" applyBorder="1">
      <alignment/>
      <protection/>
    </xf>
    <xf numFmtId="3" fontId="2" fillId="0" borderId="22" xfId="63" applyNumberFormat="1" applyFont="1" applyFill="1" applyBorder="1" applyAlignment="1">
      <alignment vertical="center"/>
      <protection/>
    </xf>
    <xf numFmtId="3" fontId="2" fillId="0" borderId="22" xfId="67" applyNumberFormat="1" applyFont="1" applyFill="1" applyBorder="1" applyAlignment="1">
      <alignment horizontal="right"/>
      <protection/>
    </xf>
    <xf numFmtId="3" fontId="2" fillId="0" borderId="22" xfId="67" applyNumberFormat="1" applyFont="1" applyFill="1" applyBorder="1" applyAlignment="1">
      <alignment horizontal="right" vertical="center"/>
      <protection/>
    </xf>
    <xf numFmtId="3" fontId="2" fillId="0" borderId="98" xfId="67" applyNumberFormat="1" applyFont="1" applyFill="1" applyBorder="1" applyAlignment="1">
      <alignment horizontal="right"/>
      <protection/>
    </xf>
    <xf numFmtId="3" fontId="4" fillId="0" borderId="72" xfId="67" applyNumberFormat="1" applyFont="1" applyFill="1" applyBorder="1" applyAlignment="1">
      <alignment horizontal="center" vertical="center" wrapText="1"/>
      <protection/>
    </xf>
    <xf numFmtId="3" fontId="2" fillId="0" borderId="99" xfId="67" applyNumberFormat="1" applyFont="1" applyFill="1" applyBorder="1">
      <alignment/>
      <protection/>
    </xf>
    <xf numFmtId="3" fontId="2" fillId="0" borderId="100" xfId="67" applyNumberFormat="1" applyFont="1" applyFill="1" applyBorder="1" applyAlignment="1">
      <alignment/>
      <protection/>
    </xf>
    <xf numFmtId="3" fontId="2" fillId="0" borderId="100" xfId="67" applyNumberFormat="1" applyFont="1" applyFill="1" applyBorder="1">
      <alignment/>
      <protection/>
    </xf>
    <xf numFmtId="3" fontId="2" fillId="0" borderId="100" xfId="67" applyNumberFormat="1" applyFont="1" applyFill="1" applyBorder="1" applyAlignment="1">
      <alignment horizontal="right"/>
      <protection/>
    </xf>
    <xf numFmtId="3" fontId="2" fillId="0" borderId="100" xfId="63" applyNumberFormat="1" applyFont="1" applyFill="1" applyBorder="1">
      <alignment/>
      <protection/>
    </xf>
    <xf numFmtId="3" fontId="4" fillId="0" borderId="101" xfId="67" applyNumberFormat="1" applyFont="1" applyFill="1" applyBorder="1" applyAlignment="1">
      <alignment vertical="center"/>
      <protection/>
    </xf>
    <xf numFmtId="3" fontId="4" fillId="0" borderId="99" xfId="67" applyNumberFormat="1" applyFont="1" applyFill="1" applyBorder="1" applyAlignment="1">
      <alignment vertical="center"/>
      <protection/>
    </xf>
    <xf numFmtId="3" fontId="4" fillId="0" borderId="102" xfId="67" applyNumberFormat="1" applyFont="1" applyFill="1" applyBorder="1" applyAlignment="1">
      <alignment vertical="center"/>
      <protection/>
    </xf>
    <xf numFmtId="3" fontId="4" fillId="0" borderId="103" xfId="67" applyNumberFormat="1" applyFont="1" applyFill="1" applyBorder="1">
      <alignment/>
      <protection/>
    </xf>
    <xf numFmtId="3" fontId="4" fillId="0" borderId="104" xfId="67" applyNumberFormat="1" applyFont="1" applyFill="1" applyBorder="1" applyAlignment="1">
      <alignment/>
      <protection/>
    </xf>
    <xf numFmtId="3" fontId="4" fillId="0" borderId="105" xfId="67" applyNumberFormat="1" applyFont="1" applyFill="1" applyBorder="1" applyAlignment="1">
      <alignment vertical="center"/>
      <protection/>
    </xf>
    <xf numFmtId="3" fontId="4" fillId="0" borderId="103" xfId="67" applyNumberFormat="1" applyFont="1" applyFill="1" applyBorder="1" applyAlignment="1">
      <alignment vertical="center"/>
      <protection/>
    </xf>
    <xf numFmtId="3" fontId="4" fillId="0" borderId="104" xfId="67" applyNumberFormat="1" applyFont="1" applyFill="1" applyBorder="1" applyAlignment="1">
      <alignment horizontal="right"/>
      <protection/>
    </xf>
    <xf numFmtId="3" fontId="4" fillId="0" borderId="106" xfId="67" applyNumberFormat="1" applyFont="1" applyFill="1" applyBorder="1" applyAlignment="1">
      <alignment vertical="center"/>
      <protection/>
    </xf>
    <xf numFmtId="0" fontId="14" fillId="0" borderId="0" xfId="0" applyFont="1" applyBorder="1" applyAlignment="1">
      <alignment horizontal="center" vertical="center"/>
    </xf>
    <xf numFmtId="0" fontId="2" fillId="0" borderId="0" xfId="0" applyFont="1" applyBorder="1" applyAlignment="1">
      <alignment vertical="center"/>
    </xf>
    <xf numFmtId="0" fontId="14" fillId="0" borderId="0" xfId="0" applyFont="1" applyBorder="1" applyAlignment="1">
      <alignment horizontal="center"/>
    </xf>
    <xf numFmtId="0" fontId="4" fillId="0" borderId="6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07" xfId="0" applyFont="1" applyFill="1" applyBorder="1" applyAlignment="1">
      <alignment horizontal="center" vertical="center" wrapText="1"/>
    </xf>
    <xf numFmtId="3" fontId="5" fillId="0" borderId="0" xfId="0" applyNumberFormat="1" applyFont="1" applyFill="1" applyBorder="1" applyAlignment="1">
      <alignment horizontal="right"/>
    </xf>
    <xf numFmtId="3" fontId="4" fillId="0" borderId="31" xfId="0" applyNumberFormat="1" applyFont="1" applyFill="1" applyBorder="1" applyAlignment="1">
      <alignment horizontal="right"/>
    </xf>
    <xf numFmtId="0" fontId="0" fillId="0" borderId="0" xfId="0" applyFill="1" applyBorder="1" applyAlignment="1">
      <alignment/>
    </xf>
    <xf numFmtId="3" fontId="4" fillId="0" borderId="31" xfId="0" applyNumberFormat="1" applyFont="1" applyBorder="1" applyAlignment="1">
      <alignment horizontal="right"/>
    </xf>
    <xf numFmtId="0" fontId="4" fillId="0" borderId="0" xfId="0" applyFont="1" applyBorder="1" applyAlignment="1">
      <alignment vertical="top"/>
    </xf>
    <xf numFmtId="3" fontId="4" fillId="0" borderId="0" xfId="0" applyNumberFormat="1" applyFont="1" applyBorder="1" applyAlignment="1">
      <alignment horizontal="right" vertical="top"/>
    </xf>
    <xf numFmtId="0" fontId="30" fillId="0" borderId="28" xfId="0" applyFont="1" applyBorder="1" applyAlignment="1">
      <alignment/>
    </xf>
    <xf numFmtId="3" fontId="5" fillId="0" borderId="29" xfId="0" applyNumberFormat="1" applyFont="1" applyFill="1" applyBorder="1" applyAlignment="1">
      <alignment horizontal="righ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14" fillId="0" borderId="52" xfId="0" applyNumberFormat="1" applyFont="1" applyBorder="1" applyAlignment="1">
      <alignment/>
    </xf>
    <xf numFmtId="3" fontId="19" fillId="0" borderId="108" xfId="0" applyNumberFormat="1" applyFont="1" applyBorder="1" applyAlignment="1">
      <alignment vertical="center"/>
    </xf>
    <xf numFmtId="3" fontId="19" fillId="0" borderId="52" xfId="0" applyNumberFormat="1" applyFont="1" applyBorder="1" applyAlignment="1">
      <alignment horizontal="center"/>
    </xf>
    <xf numFmtId="3" fontId="19" fillId="0" borderId="36" xfId="0" applyNumberFormat="1" applyFont="1" applyBorder="1" applyAlignment="1">
      <alignment horizontal="center"/>
    </xf>
    <xf numFmtId="3" fontId="14" fillId="0" borderId="52" xfId="0" applyNumberFormat="1" applyFont="1" applyBorder="1" applyAlignment="1">
      <alignment horizontal="right"/>
    </xf>
    <xf numFmtId="3" fontId="14" fillId="0" borderId="36" xfId="0" applyNumberFormat="1" applyFont="1" applyBorder="1" applyAlignment="1">
      <alignment horizontal="right"/>
    </xf>
    <xf numFmtId="3" fontId="19" fillId="0" borderId="109" xfId="0" applyNumberFormat="1" applyFont="1" applyBorder="1" applyAlignment="1">
      <alignment vertical="center"/>
    </xf>
    <xf numFmtId="3" fontId="19" fillId="0" borderId="110" xfId="0" applyNumberFormat="1" applyFont="1" applyBorder="1" applyAlignment="1">
      <alignment vertical="center"/>
    </xf>
    <xf numFmtId="3" fontId="19" fillId="0" borderId="111" xfId="0" applyNumberFormat="1" applyFont="1" applyBorder="1" applyAlignment="1">
      <alignment vertical="center"/>
    </xf>
    <xf numFmtId="3" fontId="14" fillId="0" borderId="52" xfId="0" applyNumberFormat="1" applyFont="1" applyBorder="1" applyAlignment="1">
      <alignment vertical="center"/>
    </xf>
    <xf numFmtId="3" fontId="14" fillId="0" borderId="36" xfId="0" applyNumberFormat="1" applyFont="1" applyBorder="1" applyAlignment="1">
      <alignment vertical="center"/>
    </xf>
    <xf numFmtId="3" fontId="14" fillId="0" borderId="109" xfId="0" applyNumberFormat="1" applyFont="1" applyBorder="1" applyAlignment="1">
      <alignment vertical="center"/>
    </xf>
    <xf numFmtId="3" fontId="14" fillId="0" borderId="47" xfId="0" applyNumberFormat="1" applyFont="1" applyBorder="1" applyAlignment="1">
      <alignment vertical="center"/>
    </xf>
    <xf numFmtId="3" fontId="19" fillId="0" borderId="112" xfId="0" applyNumberFormat="1" applyFont="1" applyBorder="1" applyAlignment="1">
      <alignment vertical="center"/>
    </xf>
    <xf numFmtId="3" fontId="19" fillId="0" borderId="52" xfId="0" applyNumberFormat="1" applyFont="1" applyBorder="1" applyAlignment="1">
      <alignment vertical="center"/>
    </xf>
    <xf numFmtId="3" fontId="19" fillId="0" borderId="113" xfId="0" applyNumberFormat="1" applyFont="1" applyBorder="1" applyAlignment="1">
      <alignment vertical="center"/>
    </xf>
    <xf numFmtId="3" fontId="14" fillId="0" borderId="52" xfId="0" applyNumberFormat="1" applyFont="1" applyBorder="1" applyAlignment="1">
      <alignment vertical="top"/>
    </xf>
    <xf numFmtId="3" fontId="19" fillId="0" borderId="108" xfId="0" applyNumberFormat="1" applyFont="1" applyBorder="1" applyAlignment="1">
      <alignment horizontal="right" vertical="center"/>
    </xf>
    <xf numFmtId="3" fontId="19" fillId="0" borderId="109" xfId="0" applyNumberFormat="1" applyFont="1" applyBorder="1" applyAlignment="1">
      <alignment horizontal="right" vertical="center"/>
    </xf>
    <xf numFmtId="3" fontId="19" fillId="0" borderId="52" xfId="0" applyNumberFormat="1" applyFont="1" applyBorder="1" applyAlignment="1">
      <alignment horizontal="right" vertical="center"/>
    </xf>
    <xf numFmtId="3" fontId="19" fillId="0" borderId="113" xfId="0" applyNumberFormat="1" applyFont="1" applyBorder="1" applyAlignment="1">
      <alignment horizontal="right" vertical="center"/>
    </xf>
    <xf numFmtId="0" fontId="19" fillId="0" borderId="114" xfId="0" applyFont="1" applyBorder="1" applyAlignment="1">
      <alignment horizontal="left" vertical="center"/>
    </xf>
    <xf numFmtId="0" fontId="19" fillId="0" borderId="115" xfId="0" applyFont="1" applyBorder="1" applyAlignment="1">
      <alignment horizontal="center" vertical="center"/>
    </xf>
    <xf numFmtId="3" fontId="19" fillId="0" borderId="116" xfId="0" applyNumberFormat="1" applyFont="1" applyBorder="1" applyAlignment="1">
      <alignment horizontal="center" vertical="center" wrapText="1"/>
    </xf>
    <xf numFmtId="0" fontId="19" fillId="0" borderId="117" xfId="0" applyFont="1" applyBorder="1" applyAlignment="1">
      <alignment horizontal="center" vertical="center"/>
    </xf>
    <xf numFmtId="0" fontId="19" fillId="0" borderId="30" xfId="0" applyFont="1" applyBorder="1" applyAlignment="1">
      <alignment horizontal="center" vertical="center"/>
    </xf>
    <xf numFmtId="3" fontId="19" fillId="0" borderId="118" xfId="0" applyNumberFormat="1" applyFont="1" applyBorder="1" applyAlignment="1">
      <alignment horizontal="center" vertical="center" wrapText="1"/>
    </xf>
    <xf numFmtId="3" fontId="19" fillId="0" borderId="119" xfId="0" applyNumberFormat="1" applyFont="1" applyBorder="1" applyAlignment="1">
      <alignment vertical="center"/>
    </xf>
    <xf numFmtId="3" fontId="18" fillId="0" borderId="11" xfId="0" applyNumberFormat="1" applyFont="1" applyFill="1" applyBorder="1" applyAlignment="1">
      <alignment/>
    </xf>
    <xf numFmtId="3" fontId="18" fillId="0" borderId="10" xfId="0" applyNumberFormat="1" applyFont="1" applyFill="1" applyBorder="1" applyAlignment="1">
      <alignment horizontal="center" wrapText="1"/>
    </xf>
    <xf numFmtId="3" fontId="18" fillId="0" borderId="11" xfId="0" applyNumberFormat="1" applyFont="1" applyFill="1" applyBorder="1" applyAlignment="1">
      <alignment horizontal="center" wrapText="1"/>
    </xf>
    <xf numFmtId="3" fontId="18" fillId="0" borderId="11" xfId="0" applyNumberFormat="1" applyFont="1" applyFill="1" applyBorder="1" applyAlignment="1">
      <alignment horizontal="right"/>
    </xf>
    <xf numFmtId="3" fontId="18" fillId="0" borderId="0" xfId="62" applyNumberFormat="1" applyFont="1" applyFill="1" applyAlignment="1">
      <alignment/>
      <protection/>
    </xf>
    <xf numFmtId="3" fontId="19" fillId="0" borderId="11" xfId="0" applyNumberFormat="1" applyFont="1" applyFill="1" applyBorder="1" applyAlignment="1">
      <alignment horizontal="right"/>
    </xf>
    <xf numFmtId="3" fontId="14" fillId="0" borderId="63" xfId="0" applyNumberFormat="1" applyFont="1" applyFill="1" applyBorder="1" applyAlignment="1">
      <alignment horizontal="center" wrapText="1"/>
    </xf>
    <xf numFmtId="3" fontId="14" fillId="0" borderId="61" xfId="0" applyNumberFormat="1" applyFont="1" applyFill="1" applyBorder="1" applyAlignment="1">
      <alignment horizontal="center" wrapText="1"/>
    </xf>
    <xf numFmtId="3" fontId="14" fillId="0" borderId="61" xfId="0" applyNumberFormat="1" applyFont="1" applyFill="1" applyBorder="1" applyAlignment="1">
      <alignment/>
    </xf>
    <xf numFmtId="3" fontId="14" fillId="0" borderId="61" xfId="62" applyNumberFormat="1" applyFont="1" applyFill="1" applyBorder="1" applyAlignment="1">
      <alignment/>
      <protection/>
    </xf>
    <xf numFmtId="3" fontId="14" fillId="0" borderId="120" xfId="62" applyNumberFormat="1" applyFont="1" applyFill="1" applyBorder="1" applyAlignment="1">
      <alignment/>
      <protection/>
    </xf>
    <xf numFmtId="3" fontId="19" fillId="0" borderId="23" xfId="0" applyNumberFormat="1" applyFont="1" applyFill="1" applyBorder="1" applyAlignment="1">
      <alignment horizontal="right"/>
    </xf>
    <xf numFmtId="3" fontId="14" fillId="0" borderId="22" xfId="0" applyNumberFormat="1" applyFont="1" applyFill="1" applyBorder="1" applyAlignment="1">
      <alignment/>
    </xf>
    <xf numFmtId="3" fontId="18" fillId="0" borderId="22" xfId="0" applyNumberFormat="1" applyFont="1" applyFill="1" applyBorder="1" applyAlignment="1">
      <alignment/>
    </xf>
    <xf numFmtId="3" fontId="19" fillId="0" borderId="67" xfId="0" applyNumberFormat="1" applyFont="1" applyFill="1" applyBorder="1" applyAlignment="1">
      <alignment/>
    </xf>
    <xf numFmtId="3" fontId="2" fillId="0" borderId="61" xfId="62" applyNumberFormat="1" applyFont="1" applyFill="1" applyBorder="1" applyAlignment="1">
      <alignment vertical="center"/>
      <protection/>
    </xf>
    <xf numFmtId="3" fontId="2" fillId="0" borderId="120" xfId="62" applyNumberFormat="1" applyFont="1" applyFill="1" applyBorder="1" applyAlignment="1">
      <alignment vertical="center"/>
      <protection/>
    </xf>
    <xf numFmtId="3" fontId="2" fillId="0" borderId="121" xfId="62" applyNumberFormat="1" applyFont="1" applyFill="1" applyBorder="1" applyAlignment="1">
      <alignment horizontal="center"/>
      <protection/>
    </xf>
    <xf numFmtId="3" fontId="5" fillId="0" borderId="11" xfId="0" applyNumberFormat="1" applyFont="1" applyFill="1" applyBorder="1" applyAlignment="1">
      <alignment horizontal="right" wrapText="1"/>
    </xf>
    <xf numFmtId="3" fontId="5" fillId="0" borderId="23" xfId="0" applyNumberFormat="1" applyFont="1" applyFill="1" applyBorder="1" applyAlignment="1">
      <alignment horizontal="right" wrapText="1"/>
    </xf>
    <xf numFmtId="3" fontId="4" fillId="0" borderId="11" xfId="0" applyNumberFormat="1" applyFont="1" applyFill="1" applyBorder="1" applyAlignment="1">
      <alignment horizontal="right" wrapText="1"/>
    </xf>
    <xf numFmtId="3" fontId="4" fillId="0" borderId="23" xfId="0" applyNumberFormat="1" applyFont="1" applyFill="1" applyBorder="1" applyAlignment="1">
      <alignment horizontal="right" wrapText="1"/>
    </xf>
    <xf numFmtId="3" fontId="2" fillId="0" borderId="88" xfId="0" applyNumberFormat="1" applyFont="1" applyFill="1" applyBorder="1" applyAlignment="1">
      <alignment horizontal="right" vertical="center" wrapText="1"/>
    </xf>
    <xf numFmtId="3" fontId="2" fillId="0" borderId="91" xfId="0" applyNumberFormat="1" applyFont="1" applyFill="1" applyBorder="1" applyAlignment="1">
      <alignment horizontal="right" vertical="center" wrapText="1"/>
    </xf>
    <xf numFmtId="0" fontId="4" fillId="0" borderId="12" xfId="69" applyFont="1" applyFill="1" applyBorder="1" applyAlignment="1">
      <alignment horizontal="center" vertical="center"/>
      <protection/>
    </xf>
    <xf numFmtId="3" fontId="4" fillId="0" borderId="12" xfId="69" applyNumberFormat="1" applyFont="1" applyFill="1" applyBorder="1" applyAlignment="1">
      <alignment horizontal="right" vertical="center"/>
      <protection/>
    </xf>
    <xf numFmtId="0" fontId="4" fillId="0" borderId="66" xfId="69" applyFont="1" applyFill="1" applyBorder="1" applyAlignment="1">
      <alignment horizontal="center" vertical="center"/>
      <protection/>
    </xf>
    <xf numFmtId="3" fontId="4" fillId="0" borderId="72" xfId="69" applyNumberFormat="1" applyFont="1" applyFill="1" applyBorder="1" applyAlignment="1">
      <alignment horizontal="center" vertical="center" wrapText="1"/>
      <protection/>
    </xf>
    <xf numFmtId="3" fontId="2" fillId="0" borderId="100" xfId="64" applyNumberFormat="1" applyFont="1" applyFill="1" applyBorder="1" applyAlignment="1">
      <alignment horizontal="right" vertical="center"/>
      <protection/>
    </xf>
    <xf numFmtId="3" fontId="4" fillId="0" borderId="97" xfId="69" applyNumberFormat="1" applyFont="1" applyFill="1" applyBorder="1" applyAlignment="1">
      <alignment horizontal="center" vertical="center" wrapText="1"/>
      <protection/>
    </xf>
    <xf numFmtId="3" fontId="5" fillId="0" borderId="92" xfId="69" applyNumberFormat="1" applyFont="1" applyFill="1" applyBorder="1" applyAlignment="1">
      <alignment horizontal="center" vertical="center" wrapText="1"/>
      <protection/>
    </xf>
    <xf numFmtId="3" fontId="4" fillId="0" borderId="104" xfId="62" applyNumberFormat="1" applyFont="1" applyFill="1" applyBorder="1" applyAlignment="1">
      <alignment horizontal="right" vertical="center"/>
      <protection/>
    </xf>
    <xf numFmtId="3" fontId="14" fillId="0" borderId="29" xfId="0" applyNumberFormat="1" applyFont="1" applyBorder="1" applyAlignment="1">
      <alignment/>
    </xf>
    <xf numFmtId="3" fontId="14" fillId="0" borderId="10" xfId="62" applyNumberFormat="1" applyFont="1" applyFill="1" applyBorder="1" applyAlignment="1">
      <alignment horizontal="center" vertical="center"/>
      <protection/>
    </xf>
    <xf numFmtId="3" fontId="14" fillId="0" borderId="11" xfId="62" applyNumberFormat="1" applyFont="1" applyFill="1" applyBorder="1" applyAlignment="1">
      <alignment horizontal="center" vertical="center"/>
      <protection/>
    </xf>
    <xf numFmtId="3" fontId="14" fillId="0" borderId="11" xfId="62" applyNumberFormat="1" applyFont="1" applyFill="1" applyBorder="1" applyAlignment="1">
      <alignment horizontal="right" vertical="center"/>
      <protection/>
    </xf>
    <xf numFmtId="3" fontId="19" fillId="0" borderId="67" xfId="62" applyNumberFormat="1" applyFont="1" applyFill="1" applyBorder="1" applyAlignment="1">
      <alignment horizontal="right"/>
      <protection/>
    </xf>
    <xf numFmtId="3" fontId="19" fillId="0" borderId="11" xfId="0" applyNumberFormat="1" applyFont="1" applyFill="1" applyBorder="1" applyAlignment="1">
      <alignment horizontal="right" wrapText="1"/>
    </xf>
    <xf numFmtId="3" fontId="19" fillId="0" borderId="23" xfId="0" applyNumberFormat="1" applyFont="1" applyFill="1" applyBorder="1" applyAlignment="1">
      <alignment horizontal="right" wrapText="1"/>
    </xf>
    <xf numFmtId="3" fontId="14" fillId="0" borderId="0" xfId="62" applyNumberFormat="1" applyFont="1" applyFill="1" applyAlignment="1">
      <alignment horizontal="center" vertical="center"/>
      <protection/>
    </xf>
    <xf numFmtId="3" fontId="14" fillId="0" borderId="15" xfId="62" applyNumberFormat="1" applyFont="1" applyFill="1" applyBorder="1" applyAlignment="1">
      <alignment horizontal="center"/>
      <protection/>
    </xf>
    <xf numFmtId="3" fontId="14" fillId="0" borderId="62" xfId="62" applyNumberFormat="1" applyFont="1" applyFill="1" applyBorder="1" applyAlignment="1">
      <alignment horizontal="center"/>
      <protection/>
    </xf>
    <xf numFmtId="3" fontId="14" fillId="0" borderId="62" xfId="62" applyNumberFormat="1" applyFont="1" applyFill="1" applyBorder="1" applyAlignment="1">
      <alignment horizontal="right"/>
      <protection/>
    </xf>
    <xf numFmtId="3" fontId="14" fillId="0" borderId="11" xfId="0" applyNumberFormat="1" applyFont="1" applyFill="1" applyBorder="1" applyAlignment="1">
      <alignment horizontal="right" wrapText="1"/>
    </xf>
    <xf numFmtId="3" fontId="14" fillId="0" borderId="23" xfId="0" applyNumberFormat="1" applyFont="1" applyFill="1" applyBorder="1" applyAlignment="1">
      <alignment horizontal="right" wrapText="1"/>
    </xf>
    <xf numFmtId="3" fontId="14" fillId="0" borderId="0" xfId="62" applyNumberFormat="1" applyFont="1" applyFill="1" applyAlignment="1">
      <alignment horizontal="center"/>
      <protection/>
    </xf>
    <xf numFmtId="3" fontId="18" fillId="0" borderId="15" xfId="62" applyNumberFormat="1" applyFont="1" applyFill="1" applyBorder="1" applyAlignment="1">
      <alignment horizontal="center"/>
      <protection/>
    </xf>
    <xf numFmtId="3" fontId="18" fillId="0" borderId="62" xfId="62" applyNumberFormat="1" applyFont="1" applyFill="1" applyBorder="1" applyAlignment="1">
      <alignment horizontal="center"/>
      <protection/>
    </xf>
    <xf numFmtId="3" fontId="18" fillId="0" borderId="62" xfId="62" applyNumberFormat="1" applyFont="1" applyFill="1" applyBorder="1" applyAlignment="1">
      <alignment horizontal="right"/>
      <protection/>
    </xf>
    <xf numFmtId="3" fontId="18" fillId="0" borderId="11" xfId="0" applyNumberFormat="1" applyFont="1" applyFill="1" applyBorder="1" applyAlignment="1">
      <alignment horizontal="right" wrapText="1"/>
    </xf>
    <xf numFmtId="3" fontId="18" fillId="0" borderId="23" xfId="0" applyNumberFormat="1" applyFont="1" applyFill="1" applyBorder="1" applyAlignment="1">
      <alignment horizontal="right" wrapText="1"/>
    </xf>
    <xf numFmtId="3" fontId="18" fillId="0" borderId="0" xfId="62" applyNumberFormat="1" applyFont="1" applyFill="1" applyAlignment="1">
      <alignment horizontal="center" vertical="center"/>
      <protection/>
    </xf>
    <xf numFmtId="3" fontId="18" fillId="0" borderId="0" xfId="62" applyNumberFormat="1" applyFont="1" applyFill="1" applyAlignment="1">
      <alignment horizontal="center"/>
      <protection/>
    </xf>
    <xf numFmtId="3" fontId="19" fillId="0" borderId="15" xfId="62" applyNumberFormat="1" applyFont="1" applyFill="1" applyBorder="1" applyAlignment="1">
      <alignment horizontal="center"/>
      <protection/>
    </xf>
    <xf numFmtId="3" fontId="19" fillId="0" borderId="62" xfId="62" applyNumberFormat="1" applyFont="1" applyFill="1" applyBorder="1" applyAlignment="1">
      <alignment horizontal="right"/>
      <protection/>
    </xf>
    <xf numFmtId="3" fontId="19" fillId="0" borderId="0" xfId="62" applyNumberFormat="1" applyFont="1" applyFill="1" applyAlignment="1">
      <alignment horizontal="center"/>
      <protection/>
    </xf>
    <xf numFmtId="3" fontId="19" fillId="0" borderId="86" xfId="62" applyNumberFormat="1" applyFont="1" applyFill="1" applyBorder="1" applyAlignment="1">
      <alignment horizontal="right"/>
      <protection/>
    </xf>
    <xf numFmtId="3" fontId="14" fillId="0" borderId="22" xfId="62" applyNumberFormat="1" applyFont="1" applyFill="1" applyBorder="1" applyAlignment="1">
      <alignment horizontal="right" vertical="center"/>
      <protection/>
    </xf>
    <xf numFmtId="3" fontId="14" fillId="0" borderId="86" xfId="62" applyNumberFormat="1" applyFont="1" applyFill="1" applyBorder="1" applyAlignment="1">
      <alignment horizontal="right"/>
      <protection/>
    </xf>
    <xf numFmtId="3" fontId="18" fillId="0" borderId="86" xfId="62" applyNumberFormat="1" applyFont="1" applyFill="1" applyBorder="1" applyAlignment="1">
      <alignment horizontal="right"/>
      <protection/>
    </xf>
    <xf numFmtId="3" fontId="18" fillId="0" borderId="0" xfId="0" applyNumberFormat="1" applyFont="1" applyFill="1" applyBorder="1" applyAlignment="1">
      <alignment horizontal="right" vertical="center"/>
    </xf>
    <xf numFmtId="3" fontId="14" fillId="0" borderId="122" xfId="0" applyNumberFormat="1" applyFont="1" applyBorder="1" applyAlignment="1">
      <alignment/>
    </xf>
    <xf numFmtId="3" fontId="14" fillId="0" borderId="122" xfId="0" applyNumberFormat="1" applyFont="1" applyBorder="1" applyAlignment="1">
      <alignment horizontal="center" vertical="center" textRotation="180"/>
    </xf>
    <xf numFmtId="3" fontId="14" fillId="0" borderId="122" xfId="0" applyNumberFormat="1" applyFont="1" applyBorder="1" applyAlignment="1">
      <alignment horizontal="right"/>
    </xf>
    <xf numFmtId="3" fontId="14" fillId="0" borderId="122" xfId="0" applyNumberFormat="1" applyFont="1" applyBorder="1" applyAlignment="1">
      <alignment vertical="center"/>
    </xf>
    <xf numFmtId="3" fontId="14" fillId="0" borderId="123" xfId="0" applyNumberFormat="1" applyFont="1" applyBorder="1" applyAlignment="1">
      <alignment vertical="center"/>
    </xf>
    <xf numFmtId="3" fontId="14" fillId="0" borderId="0" xfId="0" applyNumberFormat="1" applyFont="1" applyAlignment="1">
      <alignment horizontal="right"/>
    </xf>
    <xf numFmtId="3" fontId="14" fillId="0" borderId="0" xfId="0" applyNumberFormat="1" applyFont="1" applyFill="1" applyAlignment="1">
      <alignment horizontal="center" vertical="center"/>
    </xf>
    <xf numFmtId="3" fontId="2" fillId="0" borderId="31" xfId="0" applyNumberFormat="1" applyFont="1" applyFill="1" applyBorder="1" applyAlignment="1">
      <alignment vertical="top"/>
    </xf>
    <xf numFmtId="3" fontId="2" fillId="0" borderId="0" xfId="0" applyNumberFormat="1" applyFont="1" applyFill="1" applyAlignment="1">
      <alignment/>
    </xf>
    <xf numFmtId="3" fontId="14" fillId="0" borderId="78" xfId="0" applyNumberFormat="1" applyFont="1" applyFill="1" applyBorder="1" applyAlignment="1">
      <alignment vertical="center"/>
    </xf>
    <xf numFmtId="3" fontId="22" fillId="0" borderId="31" xfId="0" applyNumberFormat="1" applyFont="1" applyFill="1" applyBorder="1" applyAlignment="1">
      <alignment vertical="center"/>
    </xf>
    <xf numFmtId="3" fontId="22"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0" fontId="34" fillId="0" borderId="0" xfId="0" applyFont="1" applyFill="1" applyAlignment="1">
      <alignment/>
    </xf>
    <xf numFmtId="3" fontId="19" fillId="0" borderId="0" xfId="0" applyNumberFormat="1" applyFont="1" applyFill="1" applyBorder="1" applyAlignment="1">
      <alignment horizontal="center"/>
    </xf>
    <xf numFmtId="3" fontId="19" fillId="0" borderId="80" xfId="0" applyNumberFormat="1" applyFont="1" applyFill="1" applyBorder="1" applyAlignment="1">
      <alignment vertical="center"/>
    </xf>
    <xf numFmtId="3" fontId="14" fillId="0" borderId="0" xfId="65" applyNumberFormat="1" applyFont="1" applyFill="1" applyBorder="1" applyAlignment="1">
      <alignment horizontal="left" vertical="center"/>
      <protection/>
    </xf>
    <xf numFmtId="3" fontId="18" fillId="0" borderId="0" xfId="65" applyNumberFormat="1" applyFont="1" applyFill="1" applyBorder="1" applyAlignment="1">
      <alignment horizontal="left" vertical="center"/>
      <protection/>
    </xf>
    <xf numFmtId="3" fontId="19" fillId="0" borderId="31" xfId="65" applyNumberFormat="1" applyFont="1" applyFill="1" applyBorder="1" applyAlignment="1">
      <alignment horizontal="left" vertical="center"/>
      <protection/>
    </xf>
    <xf numFmtId="3" fontId="18" fillId="0" borderId="0" xfId="65" applyNumberFormat="1" applyFont="1" applyFill="1" applyBorder="1" applyAlignment="1">
      <alignment vertical="center" wrapText="1"/>
      <protection/>
    </xf>
    <xf numFmtId="3" fontId="18" fillId="0" borderId="0" xfId="65" applyNumberFormat="1" applyFont="1" applyFill="1" applyBorder="1" applyAlignment="1">
      <alignment horizontal="left" vertical="center" wrapText="1" indent="2"/>
      <protection/>
    </xf>
    <xf numFmtId="0" fontId="0" fillId="0" borderId="0" xfId="0" applyFill="1" applyAlignment="1">
      <alignment vertical="center"/>
    </xf>
    <xf numFmtId="3" fontId="19" fillId="0" borderId="54" xfId="65" applyNumberFormat="1" applyFont="1" applyFill="1" applyBorder="1" applyAlignment="1">
      <alignment horizontal="left" vertical="center"/>
      <protection/>
    </xf>
    <xf numFmtId="3" fontId="19" fillId="0" borderId="54" xfId="0" applyNumberFormat="1" applyFont="1" applyFill="1" applyBorder="1" applyAlignment="1">
      <alignment vertical="center"/>
    </xf>
    <xf numFmtId="3" fontId="22" fillId="0" borderId="54" xfId="0" applyNumberFormat="1" applyFont="1" applyFill="1" applyBorder="1" applyAlignment="1">
      <alignment vertical="center"/>
    </xf>
    <xf numFmtId="3" fontId="19" fillId="0" borderId="102" xfId="0" applyNumberFormat="1" applyFont="1" applyFill="1" applyBorder="1" applyAlignment="1">
      <alignment vertical="center"/>
    </xf>
    <xf numFmtId="3" fontId="14" fillId="0" borderId="0" xfId="65" applyNumberFormat="1" applyFont="1" applyFill="1" applyBorder="1" applyAlignment="1">
      <alignment horizontal="left" vertical="center" indent="2"/>
      <protection/>
    </xf>
    <xf numFmtId="3" fontId="19" fillId="0" borderId="54" xfId="65" applyNumberFormat="1" applyFont="1" applyFill="1" applyBorder="1" applyAlignment="1">
      <alignment horizontal="left" vertical="center" indent="2"/>
      <protection/>
    </xf>
    <xf numFmtId="3" fontId="6" fillId="0" borderId="0" xfId="65" applyNumberFormat="1" applyFont="1" applyFill="1" applyBorder="1" applyAlignment="1">
      <alignment horizontal="left" vertical="center" wrapText="1" indent="1"/>
      <protection/>
    </xf>
    <xf numFmtId="3" fontId="6" fillId="0" borderId="0" xfId="0" applyNumberFormat="1" applyFont="1" applyFill="1" applyBorder="1" applyAlignment="1">
      <alignment horizontal="center" vertical="top"/>
    </xf>
    <xf numFmtId="3" fontId="6" fillId="0" borderId="28" xfId="0" applyNumberFormat="1" applyFont="1" applyFill="1" applyBorder="1" applyAlignment="1">
      <alignment horizontal="center" vertical="center"/>
    </xf>
    <xf numFmtId="3" fontId="6" fillId="0" borderId="0" xfId="65" applyNumberFormat="1" applyFont="1" applyFill="1" applyBorder="1" applyAlignment="1">
      <alignment horizontal="right" vertical="center" wrapText="1" indent="1"/>
      <protection/>
    </xf>
    <xf numFmtId="3" fontId="17" fillId="0" borderId="35" xfId="0" applyNumberFormat="1" applyFont="1" applyBorder="1" applyAlignment="1">
      <alignment horizontal="right" vertical="center"/>
    </xf>
    <xf numFmtId="3" fontId="6" fillId="0" borderId="29" xfId="0" applyNumberFormat="1" applyFont="1" applyBorder="1" applyAlignment="1">
      <alignment horizontal="right" vertical="center"/>
    </xf>
    <xf numFmtId="3" fontId="6" fillId="0" borderId="0" xfId="0" applyNumberFormat="1" applyFont="1" applyFill="1" applyBorder="1" applyAlignment="1">
      <alignment horizontal="center"/>
    </xf>
    <xf numFmtId="3" fontId="6" fillId="0" borderId="35" xfId="0" applyNumberFormat="1" applyFont="1" applyBorder="1" applyAlignment="1">
      <alignment horizontal="right" vertical="center"/>
    </xf>
    <xf numFmtId="3" fontId="23" fillId="0" borderId="28"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3" fillId="0" borderId="0" xfId="65" applyNumberFormat="1" applyFont="1" applyFill="1" applyBorder="1" applyAlignment="1">
      <alignment horizontal="left" vertical="center" wrapText="1" indent="1"/>
      <protection/>
    </xf>
    <xf numFmtId="3" fontId="23" fillId="0" borderId="0" xfId="65" applyNumberFormat="1" applyFont="1" applyFill="1" applyBorder="1" applyAlignment="1">
      <alignment horizontal="right" vertical="center" wrapText="1" indent="1"/>
      <protection/>
    </xf>
    <xf numFmtId="3" fontId="23" fillId="0" borderId="35" xfId="0" applyNumberFormat="1" applyFont="1" applyBorder="1" applyAlignment="1">
      <alignment horizontal="right" vertical="center"/>
    </xf>
    <xf numFmtId="3" fontId="23" fillId="0" borderId="29" xfId="0" applyNumberFormat="1" applyFont="1" applyBorder="1" applyAlignment="1">
      <alignment horizontal="right" vertical="center"/>
    </xf>
    <xf numFmtId="3" fontId="17" fillId="0" borderId="28"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3" fontId="17" fillId="0" borderId="0" xfId="65" applyNumberFormat="1" applyFont="1" applyFill="1" applyBorder="1" applyAlignment="1">
      <alignment horizontal="left" vertical="center" wrapText="1" indent="1"/>
      <protection/>
    </xf>
    <xf numFmtId="3" fontId="17" fillId="0" borderId="0" xfId="65" applyNumberFormat="1" applyFont="1" applyFill="1" applyBorder="1" applyAlignment="1">
      <alignment horizontal="right" vertical="center" wrapText="1" indent="1"/>
      <protection/>
    </xf>
    <xf numFmtId="3" fontId="19" fillId="0" borderId="35" xfId="0" applyNumberFormat="1" applyFont="1" applyBorder="1" applyAlignment="1">
      <alignment horizontal="right"/>
    </xf>
    <xf numFmtId="3" fontId="22" fillId="0" borderId="0" xfId="0" applyNumberFormat="1" applyFont="1" applyFill="1" applyBorder="1" applyAlignment="1">
      <alignment horizontal="right"/>
    </xf>
    <xf numFmtId="3" fontId="22" fillId="0" borderId="29" xfId="0" applyNumberFormat="1" applyFont="1" applyFill="1" applyBorder="1" applyAlignment="1">
      <alignment horizontal="right"/>
    </xf>
    <xf numFmtId="3" fontId="14" fillId="0" borderId="78" xfId="0" applyNumberFormat="1" applyFont="1" applyFill="1" applyBorder="1" applyAlignment="1">
      <alignment horizontal="right" vertical="center"/>
    </xf>
    <xf numFmtId="3" fontId="14" fillId="0" borderId="0" xfId="65" applyNumberFormat="1" applyFont="1" applyFill="1" applyBorder="1" applyAlignment="1">
      <alignment horizontal="right" vertical="center" wrapText="1"/>
      <protection/>
    </xf>
    <xf numFmtId="3" fontId="18" fillId="0" borderId="0" xfId="65" applyNumberFormat="1" applyFont="1" applyFill="1" applyBorder="1" applyAlignment="1">
      <alignment horizontal="right" vertical="center" wrapText="1"/>
      <protection/>
    </xf>
    <xf numFmtId="3" fontId="19" fillId="0" borderId="82" xfId="65" applyNumberFormat="1" applyFont="1" applyFill="1" applyBorder="1" applyAlignment="1">
      <alignment horizontal="right" vertical="center" wrapText="1"/>
      <protection/>
    </xf>
    <xf numFmtId="3" fontId="19" fillId="0" borderId="82" xfId="65" applyNumberFormat="1" applyFont="1" applyFill="1" applyBorder="1" applyAlignment="1">
      <alignment horizontal="left" vertical="center" wrapText="1" indent="2"/>
      <protection/>
    </xf>
    <xf numFmtId="3" fontId="6" fillId="0" borderId="0" xfId="65" applyNumberFormat="1" applyFont="1" applyBorder="1" applyAlignment="1">
      <alignment horizontal="center" vertical="center" wrapText="1"/>
      <protection/>
    </xf>
    <xf numFmtId="3" fontId="35" fillId="0" borderId="35" xfId="0" applyNumberFormat="1" applyFont="1" applyBorder="1" applyAlignment="1">
      <alignment horizontal="right"/>
    </xf>
    <xf numFmtId="3" fontId="6" fillId="0" borderId="29" xfId="0" applyNumberFormat="1" applyFont="1" applyBorder="1" applyAlignment="1">
      <alignment horizontal="right"/>
    </xf>
    <xf numFmtId="3" fontId="14" fillId="0" borderId="0" xfId="0" applyNumberFormat="1" applyFont="1" applyFill="1" applyBorder="1" applyAlignment="1">
      <alignment horizontal="left"/>
    </xf>
    <xf numFmtId="3" fontId="19" fillId="0" borderId="0" xfId="65" applyNumberFormat="1" applyFont="1" applyBorder="1" applyAlignment="1">
      <alignment horizontal="center"/>
      <protection/>
    </xf>
    <xf numFmtId="3" fontId="19" fillId="0" borderId="54" xfId="65" applyNumberFormat="1" applyFont="1" applyFill="1" applyBorder="1" applyAlignment="1">
      <alignment horizontal="right" vertical="center" wrapText="1"/>
      <protection/>
    </xf>
    <xf numFmtId="3" fontId="17" fillId="0" borderId="0" xfId="0" applyNumberFormat="1" applyFont="1" applyFill="1" applyBorder="1" applyAlignment="1">
      <alignment horizontal="right"/>
    </xf>
    <xf numFmtId="3" fontId="19" fillId="0" borderId="35" xfId="0" applyNumberFormat="1" applyFont="1" applyFill="1" applyBorder="1" applyAlignment="1">
      <alignment horizontal="right"/>
    </xf>
    <xf numFmtId="3" fontId="19" fillId="0" borderId="0" xfId="0" applyNumberFormat="1" applyFont="1" applyFill="1" applyBorder="1" applyAlignment="1">
      <alignment horizontal="right"/>
    </xf>
    <xf numFmtId="3" fontId="19" fillId="0" borderId="29" xfId="0" applyNumberFormat="1" applyFont="1" applyFill="1" applyBorder="1" applyAlignment="1">
      <alignment horizontal="right"/>
    </xf>
    <xf numFmtId="3" fontId="19" fillId="0" borderId="0" xfId="0" applyNumberFormat="1" applyFont="1" applyFill="1" applyAlignment="1">
      <alignment horizontal="right"/>
    </xf>
    <xf numFmtId="3" fontId="19" fillId="0" borderId="0" xfId="65" applyNumberFormat="1" applyFont="1" applyFill="1" applyBorder="1" applyAlignment="1">
      <alignment horizontal="left" vertical="top" wrapText="1"/>
      <protection/>
    </xf>
    <xf numFmtId="3" fontId="19" fillId="0" borderId="0" xfId="65" applyNumberFormat="1" applyFont="1" applyFill="1" applyBorder="1" applyAlignment="1">
      <alignment horizontal="right" vertical="top" wrapText="1"/>
      <protection/>
    </xf>
    <xf numFmtId="3" fontId="17" fillId="0" borderId="0" xfId="0" applyNumberFormat="1" applyFont="1" applyFill="1" applyBorder="1" applyAlignment="1">
      <alignment horizontal="right" vertical="top"/>
    </xf>
    <xf numFmtId="3" fontId="19" fillId="0" borderId="35" xfId="0" applyNumberFormat="1" applyFont="1" applyBorder="1" applyAlignment="1">
      <alignment horizontal="right" vertical="top"/>
    </xf>
    <xf numFmtId="3" fontId="19" fillId="0" borderId="0" xfId="0" applyNumberFormat="1" applyFont="1" applyBorder="1" applyAlignment="1">
      <alignment horizontal="right" vertical="top"/>
    </xf>
    <xf numFmtId="3" fontId="19" fillId="0" borderId="0" xfId="0" applyNumberFormat="1" applyFont="1" applyBorder="1" applyAlignment="1">
      <alignment vertical="top"/>
    </xf>
    <xf numFmtId="3" fontId="6" fillId="0" borderId="28" xfId="0" applyNumberFormat="1" applyFont="1" applyFill="1" applyBorder="1" applyAlignment="1">
      <alignment horizontal="center" vertical="top"/>
    </xf>
    <xf numFmtId="3" fontId="2" fillId="0" borderId="0" xfId="62" applyNumberFormat="1" applyFont="1" applyFill="1" applyAlignment="1">
      <alignment horizontal="center" vertical="top"/>
      <protection/>
    </xf>
    <xf numFmtId="3" fontId="2" fillId="0" borderId="11" xfId="62" applyNumberFormat="1" applyFont="1" applyFill="1" applyBorder="1" applyAlignment="1">
      <alignment horizontal="center" vertical="top"/>
      <protection/>
    </xf>
    <xf numFmtId="3" fontId="18" fillId="0" borderId="11" xfId="62" applyNumberFormat="1" applyFont="1" applyFill="1" applyBorder="1" applyAlignment="1">
      <alignment horizontal="center" vertical="center"/>
      <protection/>
    </xf>
    <xf numFmtId="3" fontId="2" fillId="0" borderId="61" xfId="62" applyNumberFormat="1" applyFont="1" applyFill="1" applyBorder="1" applyAlignment="1">
      <alignment horizontal="center" vertical="top"/>
      <protection/>
    </xf>
    <xf numFmtId="3" fontId="2" fillId="0" borderId="88" xfId="62" applyNumberFormat="1" applyFont="1" applyFill="1" applyBorder="1" applyAlignment="1">
      <alignment horizontal="center" vertical="top"/>
      <protection/>
    </xf>
    <xf numFmtId="3" fontId="14" fillId="0" borderId="10" xfId="62" applyNumberFormat="1" applyFont="1" applyFill="1" applyBorder="1" applyAlignment="1">
      <alignment horizontal="center"/>
      <protection/>
    </xf>
    <xf numFmtId="3" fontId="14" fillId="0" borderId="11" xfId="62" applyNumberFormat="1" applyFont="1" applyFill="1" applyBorder="1" applyAlignment="1">
      <alignment horizontal="center"/>
      <protection/>
    </xf>
    <xf numFmtId="3" fontId="14" fillId="0" borderId="11" xfId="62" applyNumberFormat="1" applyFont="1" applyFill="1" applyBorder="1" applyAlignment="1">
      <alignment horizontal="right"/>
      <protection/>
    </xf>
    <xf numFmtId="3" fontId="14" fillId="0" borderId="22" xfId="62" applyNumberFormat="1" applyFont="1" applyFill="1" applyBorder="1" applyAlignment="1">
      <alignment horizontal="right"/>
      <protection/>
    </xf>
    <xf numFmtId="3" fontId="18" fillId="0" borderId="10" xfId="62" applyNumberFormat="1" applyFont="1" applyFill="1" applyBorder="1" applyAlignment="1">
      <alignment horizontal="center" vertical="center"/>
      <protection/>
    </xf>
    <xf numFmtId="3" fontId="18" fillId="0" borderId="11" xfId="62" applyNumberFormat="1" applyFont="1" applyFill="1" applyBorder="1" applyAlignment="1">
      <alignment horizontal="right" vertical="center"/>
      <protection/>
    </xf>
    <xf numFmtId="3" fontId="18" fillId="0" borderId="22" xfId="62" applyNumberFormat="1" applyFont="1" applyFill="1" applyBorder="1" applyAlignment="1">
      <alignment horizontal="right" vertical="center"/>
      <protection/>
    </xf>
    <xf numFmtId="3" fontId="11" fillId="0" borderId="0" xfId="0" applyNumberFormat="1" applyFont="1" applyFill="1" applyBorder="1" applyAlignment="1">
      <alignment/>
    </xf>
    <xf numFmtId="3" fontId="11" fillId="0" borderId="0" xfId="62" applyNumberFormat="1" applyFont="1" applyFill="1" applyBorder="1">
      <alignment/>
      <protection/>
    </xf>
    <xf numFmtId="3" fontId="2" fillId="0" borderId="11" xfId="63" applyNumberFormat="1" applyFont="1" applyFill="1" applyBorder="1" applyAlignment="1">
      <alignment wrapText="1"/>
      <protection/>
    </xf>
    <xf numFmtId="3" fontId="5" fillId="0" borderId="0" xfId="69" applyNumberFormat="1" applyFont="1" applyFill="1" applyBorder="1" applyAlignment="1">
      <alignment vertical="center"/>
      <protection/>
    </xf>
    <xf numFmtId="3" fontId="4" fillId="0" borderId="0" xfId="69" applyNumberFormat="1" applyFont="1" applyFill="1" applyBorder="1" applyAlignment="1">
      <alignment vertical="center"/>
      <protection/>
    </xf>
    <xf numFmtId="0" fontId="2" fillId="0" borderId="0" xfId="69" applyFont="1" applyFill="1" applyBorder="1" applyAlignment="1">
      <alignment vertical="center" wrapText="1"/>
      <protection/>
    </xf>
    <xf numFmtId="3" fontId="2" fillId="0" borderId="0" xfId="69" applyNumberFormat="1" applyFont="1" applyFill="1" applyBorder="1" applyAlignment="1">
      <alignment horizontal="right" vertical="center"/>
      <protection/>
    </xf>
    <xf numFmtId="0" fontId="6" fillId="0" borderId="0" xfId="69" applyFont="1" applyFill="1" applyBorder="1" applyAlignment="1">
      <alignment horizontal="center" vertical="center"/>
      <protection/>
    </xf>
    <xf numFmtId="3" fontId="4" fillId="0" borderId="92" xfId="69" applyNumberFormat="1" applyFont="1" applyFill="1" applyBorder="1" applyAlignment="1">
      <alignment horizontal="center" vertical="center" wrapText="1"/>
      <protection/>
    </xf>
    <xf numFmtId="3" fontId="2" fillId="0" borderId="22" xfId="63" applyNumberFormat="1" applyFont="1" applyFill="1" applyBorder="1" applyAlignment="1">
      <alignment horizontal="right" vertical="center"/>
      <protection/>
    </xf>
    <xf numFmtId="3" fontId="2" fillId="0" borderId="11" xfId="63" applyNumberFormat="1" applyFont="1" applyFill="1" applyBorder="1" applyAlignment="1">
      <alignment vertical="center" wrapText="1"/>
      <protection/>
    </xf>
    <xf numFmtId="0" fontId="4" fillId="0" borderId="12" xfId="69" applyFont="1" applyFill="1" applyBorder="1" applyAlignment="1">
      <alignment horizontal="right" vertical="center"/>
      <protection/>
    </xf>
    <xf numFmtId="0" fontId="4" fillId="0" borderId="0" xfId="69" applyFont="1" applyFill="1" applyBorder="1" applyAlignment="1">
      <alignment vertical="center"/>
      <protection/>
    </xf>
    <xf numFmtId="0" fontId="2" fillId="0" borderId="0" xfId="69" applyFont="1" applyFill="1" applyBorder="1" applyAlignment="1">
      <alignment/>
      <protection/>
    </xf>
    <xf numFmtId="3" fontId="2" fillId="0" borderId="0" xfId="69" applyNumberFormat="1" applyFont="1" applyFill="1" applyBorder="1" applyAlignment="1">
      <alignment/>
      <protection/>
    </xf>
    <xf numFmtId="0" fontId="2" fillId="0" borderId="11" xfId="63" applyFont="1" applyFill="1" applyBorder="1" applyAlignment="1">
      <alignment vertical="center" wrapText="1"/>
      <protection/>
    </xf>
    <xf numFmtId="0" fontId="2" fillId="0" borderId="20" xfId="69" applyFont="1" applyFill="1" applyBorder="1" applyAlignment="1">
      <alignment horizontal="center"/>
      <protection/>
    </xf>
    <xf numFmtId="0" fontId="12" fillId="0" borderId="21" xfId="69" applyFont="1" applyFill="1" applyBorder="1" applyAlignment="1">
      <alignment horizontal="left"/>
      <protection/>
    </xf>
    <xf numFmtId="3" fontId="4" fillId="0" borderId="21" xfId="69" applyNumberFormat="1" applyFont="1" applyFill="1" applyBorder="1" applyAlignment="1">
      <alignment horizontal="right"/>
      <protection/>
    </xf>
    <xf numFmtId="3" fontId="4" fillId="0" borderId="124" xfId="69" applyNumberFormat="1" applyFont="1" applyFill="1" applyBorder="1" applyAlignment="1">
      <alignment horizontal="right"/>
      <protection/>
    </xf>
    <xf numFmtId="3" fontId="4" fillId="0" borderId="125" xfId="69" applyNumberFormat="1" applyFont="1" applyFill="1" applyBorder="1" applyAlignment="1">
      <alignment horizontal="right"/>
      <protection/>
    </xf>
    <xf numFmtId="3" fontId="4" fillId="0" borderId="126" xfId="69" applyNumberFormat="1" applyFont="1" applyFill="1" applyBorder="1" applyAlignment="1">
      <alignment horizontal="right"/>
      <protection/>
    </xf>
    <xf numFmtId="3" fontId="4" fillId="0" borderId="0" xfId="69" applyNumberFormat="1" applyFont="1" applyFill="1" applyBorder="1" applyAlignment="1">
      <alignment/>
      <protection/>
    </xf>
    <xf numFmtId="0" fontId="4" fillId="0" borderId="0" xfId="69" applyFont="1" applyFill="1" applyBorder="1" applyAlignment="1">
      <alignment/>
      <protection/>
    </xf>
    <xf numFmtId="0" fontId="2" fillId="0" borderId="10" xfId="69" applyFont="1" applyFill="1" applyBorder="1" applyAlignment="1">
      <alignment horizontal="center"/>
      <protection/>
    </xf>
    <xf numFmtId="3" fontId="2" fillId="0" borderId="11" xfId="67" applyNumberFormat="1" applyFont="1" applyFill="1" applyBorder="1" applyAlignment="1">
      <alignment vertical="center"/>
      <protection/>
    </xf>
    <xf numFmtId="3" fontId="2" fillId="0" borderId="22" xfId="67" applyNumberFormat="1" applyFont="1" applyFill="1" applyBorder="1" applyAlignment="1">
      <alignment vertical="center"/>
      <protection/>
    </xf>
    <xf numFmtId="3" fontId="4" fillId="0" borderId="104" xfId="67" applyNumberFormat="1" applyFont="1" applyFill="1" applyBorder="1" applyAlignment="1">
      <alignment vertical="center"/>
      <protection/>
    </xf>
    <xf numFmtId="3" fontId="2" fillId="0" borderId="100" xfId="67" applyNumberFormat="1" applyFont="1" applyFill="1" applyBorder="1" applyAlignment="1">
      <alignment horizontal="right" vertical="center"/>
      <protection/>
    </xf>
    <xf numFmtId="0" fontId="2" fillId="0" borderId="11" xfId="69" applyFont="1" applyFill="1" applyBorder="1" applyAlignment="1">
      <alignment vertical="center"/>
      <protection/>
    </xf>
    <xf numFmtId="0" fontId="2" fillId="0" borderId="22" xfId="69" applyFont="1" applyFill="1" applyBorder="1" applyAlignment="1">
      <alignment vertical="center"/>
      <protection/>
    </xf>
    <xf numFmtId="0" fontId="2" fillId="0" borderId="100" xfId="69" applyFont="1" applyFill="1" applyBorder="1" applyAlignment="1">
      <alignment vertical="center"/>
      <protection/>
    </xf>
    <xf numFmtId="0" fontId="4" fillId="0" borderId="11" xfId="67" applyFont="1" applyFill="1" applyBorder="1" applyAlignment="1">
      <alignment horizontal="left" wrapText="1"/>
      <protection/>
    </xf>
    <xf numFmtId="0" fontId="2" fillId="0" borderId="11" xfId="67" applyFont="1" applyFill="1" applyBorder="1" applyAlignment="1">
      <alignment horizontal="left" vertical="center" wrapText="1"/>
      <protection/>
    </xf>
    <xf numFmtId="0" fontId="2" fillId="0" borderId="11" xfId="69" applyFont="1" applyFill="1" applyBorder="1" applyAlignment="1">
      <alignment/>
      <protection/>
    </xf>
    <xf numFmtId="0" fontId="2" fillId="0" borderId="22" xfId="69" applyFont="1" applyFill="1" applyBorder="1" applyAlignment="1">
      <alignment/>
      <protection/>
    </xf>
    <xf numFmtId="0" fontId="4" fillId="0" borderId="12" xfId="67" applyFont="1" applyFill="1" applyBorder="1" applyAlignment="1">
      <alignment horizontal="left" vertical="center" wrapText="1"/>
      <protection/>
    </xf>
    <xf numFmtId="3" fontId="4" fillId="0" borderId="75" xfId="67" applyNumberFormat="1" applyFont="1" applyFill="1" applyBorder="1" applyAlignment="1">
      <alignment horizontal="right" vertical="center"/>
      <protection/>
    </xf>
    <xf numFmtId="0" fontId="4" fillId="0" borderId="66" xfId="69" applyFont="1" applyFill="1" applyBorder="1" applyAlignment="1">
      <alignment horizontal="right" vertical="center"/>
      <protection/>
    </xf>
    <xf numFmtId="3" fontId="4" fillId="0" borderId="66" xfId="69" applyNumberFormat="1" applyFont="1" applyFill="1" applyBorder="1" applyAlignment="1">
      <alignment horizontal="right" vertical="center"/>
      <protection/>
    </xf>
    <xf numFmtId="3" fontId="4" fillId="0" borderId="96" xfId="69" applyNumberFormat="1" applyFont="1" applyFill="1" applyBorder="1" applyAlignment="1">
      <alignment horizontal="right" vertical="center"/>
      <protection/>
    </xf>
    <xf numFmtId="3" fontId="30" fillId="0" borderId="66" xfId="69" applyNumberFormat="1" applyFont="1" applyFill="1" applyBorder="1" applyAlignment="1">
      <alignment horizontal="right" vertical="center"/>
      <protection/>
    </xf>
    <xf numFmtId="3" fontId="4" fillId="0" borderId="106" xfId="69" applyNumberFormat="1" applyFont="1" applyFill="1" applyBorder="1" applyAlignment="1">
      <alignment horizontal="right" vertical="center"/>
      <protection/>
    </xf>
    <xf numFmtId="3" fontId="4" fillId="0" borderId="102" xfId="69" applyNumberFormat="1" applyFont="1" applyFill="1" applyBorder="1" applyAlignment="1">
      <alignment horizontal="right" vertical="center"/>
      <protection/>
    </xf>
    <xf numFmtId="3" fontId="11" fillId="0" borderId="0" xfId="69" applyNumberFormat="1" applyFont="1" applyFill="1" applyBorder="1" applyAlignment="1">
      <alignment vertical="center"/>
      <protection/>
    </xf>
    <xf numFmtId="3" fontId="32" fillId="0" borderId="0" xfId="69" applyNumberFormat="1" applyFont="1" applyFill="1" applyBorder="1" applyAlignment="1">
      <alignment vertical="center"/>
      <protection/>
    </xf>
    <xf numFmtId="3" fontId="33" fillId="0" borderId="0" xfId="69" applyNumberFormat="1" applyFont="1" applyFill="1" applyBorder="1" applyAlignment="1">
      <alignment vertical="center"/>
      <protection/>
    </xf>
    <xf numFmtId="0" fontId="11" fillId="0" borderId="0" xfId="69" applyFont="1" applyFill="1" applyBorder="1" applyAlignment="1">
      <alignment vertical="center"/>
      <protection/>
    </xf>
    <xf numFmtId="0" fontId="2" fillId="0" borderId="127" xfId="69" applyFont="1" applyFill="1" applyBorder="1" applyAlignment="1">
      <alignment horizontal="center" vertical="center"/>
      <protection/>
    </xf>
    <xf numFmtId="0" fontId="2" fillId="0" borderId="127" xfId="67" applyFont="1" applyFill="1" applyBorder="1" applyAlignment="1">
      <alignment horizontal="left" vertical="center" wrapText="1"/>
      <protection/>
    </xf>
    <xf numFmtId="0" fontId="2" fillId="0" borderId="127" xfId="67" applyFont="1" applyFill="1" applyBorder="1" applyAlignment="1">
      <alignment horizontal="center" vertical="center" wrapText="1"/>
      <protection/>
    </xf>
    <xf numFmtId="3" fontId="2" fillId="0" borderId="127" xfId="67" applyNumberFormat="1" applyFont="1" applyFill="1" applyBorder="1" applyAlignment="1">
      <alignment vertical="center"/>
      <protection/>
    </xf>
    <xf numFmtId="3" fontId="4" fillId="0" borderId="128" xfId="67" applyNumberFormat="1" applyFont="1" applyFill="1" applyBorder="1" applyAlignment="1">
      <alignment vertical="center"/>
      <protection/>
    </xf>
    <xf numFmtId="3" fontId="30" fillId="0" borderId="21" xfId="69" applyNumberFormat="1" applyFont="1" applyFill="1" applyBorder="1" applyAlignment="1">
      <alignment horizontal="right"/>
      <protection/>
    </xf>
    <xf numFmtId="3" fontId="30" fillId="0" borderId="11" xfId="67" applyNumberFormat="1" applyFont="1" applyFill="1" applyBorder="1" applyAlignment="1">
      <alignment horizontal="right"/>
      <protection/>
    </xf>
    <xf numFmtId="3" fontId="5" fillId="0" borderId="11" xfId="67" applyNumberFormat="1" applyFont="1" applyFill="1" applyBorder="1" applyAlignment="1">
      <alignment vertical="center"/>
      <protection/>
    </xf>
    <xf numFmtId="3" fontId="5" fillId="0" borderId="11" xfId="67" applyNumberFormat="1" applyFont="1" applyFill="1" applyBorder="1" applyAlignment="1">
      <alignment horizontal="right"/>
      <protection/>
    </xf>
    <xf numFmtId="3" fontId="5" fillId="0" borderId="11" xfId="67" applyNumberFormat="1" applyFont="1" applyFill="1" applyBorder="1" applyAlignment="1">
      <alignment horizontal="right" vertical="center"/>
      <protection/>
    </xf>
    <xf numFmtId="0" fontId="2" fillId="0" borderId="11" xfId="70" applyFont="1" applyFill="1" applyBorder="1" applyAlignment="1">
      <alignment wrapText="1"/>
      <protection/>
    </xf>
    <xf numFmtId="0" fontId="2" fillId="0" borderId="11" xfId="60" applyFont="1" applyFill="1" applyBorder="1" applyAlignment="1">
      <alignment vertical="center" wrapText="1"/>
      <protection/>
    </xf>
    <xf numFmtId="3" fontId="2" fillId="0" borderId="127" xfId="63" applyNumberFormat="1" applyFont="1" applyFill="1" applyBorder="1" applyAlignment="1">
      <alignment horizontal="right" vertical="center"/>
      <protection/>
    </xf>
    <xf numFmtId="3" fontId="2" fillId="0" borderId="129" xfId="63" applyNumberFormat="1" applyFont="1" applyFill="1" applyBorder="1" applyAlignment="1">
      <alignment horizontal="right" vertical="center"/>
      <protection/>
    </xf>
    <xf numFmtId="3" fontId="4" fillId="0" borderId="62" xfId="69" applyNumberFormat="1" applyFont="1" applyFill="1" applyBorder="1" applyAlignment="1">
      <alignment horizontal="right"/>
      <protection/>
    </xf>
    <xf numFmtId="3" fontId="4" fillId="0" borderId="86" xfId="69" applyNumberFormat="1" applyFont="1" applyFill="1" applyBorder="1" applyAlignment="1">
      <alignment horizontal="right"/>
      <protection/>
    </xf>
    <xf numFmtId="3" fontId="30" fillId="0" borderId="62" xfId="69" applyNumberFormat="1" applyFont="1" applyFill="1" applyBorder="1" applyAlignment="1">
      <alignment horizontal="right"/>
      <protection/>
    </xf>
    <xf numFmtId="3" fontId="4" fillId="0" borderId="130" xfId="69" applyNumberFormat="1" applyFont="1" applyFill="1" applyBorder="1" applyAlignment="1">
      <alignment horizontal="right"/>
      <protection/>
    </xf>
    <xf numFmtId="3" fontId="5" fillId="0" borderId="127" xfId="62" applyNumberFormat="1" applyFont="1" applyFill="1" applyBorder="1" applyAlignment="1">
      <alignment horizontal="right" vertical="center"/>
      <protection/>
    </xf>
    <xf numFmtId="3" fontId="4" fillId="0" borderId="131" xfId="69" applyNumberFormat="1" applyFont="1" applyFill="1" applyBorder="1" applyAlignment="1">
      <alignment horizontal="right"/>
      <protection/>
    </xf>
    <xf numFmtId="3" fontId="2" fillId="0" borderId="132" xfId="64" applyNumberFormat="1" applyFont="1" applyFill="1" applyBorder="1" applyAlignment="1">
      <alignment horizontal="right" vertical="center"/>
      <protection/>
    </xf>
    <xf numFmtId="3" fontId="2" fillId="0" borderId="129" xfId="67" applyNumberFormat="1" applyFont="1" applyFill="1" applyBorder="1" applyAlignment="1">
      <alignment vertical="center"/>
      <protection/>
    </xf>
    <xf numFmtId="3" fontId="2" fillId="0" borderId="132" xfId="67" applyNumberFormat="1" applyFont="1" applyFill="1" applyBorder="1" applyAlignment="1">
      <alignment horizontal="right" vertical="center"/>
      <protection/>
    </xf>
    <xf numFmtId="3" fontId="2" fillId="0" borderId="63" xfId="62" applyNumberFormat="1" applyFont="1" applyFill="1" applyBorder="1" applyAlignment="1">
      <alignment horizontal="center"/>
      <protection/>
    </xf>
    <xf numFmtId="0" fontId="12" fillId="0" borderId="61" xfId="69" applyFont="1" applyFill="1" applyBorder="1" applyAlignment="1">
      <alignment horizontal="left" wrapText="1"/>
      <protection/>
    </xf>
    <xf numFmtId="0" fontId="2" fillId="0" borderId="61" xfId="67" applyFont="1" applyFill="1" applyBorder="1" applyAlignment="1">
      <alignment horizontal="center" textRotation="90" wrapText="1"/>
      <protection/>
    </xf>
    <xf numFmtId="3" fontId="4" fillId="0" borderId="61" xfId="69" applyNumberFormat="1" applyFont="1" applyFill="1" applyBorder="1" applyAlignment="1">
      <alignment horizontal="right" wrapText="1"/>
      <protection/>
    </xf>
    <xf numFmtId="3" fontId="4" fillId="0" borderId="94" xfId="69" applyNumberFormat="1" applyFont="1" applyFill="1" applyBorder="1" applyAlignment="1">
      <alignment horizontal="right" wrapText="1"/>
      <protection/>
    </xf>
    <xf numFmtId="3" fontId="30" fillId="0" borderId="61" xfId="69" applyNumberFormat="1" applyFont="1" applyFill="1" applyBorder="1" applyAlignment="1">
      <alignment horizontal="right" wrapText="1"/>
      <protection/>
    </xf>
    <xf numFmtId="3" fontId="4" fillId="0" borderId="103" xfId="69" applyNumberFormat="1" applyFont="1" applyFill="1" applyBorder="1" applyAlignment="1">
      <alignment horizontal="right" wrapText="1"/>
      <protection/>
    </xf>
    <xf numFmtId="3" fontId="4" fillId="0" borderId="99" xfId="69" applyNumberFormat="1" applyFont="1" applyFill="1" applyBorder="1" applyAlignment="1">
      <alignment horizontal="right" wrapText="1"/>
      <protection/>
    </xf>
    <xf numFmtId="0" fontId="2" fillId="0" borderId="0" xfId="69" applyFont="1" applyFill="1" applyBorder="1" applyAlignment="1">
      <alignment horizontal="center"/>
      <protection/>
    </xf>
    <xf numFmtId="0" fontId="6" fillId="0" borderId="0" xfId="69" applyFont="1" applyFill="1" applyBorder="1" applyAlignment="1">
      <alignment horizontal="center" wrapText="1"/>
      <protection/>
    </xf>
    <xf numFmtId="3" fontId="2" fillId="0" borderId="13" xfId="62" applyNumberFormat="1" applyFont="1" applyFill="1" applyBorder="1" applyAlignment="1">
      <alignment horizontal="center" textRotation="90"/>
      <protection/>
    </xf>
    <xf numFmtId="0" fontId="2" fillId="0" borderId="133" xfId="69" applyFont="1" applyFill="1" applyBorder="1" applyAlignment="1">
      <alignment horizontal="center"/>
      <protection/>
    </xf>
    <xf numFmtId="0" fontId="4" fillId="0" borderId="134" xfId="69" applyFont="1" applyFill="1" applyBorder="1" applyAlignment="1">
      <alignment horizontal="center"/>
      <protection/>
    </xf>
    <xf numFmtId="0" fontId="4" fillId="0" borderId="135" xfId="69" applyFont="1" applyFill="1" applyBorder="1" applyAlignment="1">
      <alignment horizontal="center"/>
      <protection/>
    </xf>
    <xf numFmtId="3" fontId="11" fillId="0" borderId="0" xfId="60" applyNumberFormat="1" applyFont="1" applyFill="1" applyBorder="1" applyAlignment="1">
      <alignment horizontal="left"/>
      <protection/>
    </xf>
    <xf numFmtId="0" fontId="2" fillId="0" borderId="21" xfId="69" applyFont="1" applyFill="1" applyBorder="1" applyAlignment="1">
      <alignment horizontal="center" vertical="center"/>
      <protection/>
    </xf>
    <xf numFmtId="3" fontId="4" fillId="0" borderId="14" xfId="67" applyNumberFormat="1" applyFont="1" applyFill="1" applyBorder="1" applyAlignment="1">
      <alignment horizontal="center" vertical="center" wrapText="1"/>
      <protection/>
    </xf>
    <xf numFmtId="3" fontId="2" fillId="0" borderId="22" xfId="67" applyNumberFormat="1" applyFont="1" applyFill="1" applyBorder="1" applyAlignment="1">
      <alignment vertical="top"/>
      <protection/>
    </xf>
    <xf numFmtId="3" fontId="4" fillId="0" borderId="100" xfId="67" applyNumberFormat="1" applyFont="1" applyFill="1" applyBorder="1" applyAlignment="1">
      <alignment vertical="center"/>
      <protection/>
    </xf>
    <xf numFmtId="3" fontId="2" fillId="0" borderId="100" xfId="67" applyNumberFormat="1" applyFont="1" applyFill="1" applyBorder="1" applyAlignment="1">
      <alignment vertical="center"/>
      <protection/>
    </xf>
    <xf numFmtId="3" fontId="2" fillId="0" borderId="136" xfId="67" applyNumberFormat="1" applyFont="1" applyFill="1" applyBorder="1" applyAlignment="1">
      <alignment/>
      <protection/>
    </xf>
    <xf numFmtId="3" fontId="5" fillId="0" borderId="61" xfId="67" applyNumberFormat="1" applyFont="1" applyFill="1" applyBorder="1" applyAlignment="1">
      <alignment vertical="center"/>
      <protection/>
    </xf>
    <xf numFmtId="3" fontId="5" fillId="0" borderId="61" xfId="67" applyNumberFormat="1" applyFont="1" applyFill="1" applyBorder="1">
      <alignment/>
      <protection/>
    </xf>
    <xf numFmtId="3" fontId="5" fillId="0" borderId="11" xfId="67" applyNumberFormat="1" applyFont="1" applyFill="1" applyBorder="1" applyAlignment="1">
      <alignment/>
      <protection/>
    </xf>
    <xf numFmtId="3" fontId="5" fillId="0" borderId="11" xfId="67" applyNumberFormat="1" applyFont="1" applyFill="1" applyBorder="1">
      <alignment/>
      <protection/>
    </xf>
    <xf numFmtId="3" fontId="5" fillId="0" borderId="11" xfId="63" applyNumberFormat="1" applyFont="1" applyFill="1" applyBorder="1" applyAlignment="1">
      <alignment vertical="center"/>
      <protection/>
    </xf>
    <xf numFmtId="3" fontId="5" fillId="0" borderId="11" xfId="67" applyNumberFormat="1" applyFont="1" applyFill="1" applyBorder="1" applyAlignment="1">
      <alignment vertical="top"/>
      <protection/>
    </xf>
    <xf numFmtId="3" fontId="5" fillId="0" borderId="65" xfId="67" applyNumberFormat="1" applyFont="1" applyFill="1" applyBorder="1" applyAlignment="1">
      <alignment horizontal="right"/>
      <protection/>
    </xf>
    <xf numFmtId="3" fontId="6" fillId="0" borderId="0" xfId="0" applyNumberFormat="1" applyFont="1" applyFill="1" applyBorder="1" applyAlignment="1">
      <alignment horizontal="left"/>
    </xf>
    <xf numFmtId="3" fontId="6" fillId="0" borderId="0" xfId="0" applyNumberFormat="1" applyFont="1" applyFill="1" applyBorder="1" applyAlignment="1">
      <alignment/>
    </xf>
    <xf numFmtId="3" fontId="6" fillId="0" borderId="0" xfId="67" applyNumberFormat="1" applyFont="1" applyFill="1" applyBorder="1" applyAlignment="1">
      <alignment/>
      <protection/>
    </xf>
    <xf numFmtId="3" fontId="23" fillId="0" borderId="0" xfId="67" applyNumberFormat="1" applyFont="1" applyFill="1" applyBorder="1" applyAlignment="1">
      <alignment/>
      <protection/>
    </xf>
    <xf numFmtId="3" fontId="17" fillId="0" borderId="0" xfId="67" applyNumberFormat="1" applyFont="1" applyFill="1" applyBorder="1" applyAlignment="1">
      <alignment/>
      <protection/>
    </xf>
    <xf numFmtId="0" fontId="6" fillId="0" borderId="0" xfId="67" applyFont="1" applyFill="1" applyBorder="1" applyAlignment="1">
      <alignment/>
      <protection/>
    </xf>
    <xf numFmtId="3" fontId="6" fillId="0" borderId="0" xfId="67" applyNumberFormat="1" applyFont="1" applyFill="1" applyBorder="1">
      <alignment/>
      <protection/>
    </xf>
    <xf numFmtId="3" fontId="23" fillId="0" borderId="0" xfId="67" applyNumberFormat="1" applyFont="1" applyFill="1" applyBorder="1">
      <alignment/>
      <protection/>
    </xf>
    <xf numFmtId="3" fontId="17" fillId="0" borderId="0" xfId="67" applyNumberFormat="1" applyFont="1" applyFill="1" applyBorder="1">
      <alignment/>
      <protection/>
    </xf>
    <xf numFmtId="0" fontId="6" fillId="0" borderId="0" xfId="67" applyFont="1" applyFill="1" applyBorder="1">
      <alignment/>
      <protection/>
    </xf>
    <xf numFmtId="0" fontId="4" fillId="0" borderId="28" xfId="0" applyFont="1" applyBorder="1" applyAlignment="1">
      <alignment/>
    </xf>
    <xf numFmtId="3" fontId="2" fillId="0" borderId="29" xfId="0" applyNumberFormat="1" applyFont="1" applyFill="1" applyBorder="1" applyAlignment="1">
      <alignment horizontal="right"/>
    </xf>
    <xf numFmtId="3" fontId="4" fillId="0" borderId="74" xfId="0" applyNumberFormat="1" applyFont="1" applyFill="1" applyBorder="1" applyAlignment="1">
      <alignment horizontal="right"/>
    </xf>
    <xf numFmtId="0" fontId="4" fillId="0" borderId="28" xfId="0" applyFont="1" applyBorder="1" applyAlignment="1">
      <alignment vertical="top"/>
    </xf>
    <xf numFmtId="3" fontId="4" fillId="0" borderId="29" xfId="0" applyNumberFormat="1" applyFont="1" applyFill="1" applyBorder="1" applyAlignment="1">
      <alignment horizontal="right" vertical="top"/>
    </xf>
    <xf numFmtId="0" fontId="30" fillId="0" borderId="28" xfId="0" applyFont="1" applyBorder="1" applyAlignment="1">
      <alignment vertical="center"/>
    </xf>
    <xf numFmtId="3" fontId="5" fillId="0" borderId="0"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4" fillId="0" borderId="53" xfId="0" applyFont="1" applyBorder="1" applyAlignment="1">
      <alignment vertical="center"/>
    </xf>
    <xf numFmtId="0" fontId="4" fillId="0" borderId="54" xfId="0" applyFont="1" applyBorder="1" applyAlignment="1">
      <alignment vertical="center"/>
    </xf>
    <xf numFmtId="3" fontId="4" fillId="0" borderId="54" xfId="0" applyNumberFormat="1" applyFont="1" applyBorder="1" applyAlignment="1">
      <alignment horizontal="right" vertical="center"/>
    </xf>
    <xf numFmtId="3" fontId="4" fillId="0" borderId="102" xfId="0" applyNumberFormat="1" applyFont="1" applyFill="1" applyBorder="1" applyAlignment="1">
      <alignment horizontal="right" vertical="center"/>
    </xf>
    <xf numFmtId="165" fontId="14" fillId="0" borderId="122" xfId="77" applyNumberFormat="1" applyFont="1" applyBorder="1" applyAlignment="1">
      <alignment horizontal="center"/>
    </xf>
    <xf numFmtId="165" fontId="14" fillId="0" borderId="137" xfId="77" applyNumberFormat="1" applyFont="1" applyBorder="1" applyAlignment="1">
      <alignment horizontal="center"/>
    </xf>
    <xf numFmtId="0" fontId="19" fillId="0" borderId="57" xfId="0" applyFont="1" applyFill="1" applyBorder="1" applyAlignment="1">
      <alignment horizontal="left" vertical="center" wrapText="1"/>
    </xf>
    <xf numFmtId="0" fontId="2" fillId="0" borderId="11" xfId="63" applyFont="1" applyFill="1" applyBorder="1" applyAlignment="1">
      <alignment horizontal="center" vertical="center" wrapText="1"/>
      <protection/>
    </xf>
    <xf numFmtId="3" fontId="19" fillId="0" borderId="138" xfId="0" applyNumberFormat="1" applyFont="1" applyBorder="1" applyAlignment="1">
      <alignment horizontal="center" vertical="center" wrapText="1"/>
    </xf>
    <xf numFmtId="3" fontId="8" fillId="0" borderId="139" xfId="61" applyNumberFormat="1" applyFont="1" applyFill="1" applyBorder="1" applyAlignment="1">
      <alignment horizontal="center" vertical="center" wrapText="1"/>
      <protection/>
    </xf>
    <xf numFmtId="3" fontId="85" fillId="0" borderId="140" xfId="61" applyNumberFormat="1" applyFont="1" applyFill="1" applyBorder="1" applyAlignment="1">
      <alignment horizontal="center" vertical="center" wrapText="1"/>
      <protection/>
    </xf>
    <xf numFmtId="3" fontId="86" fillId="0" borderId="117" xfId="61" applyNumberFormat="1" applyFont="1" applyBorder="1" applyAlignment="1">
      <alignment horizontal="right" wrapText="1"/>
      <protection/>
    </xf>
    <xf numFmtId="3" fontId="86" fillId="0" borderId="35" xfId="0" applyNumberFormat="1" applyFont="1" applyFill="1" applyBorder="1" applyAlignment="1">
      <alignment/>
    </xf>
    <xf numFmtId="3" fontId="86" fillId="0" borderId="35" xfId="0" applyNumberFormat="1" applyFont="1" applyBorder="1" applyAlignment="1">
      <alignment/>
    </xf>
    <xf numFmtId="3" fontId="86" fillId="0" borderId="51" xfId="0" applyNumberFormat="1" applyFont="1" applyFill="1" applyBorder="1" applyAlignment="1">
      <alignment/>
    </xf>
    <xf numFmtId="3" fontId="86" fillId="0" borderId="51" xfId="61" applyNumberFormat="1" applyFont="1" applyBorder="1" applyAlignment="1">
      <alignment horizontal="right" wrapText="1"/>
      <protection/>
    </xf>
    <xf numFmtId="3" fontId="86" fillId="0" borderId="35" xfId="0" applyNumberFormat="1" applyFont="1" applyFill="1" applyBorder="1" applyAlignment="1">
      <alignment/>
    </xf>
    <xf numFmtId="3" fontId="86" fillId="0" borderId="42" xfId="0" applyNumberFormat="1" applyFont="1" applyBorder="1" applyAlignment="1">
      <alignment vertical="center"/>
    </xf>
    <xf numFmtId="3" fontId="86" fillId="0" borderId="35" xfId="0" applyNumberFormat="1" applyFont="1" applyFill="1" applyBorder="1" applyAlignment="1">
      <alignment vertical="center"/>
    </xf>
    <xf numFmtId="3" fontId="86" fillId="0" borderId="39" xfId="0" applyNumberFormat="1" applyFont="1" applyFill="1" applyBorder="1" applyAlignment="1">
      <alignment vertical="center"/>
    </xf>
    <xf numFmtId="3" fontId="86" fillId="0" borderId="141" xfId="0" applyNumberFormat="1" applyFont="1" applyFill="1" applyBorder="1" applyAlignment="1">
      <alignment vertical="center"/>
    </xf>
    <xf numFmtId="3" fontId="9" fillId="0" borderId="29" xfId="0" applyNumberFormat="1" applyFont="1" applyBorder="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vertical="center"/>
    </xf>
    <xf numFmtId="0" fontId="8" fillId="0" borderId="0" xfId="0" applyFont="1" applyBorder="1" applyAlignment="1">
      <alignment horizontal="center"/>
    </xf>
    <xf numFmtId="3" fontId="8" fillId="0" borderId="142" xfId="61" applyNumberFormat="1" applyFont="1" applyBorder="1" applyAlignment="1">
      <alignment horizontal="center" vertical="center" textRotation="90" wrapText="1"/>
      <protection/>
    </xf>
    <xf numFmtId="3" fontId="8" fillId="0" borderId="68" xfId="61" applyNumberFormat="1" applyFont="1" applyBorder="1" applyAlignment="1">
      <alignment horizontal="center" vertical="center" textRotation="90" wrapText="1"/>
      <protection/>
    </xf>
    <xf numFmtId="3" fontId="8" fillId="0" borderId="68" xfId="61" applyNumberFormat="1" applyFont="1" applyBorder="1" applyAlignment="1">
      <alignment horizontal="center" vertical="center" wrapText="1"/>
      <protection/>
    </xf>
    <xf numFmtId="3" fontId="9" fillId="0" borderId="68" xfId="61" applyNumberFormat="1" applyFont="1" applyBorder="1" applyAlignment="1">
      <alignment horizontal="center" vertical="center" wrapText="1"/>
      <protection/>
    </xf>
    <xf numFmtId="3" fontId="8" fillId="0" borderId="143" xfId="61" applyNumberFormat="1" applyFont="1" applyFill="1" applyBorder="1" applyAlignment="1">
      <alignment horizontal="center" vertical="center" wrapText="1"/>
      <protection/>
    </xf>
    <xf numFmtId="3" fontId="8" fillId="0" borderId="0" xfId="61" applyNumberFormat="1" applyFont="1" applyBorder="1">
      <alignment/>
      <protection/>
    </xf>
    <xf numFmtId="3" fontId="8" fillId="0" borderId="0" xfId="61" applyNumberFormat="1" applyFont="1">
      <alignment/>
      <protection/>
    </xf>
    <xf numFmtId="3" fontId="9" fillId="0" borderId="114" xfId="61" applyNumberFormat="1" applyFont="1" applyBorder="1" applyAlignment="1">
      <alignment horizontal="center" textRotation="90" wrapText="1"/>
      <protection/>
    </xf>
    <xf numFmtId="3" fontId="9" fillId="0" borderId="30" xfId="61" applyNumberFormat="1" applyFont="1" applyBorder="1" applyAlignment="1">
      <alignment horizontal="left" textRotation="90" wrapText="1"/>
      <protection/>
    </xf>
    <xf numFmtId="3" fontId="8" fillId="0" borderId="30" xfId="61" applyNumberFormat="1" applyFont="1" applyBorder="1" applyAlignment="1">
      <alignment horizontal="center" wrapText="1"/>
      <protection/>
    </xf>
    <xf numFmtId="3" fontId="9" fillId="0" borderId="30" xfId="61" applyNumberFormat="1" applyFont="1" applyBorder="1" applyAlignment="1">
      <alignment horizontal="left" wrapText="1"/>
      <protection/>
    </xf>
    <xf numFmtId="3" fontId="9" fillId="0" borderId="0" xfId="61" applyNumberFormat="1" applyFont="1" applyBorder="1" applyAlignment="1">
      <alignment horizontal="left"/>
      <protection/>
    </xf>
    <xf numFmtId="3" fontId="9" fillId="0" borderId="0" xfId="61" applyNumberFormat="1" applyFont="1" applyAlignment="1">
      <alignment horizontal="left"/>
      <protection/>
    </xf>
    <xf numFmtId="3" fontId="8" fillId="0" borderId="28" xfId="61" applyNumberFormat="1" applyFont="1" applyBorder="1" applyAlignment="1">
      <alignment horizontal="center" wrapText="1"/>
      <protection/>
    </xf>
    <xf numFmtId="3" fontId="9" fillId="0" borderId="0" xfId="61" applyNumberFormat="1" applyFont="1" applyBorder="1" applyAlignment="1">
      <alignment horizontal="left" wrapText="1"/>
      <protection/>
    </xf>
    <xf numFmtId="3" fontId="8" fillId="0" borderId="0" xfId="61" applyNumberFormat="1" applyFont="1" applyBorder="1" applyAlignment="1">
      <alignment horizontal="center" wrapText="1"/>
      <protection/>
    </xf>
    <xf numFmtId="3" fontId="9" fillId="0" borderId="0" xfId="61" applyNumberFormat="1" applyFont="1" applyBorder="1" applyAlignment="1">
      <alignment horizontal="right" wrapText="1"/>
      <protection/>
    </xf>
    <xf numFmtId="3" fontId="9" fillId="0" borderId="0" xfId="61" applyNumberFormat="1" applyFont="1" applyFill="1" applyBorder="1" applyAlignment="1">
      <alignment horizontal="right" wrapText="1"/>
      <protection/>
    </xf>
    <xf numFmtId="3" fontId="86" fillId="0" borderId="35" xfId="61" applyNumberFormat="1" applyFont="1" applyBorder="1" applyAlignment="1">
      <alignment horizontal="right" wrapText="1"/>
      <protection/>
    </xf>
    <xf numFmtId="3" fontId="9" fillId="0" borderId="29" xfId="61" applyNumberFormat="1" applyFont="1" applyBorder="1" applyAlignment="1">
      <alignment horizontal="right" wrapText="1"/>
      <protection/>
    </xf>
    <xf numFmtId="0" fontId="9" fillId="0" borderId="28"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3" fontId="9" fillId="0" borderId="0" xfId="0" applyNumberFormat="1" applyFont="1" applyBorder="1" applyAlignment="1">
      <alignment/>
    </xf>
    <xf numFmtId="3" fontId="86" fillId="0" borderId="35" xfId="0" applyNumberFormat="1" applyFont="1" applyBorder="1" applyAlignment="1">
      <alignment/>
    </xf>
    <xf numFmtId="0" fontId="9" fillId="0" borderId="0" xfId="0" applyFont="1" applyAlignment="1">
      <alignment/>
    </xf>
    <xf numFmtId="0" fontId="8" fillId="0" borderId="28" xfId="0" applyFont="1" applyBorder="1" applyAlignment="1">
      <alignment horizontal="center" vertical="top"/>
    </xf>
    <xf numFmtId="0" fontId="8" fillId="0" borderId="0" xfId="0" applyFont="1" applyBorder="1" applyAlignment="1">
      <alignment horizontal="center" vertical="top"/>
    </xf>
    <xf numFmtId="0" fontId="8" fillId="0" borderId="0" xfId="0" applyFont="1" applyBorder="1" applyAlignment="1">
      <alignment horizontal="left" wrapText="1" indent="1"/>
    </xf>
    <xf numFmtId="3" fontId="8" fillId="0" borderId="0" xfId="0" applyNumberFormat="1" applyFont="1" applyBorder="1" applyAlignment="1">
      <alignment/>
    </xf>
    <xf numFmtId="3" fontId="8" fillId="0" borderId="0" xfId="0" applyNumberFormat="1" applyFont="1" applyFill="1" applyBorder="1" applyAlignment="1">
      <alignment/>
    </xf>
    <xf numFmtId="3" fontId="85" fillId="0" borderId="35" xfId="0" applyNumberFormat="1" applyFont="1" applyFill="1" applyBorder="1" applyAlignment="1">
      <alignment/>
    </xf>
    <xf numFmtId="3" fontId="8" fillId="0" borderId="29" xfId="0" applyNumberFormat="1" applyFont="1" applyBorder="1" applyAlignment="1">
      <alignment/>
    </xf>
    <xf numFmtId="0" fontId="8" fillId="0" borderId="28" xfId="0" applyFont="1" applyBorder="1" applyAlignment="1">
      <alignment horizontal="center"/>
    </xf>
    <xf numFmtId="0" fontId="9" fillId="0" borderId="0" xfId="0" applyFont="1" applyBorder="1" applyAlignment="1">
      <alignment horizontal="center" vertical="top"/>
    </xf>
    <xf numFmtId="0" fontId="9" fillId="0" borderId="0" xfId="0" applyFont="1" applyFill="1" applyBorder="1" applyAlignment="1">
      <alignment horizontal="left" wrapText="1"/>
    </xf>
    <xf numFmtId="49" fontId="8" fillId="0" borderId="28" xfId="0" applyNumberFormat="1" applyFont="1" applyBorder="1" applyAlignment="1">
      <alignment horizontal="center" vertical="center"/>
    </xf>
    <xf numFmtId="3" fontId="8" fillId="0" borderId="0" xfId="61" applyNumberFormat="1" applyFont="1" applyBorder="1" applyAlignment="1">
      <alignment horizontal="center" vertical="center" wrapText="1"/>
      <protection/>
    </xf>
    <xf numFmtId="0" fontId="9" fillId="0" borderId="0" xfId="0" applyFont="1" applyBorder="1" applyAlignment="1">
      <alignment/>
    </xf>
    <xf numFmtId="0" fontId="9" fillId="0" borderId="0" xfId="0" applyFont="1" applyAlignment="1">
      <alignment/>
    </xf>
    <xf numFmtId="49" fontId="8" fillId="0" borderId="28" xfId="0" applyNumberFormat="1" applyFont="1" applyBorder="1" applyAlignment="1">
      <alignment horizontal="center"/>
    </xf>
    <xf numFmtId="49" fontId="8" fillId="0" borderId="28" xfId="0" applyNumberFormat="1" applyFont="1" applyBorder="1" applyAlignment="1">
      <alignment horizontal="center" vertical="top"/>
    </xf>
    <xf numFmtId="0" fontId="9" fillId="0" borderId="31" xfId="0" applyFont="1" applyBorder="1" applyAlignment="1">
      <alignment horizontal="center"/>
    </xf>
    <xf numFmtId="0" fontId="8" fillId="0" borderId="31" xfId="0" applyFont="1" applyBorder="1" applyAlignment="1">
      <alignment horizontal="center" vertical="top"/>
    </xf>
    <xf numFmtId="0" fontId="9" fillId="0" borderId="31" xfId="0" applyFont="1" applyBorder="1" applyAlignment="1">
      <alignment wrapText="1"/>
    </xf>
    <xf numFmtId="3" fontId="9" fillId="0" borderId="31" xfId="0" applyNumberFormat="1" applyFont="1" applyBorder="1" applyAlignment="1">
      <alignment/>
    </xf>
    <xf numFmtId="3" fontId="9" fillId="0" borderId="74" xfId="0" applyNumberFormat="1" applyFont="1" applyBorder="1" applyAlignment="1">
      <alignment/>
    </xf>
    <xf numFmtId="3" fontId="9" fillId="0" borderId="37" xfId="61" applyNumberFormat="1" applyFont="1" applyBorder="1" applyAlignment="1">
      <alignment horizontal="center" textRotation="90" wrapText="1"/>
      <protection/>
    </xf>
    <xf numFmtId="3" fontId="9" fillId="0" borderId="31" xfId="61" applyNumberFormat="1" applyFont="1" applyBorder="1" applyAlignment="1">
      <alignment horizontal="left" textRotation="90" wrapText="1"/>
      <protection/>
    </xf>
    <xf numFmtId="3" fontId="8" fillId="0" borderId="31" xfId="61" applyNumberFormat="1" applyFont="1" applyBorder="1" applyAlignment="1">
      <alignment horizontal="center" wrapText="1"/>
      <protection/>
    </xf>
    <xf numFmtId="3" fontId="9" fillId="0" borderId="31" xfId="61" applyNumberFormat="1" applyFont="1" applyBorder="1" applyAlignment="1">
      <alignment horizontal="left" wrapText="1"/>
      <protection/>
    </xf>
    <xf numFmtId="0" fontId="8" fillId="0" borderId="28" xfId="0" applyFont="1" applyBorder="1" applyAlignment="1">
      <alignment horizontal="center" vertical="center"/>
    </xf>
    <xf numFmtId="0" fontId="9" fillId="0" borderId="0" xfId="0" applyFont="1" applyFill="1" applyBorder="1" applyAlignment="1">
      <alignment horizontal="left" vertical="center" wrapText="1"/>
    </xf>
    <xf numFmtId="3" fontId="86" fillId="0" borderId="35" xfId="0" applyNumberFormat="1" applyFont="1" applyBorder="1" applyAlignment="1">
      <alignment vertical="center"/>
    </xf>
    <xf numFmtId="3" fontId="9" fillId="0" borderId="29" xfId="0" applyNumberFormat="1" applyFont="1" applyBorder="1" applyAlignment="1">
      <alignment vertical="center"/>
    </xf>
    <xf numFmtId="0" fontId="9" fillId="0" borderId="0" xfId="0" applyFont="1" applyAlignment="1">
      <alignment vertical="center"/>
    </xf>
    <xf numFmtId="0" fontId="8" fillId="0" borderId="0" xfId="0" applyFont="1" applyFill="1" applyBorder="1" applyAlignment="1">
      <alignment horizontal="left" wrapText="1" indent="1"/>
    </xf>
    <xf numFmtId="0" fontId="8" fillId="0" borderId="29" xfId="0" applyFont="1" applyBorder="1" applyAlignment="1">
      <alignment/>
    </xf>
    <xf numFmtId="0" fontId="9" fillId="0" borderId="29" xfId="0" applyFont="1" applyBorder="1" applyAlignment="1">
      <alignment/>
    </xf>
    <xf numFmtId="0" fontId="9" fillId="0" borderId="0" xfId="0" applyFont="1" applyBorder="1" applyAlignment="1">
      <alignment horizontal="left" wrapText="1"/>
    </xf>
    <xf numFmtId="0" fontId="9" fillId="0" borderId="29" xfId="0" applyFont="1" applyBorder="1" applyAlignment="1">
      <alignment/>
    </xf>
    <xf numFmtId="0" fontId="9" fillId="0" borderId="0" xfId="0" applyFont="1" applyBorder="1" applyAlignment="1">
      <alignment vertical="top" wrapText="1"/>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3" xfId="0" applyFont="1" applyBorder="1" applyAlignment="1">
      <alignment vertical="center"/>
    </xf>
    <xf numFmtId="0" fontId="8" fillId="0" borderId="0" xfId="0" applyFont="1" applyBorder="1" applyAlignment="1">
      <alignment wrapText="1"/>
    </xf>
    <xf numFmtId="0" fontId="8" fillId="0" borderId="0" xfId="0" applyFont="1" applyBorder="1" applyAlignment="1">
      <alignment/>
    </xf>
    <xf numFmtId="0" fontId="9" fillId="0" borderId="41" xfId="0" applyFont="1" applyBorder="1" applyAlignment="1">
      <alignment horizontal="center" vertical="center"/>
    </xf>
    <xf numFmtId="0" fontId="9" fillId="0" borderId="32" xfId="0" applyFont="1" applyBorder="1" applyAlignment="1">
      <alignment horizontal="center" vertical="center"/>
    </xf>
    <xf numFmtId="0" fontId="8" fillId="0" borderId="32" xfId="0" applyFont="1" applyBorder="1" applyAlignment="1">
      <alignment horizontal="center" vertical="center"/>
    </xf>
    <xf numFmtId="0" fontId="9" fillId="0" borderId="32" xfId="0" applyFont="1" applyBorder="1" applyAlignment="1">
      <alignment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0" fontId="8" fillId="0" borderId="145" xfId="0" applyFont="1" applyBorder="1" applyAlignment="1">
      <alignment horizontal="center" vertical="center"/>
    </xf>
    <xf numFmtId="0" fontId="9" fillId="0" borderId="145" xfId="0" applyFont="1" applyBorder="1" applyAlignment="1">
      <alignment vertical="center"/>
    </xf>
    <xf numFmtId="3" fontId="9" fillId="0" borderId="145" xfId="0" applyNumberFormat="1" applyFont="1" applyBorder="1" applyAlignment="1">
      <alignment vertical="center"/>
    </xf>
    <xf numFmtId="3" fontId="9" fillId="0" borderId="145" xfId="0" applyNumberFormat="1" applyFont="1" applyFill="1" applyBorder="1" applyAlignment="1">
      <alignment vertical="center"/>
    </xf>
    <xf numFmtId="3" fontId="86" fillId="0" borderId="146" xfId="0" applyNumberFormat="1" applyFont="1" applyFill="1" applyBorder="1" applyAlignment="1">
      <alignment vertical="center"/>
    </xf>
    <xf numFmtId="3" fontId="9" fillId="0" borderId="101" xfId="0" applyNumberFormat="1" applyFont="1" applyFill="1" applyBorder="1" applyAlignment="1">
      <alignment vertical="center"/>
    </xf>
    <xf numFmtId="0" fontId="9" fillId="0" borderId="28" xfId="0" applyFont="1" applyBorder="1" applyAlignment="1">
      <alignment horizontal="center" vertical="center"/>
    </xf>
    <xf numFmtId="0" fontId="9" fillId="0" borderId="0" xfId="0" applyFont="1" applyBorder="1" applyAlignment="1">
      <alignment vertical="center"/>
    </xf>
    <xf numFmtId="0" fontId="9" fillId="0" borderId="37" xfId="0" applyFont="1" applyBorder="1" applyAlignment="1">
      <alignment horizontal="center" vertical="center"/>
    </xf>
    <xf numFmtId="49" fontId="8" fillId="0" borderId="0" xfId="0" applyNumberFormat="1" applyFont="1" applyBorder="1" applyAlignment="1">
      <alignment horizontal="center"/>
    </xf>
    <xf numFmtId="0" fontId="8" fillId="0" borderId="0" xfId="0" applyFont="1" applyBorder="1" applyAlignment="1">
      <alignment horizontal="left" indent="1"/>
    </xf>
    <xf numFmtId="0" fontId="8" fillId="0" borderId="31" xfId="0" applyFont="1" applyBorder="1" applyAlignment="1">
      <alignment horizontal="left" indent="1"/>
    </xf>
    <xf numFmtId="3" fontId="8" fillId="0" borderId="31" xfId="0" applyNumberFormat="1" applyFont="1" applyBorder="1" applyAlignment="1">
      <alignment/>
    </xf>
    <xf numFmtId="3" fontId="8" fillId="0" borderId="31" xfId="0" applyNumberFormat="1" applyFont="1" applyFill="1" applyBorder="1" applyAlignment="1">
      <alignment/>
    </xf>
    <xf numFmtId="3" fontId="85" fillId="0" borderId="51" xfId="0" applyNumberFormat="1" applyFont="1" applyFill="1" applyBorder="1" applyAlignment="1">
      <alignment/>
    </xf>
    <xf numFmtId="3" fontId="8" fillId="0" borderId="74" xfId="0" applyNumberFormat="1" applyFont="1" applyBorder="1" applyAlignment="1">
      <alignment/>
    </xf>
    <xf numFmtId="0" fontId="8" fillId="0" borderId="0" xfId="0" applyFont="1" applyBorder="1" applyAlignment="1">
      <alignment horizontal="left" vertical="center" wrapText="1" indent="1"/>
    </xf>
    <xf numFmtId="3" fontId="8" fillId="0" borderId="0" xfId="61" applyNumberFormat="1" applyFont="1" applyBorder="1" applyAlignment="1">
      <alignment horizontal="left" vertical="center" indent="1"/>
      <protection/>
    </xf>
    <xf numFmtId="0" fontId="9" fillId="0" borderId="147" xfId="0" applyFont="1" applyBorder="1" applyAlignment="1">
      <alignment horizontal="center" vertical="center"/>
    </xf>
    <xf numFmtId="0" fontId="9" fillId="0" borderId="34" xfId="0" applyFont="1" applyBorder="1" applyAlignment="1">
      <alignment horizontal="center" vertical="center"/>
    </xf>
    <xf numFmtId="0" fontId="8" fillId="0" borderId="34" xfId="0" applyFont="1" applyBorder="1" applyAlignment="1">
      <alignment horizontal="center" vertical="center"/>
    </xf>
    <xf numFmtId="0" fontId="9" fillId="0" borderId="34" xfId="0" applyFont="1" applyBorder="1" applyAlignment="1">
      <alignment vertical="center"/>
    </xf>
    <xf numFmtId="3" fontId="8" fillId="0" borderId="0" xfId="0" applyNumberFormat="1" applyFont="1" applyAlignment="1">
      <alignment/>
    </xf>
    <xf numFmtId="3" fontId="8" fillId="33" borderId="0" xfId="0" applyNumberFormat="1" applyFont="1" applyFill="1" applyAlignment="1">
      <alignment/>
    </xf>
    <xf numFmtId="3" fontId="85" fillId="0" borderId="0" xfId="0" applyNumberFormat="1" applyFont="1" applyFill="1" applyAlignment="1">
      <alignment/>
    </xf>
    <xf numFmtId="3" fontId="8" fillId="0" borderId="0" xfId="0" applyNumberFormat="1" applyFont="1" applyFill="1" applyAlignment="1">
      <alignment/>
    </xf>
    <xf numFmtId="3" fontId="87" fillId="0" borderId="0" xfId="61" applyNumberFormat="1" applyFont="1" applyFill="1" applyBorder="1" applyAlignment="1">
      <alignment/>
      <protection/>
    </xf>
    <xf numFmtId="3" fontId="11" fillId="0" borderId="0" xfId="61" applyNumberFormat="1" applyFont="1" applyFill="1" applyAlignment="1">
      <alignment horizontal="center"/>
      <protection/>
    </xf>
    <xf numFmtId="3" fontId="11" fillId="0" borderId="0" xfId="61" applyNumberFormat="1" applyFont="1" applyFill="1" applyAlignment="1">
      <alignment horizontal="center" vertical="center"/>
      <protection/>
    </xf>
    <xf numFmtId="49" fontId="11" fillId="0" borderId="0" xfId="61" applyNumberFormat="1" applyFont="1" applyFill="1" applyAlignment="1">
      <alignment horizontal="center"/>
      <protection/>
    </xf>
    <xf numFmtId="3" fontId="33" fillId="0" borderId="0" xfId="61" applyNumberFormat="1" applyFont="1" applyFill="1" applyAlignment="1">
      <alignment horizontal="center"/>
      <protection/>
    </xf>
    <xf numFmtId="3" fontId="11" fillId="0" borderId="54" xfId="61" applyNumberFormat="1" applyFont="1" applyFill="1" applyBorder="1" applyAlignment="1">
      <alignment horizontal="center"/>
      <protection/>
    </xf>
    <xf numFmtId="3" fontId="88" fillId="0" borderId="54" xfId="61" applyNumberFormat="1" applyFont="1" applyFill="1" applyBorder="1" applyAlignment="1">
      <alignment horizontal="center"/>
      <protection/>
    </xf>
    <xf numFmtId="3" fontId="11" fillId="0" borderId="0" xfId="61" applyNumberFormat="1" applyFont="1" applyFill="1" applyBorder="1" applyAlignment="1">
      <alignment horizontal="center"/>
      <protection/>
    </xf>
    <xf numFmtId="3" fontId="11" fillId="0" borderId="0" xfId="61" applyNumberFormat="1" applyFont="1" applyFill="1" applyAlignment="1">
      <alignment horizontal="center" vertical="top"/>
      <protection/>
    </xf>
    <xf numFmtId="0" fontId="11" fillId="0" borderId="0" xfId="0" applyFont="1" applyAlignment="1">
      <alignment/>
    </xf>
    <xf numFmtId="3" fontId="8" fillId="0" borderId="0" xfId="61" applyNumberFormat="1" applyFont="1" applyFill="1" applyAlignment="1">
      <alignment horizontal="center"/>
      <protection/>
    </xf>
    <xf numFmtId="3" fontId="8" fillId="0" borderId="0" xfId="61" applyNumberFormat="1" applyFont="1" applyFill="1">
      <alignment/>
      <protection/>
    </xf>
    <xf numFmtId="3" fontId="8" fillId="0" borderId="0" xfId="61" applyNumberFormat="1" applyFont="1" applyFill="1" applyAlignment="1">
      <alignment/>
      <protection/>
    </xf>
    <xf numFmtId="3" fontId="8" fillId="0" borderId="0" xfId="61" applyNumberFormat="1" applyFont="1" applyFill="1" applyAlignment="1">
      <alignment horizontal="center" vertical="center"/>
      <protection/>
    </xf>
    <xf numFmtId="3" fontId="8" fillId="0" borderId="0" xfId="61" applyNumberFormat="1" applyFont="1" applyFill="1" applyAlignment="1">
      <alignment vertical="center"/>
      <protection/>
    </xf>
    <xf numFmtId="49" fontId="8" fillId="0" borderId="0" xfId="61" applyNumberFormat="1" applyFont="1" applyFill="1" applyAlignment="1">
      <alignment horizontal="center"/>
      <protection/>
    </xf>
    <xf numFmtId="3" fontId="9" fillId="0" borderId="0" xfId="61" applyNumberFormat="1" applyFont="1" applyFill="1" applyAlignment="1">
      <alignment horizontal="center"/>
      <protection/>
    </xf>
    <xf numFmtId="3" fontId="8" fillId="0" borderId="0" xfId="61" applyNumberFormat="1" applyFont="1" applyFill="1" applyBorder="1" applyAlignment="1">
      <alignment/>
      <protection/>
    </xf>
    <xf numFmtId="3" fontId="8" fillId="0" borderId="0" xfId="61" applyNumberFormat="1" applyFont="1" applyFill="1" applyBorder="1" applyAlignment="1">
      <alignment horizontal="center"/>
      <protection/>
    </xf>
    <xf numFmtId="3" fontId="8" fillId="0" borderId="68" xfId="61" applyNumberFormat="1" applyFont="1" applyFill="1" applyBorder="1" applyAlignment="1">
      <alignment horizontal="center" vertical="center" wrapText="1"/>
      <protection/>
    </xf>
    <xf numFmtId="3" fontId="9" fillId="0" borderId="68" xfId="61" applyNumberFormat="1" applyFont="1" applyFill="1" applyBorder="1" applyAlignment="1">
      <alignment horizontal="center" vertical="center"/>
      <protection/>
    </xf>
    <xf numFmtId="49" fontId="8" fillId="0" borderId="114" xfId="61" applyNumberFormat="1" applyFont="1" applyFill="1" applyBorder="1" applyAlignment="1">
      <alignment horizontal="center"/>
      <protection/>
    </xf>
    <xf numFmtId="3" fontId="9" fillId="0" borderId="30" xfId="61" applyNumberFormat="1" applyFont="1" applyFill="1" applyBorder="1" applyAlignment="1">
      <alignment horizontal="center"/>
      <protection/>
    </xf>
    <xf numFmtId="3" fontId="8" fillId="0" borderId="30" xfId="61" applyNumberFormat="1" applyFont="1" applyFill="1" applyBorder="1" applyAlignment="1">
      <alignment horizontal="center"/>
      <protection/>
    </xf>
    <xf numFmtId="3" fontId="9" fillId="0" borderId="30" xfId="61" applyNumberFormat="1" applyFont="1" applyFill="1" applyBorder="1" applyAlignment="1">
      <alignment wrapText="1"/>
      <protection/>
    </xf>
    <xf numFmtId="3" fontId="9" fillId="0" borderId="30" xfId="61" applyNumberFormat="1" applyFont="1" applyFill="1" applyBorder="1">
      <alignment/>
      <protection/>
    </xf>
    <xf numFmtId="3" fontId="86" fillId="0" borderId="117" xfId="61" applyNumberFormat="1" applyFont="1" applyFill="1" applyBorder="1">
      <alignment/>
      <protection/>
    </xf>
    <xf numFmtId="3" fontId="9" fillId="0" borderId="73" xfId="61" applyNumberFormat="1" applyFont="1" applyFill="1" applyBorder="1">
      <alignment/>
      <protection/>
    </xf>
    <xf numFmtId="3" fontId="9" fillId="0" borderId="0" xfId="61" applyNumberFormat="1" applyFont="1" applyFill="1">
      <alignment/>
      <protection/>
    </xf>
    <xf numFmtId="49" fontId="8" fillId="0" borderId="28" xfId="61" applyNumberFormat="1" applyFont="1" applyFill="1" applyBorder="1" applyAlignment="1">
      <alignment horizontal="center"/>
      <protection/>
    </xf>
    <xf numFmtId="3" fontId="8" fillId="0" borderId="0" xfId="61" applyNumberFormat="1" applyFont="1" applyFill="1" applyBorder="1">
      <alignment/>
      <protection/>
    </xf>
    <xf numFmtId="3" fontId="85" fillId="0" borderId="35" xfId="61" applyNumberFormat="1" applyFont="1" applyFill="1" applyBorder="1">
      <alignment/>
      <protection/>
    </xf>
    <xf numFmtId="3" fontId="8" fillId="0" borderId="29" xfId="61" applyNumberFormat="1" applyFont="1" applyFill="1" applyBorder="1">
      <alignment/>
      <protection/>
    </xf>
    <xf numFmtId="3" fontId="8" fillId="0" borderId="0" xfId="61" applyNumberFormat="1" applyFont="1" applyFill="1" applyBorder="1" applyAlignment="1">
      <alignment horizontal="left" indent="2"/>
      <protection/>
    </xf>
    <xf numFmtId="49" fontId="8" fillId="0" borderId="37" xfId="61" applyNumberFormat="1" applyFont="1" applyFill="1" applyBorder="1" applyAlignment="1">
      <alignment horizontal="center"/>
      <protection/>
    </xf>
    <xf numFmtId="3" fontId="9" fillId="0" borderId="33" xfId="61" applyNumberFormat="1" applyFont="1" applyFill="1" applyBorder="1" applyAlignment="1">
      <alignment horizontal="center"/>
      <protection/>
    </xf>
    <xf numFmtId="3" fontId="8" fillId="0" borderId="33" xfId="61" applyNumberFormat="1" applyFont="1" applyFill="1" applyBorder="1" applyAlignment="1">
      <alignment horizontal="center"/>
      <protection/>
    </xf>
    <xf numFmtId="3" fontId="9" fillId="0" borderId="33" xfId="61" applyNumberFormat="1" applyFont="1" applyFill="1" applyBorder="1">
      <alignment/>
      <protection/>
    </xf>
    <xf numFmtId="3" fontId="86" fillId="0" borderId="39" xfId="61" applyNumberFormat="1" applyFont="1" applyFill="1" applyBorder="1">
      <alignment/>
      <protection/>
    </xf>
    <xf numFmtId="3" fontId="9" fillId="0" borderId="76" xfId="61" applyNumberFormat="1" applyFont="1" applyFill="1" applyBorder="1">
      <alignment/>
      <protection/>
    </xf>
    <xf numFmtId="3" fontId="9" fillId="0" borderId="0" xfId="61" applyNumberFormat="1" applyFont="1" applyFill="1" applyBorder="1" applyAlignment="1">
      <alignment horizontal="center"/>
      <protection/>
    </xf>
    <xf numFmtId="3" fontId="9" fillId="0" borderId="0" xfId="61" applyNumberFormat="1" applyFont="1" applyFill="1" applyBorder="1">
      <alignment/>
      <protection/>
    </xf>
    <xf numFmtId="3" fontId="86" fillId="0" borderId="35" xfId="61" applyNumberFormat="1" applyFont="1" applyFill="1" applyBorder="1">
      <alignment/>
      <protection/>
    </xf>
    <xf numFmtId="3" fontId="9" fillId="0" borderId="78" xfId="61" applyNumberFormat="1" applyFont="1" applyFill="1" applyBorder="1">
      <alignment/>
      <protection/>
    </xf>
    <xf numFmtId="3" fontId="9" fillId="0" borderId="80" xfId="61" applyNumberFormat="1" applyFont="1" applyFill="1" applyBorder="1">
      <alignment/>
      <protection/>
    </xf>
    <xf numFmtId="3" fontId="9" fillId="0" borderId="29" xfId="61" applyNumberFormat="1" applyFont="1" applyFill="1" applyBorder="1">
      <alignment/>
      <protection/>
    </xf>
    <xf numFmtId="49" fontId="27" fillId="0" borderId="28" xfId="61" applyNumberFormat="1" applyFont="1" applyFill="1" applyBorder="1" applyAlignment="1">
      <alignment horizontal="center"/>
      <protection/>
    </xf>
    <xf numFmtId="3" fontId="27" fillId="0" borderId="0" xfId="61" applyNumberFormat="1" applyFont="1" applyFill="1" applyBorder="1" applyAlignment="1">
      <alignment horizontal="center"/>
      <protection/>
    </xf>
    <xf numFmtId="3" fontId="27" fillId="0" borderId="0" xfId="61" applyNumberFormat="1" applyFont="1" applyFill="1" applyBorder="1" applyAlignment="1">
      <alignment horizontal="left" indent="2"/>
      <protection/>
    </xf>
    <xf numFmtId="3" fontId="27" fillId="0" borderId="0" xfId="61" applyNumberFormat="1" applyFont="1" applyFill="1" applyBorder="1">
      <alignment/>
      <protection/>
    </xf>
    <xf numFmtId="3" fontId="89" fillId="0" borderId="35" xfId="61" applyNumberFormat="1" applyFont="1" applyFill="1" applyBorder="1">
      <alignment/>
      <protection/>
    </xf>
    <xf numFmtId="3" fontId="27" fillId="0" borderId="29" xfId="61" applyNumberFormat="1" applyFont="1" applyFill="1" applyBorder="1">
      <alignment/>
      <protection/>
    </xf>
    <xf numFmtId="3" fontId="27" fillId="0" borderId="0" xfId="61" applyNumberFormat="1" applyFont="1" applyFill="1">
      <alignment/>
      <protection/>
    </xf>
    <xf numFmtId="3" fontId="8" fillId="0" borderId="0" xfId="61" applyNumberFormat="1" applyFont="1" applyFill="1" applyBorder="1" applyAlignment="1">
      <alignment horizontal="left" indent="3"/>
      <protection/>
    </xf>
    <xf numFmtId="49" fontId="8" fillId="0" borderId="28" xfId="61" applyNumberFormat="1" applyFont="1" applyFill="1" applyBorder="1" applyAlignment="1">
      <alignment horizontal="center" vertical="center"/>
      <protection/>
    </xf>
    <xf numFmtId="3" fontId="9" fillId="0" borderId="0" xfId="61" applyNumberFormat="1" applyFont="1" applyFill="1" applyBorder="1" applyAlignment="1">
      <alignment horizontal="center" vertical="center"/>
      <protection/>
    </xf>
    <xf numFmtId="3" fontId="9" fillId="0" borderId="0" xfId="61" applyNumberFormat="1" applyFont="1" applyFill="1" applyBorder="1" applyAlignment="1">
      <alignment vertical="center"/>
      <protection/>
    </xf>
    <xf numFmtId="3" fontId="86" fillId="0" borderId="35" xfId="61" applyNumberFormat="1" applyFont="1" applyFill="1" applyBorder="1" applyAlignment="1">
      <alignment vertical="center"/>
      <protection/>
    </xf>
    <xf numFmtId="3" fontId="8" fillId="0" borderId="0" xfId="61" applyNumberFormat="1" applyFont="1" applyFill="1" applyBorder="1" applyAlignment="1">
      <alignment vertical="center"/>
      <protection/>
    </xf>
    <xf numFmtId="3" fontId="8" fillId="0" borderId="29" xfId="61" applyNumberFormat="1" applyFont="1" applyFill="1" applyBorder="1" applyAlignment="1">
      <alignment vertical="center"/>
      <protection/>
    </xf>
    <xf numFmtId="3" fontId="8" fillId="0" borderId="0" xfId="61" applyNumberFormat="1" applyFont="1" applyFill="1" applyBorder="1" applyAlignment="1">
      <alignment horizontal="left"/>
      <protection/>
    </xf>
    <xf numFmtId="49" fontId="8" fillId="0" borderId="28" xfId="61" applyNumberFormat="1" applyFont="1" applyFill="1" applyBorder="1" applyAlignment="1">
      <alignment horizontal="center" vertical="top"/>
      <protection/>
    </xf>
    <xf numFmtId="3" fontId="8" fillId="0" borderId="0" xfId="61" applyNumberFormat="1" applyFont="1" applyFill="1" applyBorder="1" applyAlignment="1">
      <alignment horizontal="center" vertical="top"/>
      <protection/>
    </xf>
    <xf numFmtId="3" fontId="8" fillId="0" borderId="0" xfId="61" applyNumberFormat="1" applyFont="1" applyFill="1" applyBorder="1" applyAlignment="1">
      <alignment vertical="top" wrapText="1"/>
      <protection/>
    </xf>
    <xf numFmtId="3" fontId="8" fillId="0" borderId="0" xfId="61" applyNumberFormat="1" applyFont="1" applyFill="1" applyBorder="1" applyAlignment="1">
      <alignment vertical="top"/>
      <protection/>
    </xf>
    <xf numFmtId="3" fontId="85" fillId="0" borderId="35" xfId="61" applyNumberFormat="1" applyFont="1" applyFill="1" applyBorder="1" applyAlignment="1">
      <alignment vertical="top"/>
      <protection/>
    </xf>
    <xf numFmtId="3" fontId="8" fillId="0" borderId="29" xfId="61" applyNumberFormat="1" applyFont="1" applyFill="1" applyBorder="1" applyAlignment="1">
      <alignment vertical="top"/>
      <protection/>
    </xf>
    <xf numFmtId="3" fontId="8" fillId="0" borderId="0" xfId="61" applyNumberFormat="1" applyFont="1" applyFill="1" applyAlignment="1">
      <alignment vertical="top"/>
      <protection/>
    </xf>
    <xf numFmtId="49" fontId="8" fillId="0" borderId="70" xfId="61" applyNumberFormat="1" applyFont="1" applyFill="1" applyBorder="1" applyAlignment="1">
      <alignment horizontal="center" vertical="center"/>
      <protection/>
    </xf>
    <xf numFmtId="3" fontId="9" fillId="0" borderId="71" xfId="61" applyNumberFormat="1" applyFont="1" applyFill="1" applyBorder="1" applyAlignment="1">
      <alignment horizontal="center" vertical="center"/>
      <protection/>
    </xf>
    <xf numFmtId="3" fontId="8" fillId="0" borderId="71" xfId="61" applyNumberFormat="1" applyFont="1" applyFill="1" applyBorder="1" applyAlignment="1">
      <alignment horizontal="center" vertical="center"/>
      <protection/>
    </xf>
    <xf numFmtId="3" fontId="9" fillId="0" borderId="71" xfId="61" applyNumberFormat="1" applyFont="1" applyFill="1" applyBorder="1" applyAlignment="1">
      <alignment vertical="center"/>
      <protection/>
    </xf>
    <xf numFmtId="3" fontId="86" fillId="0" borderId="148" xfId="61" applyNumberFormat="1" applyFont="1" applyFill="1" applyBorder="1" applyAlignment="1">
      <alignment vertical="center"/>
      <protection/>
    </xf>
    <xf numFmtId="3" fontId="9" fillId="0" borderId="72" xfId="61" applyNumberFormat="1" applyFont="1" applyFill="1" applyBorder="1" applyAlignment="1">
      <alignment vertical="center"/>
      <protection/>
    </xf>
    <xf numFmtId="3" fontId="85" fillId="0" borderId="35" xfId="61" applyNumberFormat="1" applyFont="1" applyFill="1" applyBorder="1" applyAlignment="1">
      <alignment/>
      <protection/>
    </xf>
    <xf numFmtId="3" fontId="8" fillId="0" borderId="29" xfId="61" applyNumberFormat="1" applyFont="1" applyFill="1" applyBorder="1" applyAlignment="1">
      <alignment/>
      <protection/>
    </xf>
    <xf numFmtId="3" fontId="8" fillId="0" borderId="0" xfId="61" applyNumberFormat="1" applyFont="1" applyFill="1" applyBorder="1" applyAlignment="1">
      <alignment horizontal="left" indent="1"/>
      <protection/>
    </xf>
    <xf numFmtId="3" fontId="8" fillId="0" borderId="0" xfId="61" applyNumberFormat="1" applyFont="1" applyFill="1" applyBorder="1" applyAlignment="1">
      <alignment horizontal="left" vertical="top" indent="1"/>
      <protection/>
    </xf>
    <xf numFmtId="3" fontId="8" fillId="0" borderId="31" xfId="61" applyNumberFormat="1" applyFont="1" applyFill="1" applyBorder="1" applyAlignment="1">
      <alignment vertical="top"/>
      <protection/>
    </xf>
    <xf numFmtId="3" fontId="8" fillId="0" borderId="74" xfId="61" applyNumberFormat="1" applyFont="1" applyFill="1" applyBorder="1">
      <alignment/>
      <protection/>
    </xf>
    <xf numFmtId="0" fontId="9" fillId="0" borderId="78" xfId="0" applyFont="1" applyBorder="1" applyAlignment="1">
      <alignment/>
    </xf>
    <xf numFmtId="3" fontId="9" fillId="0" borderId="78" xfId="0" applyNumberFormat="1" applyFont="1" applyBorder="1" applyAlignment="1">
      <alignment/>
    </xf>
    <xf numFmtId="3" fontId="9" fillId="0" borderId="78" xfId="0" applyNumberFormat="1" applyFont="1" applyFill="1" applyBorder="1" applyAlignment="1">
      <alignment/>
    </xf>
    <xf numFmtId="3" fontId="86" fillId="0" borderId="58" xfId="0" applyNumberFormat="1" applyFont="1" applyBorder="1" applyAlignment="1">
      <alignment/>
    </xf>
    <xf numFmtId="0" fontId="9" fillId="0" borderId="0" xfId="0" applyFont="1" applyBorder="1" applyAlignment="1">
      <alignment/>
    </xf>
    <xf numFmtId="49" fontId="8" fillId="0" borderId="0" xfId="61" applyNumberFormat="1" applyFont="1" applyFill="1" applyBorder="1" applyAlignment="1">
      <alignment horizontal="center"/>
      <protection/>
    </xf>
    <xf numFmtId="3" fontId="85" fillId="0" borderId="0" xfId="61" applyNumberFormat="1" applyFont="1" applyFill="1" applyBorder="1">
      <alignment/>
      <protection/>
    </xf>
    <xf numFmtId="3" fontId="85" fillId="0" borderId="0" xfId="61" applyNumberFormat="1" applyFont="1" applyFill="1">
      <alignment/>
      <protection/>
    </xf>
    <xf numFmtId="3" fontId="86" fillId="0" borderId="0" xfId="61" applyNumberFormat="1" applyFont="1" applyFill="1">
      <alignment/>
      <protection/>
    </xf>
    <xf numFmtId="3" fontId="14" fillId="0" borderId="0" xfId="61" applyNumberFormat="1" applyFont="1" applyFill="1" applyAlignment="1">
      <alignment horizontal="center"/>
      <protection/>
    </xf>
    <xf numFmtId="3" fontId="14" fillId="0" borderId="0" xfId="61" applyNumberFormat="1" applyFont="1" applyFill="1">
      <alignment/>
      <protection/>
    </xf>
    <xf numFmtId="3" fontId="14" fillId="0" borderId="0" xfId="61" applyNumberFormat="1" applyFont="1" applyFill="1" applyAlignment="1">
      <alignment horizontal="right"/>
      <protection/>
    </xf>
    <xf numFmtId="3" fontId="14" fillId="0" borderId="0" xfId="61" applyNumberFormat="1" applyFont="1" applyFill="1" applyAlignment="1">
      <alignment/>
      <protection/>
    </xf>
    <xf numFmtId="3" fontId="90" fillId="0" borderId="0" xfId="61" applyNumberFormat="1" applyFont="1" applyFill="1" applyAlignment="1">
      <alignment/>
      <protection/>
    </xf>
    <xf numFmtId="0" fontId="11" fillId="0" borderId="0" xfId="0" applyFont="1" applyAlignment="1">
      <alignment horizontal="center"/>
    </xf>
    <xf numFmtId="0" fontId="11" fillId="0" borderId="0" xfId="0" applyFont="1" applyAlignment="1">
      <alignment horizontal="center" vertical="center"/>
    </xf>
    <xf numFmtId="3" fontId="11" fillId="0" borderId="0" xfId="61" applyNumberFormat="1" applyFont="1" applyAlignment="1">
      <alignment horizontal="center"/>
      <protection/>
    </xf>
    <xf numFmtId="3" fontId="11" fillId="0" borderId="0" xfId="61" applyNumberFormat="1" applyFont="1" applyAlignment="1">
      <alignment horizontal="center" vertical="center"/>
      <protection/>
    </xf>
    <xf numFmtId="3" fontId="11" fillId="0" borderId="0" xfId="61" applyNumberFormat="1" applyFont="1" applyAlignment="1">
      <alignment horizontal="center" vertical="top"/>
      <protection/>
    </xf>
    <xf numFmtId="0" fontId="11" fillId="0" borderId="54" xfId="0" applyFont="1" applyBorder="1" applyAlignment="1">
      <alignment horizontal="center"/>
    </xf>
    <xf numFmtId="3" fontId="11" fillId="0" borderId="54" xfId="0" applyNumberFormat="1" applyFont="1" applyBorder="1" applyAlignment="1">
      <alignment horizontal="center"/>
    </xf>
    <xf numFmtId="3" fontId="11" fillId="0" borderId="54" xfId="0" applyNumberFormat="1" applyFont="1" applyFill="1" applyBorder="1" applyAlignment="1">
      <alignment horizontal="center"/>
    </xf>
    <xf numFmtId="3" fontId="88" fillId="0" borderId="54" xfId="0" applyNumberFormat="1" applyFont="1" applyFill="1" applyBorder="1" applyAlignment="1">
      <alignment horizontal="center"/>
    </xf>
    <xf numFmtId="0" fontId="14" fillId="0" borderId="0" xfId="0" applyFont="1" applyAlignment="1">
      <alignment horizontal="center"/>
    </xf>
    <xf numFmtId="3" fontId="14" fillId="0" borderId="0" xfId="0" applyNumberFormat="1" applyFont="1" applyBorder="1" applyAlignment="1">
      <alignment horizontal="center"/>
    </xf>
    <xf numFmtId="3" fontId="90" fillId="0" borderId="0" xfId="0" applyNumberFormat="1" applyFont="1" applyBorder="1" applyAlignment="1">
      <alignment/>
    </xf>
    <xf numFmtId="0" fontId="14" fillId="0" borderId="0" xfId="0" applyFont="1" applyAlignment="1">
      <alignment/>
    </xf>
    <xf numFmtId="0" fontId="14" fillId="0" borderId="0" xfId="0" applyFont="1" applyAlignment="1">
      <alignment horizontal="left"/>
    </xf>
    <xf numFmtId="3" fontId="90" fillId="0" borderId="28" xfId="0" applyNumberFormat="1" applyFont="1" applyFill="1" applyBorder="1" applyAlignment="1">
      <alignment horizontal="center" vertical="center"/>
    </xf>
    <xf numFmtId="3" fontId="90" fillId="0" borderId="0" xfId="0" applyNumberFormat="1" applyFont="1" applyFill="1" applyBorder="1" applyAlignment="1">
      <alignment horizontal="center" vertical="center"/>
    </xf>
    <xf numFmtId="3" fontId="90" fillId="0" borderId="0" xfId="65" applyNumberFormat="1" applyFont="1" applyFill="1" applyBorder="1" applyAlignment="1">
      <alignment vertical="center"/>
      <protection/>
    </xf>
    <xf numFmtId="3" fontId="90" fillId="0" borderId="0" xfId="0" applyNumberFormat="1" applyFont="1" applyFill="1" applyBorder="1" applyAlignment="1">
      <alignment/>
    </xf>
    <xf numFmtId="3" fontId="91" fillId="0" borderId="0" xfId="0" applyNumberFormat="1" applyFont="1" applyFill="1" applyBorder="1" applyAlignment="1">
      <alignment/>
    </xf>
    <xf numFmtId="3" fontId="90" fillId="0" borderId="29" xfId="0" applyNumberFormat="1" applyFont="1" applyFill="1" applyBorder="1" applyAlignment="1">
      <alignment/>
    </xf>
    <xf numFmtId="3" fontId="90" fillId="0" borderId="0" xfId="0" applyNumberFormat="1" applyFont="1" applyFill="1" applyAlignment="1">
      <alignment vertical="center"/>
    </xf>
    <xf numFmtId="3" fontId="90" fillId="0" borderId="28" xfId="0" applyNumberFormat="1" applyFont="1" applyFill="1" applyBorder="1" applyAlignment="1">
      <alignment horizontal="center" vertical="top"/>
    </xf>
    <xf numFmtId="3" fontId="90" fillId="0" borderId="0" xfId="0" applyNumberFormat="1" applyFont="1" applyFill="1" applyBorder="1" applyAlignment="1">
      <alignment horizontal="center" vertical="top"/>
    </xf>
    <xf numFmtId="3" fontId="90" fillId="0" borderId="0" xfId="65" applyNumberFormat="1" applyFont="1" applyFill="1" applyBorder="1" applyAlignment="1">
      <alignment horizontal="left" vertical="top" indent="2"/>
      <protection/>
    </xf>
    <xf numFmtId="3" fontId="90" fillId="0" borderId="0" xfId="0" applyNumberFormat="1" applyFont="1" applyFill="1" applyBorder="1" applyAlignment="1">
      <alignment vertical="top"/>
    </xf>
    <xf numFmtId="3" fontId="91" fillId="0" borderId="0" xfId="0" applyNumberFormat="1" applyFont="1" applyFill="1" applyBorder="1" applyAlignment="1">
      <alignment vertical="top"/>
    </xf>
    <xf numFmtId="3" fontId="90" fillId="0" borderId="0" xfId="0" applyNumberFormat="1" applyFont="1" applyFill="1" applyAlignment="1">
      <alignment vertical="top"/>
    </xf>
    <xf numFmtId="3" fontId="90" fillId="0" borderId="0" xfId="65" applyNumberFormat="1" applyFont="1" applyFill="1" applyBorder="1" applyAlignment="1">
      <alignment horizontal="left" vertical="center" indent="2"/>
      <protection/>
    </xf>
    <xf numFmtId="3" fontId="90" fillId="0" borderId="0" xfId="65" applyNumberFormat="1" applyFont="1" applyFill="1" applyBorder="1" applyAlignment="1">
      <alignment horizontal="left" vertical="center"/>
      <protection/>
    </xf>
    <xf numFmtId="3" fontId="90" fillId="0" borderId="0" xfId="65" applyNumberFormat="1" applyFont="1" applyFill="1" applyBorder="1" applyAlignment="1">
      <alignment horizontal="left" vertical="top"/>
      <protection/>
    </xf>
    <xf numFmtId="3" fontId="90" fillId="0" borderId="0" xfId="0" applyNumberFormat="1" applyFont="1" applyFill="1" applyBorder="1" applyAlignment="1">
      <alignment vertical="center"/>
    </xf>
    <xf numFmtId="3" fontId="91" fillId="0" borderId="0" xfId="0" applyNumberFormat="1" applyFont="1" applyFill="1" applyBorder="1" applyAlignment="1">
      <alignment vertical="center"/>
    </xf>
    <xf numFmtId="3" fontId="90" fillId="0" borderId="29" xfId="0" applyNumberFormat="1" applyFont="1" applyFill="1" applyBorder="1" applyAlignment="1">
      <alignment vertical="center"/>
    </xf>
    <xf numFmtId="0" fontId="4" fillId="0" borderId="149" xfId="0" applyFont="1" applyFill="1" applyBorder="1" applyAlignment="1">
      <alignment horizontal="center" vertical="center"/>
    </xf>
    <xf numFmtId="0" fontId="4" fillId="0" borderId="27" xfId="0" applyFont="1" applyFill="1" applyBorder="1" applyAlignment="1">
      <alignment horizontal="center" vertical="center"/>
    </xf>
    <xf numFmtId="3" fontId="14" fillId="0" borderId="0" xfId="65" applyNumberFormat="1" applyFont="1" applyFill="1" applyBorder="1" applyAlignment="1">
      <alignment horizontal="left" vertical="center" indent="1"/>
      <protection/>
    </xf>
    <xf numFmtId="3" fontId="90" fillId="0" borderId="0" xfId="65" applyNumberFormat="1" applyFont="1" applyBorder="1" applyAlignment="1">
      <alignment horizontal="center" vertical="center"/>
      <protection/>
    </xf>
    <xf numFmtId="3" fontId="87" fillId="0" borderId="0" xfId="0" applyNumberFormat="1" applyFont="1" applyBorder="1" applyAlignment="1">
      <alignment horizontal="right" vertical="center"/>
    </xf>
    <xf numFmtId="3" fontId="87" fillId="0" borderId="0" xfId="0" applyNumberFormat="1" applyFont="1" applyFill="1" applyBorder="1" applyAlignment="1">
      <alignment horizontal="right" vertical="center"/>
    </xf>
    <xf numFmtId="3" fontId="90" fillId="0" borderId="35" xfId="0" applyNumberFormat="1" applyFont="1" applyBorder="1" applyAlignment="1">
      <alignment horizontal="right" vertical="center"/>
    </xf>
    <xf numFmtId="3" fontId="90" fillId="0" borderId="0" xfId="0" applyNumberFormat="1" applyFont="1" applyFill="1" applyBorder="1" applyAlignment="1">
      <alignment horizontal="right"/>
    </xf>
    <xf numFmtId="3" fontId="90" fillId="0" borderId="0" xfId="0" applyNumberFormat="1" applyFont="1" applyBorder="1" applyAlignment="1">
      <alignment horizontal="right"/>
    </xf>
    <xf numFmtId="3" fontId="90" fillId="0" borderId="29" xfId="0" applyNumberFormat="1" applyFont="1" applyBorder="1" applyAlignment="1">
      <alignment horizontal="right"/>
    </xf>
    <xf numFmtId="3" fontId="90" fillId="0" borderId="0" xfId="0" applyNumberFormat="1" applyFont="1" applyBorder="1" applyAlignment="1">
      <alignment horizontal="right" vertical="center"/>
    </xf>
    <xf numFmtId="3" fontId="90" fillId="0" borderId="0" xfId="0" applyNumberFormat="1" applyFont="1" applyBorder="1" applyAlignment="1">
      <alignment vertical="center"/>
    </xf>
    <xf numFmtId="3" fontId="87" fillId="0" borderId="28" xfId="0" applyNumberFormat="1" applyFont="1" applyFill="1" applyBorder="1" applyAlignment="1">
      <alignment horizontal="center" vertical="center"/>
    </xf>
    <xf numFmtId="3" fontId="87" fillId="0" borderId="0" xfId="0" applyNumberFormat="1" applyFont="1" applyFill="1" applyBorder="1" applyAlignment="1">
      <alignment horizontal="center" vertical="center"/>
    </xf>
    <xf numFmtId="3" fontId="87" fillId="0" borderId="0" xfId="65" applyNumberFormat="1" applyFont="1" applyFill="1" applyBorder="1" applyAlignment="1">
      <alignment horizontal="left" vertical="center" wrapText="1" indent="1"/>
      <protection/>
    </xf>
    <xf numFmtId="3" fontId="87" fillId="0" borderId="0" xfId="65" applyNumberFormat="1" applyFont="1" applyFill="1" applyBorder="1" applyAlignment="1">
      <alignment horizontal="right" vertical="center" wrapText="1" indent="1"/>
      <protection/>
    </xf>
    <xf numFmtId="3" fontId="87" fillId="0" borderId="35" xfId="0" applyNumberFormat="1" applyFont="1" applyBorder="1" applyAlignment="1">
      <alignment horizontal="right" vertical="center"/>
    </xf>
    <xf numFmtId="3" fontId="87" fillId="0" borderId="29" xfId="0" applyNumberFormat="1" applyFont="1" applyBorder="1" applyAlignment="1">
      <alignment horizontal="right" vertical="center"/>
    </xf>
    <xf numFmtId="3" fontId="87" fillId="0" borderId="0" xfId="0" applyNumberFormat="1" applyFont="1" applyBorder="1" applyAlignment="1">
      <alignment vertical="center"/>
    </xf>
    <xf numFmtId="3" fontId="90" fillId="0" borderId="0" xfId="65" applyNumberFormat="1" applyFont="1" applyFill="1" applyBorder="1" applyAlignment="1">
      <alignment horizontal="left" vertical="center" wrapText="1" indent="1"/>
      <protection/>
    </xf>
    <xf numFmtId="3" fontId="90" fillId="0" borderId="0" xfId="65" applyNumberFormat="1" applyFont="1" applyFill="1" applyBorder="1" applyAlignment="1">
      <alignment horizontal="right" vertical="center" wrapText="1" indent="1"/>
      <protection/>
    </xf>
    <xf numFmtId="3" fontId="90" fillId="0" borderId="29" xfId="0" applyNumberFormat="1" applyFont="1" applyBorder="1" applyAlignment="1">
      <alignment horizontal="right" vertical="center"/>
    </xf>
    <xf numFmtId="3" fontId="19" fillId="0" borderId="78" xfId="0" applyNumberFormat="1" applyFont="1" applyFill="1" applyBorder="1" applyAlignment="1">
      <alignment horizontal="right" vertical="center"/>
    </xf>
    <xf numFmtId="3" fontId="90" fillId="0" borderId="0" xfId="65" applyNumberFormat="1" applyFont="1" applyFill="1" applyBorder="1" applyAlignment="1">
      <alignment horizontal="left" vertical="center" wrapText="1" indent="2"/>
      <protection/>
    </xf>
    <xf numFmtId="3" fontId="90" fillId="0" borderId="0" xfId="65" applyNumberFormat="1" applyFont="1" applyFill="1" applyBorder="1" applyAlignment="1">
      <alignment horizontal="left" vertical="center" wrapText="1"/>
      <protection/>
    </xf>
    <xf numFmtId="3" fontId="90" fillId="0" borderId="0" xfId="65" applyNumberFormat="1" applyFont="1" applyFill="1" applyBorder="1" applyAlignment="1">
      <alignment horizontal="right" vertical="center" wrapText="1"/>
      <protection/>
    </xf>
    <xf numFmtId="3" fontId="6" fillId="0" borderId="0" xfId="65" applyNumberFormat="1" applyFont="1" applyFill="1" applyBorder="1" applyAlignment="1">
      <alignment horizontal="left" vertical="center" indent="1"/>
      <protection/>
    </xf>
    <xf numFmtId="3" fontId="2" fillId="0" borderId="71" xfId="69" applyNumberFormat="1" applyFont="1" applyFill="1" applyBorder="1" applyAlignment="1">
      <alignment horizontal="center" vertical="center" wrapText="1"/>
      <protection/>
    </xf>
    <xf numFmtId="3" fontId="4" fillId="0" borderId="150" xfId="69" applyNumberFormat="1" applyFont="1" applyFill="1" applyBorder="1" applyAlignment="1">
      <alignment horizontal="right" wrapText="1"/>
      <protection/>
    </xf>
    <xf numFmtId="3" fontId="2" fillId="0" borderId="151" xfId="62" applyNumberFormat="1" applyFont="1" applyFill="1" applyBorder="1" applyAlignment="1">
      <alignment horizontal="right" vertical="center"/>
      <protection/>
    </xf>
    <xf numFmtId="3" fontId="2" fillId="0" borderId="152" xfId="62" applyNumberFormat="1" applyFont="1" applyFill="1" applyBorder="1" applyAlignment="1">
      <alignment horizontal="right" vertical="center"/>
      <protection/>
    </xf>
    <xf numFmtId="3" fontId="4" fillId="0" borderId="153" xfId="69" applyNumberFormat="1" applyFont="1" applyFill="1" applyBorder="1" applyAlignment="1">
      <alignment horizontal="right"/>
      <protection/>
    </xf>
    <xf numFmtId="3" fontId="4" fillId="0" borderId="154" xfId="69" applyNumberFormat="1" applyFont="1" applyFill="1" applyBorder="1" applyAlignment="1">
      <alignment horizontal="right"/>
      <protection/>
    </xf>
    <xf numFmtId="3" fontId="4" fillId="0" borderId="151" xfId="67" applyNumberFormat="1" applyFont="1" applyFill="1" applyBorder="1" applyAlignment="1">
      <alignment horizontal="right"/>
      <protection/>
    </xf>
    <xf numFmtId="3" fontId="2" fillId="0" borderId="151" xfId="67" applyNumberFormat="1" applyFont="1" applyFill="1" applyBorder="1" applyAlignment="1">
      <alignment vertical="center"/>
      <protection/>
    </xf>
    <xf numFmtId="0" fontId="2" fillId="0" borderId="151" xfId="69" applyFont="1" applyFill="1" applyBorder="1" applyAlignment="1">
      <alignment vertical="center"/>
      <protection/>
    </xf>
    <xf numFmtId="3" fontId="2" fillId="0" borderId="151" xfId="67" applyNumberFormat="1" applyFont="1" applyFill="1" applyBorder="1" applyAlignment="1">
      <alignment horizontal="right"/>
      <protection/>
    </xf>
    <xf numFmtId="3" fontId="2" fillId="0" borderId="151" xfId="67" applyNumberFormat="1" applyFont="1" applyFill="1" applyBorder="1" applyAlignment="1">
      <alignment horizontal="right" vertical="center"/>
      <protection/>
    </xf>
    <xf numFmtId="3" fontId="2" fillId="0" borderId="152" xfId="67" applyNumberFormat="1" applyFont="1" applyFill="1" applyBorder="1" applyAlignment="1">
      <alignment vertical="center"/>
      <protection/>
    </xf>
    <xf numFmtId="3" fontId="92" fillId="0" borderId="0" xfId="69" applyNumberFormat="1" applyFont="1" applyFill="1" applyBorder="1" applyAlignment="1">
      <alignment vertical="center"/>
      <protection/>
    </xf>
    <xf numFmtId="3" fontId="87" fillId="0" borderId="0" xfId="69" applyNumberFormat="1" applyFont="1" applyFill="1" applyBorder="1" applyAlignment="1">
      <alignment horizontal="center" vertical="center"/>
      <protection/>
    </xf>
    <xf numFmtId="3" fontId="92" fillId="0" borderId="155" xfId="69" applyNumberFormat="1" applyFont="1" applyFill="1" applyBorder="1" applyAlignment="1">
      <alignment horizontal="center" vertical="center" wrapText="1"/>
      <protection/>
    </xf>
    <xf numFmtId="3" fontId="93" fillId="0" borderId="156" xfId="69" applyNumberFormat="1" applyFont="1" applyFill="1" applyBorder="1" applyAlignment="1">
      <alignment horizontal="right" wrapText="1"/>
      <protection/>
    </xf>
    <xf numFmtId="3" fontId="92" fillId="0" borderId="67" xfId="62" applyNumberFormat="1" applyFont="1" applyFill="1" applyBorder="1" applyAlignment="1">
      <alignment horizontal="right" vertical="center"/>
      <protection/>
    </xf>
    <xf numFmtId="3" fontId="92" fillId="0" borderId="157" xfId="62" applyNumberFormat="1" applyFont="1" applyFill="1" applyBorder="1" applyAlignment="1">
      <alignment horizontal="right" vertical="center"/>
      <protection/>
    </xf>
    <xf numFmtId="3" fontId="93" fillId="0" borderId="158" xfId="69" applyNumberFormat="1" applyFont="1" applyFill="1" applyBorder="1" applyAlignment="1">
      <alignment horizontal="right" vertical="center"/>
      <protection/>
    </xf>
    <xf numFmtId="3" fontId="93" fillId="0" borderId="159" xfId="69" applyNumberFormat="1" applyFont="1" applyFill="1" applyBorder="1" applyAlignment="1">
      <alignment horizontal="right"/>
      <protection/>
    </xf>
    <xf numFmtId="3" fontId="93" fillId="0" borderId="160" xfId="69" applyNumberFormat="1" applyFont="1" applyFill="1" applyBorder="1" applyAlignment="1">
      <alignment horizontal="right"/>
      <protection/>
    </xf>
    <xf numFmtId="3" fontId="93" fillId="0" borderId="67" xfId="67" applyNumberFormat="1" applyFont="1" applyFill="1" applyBorder="1" applyAlignment="1">
      <alignment horizontal="right"/>
      <protection/>
    </xf>
    <xf numFmtId="3" fontId="92" fillId="0" borderId="67" xfId="67" applyNumberFormat="1" applyFont="1" applyFill="1" applyBorder="1" applyAlignment="1">
      <alignment vertical="center"/>
      <protection/>
    </xf>
    <xf numFmtId="0" fontId="92" fillId="0" borderId="67" xfId="69" applyFont="1" applyFill="1" applyBorder="1" applyAlignment="1">
      <alignment vertical="center"/>
      <protection/>
    </xf>
    <xf numFmtId="3" fontId="92" fillId="0" borderId="67" xfId="67" applyNumberFormat="1" applyFont="1" applyFill="1" applyBorder="1" applyAlignment="1">
      <alignment horizontal="right"/>
      <protection/>
    </xf>
    <xf numFmtId="3" fontId="92" fillId="0" borderId="67" xfId="67" applyNumberFormat="1" applyFont="1" applyFill="1" applyBorder="1" applyAlignment="1">
      <alignment horizontal="right" vertical="center"/>
      <protection/>
    </xf>
    <xf numFmtId="3" fontId="92" fillId="0" borderId="157" xfId="67" applyNumberFormat="1" applyFont="1" applyFill="1" applyBorder="1" applyAlignment="1">
      <alignment vertical="center"/>
      <protection/>
    </xf>
    <xf numFmtId="3" fontId="93" fillId="0" borderId="158" xfId="67" applyNumberFormat="1" applyFont="1" applyFill="1" applyBorder="1" applyAlignment="1">
      <alignment vertical="center"/>
      <protection/>
    </xf>
    <xf numFmtId="3" fontId="93" fillId="0" borderId="161" xfId="69" applyNumberFormat="1" applyFont="1" applyFill="1" applyBorder="1" applyAlignment="1">
      <alignment horizontal="right" vertical="center"/>
      <protection/>
    </xf>
    <xf numFmtId="3" fontId="88" fillId="0" borderId="0" xfId="69" applyNumberFormat="1" applyFont="1" applyFill="1" applyBorder="1" applyAlignment="1">
      <alignment vertical="center"/>
      <protection/>
    </xf>
    <xf numFmtId="3" fontId="23" fillId="0" borderId="0" xfId="69" applyNumberFormat="1" applyFont="1" applyFill="1" applyBorder="1" applyAlignment="1">
      <alignment horizontal="center" vertical="center"/>
      <protection/>
    </xf>
    <xf numFmtId="3" fontId="30" fillId="0" borderId="12" xfId="67" applyNumberFormat="1" applyFont="1" applyFill="1" applyBorder="1" applyAlignment="1">
      <alignment vertical="center"/>
      <protection/>
    </xf>
    <xf numFmtId="3" fontId="14" fillId="0" borderId="71" xfId="67" applyNumberFormat="1" applyFont="1" applyFill="1" applyBorder="1" applyAlignment="1">
      <alignment horizontal="center" vertical="center" wrapText="1"/>
      <protection/>
    </xf>
    <xf numFmtId="3" fontId="2" fillId="0" borderId="150" xfId="67" applyNumberFormat="1" applyFont="1" applyFill="1" applyBorder="1">
      <alignment/>
      <protection/>
    </xf>
    <xf numFmtId="3" fontId="2" fillId="0" borderId="151" xfId="67" applyNumberFormat="1" applyFont="1" applyFill="1" applyBorder="1" applyAlignment="1">
      <alignment/>
      <protection/>
    </xf>
    <xf numFmtId="3" fontId="2" fillId="0" borderId="151" xfId="67" applyNumberFormat="1" applyFont="1" applyFill="1" applyBorder="1">
      <alignment/>
      <protection/>
    </xf>
    <xf numFmtId="3" fontId="2" fillId="0" borderId="151" xfId="63" applyNumberFormat="1" applyFont="1" applyFill="1" applyBorder="1" applyAlignment="1">
      <alignment vertical="center"/>
      <protection/>
    </xf>
    <xf numFmtId="3" fontId="2" fillId="0" borderId="151" xfId="67" applyNumberFormat="1" applyFont="1" applyFill="1" applyBorder="1" applyAlignment="1">
      <alignment vertical="top"/>
      <protection/>
    </xf>
    <xf numFmtId="3" fontId="2" fillId="0" borderId="162" xfId="67" applyNumberFormat="1" applyFont="1" applyFill="1" applyBorder="1" applyAlignment="1">
      <alignment horizontal="right"/>
      <protection/>
    </xf>
    <xf numFmtId="3" fontId="2" fillId="0" borderId="150" xfId="67" applyNumberFormat="1" applyFont="1" applyFill="1" applyBorder="1" applyAlignment="1">
      <alignment vertical="center"/>
      <protection/>
    </xf>
    <xf numFmtId="3" fontId="5" fillId="0" borderId="0" xfId="67" applyNumberFormat="1" applyFont="1" applyFill="1" applyBorder="1" applyAlignment="1">
      <alignment/>
      <protection/>
    </xf>
    <xf numFmtId="3" fontId="23" fillId="0" borderId="0" xfId="67" applyNumberFormat="1" applyFont="1" applyFill="1" applyBorder="1" applyAlignment="1">
      <alignment horizontal="center"/>
      <protection/>
    </xf>
    <xf numFmtId="3" fontId="92" fillId="0" borderId="0" xfId="67" applyNumberFormat="1" applyFont="1" applyFill="1" applyBorder="1" applyAlignment="1">
      <alignment vertical="top"/>
      <protection/>
    </xf>
    <xf numFmtId="3" fontId="92" fillId="0" borderId="0" xfId="67" applyNumberFormat="1" applyFont="1" applyFill="1" applyBorder="1">
      <alignment/>
      <protection/>
    </xf>
    <xf numFmtId="3" fontId="87" fillId="0" borderId="0" xfId="67" applyNumberFormat="1" applyFont="1" applyFill="1" applyBorder="1" applyAlignment="1">
      <alignment horizontal="center"/>
      <protection/>
    </xf>
    <xf numFmtId="3" fontId="90" fillId="0" borderId="155" xfId="67" applyNumberFormat="1" applyFont="1" applyFill="1" applyBorder="1" applyAlignment="1">
      <alignment horizontal="center" vertical="center" wrapText="1"/>
      <protection/>
    </xf>
    <xf numFmtId="3" fontId="92" fillId="0" borderId="156" xfId="67" applyNumberFormat="1" applyFont="1" applyFill="1" applyBorder="1">
      <alignment/>
      <protection/>
    </xf>
    <xf numFmtId="3" fontId="92" fillId="0" borderId="67" xfId="67" applyNumberFormat="1" applyFont="1" applyFill="1" applyBorder="1" applyAlignment="1">
      <alignment/>
      <protection/>
    </xf>
    <xf numFmtId="3" fontId="92" fillId="0" borderId="67" xfId="67" applyNumberFormat="1" applyFont="1" applyFill="1" applyBorder="1">
      <alignment/>
      <protection/>
    </xf>
    <xf numFmtId="3" fontId="92" fillId="0" borderId="67" xfId="63" applyNumberFormat="1" applyFont="1" applyFill="1" applyBorder="1" applyAlignment="1">
      <alignment vertical="center"/>
      <protection/>
    </xf>
    <xf numFmtId="3" fontId="92" fillId="0" borderId="67" xfId="67" applyNumberFormat="1" applyFont="1" applyFill="1" applyBorder="1" applyAlignment="1">
      <alignment vertical="top"/>
      <protection/>
    </xf>
    <xf numFmtId="3" fontId="92" fillId="0" borderId="163" xfId="67" applyNumberFormat="1" applyFont="1" applyFill="1" applyBorder="1" applyAlignment="1">
      <alignment horizontal="right"/>
      <protection/>
    </xf>
    <xf numFmtId="3" fontId="93" fillId="0" borderId="164" xfId="67" applyNumberFormat="1" applyFont="1" applyFill="1" applyBorder="1" applyAlignment="1">
      <alignment vertical="center"/>
      <protection/>
    </xf>
    <xf numFmtId="3" fontId="92" fillId="0" borderId="156" xfId="67" applyNumberFormat="1" applyFont="1" applyFill="1" applyBorder="1" applyAlignment="1">
      <alignment vertical="center"/>
      <protection/>
    </xf>
    <xf numFmtId="3" fontId="93" fillId="0" borderId="161" xfId="67" applyNumberFormat="1" applyFont="1" applyFill="1" applyBorder="1" applyAlignment="1">
      <alignment vertical="center"/>
      <protection/>
    </xf>
    <xf numFmtId="3" fontId="87" fillId="0" borderId="0" xfId="67" applyNumberFormat="1" applyFont="1" applyFill="1" applyBorder="1" applyAlignment="1">
      <alignment/>
      <protection/>
    </xf>
    <xf numFmtId="3" fontId="87" fillId="0" borderId="0" xfId="67" applyNumberFormat="1" applyFont="1" applyFill="1" applyBorder="1">
      <alignment/>
      <protection/>
    </xf>
    <xf numFmtId="0" fontId="4" fillId="0" borderId="28" xfId="0" applyFont="1" applyBorder="1" applyAlignment="1">
      <alignment vertical="center"/>
    </xf>
    <xf numFmtId="3" fontId="2" fillId="0" borderId="0" xfId="0" applyNumberFormat="1" applyFont="1" applyFill="1" applyBorder="1" applyAlignment="1">
      <alignment horizontal="right" vertical="center"/>
    </xf>
    <xf numFmtId="3" fontId="2" fillId="0" borderId="29" xfId="0" applyNumberFormat="1" applyFont="1" applyFill="1" applyBorder="1" applyAlignment="1">
      <alignment horizontal="right" vertical="center"/>
    </xf>
    <xf numFmtId="0" fontId="93" fillId="0" borderId="28" xfId="0" applyFont="1" applyBorder="1" applyAlignment="1">
      <alignment/>
    </xf>
    <xf numFmtId="0" fontId="92" fillId="0" borderId="0" xfId="0" applyFont="1" applyFill="1" applyBorder="1" applyAlignment="1">
      <alignment/>
    </xf>
    <xf numFmtId="3" fontId="92" fillId="0" borderId="0" xfId="0" applyNumberFormat="1" applyFont="1" applyFill="1" applyBorder="1" applyAlignment="1">
      <alignment horizontal="right"/>
    </xf>
    <xf numFmtId="3" fontId="92" fillId="0" borderId="29" xfId="0" applyNumberFormat="1" applyFont="1" applyFill="1" applyBorder="1" applyAlignment="1">
      <alignment horizontal="right"/>
    </xf>
    <xf numFmtId="0" fontId="94" fillId="0" borderId="0" xfId="0" applyFont="1" applyFill="1" applyBorder="1" applyAlignment="1">
      <alignment/>
    </xf>
    <xf numFmtId="0" fontId="93" fillId="0" borderId="165" xfId="0" applyFont="1" applyBorder="1" applyAlignment="1">
      <alignment vertical="center"/>
    </xf>
    <xf numFmtId="0" fontId="92" fillId="0" borderId="60" xfId="0" applyFont="1" applyFill="1" applyBorder="1" applyAlignment="1">
      <alignment vertical="center"/>
    </xf>
    <xf numFmtId="3" fontId="92" fillId="0" borderId="60" xfId="0" applyNumberFormat="1" applyFont="1" applyFill="1" applyBorder="1" applyAlignment="1">
      <alignment horizontal="right" vertical="center"/>
    </xf>
    <xf numFmtId="3" fontId="92" fillId="0" borderId="79" xfId="0" applyNumberFormat="1" applyFont="1" applyFill="1" applyBorder="1" applyAlignment="1">
      <alignment horizontal="right" vertical="center"/>
    </xf>
    <xf numFmtId="0" fontId="92" fillId="0" borderId="0" xfId="0" applyFont="1" applyFill="1" applyBorder="1" applyAlignment="1">
      <alignment vertical="center"/>
    </xf>
    <xf numFmtId="0" fontId="6" fillId="0" borderId="0" xfId="0" applyFont="1" applyBorder="1" applyAlignment="1">
      <alignment horizontal="center"/>
    </xf>
    <xf numFmtId="0" fontId="11" fillId="0" borderId="0" xfId="0" applyFont="1" applyBorder="1" applyAlignment="1">
      <alignment horizontal="center" vertical="top"/>
    </xf>
    <xf numFmtId="0" fontId="11" fillId="0" borderId="0" xfId="0" applyFont="1" applyBorder="1" applyAlignment="1">
      <alignment horizontal="center" vertical="center"/>
    </xf>
    <xf numFmtId="0" fontId="11" fillId="0" borderId="0" xfId="0" applyFont="1" applyBorder="1" applyAlignment="1">
      <alignment horizontal="center"/>
    </xf>
    <xf numFmtId="0" fontId="88" fillId="0" borderId="0" xfId="0" applyFont="1" applyFill="1" applyBorder="1" applyAlignment="1">
      <alignment horizontal="center"/>
    </xf>
    <xf numFmtId="0" fontId="11" fillId="0" borderId="0" xfId="0" applyFont="1" applyFill="1" applyBorder="1" applyAlignment="1">
      <alignment horizontal="center"/>
    </xf>
    <xf numFmtId="3" fontId="92" fillId="0" borderId="15" xfId="62" applyNumberFormat="1" applyFont="1" applyFill="1" applyBorder="1" applyAlignment="1">
      <alignment horizontal="center"/>
      <protection/>
    </xf>
    <xf numFmtId="3" fontId="92" fillId="0" borderId="11" xfId="62" applyNumberFormat="1" applyFont="1" applyFill="1" applyBorder="1" applyAlignment="1">
      <alignment horizontal="center" vertical="center"/>
      <protection/>
    </xf>
    <xf numFmtId="3" fontId="92" fillId="0" borderId="11" xfId="62" applyNumberFormat="1" applyFont="1" applyFill="1" applyBorder="1" applyAlignment="1">
      <alignment horizontal="left" vertical="center" wrapText="1" indent="4"/>
      <protection/>
    </xf>
    <xf numFmtId="3" fontId="92" fillId="0" borderId="62" xfId="62" applyNumberFormat="1" applyFont="1" applyFill="1" applyBorder="1" applyAlignment="1">
      <alignment horizontal="right"/>
      <protection/>
    </xf>
    <xf numFmtId="3" fontId="92" fillId="0" borderId="86" xfId="62" applyNumberFormat="1" applyFont="1" applyFill="1" applyBorder="1" applyAlignment="1">
      <alignment horizontal="right"/>
      <protection/>
    </xf>
    <xf numFmtId="3" fontId="92" fillId="0" borderId="0" xfId="62" applyNumberFormat="1" applyFont="1" applyFill="1" applyAlignment="1">
      <alignment horizontal="center"/>
      <protection/>
    </xf>
    <xf numFmtId="3" fontId="92" fillId="0" borderId="11" xfId="62" applyNumberFormat="1" applyFont="1" applyFill="1" applyBorder="1" applyAlignment="1">
      <alignment vertical="center" wrapText="1"/>
      <protection/>
    </xf>
    <xf numFmtId="3" fontId="2" fillId="0" borderId="15" xfId="62" applyNumberFormat="1" applyFont="1" applyFill="1" applyBorder="1" applyAlignment="1">
      <alignment horizontal="center" vertical="center"/>
      <protection/>
    </xf>
    <xf numFmtId="3" fontId="2" fillId="0" borderId="62" xfId="62" applyNumberFormat="1" applyFont="1" applyFill="1" applyBorder="1" applyAlignment="1">
      <alignment horizontal="center" vertical="center"/>
      <protection/>
    </xf>
    <xf numFmtId="3" fontId="2" fillId="0" borderId="62" xfId="62" applyNumberFormat="1" applyFont="1" applyFill="1" applyBorder="1" applyAlignment="1">
      <alignment horizontal="right" vertical="center"/>
      <protection/>
    </xf>
    <xf numFmtId="3" fontId="2" fillId="0" borderId="86" xfId="62" applyNumberFormat="1" applyFont="1" applyFill="1" applyBorder="1" applyAlignment="1">
      <alignment horizontal="right" vertical="center"/>
      <protection/>
    </xf>
    <xf numFmtId="3" fontId="90" fillId="0" borderId="15" xfId="62" applyNumberFormat="1" applyFont="1" applyFill="1" applyBorder="1" applyAlignment="1">
      <alignment horizontal="center"/>
      <protection/>
    </xf>
    <xf numFmtId="3" fontId="90" fillId="0" borderId="11" xfId="62" applyNumberFormat="1" applyFont="1" applyFill="1" applyBorder="1" applyAlignment="1">
      <alignment horizontal="center" vertical="center"/>
      <protection/>
    </xf>
    <xf numFmtId="3" fontId="90" fillId="0" borderId="62" xfId="62" applyNumberFormat="1" applyFont="1" applyFill="1" applyBorder="1" applyAlignment="1">
      <alignment horizontal="right"/>
      <protection/>
    </xf>
    <xf numFmtId="3" fontId="90" fillId="0" borderId="86" xfId="62" applyNumberFormat="1" applyFont="1" applyFill="1" applyBorder="1" applyAlignment="1">
      <alignment horizontal="right"/>
      <protection/>
    </xf>
    <xf numFmtId="3" fontId="90" fillId="0" borderId="0" xfId="62" applyNumberFormat="1" applyFont="1" applyFill="1" applyAlignment="1">
      <alignment horizontal="center"/>
      <protection/>
    </xf>
    <xf numFmtId="3" fontId="2" fillId="0" borderId="0" xfId="62" applyNumberFormat="1" applyFont="1" applyFill="1" applyBorder="1" applyAlignment="1">
      <alignment horizontal="center" vertical="center" wrapText="1"/>
      <protection/>
    </xf>
    <xf numFmtId="3" fontId="5" fillId="0" borderId="61" xfId="0" applyNumberFormat="1" applyFont="1" applyFill="1" applyBorder="1" applyAlignment="1">
      <alignment wrapText="1"/>
    </xf>
    <xf numFmtId="3" fontId="5" fillId="0" borderId="11" xfId="0" applyNumberFormat="1" applyFont="1" applyFill="1" applyBorder="1" applyAlignment="1">
      <alignment wrapText="1"/>
    </xf>
    <xf numFmtId="3" fontId="90" fillId="0" borderId="10" xfId="0" applyNumberFormat="1" applyFont="1" applyFill="1" applyBorder="1" applyAlignment="1">
      <alignment horizontal="center" wrapText="1"/>
    </xf>
    <xf numFmtId="3" fontId="90" fillId="0" borderId="11" xfId="0" applyNumberFormat="1" applyFont="1" applyFill="1" applyBorder="1" applyAlignment="1">
      <alignment horizontal="center" wrapText="1"/>
    </xf>
    <xf numFmtId="3" fontId="90" fillId="0" borderId="11" xfId="0" applyNumberFormat="1" applyFont="1" applyFill="1" applyBorder="1" applyAlignment="1">
      <alignment/>
    </xf>
    <xf numFmtId="3" fontId="90" fillId="0" borderId="22" xfId="0" applyNumberFormat="1" applyFont="1" applyFill="1" applyBorder="1" applyAlignment="1">
      <alignment/>
    </xf>
    <xf numFmtId="3" fontId="90" fillId="0" borderId="0" xfId="62" applyNumberFormat="1" applyFont="1" applyFill="1" applyAlignment="1">
      <alignment/>
      <protection/>
    </xf>
    <xf numFmtId="3" fontId="92" fillId="0" borderId="10" xfId="62" applyNumberFormat="1" applyFont="1" applyFill="1" applyBorder="1" applyAlignment="1">
      <alignment horizontal="center" vertical="center"/>
      <protection/>
    </xf>
    <xf numFmtId="3" fontId="92" fillId="0" borderId="11" xfId="62" applyNumberFormat="1" applyFont="1" applyFill="1" applyBorder="1" applyAlignment="1">
      <alignment horizontal="center" vertical="top"/>
      <protection/>
    </xf>
    <xf numFmtId="3" fontId="93" fillId="0" borderId="11" xfId="62" applyNumberFormat="1" applyFont="1" applyFill="1" applyBorder="1" applyAlignment="1">
      <alignment horizontal="right" vertical="center"/>
      <protection/>
    </xf>
    <xf numFmtId="3" fontId="93" fillId="0" borderId="22" xfId="62" applyNumberFormat="1" applyFont="1" applyFill="1" applyBorder="1" applyAlignment="1">
      <alignment horizontal="right" vertical="center"/>
      <protection/>
    </xf>
    <xf numFmtId="3" fontId="92" fillId="0" borderId="0" xfId="62" applyNumberFormat="1" applyFont="1" applyFill="1" applyBorder="1" applyAlignment="1">
      <alignment vertical="center"/>
      <protection/>
    </xf>
    <xf numFmtId="3" fontId="19" fillId="0" borderId="60" xfId="0" applyNumberFormat="1" applyFont="1" applyFill="1" applyBorder="1" applyAlignment="1">
      <alignment horizontal="center" vertical="center"/>
    </xf>
    <xf numFmtId="3" fontId="19" fillId="0" borderId="85" xfId="0" applyNumberFormat="1" applyFont="1" applyFill="1" applyBorder="1" applyAlignment="1">
      <alignment horizontal="right" vertical="center"/>
    </xf>
    <xf numFmtId="3" fontId="19" fillId="0" borderId="60" xfId="0" applyNumberFormat="1" applyFont="1" applyFill="1" applyBorder="1" applyAlignment="1">
      <alignment horizontal="right" vertical="center"/>
    </xf>
    <xf numFmtId="3" fontId="19" fillId="0" borderId="79" xfId="0" applyNumberFormat="1" applyFont="1" applyFill="1" applyBorder="1" applyAlignment="1">
      <alignment horizontal="right" vertical="center"/>
    </xf>
    <xf numFmtId="3" fontId="19" fillId="0" borderId="35" xfId="0" applyNumberFormat="1" applyFont="1" applyFill="1" applyBorder="1" applyAlignment="1">
      <alignment horizontal="right" vertical="center"/>
    </xf>
    <xf numFmtId="3" fontId="90" fillId="0" borderId="28" xfId="0" applyNumberFormat="1" applyFont="1" applyFill="1" applyBorder="1" applyAlignment="1">
      <alignment horizontal="left" vertical="center" wrapText="1"/>
    </xf>
    <xf numFmtId="3" fontId="90" fillId="0" borderId="0" xfId="0" applyNumberFormat="1" applyFont="1" applyFill="1" applyBorder="1" applyAlignment="1">
      <alignment horizontal="left" vertical="center" wrapText="1"/>
    </xf>
    <xf numFmtId="3" fontId="90" fillId="0" borderId="35" xfId="0" applyNumberFormat="1" applyFont="1" applyFill="1" applyBorder="1" applyAlignment="1">
      <alignment horizontal="right" vertical="center"/>
    </xf>
    <xf numFmtId="3" fontId="90" fillId="0" borderId="0" xfId="0" applyNumberFormat="1" applyFont="1" applyFill="1" applyBorder="1" applyAlignment="1">
      <alignment horizontal="right" vertical="center"/>
    </xf>
    <xf numFmtId="3" fontId="90" fillId="0" borderId="29" xfId="0" applyNumberFormat="1" applyFont="1" applyFill="1" applyBorder="1" applyAlignment="1">
      <alignment horizontal="right" vertical="center"/>
    </xf>
    <xf numFmtId="3" fontId="14" fillId="0" borderId="28" xfId="0" applyNumberFormat="1" applyFont="1" applyFill="1" applyBorder="1" applyAlignment="1">
      <alignment horizontal="left" vertical="center" wrapText="1"/>
    </xf>
    <xf numFmtId="3" fontId="14" fillId="0" borderId="0" xfId="0" applyNumberFormat="1" applyFont="1" applyFill="1" applyBorder="1" applyAlignment="1">
      <alignment horizontal="left" vertical="center" wrapText="1"/>
    </xf>
    <xf numFmtId="3" fontId="14" fillId="0" borderId="35" xfId="0" applyNumberFormat="1" applyFont="1" applyFill="1" applyBorder="1" applyAlignment="1">
      <alignment horizontal="right" vertical="center"/>
    </xf>
    <xf numFmtId="3" fontId="14" fillId="0" borderId="29" xfId="0" applyNumberFormat="1" applyFont="1" applyFill="1" applyBorder="1" applyAlignment="1">
      <alignment horizontal="right" vertical="center"/>
    </xf>
    <xf numFmtId="3" fontId="18" fillId="0" borderId="35" xfId="0" applyNumberFormat="1" applyFont="1" applyFill="1" applyBorder="1" applyAlignment="1">
      <alignment horizontal="right" vertical="center"/>
    </xf>
    <xf numFmtId="3" fontId="18" fillId="0" borderId="29" xfId="0" applyNumberFormat="1" applyFont="1" applyFill="1" applyBorder="1" applyAlignment="1">
      <alignment horizontal="right" vertical="center"/>
    </xf>
    <xf numFmtId="3" fontId="18" fillId="0" borderId="0" xfId="0" applyNumberFormat="1" applyFont="1" applyFill="1" applyBorder="1" applyAlignment="1">
      <alignment horizontal="right"/>
    </xf>
    <xf numFmtId="3" fontId="19" fillId="0" borderId="28" xfId="0" applyNumberFormat="1" applyFont="1" applyFill="1" applyBorder="1" applyAlignment="1">
      <alignment horizontal="left" vertical="center" wrapText="1"/>
    </xf>
    <xf numFmtId="3" fontId="19" fillId="0" borderId="0" xfId="0" applyNumberFormat="1" applyFont="1" applyFill="1" applyBorder="1" applyAlignment="1">
      <alignment horizontal="left" vertical="center" wrapText="1"/>
    </xf>
    <xf numFmtId="3" fontId="14" fillId="0" borderId="0" xfId="0" applyNumberFormat="1" applyFont="1" applyFill="1" applyBorder="1" applyAlignment="1">
      <alignment horizontal="center" vertical="center" wrapText="1"/>
    </xf>
    <xf numFmtId="3" fontId="19" fillId="0" borderId="53" xfId="0" applyNumberFormat="1" applyFont="1" applyFill="1" applyBorder="1" applyAlignment="1">
      <alignment horizontal="left" vertical="center" wrapText="1"/>
    </xf>
    <xf numFmtId="3" fontId="19" fillId="0" borderId="54" xfId="0" applyNumberFormat="1" applyFont="1" applyFill="1" applyBorder="1" applyAlignment="1">
      <alignment horizontal="left" vertical="center" wrapText="1"/>
    </xf>
    <xf numFmtId="3" fontId="19" fillId="0" borderId="56" xfId="0" applyNumberFormat="1" applyFont="1" applyFill="1" applyBorder="1" applyAlignment="1">
      <alignment horizontal="right" vertical="center"/>
    </xf>
    <xf numFmtId="3" fontId="19" fillId="0" borderId="54" xfId="0" applyNumberFormat="1" applyFont="1" applyFill="1" applyBorder="1" applyAlignment="1">
      <alignment horizontal="right" vertical="center"/>
    </xf>
    <xf numFmtId="3" fontId="19" fillId="0" borderId="29" xfId="0" applyNumberFormat="1" applyFont="1" applyBorder="1" applyAlignment="1">
      <alignment horizontal="right" vertical="center"/>
    </xf>
    <xf numFmtId="3" fontId="17" fillId="0" borderId="29" xfId="0" applyNumberFormat="1" applyFont="1" applyBorder="1" applyAlignment="1">
      <alignment horizontal="right" vertical="center"/>
    </xf>
    <xf numFmtId="3" fontId="19" fillId="0" borderId="166" xfId="0" applyNumberFormat="1" applyFont="1" applyBorder="1" applyAlignment="1">
      <alignment horizontal="right" vertical="center"/>
    </xf>
    <xf numFmtId="3" fontId="19" fillId="0" borderId="102" xfId="0" applyNumberFormat="1" applyFont="1" applyBorder="1" applyAlignment="1">
      <alignment horizontal="right" vertical="center"/>
    </xf>
    <xf numFmtId="3" fontId="19" fillId="0" borderId="29" xfId="0" applyNumberFormat="1" applyFont="1" applyBorder="1" applyAlignment="1">
      <alignment horizontal="right" vertical="top"/>
    </xf>
    <xf numFmtId="3" fontId="19" fillId="0" borderId="102" xfId="0" applyNumberFormat="1" applyFont="1" applyFill="1" applyBorder="1" applyAlignment="1">
      <alignment horizontal="right" vertical="center"/>
    </xf>
    <xf numFmtId="3" fontId="11" fillId="0" borderId="68" xfId="61" applyNumberFormat="1" applyFont="1" applyFill="1" applyBorder="1" applyAlignment="1">
      <alignment horizontal="center" vertical="center" wrapText="1"/>
      <protection/>
    </xf>
    <xf numFmtId="3" fontId="4" fillId="0" borderId="69" xfId="61" applyNumberFormat="1" applyFont="1" applyFill="1" applyBorder="1" applyAlignment="1">
      <alignment horizontal="center" vertical="center" wrapText="1"/>
      <protection/>
    </xf>
    <xf numFmtId="0" fontId="2" fillId="0" borderId="24" xfId="69" applyFont="1" applyFill="1" applyBorder="1" applyAlignment="1">
      <alignment horizontal="center"/>
      <protection/>
    </xf>
    <xf numFmtId="0" fontId="2" fillId="0" borderId="25" xfId="69" applyFont="1" applyFill="1" applyBorder="1" applyAlignment="1">
      <alignment horizontal="center" vertical="center"/>
      <protection/>
    </xf>
    <xf numFmtId="0" fontId="2" fillId="0" borderId="25" xfId="67" applyFont="1" applyFill="1" applyBorder="1" applyAlignment="1">
      <alignment horizontal="center" vertical="center" wrapText="1"/>
      <protection/>
    </xf>
    <xf numFmtId="0" fontId="2" fillId="0" borderId="25" xfId="67" applyFont="1" applyFill="1" applyBorder="1" applyAlignment="1">
      <alignment horizontal="left" vertical="center" wrapText="1"/>
      <protection/>
    </xf>
    <xf numFmtId="3" fontId="2" fillId="0" borderId="25" xfId="67" applyNumberFormat="1" applyFont="1" applyFill="1" applyBorder="1" applyAlignment="1">
      <alignment vertical="center"/>
      <protection/>
    </xf>
    <xf numFmtId="3" fontId="2" fillId="0" borderId="26" xfId="67" applyNumberFormat="1" applyFont="1" applyFill="1" applyBorder="1" applyAlignment="1">
      <alignment vertical="center"/>
      <protection/>
    </xf>
    <xf numFmtId="3" fontId="92" fillId="0" borderId="167" xfId="67" applyNumberFormat="1" applyFont="1" applyFill="1" applyBorder="1" applyAlignment="1">
      <alignment vertical="center"/>
      <protection/>
    </xf>
    <xf numFmtId="3" fontId="2" fillId="0" borderId="168" xfId="67" applyNumberFormat="1" applyFont="1" applyFill="1" applyBorder="1" applyAlignment="1">
      <alignment vertical="center"/>
      <protection/>
    </xf>
    <xf numFmtId="3" fontId="2" fillId="0" borderId="169" xfId="67" applyNumberFormat="1" applyFont="1" applyFill="1" applyBorder="1" applyAlignment="1">
      <alignment horizontal="right" vertical="center"/>
      <protection/>
    </xf>
    <xf numFmtId="0" fontId="31" fillId="0" borderId="0" xfId="0" applyFont="1" applyFill="1" applyAlignment="1">
      <alignment wrapText="1"/>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8" fillId="0" borderId="0" xfId="0" applyFont="1" applyFill="1" applyAlignment="1">
      <alignment horizontal="left" wrapText="1"/>
    </xf>
    <xf numFmtId="0" fontId="46" fillId="0" borderId="0" xfId="0" applyFont="1" applyFill="1" applyAlignment="1">
      <alignment/>
    </xf>
    <xf numFmtId="3" fontId="2" fillId="0" borderId="0" xfId="0" applyNumberFormat="1" applyFont="1" applyFill="1" applyBorder="1" applyAlignment="1">
      <alignment vertical="top"/>
    </xf>
    <xf numFmtId="49" fontId="14" fillId="0" borderId="142" xfId="61" applyNumberFormat="1" applyFont="1" applyFill="1" applyBorder="1" applyAlignment="1">
      <alignment horizontal="center" vertical="center" textRotation="90"/>
      <protection/>
    </xf>
    <xf numFmtId="3" fontId="14" fillId="0" borderId="68" xfId="61" applyNumberFormat="1" applyFont="1" applyFill="1" applyBorder="1" applyAlignment="1">
      <alignment horizontal="center" vertical="center" textRotation="90"/>
      <protection/>
    </xf>
    <xf numFmtId="3" fontId="14" fillId="0" borderId="0" xfId="0" applyNumberFormat="1" applyFont="1" applyAlignment="1">
      <alignment horizontal="right"/>
    </xf>
    <xf numFmtId="3" fontId="14" fillId="0" borderId="0" xfId="65" applyNumberFormat="1" applyFont="1" applyFill="1" applyBorder="1" applyAlignment="1">
      <alignment horizontal="left" indent="2"/>
      <protection/>
    </xf>
    <xf numFmtId="3" fontId="18" fillId="0" borderId="0" xfId="0" applyNumberFormat="1" applyFont="1" applyFill="1" applyBorder="1" applyAlignment="1">
      <alignment horizontal="center"/>
    </xf>
    <xf numFmtId="3" fontId="14" fillId="0" borderId="165" xfId="0" applyNumberFormat="1" applyFont="1" applyFill="1" applyBorder="1" applyAlignment="1">
      <alignment horizontal="center"/>
    </xf>
    <xf numFmtId="3" fontId="19" fillId="0" borderId="60" xfId="0" applyNumberFormat="1" applyFont="1" applyFill="1" applyBorder="1" applyAlignment="1">
      <alignment/>
    </xf>
    <xf numFmtId="3" fontId="22" fillId="0" borderId="60" xfId="0" applyNumberFormat="1" applyFont="1" applyFill="1" applyBorder="1" applyAlignment="1">
      <alignment/>
    </xf>
    <xf numFmtId="3" fontId="19" fillId="0" borderId="79" xfId="0" applyNumberFormat="1" applyFont="1" applyFill="1" applyBorder="1" applyAlignment="1">
      <alignment/>
    </xf>
    <xf numFmtId="3" fontId="11" fillId="0" borderId="0" xfId="0" applyNumberFormat="1" applyFont="1" applyFill="1" applyAlignment="1">
      <alignment horizontal="center" vertical="center"/>
    </xf>
    <xf numFmtId="3" fontId="11" fillId="0" borderId="0" xfId="0" applyNumberFormat="1" applyFont="1" applyFill="1" applyAlignment="1">
      <alignment horizontal="center"/>
    </xf>
    <xf numFmtId="3" fontId="11" fillId="0" borderId="0" xfId="0" applyNumberFormat="1" applyFont="1" applyFill="1" applyAlignment="1">
      <alignment horizontal="center" vertical="top"/>
    </xf>
    <xf numFmtId="0" fontId="7" fillId="0" borderId="0" xfId="0" applyFont="1" applyFill="1" applyAlignment="1">
      <alignment horizontal="center"/>
    </xf>
    <xf numFmtId="3" fontId="11" fillId="0" borderId="0" xfId="0" applyNumberFormat="1" applyFont="1" applyFill="1" applyBorder="1" applyAlignment="1">
      <alignment horizontal="center" vertical="top"/>
    </xf>
    <xf numFmtId="3" fontId="19" fillId="0" borderId="0" xfId="65" applyNumberFormat="1" applyFont="1" applyFill="1" applyBorder="1" applyAlignment="1">
      <alignment horizontal="left" vertical="top" wrapText="1" indent="1"/>
      <protection/>
    </xf>
    <xf numFmtId="3" fontId="5" fillId="0" borderId="25" xfId="67" applyNumberFormat="1" applyFont="1" applyFill="1" applyBorder="1" applyAlignment="1">
      <alignment vertical="center"/>
      <protection/>
    </xf>
    <xf numFmtId="3" fontId="5" fillId="0" borderId="127" xfId="67" applyNumberFormat="1" applyFont="1" applyFill="1" applyBorder="1" applyAlignment="1">
      <alignment vertical="center"/>
      <protection/>
    </xf>
    <xf numFmtId="0" fontId="12" fillId="0" borderId="62" xfId="69" applyFont="1" applyFill="1" applyBorder="1" applyAlignment="1">
      <alignment horizontal="left" wrapText="1"/>
      <protection/>
    </xf>
    <xf numFmtId="0" fontId="2" fillId="0" borderId="10" xfId="69" applyFont="1" applyFill="1" applyBorder="1" applyAlignment="1">
      <alignment horizontal="center" vertical="center"/>
      <protection/>
    </xf>
    <xf numFmtId="0" fontId="2" fillId="0" borderId="11" xfId="70" applyFont="1" applyFill="1" applyBorder="1" applyAlignment="1">
      <alignment vertical="center" wrapText="1"/>
      <protection/>
    </xf>
    <xf numFmtId="0" fontId="2" fillId="0" borderId="133" xfId="69" applyFont="1" applyFill="1" applyBorder="1" applyAlignment="1">
      <alignment horizontal="center" vertical="center"/>
      <protection/>
    </xf>
    <xf numFmtId="0" fontId="12" fillId="0" borderId="0" xfId="0" applyFont="1" applyFill="1" applyAlignment="1">
      <alignment/>
    </xf>
    <xf numFmtId="0" fontId="8" fillId="0" borderId="0" xfId="0" applyFont="1" applyBorder="1" applyAlignment="1">
      <alignment horizontal="center" vertical="center"/>
    </xf>
    <xf numFmtId="0" fontId="8" fillId="0" borderId="0" xfId="0" applyFont="1" applyBorder="1" applyAlignment="1">
      <alignment vertical="center"/>
    </xf>
    <xf numFmtId="3" fontId="8" fillId="0" borderId="0" xfId="0" applyNumberFormat="1" applyFont="1" applyBorder="1" applyAlignment="1">
      <alignment vertical="center"/>
    </xf>
    <xf numFmtId="3" fontId="8" fillId="0" borderId="0" xfId="0" applyNumberFormat="1" applyFont="1" applyFill="1" applyBorder="1" applyAlignment="1">
      <alignment vertical="center"/>
    </xf>
    <xf numFmtId="3" fontId="85" fillId="0" borderId="35" xfId="0" applyNumberFormat="1" applyFont="1" applyFill="1" applyBorder="1" applyAlignment="1">
      <alignment vertical="center"/>
    </xf>
    <xf numFmtId="0" fontId="8" fillId="0" borderId="29" xfId="0" applyFont="1" applyBorder="1" applyAlignment="1">
      <alignment vertical="center"/>
    </xf>
    <xf numFmtId="3" fontId="2" fillId="0" borderId="0" xfId="62" applyNumberFormat="1" applyFont="1" applyFill="1" applyBorder="1">
      <alignment/>
      <protection/>
    </xf>
    <xf numFmtId="3" fontId="5" fillId="0" borderId="0" xfId="62" applyNumberFormat="1" applyFont="1" applyFill="1" applyBorder="1">
      <alignment/>
      <protection/>
    </xf>
    <xf numFmtId="3" fontId="29" fillId="0" borderId="0" xfId="62" applyNumberFormat="1" applyFont="1" applyFill="1" applyBorder="1" applyAlignment="1">
      <alignment vertical="center" wrapText="1"/>
      <protection/>
    </xf>
    <xf numFmtId="0" fontId="4" fillId="0" borderId="54" xfId="0" applyFont="1" applyFill="1" applyBorder="1" applyAlignment="1">
      <alignment vertical="center" wrapText="1"/>
    </xf>
    <xf numFmtId="3" fontId="4" fillId="0" borderId="102" xfId="0" applyNumberFormat="1" applyFont="1" applyFill="1" applyBorder="1" applyAlignment="1">
      <alignment vertical="center"/>
    </xf>
    <xf numFmtId="3" fontId="95" fillId="0" borderId="62" xfId="62" applyNumberFormat="1" applyFont="1" applyFill="1" applyBorder="1" applyAlignment="1">
      <alignment horizontal="right"/>
      <protection/>
    </xf>
    <xf numFmtId="3" fontId="95" fillId="0" borderId="86" xfId="62" applyNumberFormat="1" applyFont="1" applyFill="1" applyBorder="1" applyAlignment="1">
      <alignment horizontal="right"/>
      <protection/>
    </xf>
    <xf numFmtId="0" fontId="4" fillId="0" borderId="15" xfId="67" applyFont="1" applyFill="1" applyBorder="1" applyAlignment="1">
      <alignment horizontal="center" vertical="center"/>
      <protection/>
    </xf>
    <xf numFmtId="0" fontId="4" fillId="0" borderId="62" xfId="67" applyFont="1" applyFill="1" applyBorder="1" applyAlignment="1">
      <alignment horizontal="center" vertical="top"/>
      <protection/>
    </xf>
    <xf numFmtId="0" fontId="4" fillId="0" borderId="62" xfId="67" applyFont="1" applyFill="1" applyBorder="1" applyAlignment="1">
      <alignment horizontal="center" vertical="center" wrapText="1"/>
      <protection/>
    </xf>
    <xf numFmtId="3" fontId="4" fillId="0" borderId="62" xfId="67" applyNumberFormat="1" applyFont="1" applyFill="1" applyBorder="1" applyAlignment="1">
      <alignment vertical="center"/>
      <protection/>
    </xf>
    <xf numFmtId="3" fontId="4" fillId="0" borderId="86" xfId="67" applyNumberFormat="1" applyFont="1" applyFill="1" applyBorder="1" applyAlignment="1">
      <alignment vertical="center"/>
      <protection/>
    </xf>
    <xf numFmtId="3" fontId="92" fillId="0" borderId="159" xfId="67" applyNumberFormat="1" applyFont="1" applyFill="1" applyBorder="1" applyAlignment="1">
      <alignment vertical="center"/>
      <protection/>
    </xf>
    <xf numFmtId="3" fontId="2" fillId="0" borderId="153" xfId="67" applyNumberFormat="1" applyFont="1" applyFill="1" applyBorder="1" applyAlignment="1">
      <alignment vertical="center"/>
      <protection/>
    </xf>
    <xf numFmtId="3" fontId="5" fillId="0" borderId="62" xfId="67" applyNumberFormat="1" applyFont="1" applyFill="1" applyBorder="1" applyAlignment="1">
      <alignment vertical="center"/>
      <protection/>
    </xf>
    <xf numFmtId="3" fontId="4" fillId="0" borderId="130" xfId="67" applyNumberFormat="1" applyFont="1" applyFill="1" applyBorder="1" applyAlignment="1">
      <alignment vertical="center"/>
      <protection/>
    </xf>
    <xf numFmtId="3" fontId="4" fillId="0" borderId="131" xfId="67" applyNumberFormat="1" applyFont="1" applyFill="1" applyBorder="1" applyAlignment="1">
      <alignment vertical="center"/>
      <protection/>
    </xf>
    <xf numFmtId="0" fontId="2" fillId="0" borderId="0" xfId="62" applyFont="1" applyFill="1" applyBorder="1" applyAlignment="1">
      <alignment horizontal="center"/>
      <protection/>
    </xf>
    <xf numFmtId="3" fontId="2" fillId="0" borderId="61" xfId="62" applyNumberFormat="1" applyFont="1" applyFill="1" applyBorder="1" applyAlignment="1">
      <alignment horizontal="center" vertical="center"/>
      <protection/>
    </xf>
    <xf numFmtId="3" fontId="2" fillId="0" borderId="88" xfId="62" applyNumberFormat="1" applyFont="1" applyFill="1" applyBorder="1" applyAlignment="1">
      <alignment horizontal="center" vertical="center"/>
      <protection/>
    </xf>
    <xf numFmtId="0" fontId="2" fillId="0" borderId="0" xfId="0" applyFont="1" applyFill="1" applyAlignment="1">
      <alignment horizontal="left" wrapText="1" indent="1"/>
    </xf>
    <xf numFmtId="3" fontId="5" fillId="0" borderId="82" xfId="0" applyNumberFormat="1" applyFont="1" applyFill="1" applyBorder="1" applyAlignment="1">
      <alignment vertical="center"/>
    </xf>
    <xf numFmtId="3" fontId="5" fillId="0" borderId="33" xfId="70" applyNumberFormat="1" applyFont="1" applyFill="1" applyBorder="1" applyAlignment="1">
      <alignment vertical="top"/>
      <protection/>
    </xf>
    <xf numFmtId="3" fontId="6" fillId="0" borderId="0" xfId="0" applyNumberFormat="1" applyFont="1" applyFill="1" applyBorder="1" applyAlignment="1">
      <alignment horizontal="left" vertical="top"/>
    </xf>
    <xf numFmtId="3" fontId="14" fillId="0" borderId="0" xfId="0" applyNumberFormat="1" applyFont="1" applyAlignment="1">
      <alignment horizontal="right"/>
    </xf>
    <xf numFmtId="0" fontId="4" fillId="0" borderId="17" xfId="68" applyFont="1" applyFill="1" applyBorder="1" applyAlignment="1">
      <alignment horizontal="right" vertical="center"/>
      <protection/>
    </xf>
    <xf numFmtId="3" fontId="2" fillId="0" borderId="31" xfId="0" applyNumberFormat="1" applyFont="1" applyFill="1" applyBorder="1" applyAlignment="1">
      <alignment/>
    </xf>
    <xf numFmtId="0" fontId="18" fillId="0" borderId="0" xfId="70" applyFont="1" applyFill="1" applyBorder="1" applyAlignment="1">
      <alignment horizontal="right" vertical="top" wrapText="1"/>
      <protection/>
    </xf>
    <xf numFmtId="0" fontId="4" fillId="0" borderId="32" xfId="0" applyFont="1" applyFill="1" applyBorder="1" applyAlignment="1">
      <alignment/>
    </xf>
    <xf numFmtId="0" fontId="5" fillId="0" borderId="32" xfId="0" applyFont="1" applyFill="1" applyBorder="1" applyAlignment="1">
      <alignment horizontal="center" vertical="center" wrapText="1"/>
    </xf>
    <xf numFmtId="0" fontId="2" fillId="0" borderId="31" xfId="0" applyFont="1" applyFill="1" applyBorder="1" applyAlignment="1">
      <alignment vertical="center"/>
    </xf>
    <xf numFmtId="0" fontId="18" fillId="0" borderId="31" xfId="70" applyFont="1" applyFill="1" applyBorder="1" applyAlignment="1">
      <alignment horizontal="right" vertical="top" wrapText="1"/>
      <protection/>
    </xf>
    <xf numFmtId="0" fontId="2" fillId="0" borderId="0" xfId="0" applyFont="1" applyFill="1" applyBorder="1" applyAlignment="1">
      <alignment horizontal="right" vertical="top"/>
    </xf>
    <xf numFmtId="0" fontId="2" fillId="0" borderId="32" xfId="0" applyFont="1" applyFill="1" applyBorder="1" applyAlignment="1">
      <alignment/>
    </xf>
    <xf numFmtId="0" fontId="2" fillId="0" borderId="32" xfId="0" applyFont="1" applyFill="1" applyBorder="1" applyAlignment="1">
      <alignment vertical="top"/>
    </xf>
    <xf numFmtId="0" fontId="2" fillId="0" borderId="32" xfId="0" applyFont="1" applyFill="1" applyBorder="1" applyAlignment="1">
      <alignment vertical="center"/>
    </xf>
    <xf numFmtId="0" fontId="5" fillId="0" borderId="0" xfId="0" applyFont="1" applyFill="1" applyBorder="1" applyAlignment="1">
      <alignment horizontal="right" vertical="top"/>
    </xf>
    <xf numFmtId="3" fontId="2" fillId="0" borderId="0" xfId="0" applyNumberFormat="1" applyFont="1" applyFill="1" applyBorder="1" applyAlignment="1">
      <alignment vertical="center"/>
    </xf>
    <xf numFmtId="0" fontId="2" fillId="0" borderId="53" xfId="0" applyFont="1" applyFill="1" applyBorder="1" applyAlignment="1">
      <alignment/>
    </xf>
    <xf numFmtId="0" fontId="2" fillId="0" borderId="54" xfId="0" applyFont="1" applyFill="1" applyBorder="1" applyAlignment="1">
      <alignment vertical="top"/>
    </xf>
    <xf numFmtId="0" fontId="4" fillId="0" borderId="32" xfId="0" applyFont="1" applyFill="1" applyBorder="1" applyAlignment="1">
      <alignment vertical="center"/>
    </xf>
    <xf numFmtId="0" fontId="5" fillId="0" borderId="32" xfId="0" applyFont="1" applyFill="1" applyBorder="1" applyAlignment="1">
      <alignment horizontal="right" vertical="center" wrapText="1"/>
    </xf>
    <xf numFmtId="3" fontId="5" fillId="0" borderId="10" xfId="62" applyNumberFormat="1" applyFont="1" applyFill="1" applyBorder="1" applyAlignment="1">
      <alignment horizontal="center" vertical="center"/>
      <protection/>
    </xf>
    <xf numFmtId="3" fontId="5" fillId="0" borderId="22" xfId="62" applyNumberFormat="1" applyFont="1" applyFill="1" applyBorder="1" applyAlignment="1">
      <alignment horizontal="right" vertical="center"/>
      <protection/>
    </xf>
    <xf numFmtId="3" fontId="30" fillId="0" borderId="11" xfId="0" applyNumberFormat="1" applyFont="1" applyFill="1" applyBorder="1" applyAlignment="1">
      <alignment horizontal="right" wrapText="1"/>
    </xf>
    <xf numFmtId="3" fontId="30" fillId="0" borderId="23" xfId="0" applyNumberFormat="1" applyFont="1" applyFill="1" applyBorder="1" applyAlignment="1">
      <alignment horizontal="right" wrapText="1"/>
    </xf>
    <xf numFmtId="3" fontId="30" fillId="0" borderId="0" xfId="62" applyNumberFormat="1" applyFont="1" applyFill="1" applyAlignment="1">
      <alignment horizontal="center" vertical="center"/>
      <protection/>
    </xf>
    <xf numFmtId="3" fontId="5" fillId="0" borderId="11" xfId="62" applyNumberFormat="1" applyFont="1" applyFill="1" applyBorder="1" applyAlignment="1">
      <alignment horizontal="left" vertical="center" wrapText="1" indent="3"/>
      <protection/>
    </xf>
    <xf numFmtId="3" fontId="5" fillId="0" borderId="67" xfId="62" applyNumberFormat="1" applyFont="1" applyFill="1" applyBorder="1" applyAlignment="1">
      <alignment horizontal="right"/>
      <protection/>
    </xf>
    <xf numFmtId="3" fontId="4" fillId="0" borderId="22" xfId="0" applyNumberFormat="1" applyFont="1" applyFill="1" applyBorder="1" applyAlignment="1">
      <alignment horizontal="right" wrapText="1"/>
    </xf>
    <xf numFmtId="3" fontId="90" fillId="0" borderId="0" xfId="65" applyNumberFormat="1" applyFont="1" applyFill="1" applyBorder="1" applyAlignment="1">
      <alignment horizontal="left" vertical="center" indent="1"/>
      <protection/>
    </xf>
    <xf numFmtId="3" fontId="19" fillId="0" borderId="54" xfId="65" applyNumberFormat="1" applyFont="1" applyFill="1" applyBorder="1" applyAlignment="1">
      <alignment horizontal="left" vertical="center" indent="1"/>
      <protection/>
    </xf>
    <xf numFmtId="3" fontId="23" fillId="0" borderId="0" xfId="65" applyNumberFormat="1" applyFont="1" applyFill="1" applyBorder="1" applyAlignment="1">
      <alignment horizontal="left" vertical="center" wrapText="1"/>
      <protection/>
    </xf>
    <xf numFmtId="3" fontId="6" fillId="0" borderId="59" xfId="0" applyNumberFormat="1" applyFont="1" applyFill="1" applyBorder="1" applyAlignment="1">
      <alignment horizontal="right"/>
    </xf>
    <xf numFmtId="3" fontId="48" fillId="0" borderId="11" xfId="62" applyNumberFormat="1" applyFont="1" applyFill="1" applyBorder="1" applyAlignment="1">
      <alignment wrapText="1"/>
      <protection/>
    </xf>
    <xf numFmtId="0" fontId="5" fillId="0" borderId="11" xfId="69" applyFont="1" applyFill="1" applyBorder="1" applyAlignment="1">
      <alignment vertical="center"/>
      <protection/>
    </xf>
    <xf numFmtId="0" fontId="2" fillId="0" borderId="62" xfId="68" applyFont="1" applyFill="1" applyBorder="1" applyAlignment="1">
      <alignment horizontal="left" vertical="center"/>
      <protection/>
    </xf>
    <xf numFmtId="0" fontId="2" fillId="0" borderId="62" xfId="67" applyFont="1" applyFill="1" applyBorder="1" applyAlignment="1">
      <alignment horizontal="center" vertical="center" wrapText="1"/>
      <protection/>
    </xf>
    <xf numFmtId="3" fontId="2" fillId="0" borderId="86" xfId="67" applyNumberFormat="1" applyFont="1" applyFill="1" applyBorder="1" applyAlignment="1">
      <alignment vertical="center"/>
      <protection/>
    </xf>
    <xf numFmtId="3" fontId="2" fillId="0" borderId="104" xfId="67" applyNumberFormat="1" applyFont="1" applyFill="1" applyBorder="1" applyAlignment="1">
      <alignment horizontal="right"/>
      <protection/>
    </xf>
    <xf numFmtId="0" fontId="5" fillId="0" borderId="0" xfId="0" applyFont="1" applyFill="1" applyAlignment="1">
      <alignment horizontal="right" wrapText="1" indent="2"/>
    </xf>
    <xf numFmtId="0" fontId="5" fillId="0" borderId="0" xfId="0" applyFont="1" applyFill="1" applyAlignment="1">
      <alignment horizontal="right"/>
    </xf>
    <xf numFmtId="3" fontId="4" fillId="0" borderId="170" xfId="67" applyNumberFormat="1" applyFont="1" applyFill="1" applyBorder="1" applyAlignment="1">
      <alignment vertical="center"/>
      <protection/>
    </xf>
    <xf numFmtId="3" fontId="14" fillId="0" borderId="0" xfId="0" applyNumberFormat="1" applyFont="1" applyAlignment="1">
      <alignment horizontal="right"/>
    </xf>
    <xf numFmtId="3" fontId="5" fillId="0" borderId="15" xfId="62" applyNumberFormat="1" applyFont="1" applyFill="1" applyBorder="1" applyAlignment="1">
      <alignment horizontal="center" vertical="center"/>
      <protection/>
    </xf>
    <xf numFmtId="3" fontId="5" fillId="0" borderId="62" xfId="62" applyNumberFormat="1" applyFont="1" applyFill="1" applyBorder="1" applyAlignment="1">
      <alignment horizontal="center" vertical="center"/>
      <protection/>
    </xf>
    <xf numFmtId="3" fontId="5" fillId="0" borderId="62" xfId="62" applyNumberFormat="1" applyFont="1" applyFill="1" applyBorder="1" applyAlignment="1">
      <alignment horizontal="right" vertical="center"/>
      <protection/>
    </xf>
    <xf numFmtId="3" fontId="5" fillId="0" borderId="86" xfId="62" applyNumberFormat="1" applyFont="1" applyFill="1" applyBorder="1" applyAlignment="1">
      <alignment horizontal="right" vertical="center"/>
      <protection/>
    </xf>
    <xf numFmtId="3" fontId="2" fillId="0" borderId="160" xfId="62" applyNumberFormat="1" applyFont="1" applyFill="1" applyBorder="1" applyAlignment="1">
      <alignment horizontal="right"/>
      <protection/>
    </xf>
    <xf numFmtId="3" fontId="2" fillId="0" borderId="67" xfId="62" applyNumberFormat="1" applyFont="1" applyFill="1" applyBorder="1" applyAlignment="1">
      <alignment horizontal="right"/>
      <protection/>
    </xf>
    <xf numFmtId="3" fontId="14" fillId="0" borderId="67" xfId="62" applyNumberFormat="1" applyFont="1" applyFill="1" applyBorder="1" applyAlignment="1">
      <alignment horizontal="right"/>
      <protection/>
    </xf>
    <xf numFmtId="3" fontId="18" fillId="0" borderId="67" xfId="62" applyNumberFormat="1" applyFont="1" applyFill="1" applyBorder="1" applyAlignment="1">
      <alignment horizontal="right"/>
      <protection/>
    </xf>
    <xf numFmtId="3" fontId="2" fillId="0" borderId="90" xfId="62" applyNumberFormat="1" applyFont="1" applyFill="1" applyBorder="1" applyAlignment="1">
      <alignment horizontal="right"/>
      <protection/>
    </xf>
    <xf numFmtId="3" fontId="2" fillId="0" borderId="156" xfId="62" applyNumberFormat="1" applyFont="1" applyFill="1" applyBorder="1" applyAlignment="1">
      <alignment vertical="center"/>
      <protection/>
    </xf>
    <xf numFmtId="3" fontId="2" fillId="0" borderId="67" xfId="62" applyNumberFormat="1" applyFont="1" applyFill="1" applyBorder="1" applyAlignment="1">
      <alignment horizontal="right" vertical="center"/>
      <protection/>
    </xf>
    <xf numFmtId="3" fontId="5" fillId="0" borderId="67" xfId="62" applyNumberFormat="1" applyFont="1" applyFill="1" applyBorder="1" applyAlignment="1">
      <alignment horizontal="right" vertical="center"/>
      <protection/>
    </xf>
    <xf numFmtId="3" fontId="14" fillId="0" borderId="156" xfId="62" applyNumberFormat="1" applyFont="1" applyFill="1" applyBorder="1" applyAlignment="1">
      <alignment/>
      <protection/>
    </xf>
    <xf numFmtId="3" fontId="14" fillId="0" borderId="67" xfId="0" applyNumberFormat="1" applyFont="1" applyFill="1" applyBorder="1" applyAlignment="1">
      <alignment/>
    </xf>
    <xf numFmtId="3" fontId="18" fillId="0" borderId="67" xfId="0" applyNumberFormat="1" applyFont="1" applyFill="1" applyBorder="1" applyAlignment="1">
      <alignment horizontal="right"/>
    </xf>
    <xf numFmtId="3" fontId="92" fillId="0" borderId="62" xfId="62" applyNumberFormat="1" applyFont="1" applyFill="1" applyBorder="1" applyAlignment="1">
      <alignment horizontal="center"/>
      <protection/>
    </xf>
    <xf numFmtId="3" fontId="92" fillId="0" borderId="67" xfId="62" applyNumberFormat="1" applyFont="1" applyFill="1" applyBorder="1" applyAlignment="1">
      <alignment horizontal="right"/>
      <protection/>
    </xf>
    <xf numFmtId="3" fontId="92" fillId="0" borderId="11" xfId="0" applyNumberFormat="1" applyFont="1" applyFill="1" applyBorder="1" applyAlignment="1">
      <alignment horizontal="right" wrapText="1"/>
    </xf>
    <xf numFmtId="3" fontId="92" fillId="0" borderId="23" xfId="0" applyNumberFormat="1" applyFont="1" applyFill="1" applyBorder="1" applyAlignment="1">
      <alignment horizontal="right" wrapText="1"/>
    </xf>
    <xf numFmtId="3" fontId="92" fillId="0" borderId="0" xfId="62" applyNumberFormat="1" applyFont="1" applyFill="1" applyAlignment="1">
      <alignment horizontal="center" vertical="center"/>
      <protection/>
    </xf>
    <xf numFmtId="3" fontId="90" fillId="0" borderId="62" xfId="62" applyNumberFormat="1" applyFont="1" applyFill="1" applyBorder="1" applyAlignment="1">
      <alignment horizontal="center"/>
      <protection/>
    </xf>
    <xf numFmtId="3" fontId="90" fillId="0" borderId="67" xfId="62" applyNumberFormat="1" applyFont="1" applyFill="1" applyBorder="1" applyAlignment="1">
      <alignment horizontal="right"/>
      <protection/>
    </xf>
    <xf numFmtId="3" fontId="90" fillId="0" borderId="11" xfId="0" applyNumberFormat="1" applyFont="1" applyFill="1" applyBorder="1" applyAlignment="1">
      <alignment horizontal="right" wrapText="1"/>
    </xf>
    <xf numFmtId="3" fontId="90" fillId="0" borderId="23" xfId="0" applyNumberFormat="1" applyFont="1" applyFill="1" applyBorder="1" applyAlignment="1">
      <alignment horizontal="right" wrapText="1"/>
    </xf>
    <xf numFmtId="3" fontId="90" fillId="0" borderId="0" xfId="62" applyNumberFormat="1" applyFont="1" applyFill="1" applyAlignment="1">
      <alignment horizontal="center" vertical="center"/>
      <protection/>
    </xf>
    <xf numFmtId="3" fontId="92" fillId="0" borderId="11" xfId="62" applyNumberFormat="1" applyFont="1" applyFill="1" applyBorder="1" applyAlignment="1">
      <alignment horizontal="right" vertical="center"/>
      <protection/>
    </xf>
    <xf numFmtId="3" fontId="92" fillId="0" borderId="23" xfId="62" applyNumberFormat="1" applyFont="1" applyFill="1" applyBorder="1" applyAlignment="1">
      <alignment horizontal="right" vertical="center"/>
      <protection/>
    </xf>
    <xf numFmtId="3" fontId="90" fillId="0" borderId="67" xfId="0" applyNumberFormat="1" applyFont="1" applyFill="1" applyBorder="1" applyAlignment="1">
      <alignment/>
    </xf>
    <xf numFmtId="3" fontId="90" fillId="0" borderId="11" xfId="0" applyNumberFormat="1" applyFont="1" applyFill="1" applyBorder="1" applyAlignment="1">
      <alignment horizontal="right"/>
    </xf>
    <xf numFmtId="3" fontId="90" fillId="0" borderId="23" xfId="0" applyNumberFormat="1" applyFont="1" applyFill="1" applyBorder="1" applyAlignment="1">
      <alignment horizontal="right"/>
    </xf>
    <xf numFmtId="3" fontId="2" fillId="0" borderId="23" xfId="62" applyNumberFormat="1" applyFont="1" applyFill="1" applyBorder="1" applyAlignment="1">
      <alignment horizontal="right" vertical="center"/>
      <protection/>
    </xf>
    <xf numFmtId="3" fontId="18" fillId="0" borderId="23" xfId="0" applyNumberFormat="1" applyFont="1" applyFill="1" applyBorder="1" applyAlignment="1">
      <alignment horizontal="right"/>
    </xf>
    <xf numFmtId="3" fontId="14" fillId="0" borderId="87" xfId="0" applyNumberFormat="1" applyFont="1" applyFill="1" applyBorder="1" applyAlignment="1">
      <alignment horizontal="center" wrapText="1"/>
    </xf>
    <xf numFmtId="3" fontId="14" fillId="0" borderId="88" xfId="0" applyNumberFormat="1" applyFont="1" applyFill="1" applyBorder="1" applyAlignment="1">
      <alignment horizontal="center" wrapText="1"/>
    </xf>
    <xf numFmtId="3" fontId="14" fillId="0" borderId="88" xfId="0" applyNumberFormat="1" applyFont="1" applyFill="1" applyBorder="1" applyAlignment="1">
      <alignment/>
    </xf>
    <xf numFmtId="3" fontId="14" fillId="0" borderId="89" xfId="0" applyNumberFormat="1" applyFont="1" applyFill="1" applyBorder="1" applyAlignment="1">
      <alignment/>
    </xf>
    <xf numFmtId="3" fontId="19" fillId="0" borderId="90" xfId="0" applyNumberFormat="1" applyFont="1" applyFill="1" applyBorder="1" applyAlignment="1">
      <alignment/>
    </xf>
    <xf numFmtId="3" fontId="19" fillId="0" borderId="88" xfId="0" applyNumberFormat="1" applyFont="1" applyFill="1" applyBorder="1" applyAlignment="1">
      <alignment horizontal="right"/>
    </xf>
    <xf numFmtId="3" fontId="19" fillId="0" borderId="91" xfId="0" applyNumberFormat="1" applyFont="1" applyFill="1" applyBorder="1" applyAlignment="1">
      <alignment horizontal="right"/>
    </xf>
    <xf numFmtId="0" fontId="11" fillId="0" borderId="0" xfId="62" applyNumberFormat="1" applyFont="1" applyFill="1" applyBorder="1" applyAlignment="1">
      <alignment horizontal="center" vertical="center"/>
      <protection/>
    </xf>
    <xf numFmtId="0" fontId="33" fillId="0" borderId="0" xfId="62" applyNumberFormat="1" applyFont="1" applyFill="1" applyBorder="1" applyAlignment="1">
      <alignment horizontal="center" vertical="center"/>
      <protection/>
    </xf>
    <xf numFmtId="3" fontId="2" fillId="0" borderId="0" xfId="62" applyNumberFormat="1" applyFont="1" applyFill="1" applyBorder="1" applyAlignment="1">
      <alignment wrapText="1"/>
      <protection/>
    </xf>
    <xf numFmtId="3" fontId="14" fillId="0" borderId="0" xfId="0" applyNumberFormat="1" applyFont="1" applyAlignment="1">
      <alignment horizontal="right"/>
    </xf>
    <xf numFmtId="3" fontId="14" fillId="0" borderId="0" xfId="62" applyNumberFormat="1" applyFont="1" applyFill="1" applyBorder="1" applyAlignment="1">
      <alignment horizontal="center" vertical="center" wrapText="1"/>
      <protection/>
    </xf>
    <xf numFmtId="3" fontId="14" fillId="0" borderId="0" xfId="62" applyNumberFormat="1" applyFont="1" applyFill="1" applyBorder="1" applyAlignment="1">
      <alignment horizontal="center" vertical="center"/>
      <protection/>
    </xf>
    <xf numFmtId="3" fontId="14" fillId="0" borderId="10" xfId="62" applyNumberFormat="1" applyFont="1" applyFill="1" applyBorder="1" applyAlignment="1">
      <alignment wrapText="1"/>
      <protection/>
    </xf>
    <xf numFmtId="3" fontId="19" fillId="0" borderId="10" xfId="62" applyNumberFormat="1" applyFont="1" applyFill="1" applyBorder="1" applyAlignment="1">
      <alignment wrapText="1"/>
      <protection/>
    </xf>
    <xf numFmtId="3" fontId="14" fillId="0" borderId="10" xfId="62" applyNumberFormat="1" applyFont="1" applyFill="1" applyBorder="1" applyAlignment="1">
      <alignment horizontal="left" wrapText="1" indent="1"/>
      <protection/>
    </xf>
    <xf numFmtId="3" fontId="19" fillId="0" borderId="13" xfId="62" applyNumberFormat="1" applyFont="1" applyFill="1" applyBorder="1" applyAlignment="1">
      <alignment horizontal="center" vertical="center" wrapText="1"/>
      <protection/>
    </xf>
    <xf numFmtId="3" fontId="19" fillId="0" borderId="171" xfId="62" applyNumberFormat="1" applyFont="1" applyFill="1" applyBorder="1" applyAlignment="1">
      <alignment vertical="center"/>
      <protection/>
    </xf>
    <xf numFmtId="3" fontId="14" fillId="0" borderId="0" xfId="62" applyNumberFormat="1" applyFont="1" applyFill="1" applyBorder="1" applyAlignment="1">
      <alignment vertical="top" wrapText="1"/>
      <protection/>
    </xf>
    <xf numFmtId="3" fontId="19" fillId="0" borderId="0" xfId="62" applyNumberFormat="1" applyFont="1" applyFill="1" applyBorder="1">
      <alignment/>
      <protection/>
    </xf>
    <xf numFmtId="3" fontId="19" fillId="0" borderId="0" xfId="62" applyNumberFormat="1" applyFont="1" applyFill="1" applyBorder="1" applyAlignment="1">
      <alignment vertical="top" wrapText="1"/>
      <protection/>
    </xf>
    <xf numFmtId="3" fontId="14" fillId="0" borderId="0" xfId="62" applyNumberFormat="1" applyFont="1" applyFill="1" applyAlignment="1">
      <alignment vertical="top" wrapText="1"/>
      <protection/>
    </xf>
    <xf numFmtId="3" fontId="14" fillId="0" borderId="0" xfId="62" applyNumberFormat="1" applyFont="1" applyFill="1" applyBorder="1" applyAlignment="1">
      <alignment horizontal="center" vertical="top" wrapText="1"/>
      <protection/>
    </xf>
    <xf numFmtId="3" fontId="19" fillId="0" borderId="0" xfId="62" applyNumberFormat="1" applyFont="1" applyFill="1" applyBorder="1" applyAlignment="1">
      <alignment horizontal="center"/>
      <protection/>
    </xf>
    <xf numFmtId="3" fontId="19" fillId="0" borderId="0" xfId="62" applyNumberFormat="1" applyFont="1" applyFill="1" applyAlignment="1">
      <alignment vertical="top" wrapText="1"/>
      <protection/>
    </xf>
    <xf numFmtId="0" fontId="2" fillId="0" borderId="0" xfId="0" applyFont="1" applyFill="1" applyAlignment="1">
      <alignment horizontal="left" vertical="top" wrapText="1" indent="2"/>
    </xf>
    <xf numFmtId="3" fontId="5" fillId="0" borderId="33" xfId="0" applyNumberFormat="1" applyFont="1" applyFill="1" applyBorder="1" applyAlignment="1">
      <alignment vertical="top"/>
    </xf>
    <xf numFmtId="3" fontId="5" fillId="0" borderId="0" xfId="70" applyNumberFormat="1" applyFont="1" applyFill="1" applyBorder="1">
      <alignment/>
      <protection/>
    </xf>
    <xf numFmtId="3" fontId="23" fillId="0" borderId="0" xfId="65" applyNumberFormat="1" applyFont="1" applyFill="1" applyBorder="1" applyAlignment="1">
      <alignment horizontal="left" vertical="center" wrapText="1" indent="2"/>
      <protection/>
    </xf>
    <xf numFmtId="3" fontId="18" fillId="0" borderId="0" xfId="65" applyNumberFormat="1" applyFont="1" applyBorder="1" applyAlignment="1">
      <alignment horizontal="center" vertical="center"/>
      <protection/>
    </xf>
    <xf numFmtId="3" fontId="18" fillId="0" borderId="0" xfId="65" applyNumberFormat="1" applyFont="1" applyFill="1" applyBorder="1" applyAlignment="1">
      <alignment horizontal="center" vertical="center"/>
      <protection/>
    </xf>
    <xf numFmtId="3" fontId="5" fillId="0" borderId="10" xfId="62" applyNumberFormat="1" applyFont="1" applyFill="1" applyBorder="1" applyAlignment="1">
      <alignment horizontal="center"/>
      <protection/>
    </xf>
    <xf numFmtId="3" fontId="5" fillId="0" borderId="11" xfId="62" applyNumberFormat="1" applyFont="1" applyFill="1" applyBorder="1" applyAlignment="1">
      <alignment horizontal="center"/>
      <protection/>
    </xf>
    <xf numFmtId="3" fontId="4" fillId="0" borderId="10" xfId="62" applyNumberFormat="1" applyFont="1" applyFill="1" applyBorder="1" applyAlignment="1">
      <alignment horizontal="center"/>
      <protection/>
    </xf>
    <xf numFmtId="3" fontId="4" fillId="0" borderId="11" xfId="62" applyNumberFormat="1" applyFont="1" applyFill="1" applyBorder="1" applyAlignment="1">
      <alignment horizontal="right"/>
      <protection/>
    </xf>
    <xf numFmtId="3" fontId="4" fillId="0" borderId="22" xfId="62" applyNumberFormat="1" applyFont="1" applyFill="1" applyBorder="1" applyAlignment="1">
      <alignment horizontal="right"/>
      <protection/>
    </xf>
    <xf numFmtId="3" fontId="2" fillId="0" borderId="23" xfId="62" applyNumberFormat="1" applyFont="1" applyFill="1" applyBorder="1" applyAlignment="1">
      <alignment horizontal="center"/>
      <protection/>
    </xf>
    <xf numFmtId="3" fontId="92" fillId="0" borderId="10" xfId="62" applyNumberFormat="1" applyFont="1" applyFill="1" applyBorder="1" applyAlignment="1">
      <alignment horizontal="center"/>
      <protection/>
    </xf>
    <xf numFmtId="3" fontId="92" fillId="0" borderId="11" xfId="62" applyNumberFormat="1" applyFont="1" applyFill="1" applyBorder="1" applyAlignment="1">
      <alignment horizontal="center"/>
      <protection/>
    </xf>
    <xf numFmtId="3" fontId="92" fillId="0" borderId="11" xfId="62" applyNumberFormat="1" applyFont="1" applyFill="1" applyBorder="1" applyAlignment="1">
      <alignment horizontal="right"/>
      <protection/>
    </xf>
    <xf numFmtId="3" fontId="92" fillId="0" borderId="22" xfId="62" applyNumberFormat="1" applyFont="1" applyFill="1" applyBorder="1" applyAlignment="1">
      <alignment horizontal="right"/>
      <protection/>
    </xf>
    <xf numFmtId="3" fontId="11" fillId="0" borderId="0" xfId="62" applyNumberFormat="1" applyFont="1" applyFill="1" applyAlignment="1">
      <alignment/>
      <protection/>
    </xf>
    <xf numFmtId="3" fontId="11" fillId="0" borderId="0" xfId="62" applyNumberFormat="1" applyFont="1" applyFill="1" applyAlignment="1">
      <alignment horizontal="right"/>
      <protection/>
    </xf>
    <xf numFmtId="3" fontId="11" fillId="0" borderId="0" xfId="62" applyNumberFormat="1" applyFont="1" applyFill="1">
      <alignment/>
      <protection/>
    </xf>
    <xf numFmtId="0" fontId="5" fillId="0" borderId="0" xfId="0" applyFont="1" applyFill="1" applyAlignment="1">
      <alignment horizontal="right" wrapText="1"/>
    </xf>
    <xf numFmtId="3" fontId="4" fillId="0" borderId="172" xfId="62" applyNumberFormat="1" applyFont="1" applyFill="1" applyBorder="1" applyAlignment="1">
      <alignment horizontal="right" vertical="center"/>
      <protection/>
    </xf>
    <xf numFmtId="0" fontId="2" fillId="0" borderId="11" xfId="70" applyFont="1" applyFill="1" applyBorder="1" applyAlignment="1">
      <alignment horizontal="right" wrapText="1"/>
      <protection/>
    </xf>
    <xf numFmtId="3" fontId="4" fillId="0" borderId="170" xfId="69" applyNumberFormat="1" applyFont="1" applyFill="1" applyBorder="1" applyAlignment="1">
      <alignment horizontal="right" vertical="center"/>
      <protection/>
    </xf>
    <xf numFmtId="0" fontId="6" fillId="0" borderId="0" xfId="67" applyFont="1" applyFill="1" applyBorder="1" applyAlignment="1">
      <alignment horizontal="center" vertical="center"/>
      <protection/>
    </xf>
    <xf numFmtId="0" fontId="11" fillId="0" borderId="0" xfId="69" applyFont="1" applyFill="1" applyBorder="1" applyAlignment="1">
      <alignment horizontal="center"/>
      <protection/>
    </xf>
    <xf numFmtId="0" fontId="2" fillId="0" borderId="0" xfId="0" applyFont="1" applyFill="1" applyAlignment="1">
      <alignment horizontal="center" vertical="center"/>
    </xf>
    <xf numFmtId="3" fontId="4" fillId="0" borderId="128" xfId="69" applyNumberFormat="1" applyFont="1" applyFill="1" applyBorder="1" applyAlignment="1">
      <alignment horizontal="right" vertical="center"/>
      <protection/>
    </xf>
    <xf numFmtId="0" fontId="2" fillId="0" borderId="127" xfId="70" applyFont="1" applyFill="1" applyBorder="1" applyAlignment="1">
      <alignment wrapText="1"/>
      <protection/>
    </xf>
    <xf numFmtId="0" fontId="6" fillId="0" borderId="0" xfId="0" applyFont="1" applyFill="1" applyAlignment="1">
      <alignment horizontal="center" vertical="center"/>
    </xf>
    <xf numFmtId="4" fontId="2" fillId="0" borderId="0" xfId="0" applyNumberFormat="1" applyFont="1" applyFill="1" applyBorder="1" applyAlignment="1">
      <alignment horizontal="left" vertical="center"/>
    </xf>
    <xf numFmtId="4" fontId="2" fillId="0" borderId="0" xfId="0" applyNumberFormat="1" applyFont="1" applyFill="1" applyAlignment="1">
      <alignment vertical="center"/>
    </xf>
    <xf numFmtId="4" fontId="6" fillId="0" borderId="0" xfId="0" applyNumberFormat="1"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vertical="center"/>
    </xf>
    <xf numFmtId="0" fontId="14" fillId="0" borderId="173" xfId="0" applyFont="1" applyFill="1" applyBorder="1" applyAlignment="1">
      <alignment horizontal="center" vertical="center" textRotation="90"/>
    </xf>
    <xf numFmtId="0" fontId="2" fillId="0" borderId="174" xfId="0" applyFont="1" applyFill="1" applyBorder="1" applyAlignment="1">
      <alignment horizontal="center" vertical="center" wrapText="1"/>
    </xf>
    <xf numFmtId="4" fontId="2" fillId="0" borderId="174" xfId="0" applyNumberFormat="1" applyFont="1" applyFill="1" applyBorder="1" applyAlignment="1">
      <alignment horizontal="center" vertical="center" wrapText="1"/>
    </xf>
    <xf numFmtId="4" fontId="2" fillId="0" borderId="175" xfId="0" applyNumberFormat="1" applyFont="1" applyFill="1" applyBorder="1" applyAlignment="1">
      <alignment horizontal="center" vertical="center"/>
    </xf>
    <xf numFmtId="0" fontId="6" fillId="0" borderId="0" xfId="0" applyFont="1" applyFill="1" applyAlignment="1">
      <alignment horizontal="center"/>
    </xf>
    <xf numFmtId="0" fontId="2" fillId="0" borderId="28" xfId="0" applyFont="1" applyFill="1" applyBorder="1" applyAlignment="1">
      <alignment horizontal="center"/>
    </xf>
    <xf numFmtId="166" fontId="2" fillId="0" borderId="0" xfId="0" applyNumberFormat="1" applyFont="1" applyFill="1" applyBorder="1" applyAlignment="1">
      <alignment horizontal="left" wrapText="1"/>
    </xf>
    <xf numFmtId="4" fontId="2" fillId="0" borderId="0" xfId="0" applyNumberFormat="1" applyFont="1" applyFill="1" applyBorder="1" applyAlignment="1">
      <alignment/>
    </xf>
    <xf numFmtId="4" fontId="6" fillId="0" borderId="29" xfId="0" applyNumberFormat="1" applyFont="1" applyFill="1" applyBorder="1" applyAlignment="1">
      <alignment horizontal="center"/>
    </xf>
    <xf numFmtId="0" fontId="6" fillId="0" borderId="0" xfId="0" applyFont="1" applyFill="1" applyAlignment="1">
      <alignment horizontal="center" vertical="top"/>
    </xf>
    <xf numFmtId="0" fontId="2" fillId="0" borderId="28" xfId="0" applyFont="1" applyFill="1" applyBorder="1" applyAlignment="1">
      <alignment horizontal="center" vertical="top"/>
    </xf>
    <xf numFmtId="166" fontId="5" fillId="0" borderId="0" xfId="0" applyNumberFormat="1" applyFont="1" applyFill="1" applyBorder="1" applyAlignment="1">
      <alignment horizontal="left" vertical="top" wrapText="1" indent="2"/>
    </xf>
    <xf numFmtId="4" fontId="2" fillId="0" borderId="0" xfId="0" applyNumberFormat="1" applyFont="1" applyFill="1" applyBorder="1" applyAlignment="1">
      <alignment vertical="top"/>
    </xf>
    <xf numFmtId="4" fontId="6" fillId="0" borderId="29" xfId="0" applyNumberFormat="1" applyFont="1" applyFill="1" applyBorder="1" applyAlignment="1">
      <alignment horizontal="center" vertical="top"/>
    </xf>
    <xf numFmtId="4" fontId="6" fillId="0" borderId="29" xfId="0" applyNumberFormat="1" applyFont="1" applyFill="1" applyBorder="1" applyAlignment="1">
      <alignment horizontal="center" vertical="top" wrapText="1"/>
    </xf>
    <xf numFmtId="0" fontId="2" fillId="0" borderId="28" xfId="0" applyFont="1" applyFill="1" applyBorder="1" applyAlignment="1">
      <alignment horizontal="center" vertical="center"/>
    </xf>
    <xf numFmtId="166" fontId="2" fillId="0" borderId="0" xfId="65" applyNumberFormat="1" applyFont="1" applyFill="1" applyBorder="1" applyAlignment="1">
      <alignment vertical="center" wrapText="1"/>
      <protection/>
    </xf>
    <xf numFmtId="4" fontId="2" fillId="0" borderId="0" xfId="0" applyNumberFormat="1" applyFont="1" applyFill="1" applyBorder="1" applyAlignment="1">
      <alignment vertical="center"/>
    </xf>
    <xf numFmtId="4" fontId="6" fillId="0" borderId="29" xfId="0" applyNumberFormat="1" applyFont="1" applyFill="1" applyBorder="1" applyAlignment="1">
      <alignment horizontal="center" vertical="center"/>
    </xf>
    <xf numFmtId="166" fontId="5" fillId="0" borderId="0" xfId="0" applyNumberFormat="1" applyFont="1" applyFill="1" applyBorder="1" applyAlignment="1">
      <alignment horizontal="left" vertical="top" wrapText="1"/>
    </xf>
    <xf numFmtId="0" fontId="2" fillId="0" borderId="83" xfId="0" applyFont="1" applyFill="1" applyBorder="1" applyAlignment="1">
      <alignment horizontal="center" vertical="center"/>
    </xf>
    <xf numFmtId="166" fontId="2" fillId="0" borderId="82" xfId="65" applyNumberFormat="1" applyFont="1" applyFill="1" applyBorder="1" applyAlignment="1">
      <alignment vertical="center" wrapText="1"/>
      <protection/>
    </xf>
    <xf numFmtId="4" fontId="2" fillId="0" borderId="82" xfId="0" applyNumberFormat="1" applyFont="1" applyFill="1" applyBorder="1" applyAlignment="1">
      <alignment vertical="center"/>
    </xf>
    <xf numFmtId="4" fontId="6" fillId="0" borderId="166" xfId="0" applyNumberFormat="1" applyFont="1" applyFill="1" applyBorder="1" applyAlignment="1">
      <alignment horizontal="center" vertical="center"/>
    </xf>
    <xf numFmtId="0" fontId="2" fillId="0" borderId="53" xfId="0" applyFont="1" applyFill="1" applyBorder="1" applyAlignment="1">
      <alignment horizontal="center" vertical="center"/>
    </xf>
    <xf numFmtId="166" fontId="4" fillId="0" borderId="54" xfId="0" applyNumberFormat="1" applyFont="1" applyFill="1" applyBorder="1" applyAlignment="1">
      <alignment vertical="center" wrapText="1"/>
    </xf>
    <xf numFmtId="4" fontId="4" fillId="0" borderId="54" xfId="0" applyNumberFormat="1" applyFont="1" applyFill="1" applyBorder="1" applyAlignment="1">
      <alignment vertical="center"/>
    </xf>
    <xf numFmtId="4" fontId="17" fillId="0" borderId="102"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wrapText="1"/>
    </xf>
    <xf numFmtId="0" fontId="2" fillId="0" borderId="70" xfId="0" applyFont="1" applyFill="1" applyBorder="1" applyAlignment="1">
      <alignment horizontal="center" vertical="center"/>
    </xf>
    <xf numFmtId="166" fontId="4" fillId="0" borderId="71" xfId="0" applyNumberFormat="1" applyFont="1" applyFill="1" applyBorder="1" applyAlignment="1">
      <alignment vertical="center" wrapText="1"/>
    </xf>
    <xf numFmtId="4" fontId="4" fillId="0" borderId="71" xfId="0" applyNumberFormat="1" applyFont="1" applyFill="1" applyBorder="1" applyAlignment="1">
      <alignment vertical="center"/>
    </xf>
    <xf numFmtId="4" fontId="17" fillId="0" borderId="72" xfId="0" applyNumberFormat="1" applyFont="1" applyFill="1" applyBorder="1" applyAlignment="1">
      <alignment horizontal="center" vertical="center"/>
    </xf>
    <xf numFmtId="166" fontId="5" fillId="0" borderId="0" xfId="0" applyNumberFormat="1" applyFont="1" applyFill="1" applyBorder="1" applyAlignment="1">
      <alignment horizontal="left" vertical="center" wrapText="1" indent="3"/>
    </xf>
    <xf numFmtId="166" fontId="5" fillId="0" borderId="54" xfId="0" applyNumberFormat="1" applyFont="1" applyFill="1" applyBorder="1" applyAlignment="1">
      <alignment horizontal="left" vertical="center" wrapText="1" indent="3"/>
    </xf>
    <xf numFmtId="4" fontId="2" fillId="0" borderId="54" xfId="0" applyNumberFormat="1" applyFont="1" applyFill="1" applyBorder="1" applyAlignment="1">
      <alignment vertical="center"/>
    </xf>
    <xf numFmtId="4" fontId="6" fillId="0" borderId="102" xfId="0" applyNumberFormat="1" applyFont="1" applyFill="1" applyBorder="1" applyAlignment="1">
      <alignment horizontal="center" vertical="center"/>
    </xf>
    <xf numFmtId="0" fontId="2" fillId="0" borderId="0" xfId="0" applyFont="1" applyFill="1" applyBorder="1" applyAlignment="1">
      <alignment vertical="center" wrapText="1"/>
    </xf>
    <xf numFmtId="4" fontId="6"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wrapText="1"/>
    </xf>
    <xf numFmtId="4" fontId="4" fillId="0" borderId="0" xfId="0" applyNumberFormat="1" applyFont="1" applyFill="1" applyAlignment="1">
      <alignment vertical="center"/>
    </xf>
    <xf numFmtId="4" fontId="17" fillId="0" borderId="0" xfId="0" applyNumberFormat="1" applyFont="1" applyFill="1" applyAlignment="1">
      <alignment horizontal="center" vertical="center"/>
    </xf>
    <xf numFmtId="4" fontId="2" fillId="0" borderId="0" xfId="0" applyNumberFormat="1" applyFont="1" applyFill="1" applyAlignment="1">
      <alignment horizontal="right" vertical="center"/>
    </xf>
    <xf numFmtId="3" fontId="96" fillId="0" borderId="67" xfId="67" applyNumberFormat="1" applyFont="1" applyFill="1" applyBorder="1" applyAlignment="1">
      <alignment vertical="center"/>
      <protection/>
    </xf>
    <xf numFmtId="0" fontId="2" fillId="0" borderId="0" xfId="67" applyFont="1" applyFill="1" applyBorder="1" applyAlignment="1">
      <alignment vertical="center" wrapText="1"/>
      <protection/>
    </xf>
    <xf numFmtId="3" fontId="14" fillId="0" borderId="27" xfId="0" applyNumberFormat="1" applyFont="1" applyFill="1" applyBorder="1" applyAlignment="1">
      <alignment horizontal="center" vertical="center" wrapText="1"/>
    </xf>
    <xf numFmtId="3" fontId="14" fillId="0" borderId="0" xfId="65" applyNumberFormat="1" applyFont="1" applyFill="1" applyBorder="1" applyAlignment="1">
      <alignment horizontal="left" wrapText="1" indent="2"/>
      <protection/>
    </xf>
    <xf numFmtId="3" fontId="14" fillId="0" borderId="0" xfId="65" applyNumberFormat="1" applyFont="1" applyFill="1" applyBorder="1" applyAlignment="1">
      <alignment horizontal="left" wrapText="1"/>
      <protection/>
    </xf>
    <xf numFmtId="3" fontId="14" fillId="0" borderId="0" xfId="0" applyNumberFormat="1" applyFont="1" applyAlignment="1">
      <alignment horizontal="right"/>
    </xf>
    <xf numFmtId="3" fontId="14" fillId="0" borderId="165" xfId="0" applyNumberFormat="1" applyFont="1" applyFill="1" applyBorder="1" applyAlignment="1">
      <alignment horizontal="center" vertical="center"/>
    </xf>
    <xf numFmtId="3" fontId="19" fillId="0" borderId="28"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14" fillId="0" borderId="0" xfId="65" applyNumberFormat="1" applyFont="1" applyFill="1" applyBorder="1" applyAlignment="1">
      <alignment horizontal="left" wrapText="1"/>
      <protection/>
    </xf>
    <xf numFmtId="3" fontId="14" fillId="0" borderId="0" xfId="65" applyNumberFormat="1" applyFont="1" applyFill="1" applyBorder="1" applyAlignment="1">
      <alignment horizontal="left" vertical="center" wrapText="1"/>
      <protection/>
    </xf>
    <xf numFmtId="3" fontId="14" fillId="0" borderId="27" xfId="0" applyNumberFormat="1" applyFont="1" applyFill="1" applyBorder="1" applyAlignment="1">
      <alignment horizontal="center" vertical="center" wrapText="1"/>
    </xf>
    <xf numFmtId="3" fontId="19" fillId="0" borderId="28"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18" fillId="0" borderId="28"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4" fillId="0" borderId="165" xfId="0" applyNumberFormat="1" applyFont="1" applyFill="1" applyBorder="1" applyAlignment="1">
      <alignment horizontal="center" vertical="center"/>
    </xf>
    <xf numFmtId="3" fontId="14" fillId="0" borderId="0" xfId="65" applyNumberFormat="1" applyFont="1" applyFill="1" applyBorder="1" applyAlignment="1">
      <alignment horizontal="left" vertical="top" wrapText="1" indent="1"/>
      <protection/>
    </xf>
    <xf numFmtId="3" fontId="18" fillId="0" borderId="0" xfId="65" applyNumberFormat="1" applyFont="1" applyFill="1" applyBorder="1" applyAlignment="1">
      <alignment horizontal="left" vertical="center" wrapText="1"/>
      <protection/>
    </xf>
    <xf numFmtId="3" fontId="2" fillId="0" borderId="0" xfId="62" applyNumberFormat="1" applyFont="1" applyFill="1" applyAlignment="1">
      <alignment horizontal="right"/>
      <protection/>
    </xf>
    <xf numFmtId="3" fontId="4" fillId="0" borderId="0" xfId="62" applyNumberFormat="1" applyFont="1" applyFill="1" applyAlignment="1">
      <alignment horizontal="center"/>
      <protection/>
    </xf>
    <xf numFmtId="3" fontId="19" fillId="0" borderId="0" xfId="62" applyNumberFormat="1" applyFont="1" applyFill="1" applyAlignment="1">
      <alignment horizontal="center" vertical="center"/>
      <protection/>
    </xf>
    <xf numFmtId="3" fontId="2" fillId="0" borderId="31" xfId="0" applyNumberFormat="1" applyFont="1" applyFill="1" applyBorder="1" applyAlignment="1">
      <alignment horizontal="right"/>
    </xf>
    <xf numFmtId="3" fontId="2" fillId="0" borderId="0" xfId="0" applyNumberFormat="1" applyFont="1" applyFill="1" applyBorder="1" applyAlignment="1">
      <alignment/>
    </xf>
    <xf numFmtId="0" fontId="2" fillId="0" borderId="0" xfId="0" applyFont="1" applyFill="1" applyAlignment="1">
      <alignment horizontal="justify" wrapText="1"/>
    </xf>
    <xf numFmtId="0" fontId="5" fillId="0" borderId="0" xfId="0" applyFont="1" applyFill="1" applyAlignment="1">
      <alignment horizontal="left" indent="2"/>
    </xf>
    <xf numFmtId="3" fontId="6" fillId="0" borderId="0" xfId="65" applyNumberFormat="1" applyFont="1" applyFill="1" applyBorder="1" applyAlignment="1">
      <alignment horizontal="left" vertical="top" indent="2"/>
      <protection/>
    </xf>
    <xf numFmtId="3" fontId="6" fillId="0" borderId="0" xfId="0" applyNumberFormat="1" applyFont="1" applyFill="1" applyBorder="1" applyAlignment="1">
      <alignment vertical="top"/>
    </xf>
    <xf numFmtId="3" fontId="23" fillId="0" borderId="0" xfId="0" applyNumberFormat="1" applyFont="1" applyFill="1" applyBorder="1" applyAlignment="1">
      <alignment vertical="top"/>
    </xf>
    <xf numFmtId="3" fontId="17" fillId="0" borderId="29" xfId="0" applyNumberFormat="1" applyFont="1" applyFill="1" applyBorder="1" applyAlignment="1">
      <alignment vertical="top"/>
    </xf>
    <xf numFmtId="3" fontId="6" fillId="0" borderId="0" xfId="0" applyNumberFormat="1" applyFont="1" applyFill="1" applyAlignment="1">
      <alignment vertical="top"/>
    </xf>
    <xf numFmtId="3" fontId="87" fillId="0" borderId="28" xfId="0" applyNumberFormat="1" applyFont="1" applyFill="1" applyBorder="1" applyAlignment="1">
      <alignment horizontal="center" vertical="top"/>
    </xf>
    <xf numFmtId="3" fontId="87" fillId="0" borderId="0" xfId="0" applyNumberFormat="1" applyFont="1" applyFill="1" applyBorder="1" applyAlignment="1">
      <alignment horizontal="center" vertical="top"/>
    </xf>
    <xf numFmtId="3" fontId="87" fillId="0" borderId="0" xfId="65" applyNumberFormat="1" applyFont="1" applyFill="1" applyBorder="1" applyAlignment="1">
      <alignment horizontal="left" vertical="top" indent="2"/>
      <protection/>
    </xf>
    <xf numFmtId="3" fontId="87" fillId="0" borderId="0" xfId="0" applyNumberFormat="1" applyFont="1" applyFill="1" applyBorder="1" applyAlignment="1">
      <alignment vertical="top"/>
    </xf>
    <xf numFmtId="3" fontId="97" fillId="0" borderId="0" xfId="0" applyNumberFormat="1" applyFont="1" applyFill="1" applyBorder="1" applyAlignment="1">
      <alignment vertical="top"/>
    </xf>
    <xf numFmtId="3" fontId="87" fillId="0" borderId="29" xfId="0" applyNumberFormat="1" applyFont="1" applyFill="1" applyBorder="1" applyAlignment="1">
      <alignment/>
    </xf>
    <xf numFmtId="3" fontId="87" fillId="0" borderId="0" xfId="0" applyNumberFormat="1" applyFont="1" applyFill="1" applyAlignment="1">
      <alignment vertical="top"/>
    </xf>
    <xf numFmtId="3" fontId="6" fillId="0" borderId="0" xfId="65" applyNumberFormat="1" applyFont="1" applyFill="1" applyBorder="1" applyAlignment="1">
      <alignment horizontal="left" vertical="center" indent="2"/>
      <protection/>
    </xf>
    <xf numFmtId="3" fontId="23" fillId="0" borderId="0" xfId="0" applyNumberFormat="1" applyFont="1" applyFill="1" applyBorder="1" applyAlignment="1">
      <alignment/>
    </xf>
    <xf numFmtId="3" fontId="6" fillId="0" borderId="29" xfId="0" applyNumberFormat="1" applyFont="1" applyFill="1" applyBorder="1" applyAlignment="1">
      <alignment/>
    </xf>
    <xf numFmtId="3" fontId="6" fillId="0" borderId="0" xfId="0" applyNumberFormat="1" applyFont="1" applyFill="1" applyAlignment="1">
      <alignment vertical="center"/>
    </xf>
    <xf numFmtId="3" fontId="23" fillId="0" borderId="28" xfId="0" applyNumberFormat="1" applyFont="1" applyFill="1" applyBorder="1" applyAlignment="1">
      <alignment horizontal="center" vertical="top"/>
    </xf>
    <xf numFmtId="3" fontId="23" fillId="0" borderId="0" xfId="0" applyNumberFormat="1" applyFont="1" applyFill="1" applyBorder="1" applyAlignment="1">
      <alignment horizontal="center" vertical="top"/>
    </xf>
    <xf numFmtId="3" fontId="23" fillId="0" borderId="0" xfId="65" applyNumberFormat="1" applyFont="1" applyFill="1" applyBorder="1" applyAlignment="1">
      <alignment horizontal="left" vertical="top" indent="2"/>
      <protection/>
    </xf>
    <xf numFmtId="3" fontId="23" fillId="0" borderId="29" xfId="0" applyNumberFormat="1" applyFont="1" applyFill="1" applyBorder="1" applyAlignment="1">
      <alignment/>
    </xf>
    <xf numFmtId="3" fontId="23" fillId="0" borderId="0" xfId="0" applyNumberFormat="1" applyFont="1" applyFill="1" applyAlignment="1">
      <alignment vertical="top"/>
    </xf>
    <xf numFmtId="3" fontId="17" fillId="0" borderId="28" xfId="0" applyNumberFormat="1" applyFont="1" applyFill="1" applyBorder="1" applyAlignment="1">
      <alignment horizontal="center" vertical="top"/>
    </xf>
    <xf numFmtId="3" fontId="17" fillId="0" borderId="0" xfId="0" applyNumberFormat="1" applyFont="1" applyFill="1" applyBorder="1" applyAlignment="1">
      <alignment horizontal="center" vertical="top"/>
    </xf>
    <xf numFmtId="3" fontId="17" fillId="0" borderId="0" xfId="65" applyNumberFormat="1" applyFont="1" applyFill="1" applyBorder="1" applyAlignment="1">
      <alignment horizontal="left" vertical="top" indent="2"/>
      <protection/>
    </xf>
    <xf numFmtId="3" fontId="17" fillId="0" borderId="0" xfId="0" applyNumberFormat="1" applyFont="1" applyFill="1" applyBorder="1" applyAlignment="1">
      <alignment vertical="top"/>
    </xf>
    <xf numFmtId="3" fontId="35" fillId="0" borderId="0" xfId="0" applyNumberFormat="1" applyFont="1" applyFill="1" applyBorder="1" applyAlignment="1">
      <alignment vertical="top"/>
    </xf>
    <xf numFmtId="3" fontId="17" fillId="0" borderId="29" xfId="0" applyNumberFormat="1" applyFont="1" applyFill="1" applyBorder="1" applyAlignment="1">
      <alignment/>
    </xf>
    <xf numFmtId="3" fontId="17" fillId="0" borderId="0" xfId="0" applyNumberFormat="1" applyFont="1" applyFill="1" applyAlignment="1">
      <alignment vertical="top"/>
    </xf>
    <xf numFmtId="3" fontId="6" fillId="0" borderId="28" xfId="0" applyNumberFormat="1" applyFont="1" applyFill="1" applyBorder="1" applyAlignment="1">
      <alignment horizontal="center"/>
    </xf>
    <xf numFmtId="3" fontId="6" fillId="0" borderId="0" xfId="65" applyNumberFormat="1" applyFont="1" applyFill="1" applyBorder="1" applyAlignment="1">
      <alignment horizontal="left" indent="2"/>
      <protection/>
    </xf>
    <xf numFmtId="3" fontId="6" fillId="0" borderId="0" xfId="0" applyNumberFormat="1" applyFont="1" applyFill="1" applyAlignment="1">
      <alignment/>
    </xf>
    <xf numFmtId="3" fontId="6" fillId="0" borderId="0" xfId="65" applyNumberFormat="1" applyFont="1" applyFill="1" applyBorder="1" applyAlignment="1">
      <alignment horizontal="left" wrapText="1" indent="1"/>
      <protection/>
    </xf>
    <xf numFmtId="3" fontId="6" fillId="0" borderId="0" xfId="65" applyNumberFormat="1" applyFont="1" applyBorder="1" applyAlignment="1">
      <alignment horizontal="center" wrapText="1"/>
      <protection/>
    </xf>
    <xf numFmtId="3" fontId="17" fillId="0" borderId="35" xfId="0" applyNumberFormat="1" applyFont="1" applyBorder="1" applyAlignment="1">
      <alignment horizontal="right"/>
    </xf>
    <xf numFmtId="3" fontId="6" fillId="0" borderId="0" xfId="0" applyNumberFormat="1" applyFont="1" applyAlignment="1">
      <alignment/>
    </xf>
    <xf numFmtId="3" fontId="6" fillId="0" borderId="0" xfId="65" applyNumberFormat="1" applyFont="1" applyFill="1" applyBorder="1" applyAlignment="1">
      <alignment horizontal="left" vertical="top" wrapText="1" indent="1"/>
      <protection/>
    </xf>
    <xf numFmtId="3" fontId="6" fillId="0" borderId="0" xfId="65" applyNumberFormat="1" applyFont="1" applyBorder="1" applyAlignment="1">
      <alignment horizontal="center" vertical="top" wrapText="1"/>
      <protection/>
    </xf>
    <xf numFmtId="3" fontId="6" fillId="0" borderId="29" xfId="0" applyNumberFormat="1" applyFont="1" applyBorder="1" applyAlignment="1">
      <alignment horizontal="right" vertical="top"/>
    </xf>
    <xf numFmtId="3" fontId="6" fillId="0" borderId="0" xfId="0" applyNumberFormat="1" applyFont="1" applyAlignment="1">
      <alignment horizontal="right" vertical="top"/>
    </xf>
    <xf numFmtId="3" fontId="6" fillId="0" borderId="0" xfId="0" applyNumberFormat="1" applyFont="1" applyAlignment="1">
      <alignment vertical="top"/>
    </xf>
    <xf numFmtId="3" fontId="22" fillId="0" borderId="81" xfId="0" applyNumberFormat="1" applyFont="1" applyFill="1" applyBorder="1" applyAlignment="1">
      <alignment horizontal="center"/>
    </xf>
    <xf numFmtId="3" fontId="22" fillId="0" borderId="78" xfId="0" applyNumberFormat="1" applyFont="1" applyFill="1" applyBorder="1" applyAlignment="1">
      <alignment/>
    </xf>
    <xf numFmtId="3" fontId="22" fillId="0" borderId="78" xfId="0" applyNumberFormat="1" applyFont="1" applyBorder="1" applyAlignment="1">
      <alignment horizontal="center"/>
    </xf>
    <xf numFmtId="3" fontId="22" fillId="0" borderId="78" xfId="0" applyNumberFormat="1" applyFont="1" applyFill="1" applyBorder="1" applyAlignment="1">
      <alignment horizontal="right"/>
    </xf>
    <xf numFmtId="3" fontId="19" fillId="0" borderId="58" xfId="0" applyNumberFormat="1" applyFont="1" applyBorder="1" applyAlignment="1">
      <alignment horizontal="right"/>
    </xf>
    <xf numFmtId="3" fontId="14" fillId="0" borderId="78" xfId="0" applyNumberFormat="1" applyFont="1" applyFill="1" applyBorder="1" applyAlignment="1">
      <alignment horizontal="right"/>
    </xf>
    <xf numFmtId="3" fontId="14" fillId="0" borderId="78" xfId="0" applyNumberFormat="1" applyFont="1" applyBorder="1" applyAlignment="1">
      <alignment horizontal="right"/>
    </xf>
    <xf numFmtId="3" fontId="14" fillId="0" borderId="80" xfId="0" applyNumberFormat="1" applyFont="1" applyBorder="1" applyAlignment="1">
      <alignment horizontal="right"/>
    </xf>
    <xf numFmtId="3" fontId="18" fillId="0" borderId="0" xfId="0" applyNumberFormat="1" applyFont="1" applyAlignment="1">
      <alignment horizontal="right"/>
    </xf>
    <xf numFmtId="3" fontId="18" fillId="0" borderId="0" xfId="0" applyNumberFormat="1" applyFont="1" applyAlignment="1">
      <alignment/>
    </xf>
    <xf numFmtId="3" fontId="4" fillId="0" borderId="0" xfId="62" applyNumberFormat="1" applyFont="1" applyFill="1" applyAlignment="1">
      <alignment horizontal="center"/>
      <protection/>
    </xf>
    <xf numFmtId="3" fontId="18" fillId="0" borderId="0" xfId="0" applyNumberFormat="1" applyFont="1" applyFill="1" applyBorder="1" applyAlignment="1">
      <alignment/>
    </xf>
    <xf numFmtId="3" fontId="32" fillId="0" borderId="0" xfId="65" applyNumberFormat="1" applyFont="1" applyFill="1" applyBorder="1" applyAlignment="1">
      <alignment horizontal="left" vertical="center" wrapText="1" indent="1"/>
      <protection/>
    </xf>
    <xf numFmtId="3" fontId="14" fillId="0" borderId="11" xfId="62" applyNumberFormat="1" applyFont="1" applyFill="1" applyBorder="1" applyAlignment="1">
      <alignment vertical="center" wrapText="1"/>
      <protection/>
    </xf>
    <xf numFmtId="3" fontId="18" fillId="0" borderId="11" xfId="62" applyNumberFormat="1" applyFont="1" applyFill="1" applyBorder="1" applyAlignment="1">
      <alignment vertical="center" wrapText="1"/>
      <protection/>
    </xf>
    <xf numFmtId="3" fontId="19" fillId="0" borderId="11" xfId="62" applyNumberFormat="1" applyFont="1" applyFill="1" applyBorder="1" applyAlignment="1">
      <alignment vertical="center" wrapText="1"/>
      <protection/>
    </xf>
    <xf numFmtId="3" fontId="5" fillId="0" borderId="23" xfId="62" applyNumberFormat="1" applyFont="1" applyFill="1" applyBorder="1" applyAlignment="1">
      <alignment horizontal="right" vertical="center"/>
      <protection/>
    </xf>
    <xf numFmtId="3" fontId="5" fillId="0" borderId="176" xfId="62" applyNumberFormat="1" applyFont="1" applyFill="1" applyBorder="1" applyAlignment="1">
      <alignment horizontal="right" vertical="center"/>
      <protection/>
    </xf>
    <xf numFmtId="3" fontId="30" fillId="0" borderId="158" xfId="69" applyNumberFormat="1" applyFont="1" applyFill="1" applyBorder="1" applyAlignment="1">
      <alignment horizontal="right" vertical="center"/>
      <protection/>
    </xf>
    <xf numFmtId="0" fontId="2" fillId="0" borderId="177" xfId="69" applyFont="1" applyFill="1" applyBorder="1" applyAlignment="1">
      <alignment horizontal="center" vertical="center"/>
      <protection/>
    </xf>
    <xf numFmtId="3" fontId="2" fillId="0" borderId="176" xfId="63" applyNumberFormat="1" applyFont="1" applyFill="1" applyBorder="1" applyAlignment="1">
      <alignment horizontal="right" vertical="center"/>
      <protection/>
    </xf>
    <xf numFmtId="3" fontId="2" fillId="0" borderId="178" xfId="63" applyNumberFormat="1" applyFont="1" applyFill="1" applyBorder="1" applyAlignment="1">
      <alignment horizontal="right" vertical="center"/>
      <protection/>
    </xf>
    <xf numFmtId="3" fontId="2" fillId="0" borderId="179" xfId="62" applyNumberFormat="1" applyFont="1" applyFill="1" applyBorder="1" applyAlignment="1">
      <alignment horizontal="right" vertical="center"/>
      <protection/>
    </xf>
    <xf numFmtId="3" fontId="2" fillId="0" borderId="180" xfId="62" applyNumberFormat="1" applyFont="1" applyFill="1" applyBorder="1" applyAlignment="1">
      <alignment horizontal="right" vertical="center"/>
      <protection/>
    </xf>
    <xf numFmtId="3" fontId="2" fillId="0" borderId="29" xfId="64" applyNumberFormat="1" applyFont="1" applyFill="1" applyBorder="1" applyAlignment="1">
      <alignment horizontal="right" vertical="center"/>
      <protection/>
    </xf>
    <xf numFmtId="3" fontId="4" fillId="0" borderId="75" xfId="69" applyNumberFormat="1" applyFont="1" applyFill="1" applyBorder="1" applyAlignment="1">
      <alignment horizontal="right" vertical="center"/>
      <protection/>
    </xf>
    <xf numFmtId="3" fontId="30" fillId="0" borderId="12" xfId="69" applyNumberFormat="1" applyFont="1" applyFill="1" applyBorder="1" applyAlignment="1">
      <alignment horizontal="right" vertical="center"/>
      <protection/>
    </xf>
    <xf numFmtId="3" fontId="30" fillId="0" borderId="128" xfId="69" applyNumberFormat="1" applyFont="1" applyFill="1" applyBorder="1" applyAlignment="1">
      <alignment horizontal="right" vertical="center"/>
      <protection/>
    </xf>
    <xf numFmtId="0" fontId="2" fillId="0" borderId="11" xfId="69" applyFont="1" applyFill="1" applyBorder="1" applyAlignment="1">
      <alignment horizontal="center"/>
      <protection/>
    </xf>
    <xf numFmtId="3" fontId="2" fillId="0" borderId="67" xfId="67" applyNumberFormat="1" applyFont="1" applyFill="1" applyBorder="1" applyAlignment="1">
      <alignment horizontal="right"/>
      <protection/>
    </xf>
    <xf numFmtId="0" fontId="2" fillId="0" borderId="62" xfId="67" applyFont="1" applyFill="1" applyBorder="1" applyAlignment="1">
      <alignment horizontal="center" vertical="top"/>
      <protection/>
    </xf>
    <xf numFmtId="3" fontId="6" fillId="0" borderId="0" xfId="0" applyNumberFormat="1" applyFont="1" applyAlignment="1">
      <alignment horizontal="left" vertical="center"/>
    </xf>
    <xf numFmtId="3" fontId="14" fillId="0" borderId="0" xfId="0" applyNumberFormat="1" applyFont="1" applyFill="1" applyAlignment="1">
      <alignment horizontal="right" vertical="center"/>
    </xf>
    <xf numFmtId="3" fontId="6" fillId="0" borderId="0" xfId="0" applyNumberFormat="1" applyFont="1" applyAlignment="1">
      <alignment horizontal="center" vertical="center"/>
    </xf>
    <xf numFmtId="3" fontId="14" fillId="0" borderId="0" xfId="0" applyNumberFormat="1" applyFont="1" applyAlignment="1">
      <alignment horizontal="center" vertical="center"/>
    </xf>
    <xf numFmtId="3" fontId="14" fillId="0" borderId="28" xfId="0" applyNumberFormat="1" applyFont="1" applyBorder="1" applyAlignment="1">
      <alignment horizontal="center" vertical="center"/>
    </xf>
    <xf numFmtId="3" fontId="14" fillId="0" borderId="0" xfId="0" applyNumberFormat="1" applyFont="1" applyBorder="1" applyAlignment="1">
      <alignment horizontal="center" vertical="center"/>
    </xf>
    <xf numFmtId="3" fontId="14" fillId="0" borderId="0" xfId="66" applyNumberFormat="1" applyFont="1" applyBorder="1" applyAlignment="1">
      <alignment vertical="center"/>
      <protection/>
    </xf>
    <xf numFmtId="3" fontId="6" fillId="0" borderId="0" xfId="0" applyNumberFormat="1" applyFont="1" applyFill="1" applyBorder="1" applyAlignment="1">
      <alignment vertical="center"/>
    </xf>
    <xf numFmtId="3" fontId="18" fillId="0" borderId="28" xfId="0" applyNumberFormat="1" applyFont="1" applyBorder="1" applyAlignment="1">
      <alignment horizontal="center" vertical="center"/>
    </xf>
    <xf numFmtId="3" fontId="18" fillId="0" borderId="33" xfId="0" applyNumberFormat="1" applyFont="1" applyBorder="1" applyAlignment="1">
      <alignment vertical="center"/>
    </xf>
    <xf numFmtId="3" fontId="23" fillId="0" borderId="33" xfId="0" applyNumberFormat="1" applyFont="1" applyBorder="1" applyAlignment="1">
      <alignment vertical="center"/>
    </xf>
    <xf numFmtId="3" fontId="23" fillId="0" borderId="33" xfId="0" applyNumberFormat="1" applyFont="1" applyFill="1" applyBorder="1" applyAlignment="1">
      <alignment vertical="center"/>
    </xf>
    <xf numFmtId="3" fontId="18" fillId="0" borderId="76" xfId="0" applyNumberFormat="1" applyFont="1" applyFill="1" applyBorder="1" applyAlignment="1">
      <alignment vertical="center"/>
    </xf>
    <xf numFmtId="3" fontId="14" fillId="0" borderId="0" xfId="66" applyNumberFormat="1" applyFont="1" applyBorder="1" applyAlignment="1">
      <alignment vertical="center" wrapText="1"/>
      <protection/>
    </xf>
    <xf numFmtId="3" fontId="14" fillId="0" borderId="0" xfId="66" applyNumberFormat="1" applyFont="1" applyFill="1" applyBorder="1" applyAlignment="1">
      <alignment wrapText="1"/>
      <protection/>
    </xf>
    <xf numFmtId="3" fontId="6" fillId="0" borderId="0" xfId="0" applyNumberFormat="1" applyFont="1" applyAlignment="1">
      <alignment horizontal="center" vertical="top"/>
    </xf>
    <xf numFmtId="3" fontId="14" fillId="0" borderId="28" xfId="0" applyNumberFormat="1" applyFont="1" applyBorder="1" applyAlignment="1">
      <alignment horizontal="center" vertical="top"/>
    </xf>
    <xf numFmtId="3" fontId="14" fillId="0" borderId="0" xfId="0" applyNumberFormat="1" applyFont="1" applyBorder="1" applyAlignment="1">
      <alignment horizontal="center" vertical="top"/>
    </xf>
    <xf numFmtId="3" fontId="19" fillId="0" borderId="0" xfId="66" applyNumberFormat="1" applyFont="1" applyBorder="1" applyAlignment="1">
      <alignment vertical="center"/>
      <protection/>
    </xf>
    <xf numFmtId="3" fontId="17" fillId="0" borderId="0" xfId="0" applyNumberFormat="1" applyFont="1" applyFill="1" applyBorder="1" applyAlignment="1">
      <alignment vertical="center"/>
    </xf>
    <xf numFmtId="3" fontId="14" fillId="0" borderId="70" xfId="0" applyNumberFormat="1" applyFont="1" applyBorder="1" applyAlignment="1">
      <alignment horizontal="center" vertical="center"/>
    </xf>
    <xf numFmtId="3" fontId="17" fillId="0" borderId="71" xfId="0" applyNumberFormat="1" applyFont="1" applyBorder="1" applyAlignment="1">
      <alignment vertical="center"/>
    </xf>
    <xf numFmtId="3" fontId="17" fillId="0" borderId="71" xfId="0" applyNumberFormat="1" applyFont="1" applyFill="1" applyBorder="1" applyAlignment="1">
      <alignment vertical="center"/>
    </xf>
    <xf numFmtId="3" fontId="19" fillId="0" borderId="72" xfId="0" applyNumberFormat="1" applyFont="1" applyFill="1" applyBorder="1" applyAlignment="1">
      <alignment vertical="center"/>
    </xf>
    <xf numFmtId="3" fontId="6" fillId="0" borderId="29" xfId="0" applyNumberFormat="1" applyFont="1" applyBorder="1" applyAlignment="1">
      <alignment horizontal="center" vertical="top"/>
    </xf>
    <xf numFmtId="3" fontId="18" fillId="0" borderId="0" xfId="66" applyNumberFormat="1" applyFont="1" applyBorder="1" applyAlignment="1">
      <alignment vertical="center"/>
      <protection/>
    </xf>
    <xf numFmtId="3" fontId="23" fillId="0" borderId="0" xfId="0" applyNumberFormat="1" applyFont="1" applyFill="1" applyBorder="1" applyAlignment="1">
      <alignment vertical="center"/>
    </xf>
    <xf numFmtId="3" fontId="14" fillId="0" borderId="50" xfId="0" applyNumberFormat="1" applyFont="1" applyBorder="1" applyAlignment="1">
      <alignment horizontal="center" vertical="center"/>
    </xf>
    <xf numFmtId="3" fontId="14" fillId="0" borderId="31" xfId="0" applyNumberFormat="1" applyFont="1" applyBorder="1" applyAlignment="1">
      <alignment horizontal="center" vertical="center"/>
    </xf>
    <xf numFmtId="3" fontId="14" fillId="0" borderId="31" xfId="0" applyNumberFormat="1" applyFont="1" applyBorder="1" applyAlignment="1">
      <alignment vertical="center"/>
    </xf>
    <xf numFmtId="3" fontId="6" fillId="0" borderId="31" xfId="0" applyNumberFormat="1" applyFont="1" applyBorder="1" applyAlignment="1">
      <alignment vertical="center"/>
    </xf>
    <xf numFmtId="3" fontId="6" fillId="0" borderId="31" xfId="0" applyNumberFormat="1" applyFont="1" applyFill="1" applyBorder="1" applyAlignment="1">
      <alignment vertical="center"/>
    </xf>
    <xf numFmtId="3" fontId="14" fillId="0" borderId="76" xfId="0" applyNumberFormat="1" applyFont="1" applyFill="1" applyBorder="1" applyAlignment="1">
      <alignment vertical="center"/>
    </xf>
    <xf numFmtId="3" fontId="14" fillId="0" borderId="0" xfId="0" applyNumberFormat="1" applyFont="1" applyBorder="1" applyAlignment="1">
      <alignment horizontal="left" vertical="center"/>
    </xf>
    <xf numFmtId="3" fontId="14" fillId="0" borderId="31" xfId="66" applyNumberFormat="1" applyFont="1" applyBorder="1" applyAlignment="1">
      <alignment vertical="center" wrapText="1"/>
      <protection/>
    </xf>
    <xf numFmtId="3" fontId="14" fillId="0" borderId="74" xfId="0" applyNumberFormat="1" applyFont="1" applyFill="1" applyBorder="1" applyAlignment="1">
      <alignment vertical="center"/>
    </xf>
    <xf numFmtId="3" fontId="14" fillId="0" borderId="53" xfId="0" applyNumberFormat="1" applyFont="1" applyBorder="1" applyAlignment="1">
      <alignment horizontal="center" vertical="center"/>
    </xf>
    <xf numFmtId="3" fontId="17" fillId="0" borderId="54" xfId="0" applyNumberFormat="1" applyFont="1" applyBorder="1" applyAlignment="1">
      <alignment vertical="center"/>
    </xf>
    <xf numFmtId="3" fontId="17" fillId="0" borderId="54" xfId="0" applyNumberFormat="1" applyFont="1" applyFill="1" applyBorder="1" applyAlignment="1">
      <alignment vertical="center"/>
    </xf>
    <xf numFmtId="3" fontId="14" fillId="0" borderId="102" xfId="0" applyNumberFormat="1" applyFont="1" applyFill="1" applyBorder="1" applyAlignment="1">
      <alignment vertical="center"/>
    </xf>
    <xf numFmtId="0" fontId="20" fillId="0" borderId="0" xfId="0" applyFont="1" applyAlignment="1">
      <alignment/>
    </xf>
    <xf numFmtId="0" fontId="28" fillId="0" borderId="0" xfId="0" applyFont="1" applyFill="1" applyAlignment="1">
      <alignment vertical="top" wrapText="1"/>
    </xf>
    <xf numFmtId="3" fontId="2" fillId="0" borderId="0" xfId="0" applyNumberFormat="1" applyFont="1" applyFill="1" applyAlignment="1">
      <alignment vertical="center"/>
    </xf>
    <xf numFmtId="0" fontId="4" fillId="0" borderId="0" xfId="0" applyFont="1" applyFill="1" applyAlignment="1">
      <alignment horizontal="center"/>
    </xf>
    <xf numFmtId="0" fontId="2" fillId="0" borderId="0" xfId="0" applyFont="1" applyFill="1" applyAlignment="1">
      <alignment horizontal="center" vertical="center"/>
    </xf>
    <xf numFmtId="0" fontId="14" fillId="0" borderId="0" xfId="0" applyFont="1" applyAlignment="1">
      <alignment horizontal="right"/>
    </xf>
    <xf numFmtId="0" fontId="14" fillId="0" borderId="0" xfId="0" applyFont="1" applyAlignment="1">
      <alignment horizontal="left"/>
    </xf>
    <xf numFmtId="1" fontId="9" fillId="0" borderId="0" xfId="61" applyNumberFormat="1" applyFont="1" applyFill="1" applyAlignment="1">
      <alignment horizontal="center" vertical="center"/>
      <protection/>
    </xf>
    <xf numFmtId="0" fontId="9" fillId="0" borderId="0" xfId="0" applyFont="1" applyBorder="1" applyAlignment="1">
      <alignment horizontal="center" vertical="center"/>
    </xf>
    <xf numFmtId="0" fontId="8" fillId="0" borderId="0" xfId="0" applyFont="1" applyBorder="1" applyAlignment="1">
      <alignment horizontal="center" vertical="center"/>
    </xf>
    <xf numFmtId="3" fontId="6" fillId="0" borderId="0" xfId="61" applyNumberFormat="1" applyFont="1" applyFill="1" applyBorder="1" applyAlignment="1">
      <alignment horizontal="right"/>
      <protection/>
    </xf>
    <xf numFmtId="3" fontId="14" fillId="0" borderId="0" xfId="61" applyNumberFormat="1" applyFont="1" applyFill="1" applyAlignment="1">
      <alignment horizontal="left"/>
      <protection/>
    </xf>
    <xf numFmtId="3" fontId="9" fillId="0" borderId="0" xfId="61" applyNumberFormat="1" applyFont="1" applyFill="1" applyAlignment="1">
      <alignment horizontal="center" vertical="center"/>
      <protection/>
    </xf>
    <xf numFmtId="3" fontId="8" fillId="0" borderId="0" xfId="61" applyNumberFormat="1" applyFont="1" applyFill="1" applyAlignment="1">
      <alignment horizontal="center" vertical="center"/>
      <protection/>
    </xf>
    <xf numFmtId="3" fontId="14" fillId="0" borderId="0" xfId="0" applyNumberFormat="1" applyFont="1" applyFill="1" applyAlignment="1">
      <alignment horizontal="left" vertical="center"/>
    </xf>
    <xf numFmtId="3" fontId="19" fillId="0" borderId="0" xfId="0" applyNumberFormat="1" applyFont="1" applyFill="1" applyAlignment="1">
      <alignment horizontal="center" vertical="center"/>
    </xf>
    <xf numFmtId="3" fontId="18" fillId="0" borderId="0" xfId="0" applyNumberFormat="1" applyFont="1" applyFill="1" applyAlignment="1">
      <alignment horizontal="right" vertical="center"/>
    </xf>
    <xf numFmtId="3" fontId="6" fillId="0" borderId="181" xfId="0" applyNumberFormat="1" applyFont="1" applyFill="1" applyBorder="1" applyAlignment="1">
      <alignment horizontal="center" vertical="center" textRotation="90"/>
    </xf>
    <xf numFmtId="3" fontId="6" fillId="0" borderId="182" xfId="0" applyNumberFormat="1" applyFont="1" applyFill="1" applyBorder="1" applyAlignment="1">
      <alignment horizontal="center" vertical="center" textRotation="90"/>
    </xf>
    <xf numFmtId="3" fontId="6" fillId="0" borderId="183" xfId="0" applyNumberFormat="1" applyFont="1" applyFill="1" applyBorder="1" applyAlignment="1">
      <alignment horizontal="center" vertical="center" textRotation="90"/>
    </xf>
    <xf numFmtId="0" fontId="20" fillId="0" borderId="55" xfId="0" applyFont="1" applyFill="1" applyBorder="1" applyAlignment="1">
      <alignment horizontal="center" vertical="center"/>
    </xf>
    <xf numFmtId="3" fontId="17" fillId="0" borderId="183" xfId="0" applyNumberFormat="1" applyFont="1" applyFill="1" applyBorder="1" applyAlignment="1">
      <alignment horizontal="center" vertical="center"/>
    </xf>
    <xf numFmtId="3" fontId="17" fillId="0" borderId="55" xfId="0" applyNumberFormat="1" applyFont="1" applyFill="1" applyBorder="1" applyAlignment="1">
      <alignment horizontal="center" vertical="center"/>
    </xf>
    <xf numFmtId="3" fontId="14" fillId="0" borderId="149" xfId="0" applyNumberFormat="1" applyFont="1" applyFill="1" applyBorder="1" applyAlignment="1">
      <alignment horizontal="center" vertical="center"/>
    </xf>
    <xf numFmtId="3" fontId="14" fillId="0" borderId="149" xfId="0" applyNumberFormat="1" applyFont="1" applyFill="1" applyBorder="1" applyAlignment="1">
      <alignment horizontal="center" vertical="center" wrapText="1"/>
    </xf>
    <xf numFmtId="3" fontId="14" fillId="0" borderId="27" xfId="0" applyNumberFormat="1" applyFont="1" applyFill="1" applyBorder="1" applyAlignment="1">
      <alignment horizontal="center" vertical="center" wrapText="1"/>
    </xf>
    <xf numFmtId="3" fontId="14" fillId="0" borderId="184" xfId="0" applyNumberFormat="1" applyFont="1" applyFill="1" applyBorder="1" applyAlignment="1">
      <alignment horizontal="center" vertical="center" wrapText="1"/>
    </xf>
    <xf numFmtId="3" fontId="14" fillId="0" borderId="137" xfId="0" applyNumberFormat="1" applyFont="1" applyFill="1" applyBorder="1" applyAlignment="1">
      <alignment horizontal="center" vertical="center" wrapText="1"/>
    </xf>
    <xf numFmtId="3" fontId="14" fillId="0" borderId="0" xfId="65" applyNumberFormat="1" applyFont="1" applyFill="1" applyBorder="1" applyAlignment="1">
      <alignment horizontal="left" wrapText="1" indent="2"/>
      <protection/>
    </xf>
    <xf numFmtId="3" fontId="19" fillId="0" borderId="60" xfId="0" applyNumberFormat="1" applyFont="1" applyFill="1" applyBorder="1" applyAlignment="1">
      <alignment horizontal="left" vertical="center"/>
    </xf>
    <xf numFmtId="3" fontId="19" fillId="0" borderId="60" xfId="0" applyNumberFormat="1" applyFont="1" applyFill="1" applyBorder="1" applyAlignment="1">
      <alignment horizontal="left"/>
    </xf>
    <xf numFmtId="3" fontId="14" fillId="0" borderId="0" xfId="65" applyNumberFormat="1" applyFont="1" applyFill="1" applyBorder="1" applyAlignment="1">
      <alignment horizontal="left" wrapText="1"/>
      <protection/>
    </xf>
    <xf numFmtId="3" fontId="14" fillId="0" borderId="0" xfId="65" applyNumberFormat="1" applyFont="1" applyFill="1" applyBorder="1" applyAlignment="1">
      <alignment horizontal="left" vertical="center" wrapText="1"/>
      <protection/>
    </xf>
    <xf numFmtId="3" fontId="14" fillId="0" borderId="0" xfId="65" applyNumberFormat="1" applyFont="1" applyFill="1" applyBorder="1" applyAlignment="1">
      <alignment horizontal="center" wrapText="1"/>
      <protection/>
    </xf>
    <xf numFmtId="3" fontId="19" fillId="0" borderId="54" xfId="0" applyNumberFormat="1" applyFont="1" applyBorder="1" applyAlignment="1">
      <alignment horizontal="left" vertical="center"/>
    </xf>
    <xf numFmtId="3" fontId="14" fillId="0" borderId="0" xfId="0" applyNumberFormat="1" applyFont="1" applyAlignment="1">
      <alignment horizontal="left" vertical="center"/>
    </xf>
    <xf numFmtId="3" fontId="19" fillId="0" borderId="0" xfId="0" applyNumberFormat="1" applyFont="1" applyAlignment="1">
      <alignment horizontal="center" vertical="center"/>
    </xf>
    <xf numFmtId="3" fontId="6" fillId="0" borderId="181" xfId="0" applyNumberFormat="1" applyFont="1" applyBorder="1" applyAlignment="1">
      <alignment horizontal="center" vertical="center" textRotation="90"/>
    </xf>
    <xf numFmtId="3" fontId="6" fillId="0" borderId="182" xfId="0" applyNumberFormat="1" applyFont="1" applyBorder="1" applyAlignment="1">
      <alignment horizontal="center" vertical="center" textRotation="90"/>
    </xf>
    <xf numFmtId="3" fontId="6" fillId="0" borderId="183" xfId="0" applyNumberFormat="1" applyFont="1" applyBorder="1" applyAlignment="1">
      <alignment horizontal="center" vertical="center" textRotation="90"/>
    </xf>
    <xf numFmtId="0" fontId="20" fillId="0" borderId="55" xfId="0" applyFont="1" applyBorder="1" applyAlignment="1">
      <alignment horizontal="center" vertical="center"/>
    </xf>
    <xf numFmtId="3" fontId="17" fillId="0" borderId="183" xfId="0" applyNumberFormat="1" applyFont="1" applyBorder="1" applyAlignment="1">
      <alignment horizontal="center" vertical="center"/>
    </xf>
    <xf numFmtId="3" fontId="17" fillId="0" borderId="55" xfId="0" applyNumberFormat="1" applyFont="1" applyBorder="1" applyAlignment="1">
      <alignment horizontal="center" vertical="center"/>
    </xf>
    <xf numFmtId="3" fontId="6" fillId="0" borderId="183" xfId="0" applyNumberFormat="1" applyFont="1" applyBorder="1" applyAlignment="1">
      <alignment horizontal="center" vertical="center" wrapText="1"/>
    </xf>
    <xf numFmtId="3" fontId="6" fillId="0" borderId="55" xfId="0" applyNumberFormat="1" applyFont="1" applyBorder="1" applyAlignment="1">
      <alignment horizontal="center" vertical="center" wrapText="1"/>
    </xf>
    <xf numFmtId="3" fontId="6" fillId="0" borderId="185" xfId="0" applyNumberFormat="1" applyFont="1" applyBorder="1" applyAlignment="1">
      <alignment horizontal="center" vertical="center" wrapText="1"/>
    </xf>
    <xf numFmtId="3" fontId="6" fillId="0" borderId="186" xfId="0" applyNumberFormat="1" applyFont="1" applyBorder="1" applyAlignment="1">
      <alignment horizontal="center" vertical="center" wrapText="1"/>
    </xf>
    <xf numFmtId="3" fontId="6" fillId="0" borderId="183" xfId="0" applyNumberFormat="1" applyFont="1" applyFill="1" applyBorder="1" applyAlignment="1">
      <alignment horizontal="center" vertical="center" wrapText="1"/>
    </xf>
    <xf numFmtId="3" fontId="6" fillId="0" borderId="55" xfId="0" applyNumberFormat="1" applyFont="1" applyFill="1" applyBorder="1" applyAlignment="1">
      <alignment horizontal="center" vertical="center" wrapText="1"/>
    </xf>
    <xf numFmtId="3" fontId="19" fillId="0" borderId="71" xfId="0" applyNumberFormat="1" applyFont="1" applyBorder="1" applyAlignment="1">
      <alignment horizontal="left" vertical="center"/>
    </xf>
    <xf numFmtId="3" fontId="14" fillId="0" borderId="71" xfId="0" applyNumberFormat="1" applyFont="1" applyBorder="1" applyAlignment="1">
      <alignment horizontal="left" vertical="center" wrapText="1"/>
    </xf>
    <xf numFmtId="3" fontId="19" fillId="0" borderId="0" xfId="0" applyNumberFormat="1" applyFont="1" applyBorder="1" applyAlignment="1">
      <alignment horizontal="left" vertical="center"/>
    </xf>
    <xf numFmtId="3" fontId="19" fillId="0" borderId="78" xfId="0" applyNumberFormat="1" applyFont="1" applyFill="1" applyBorder="1" applyAlignment="1">
      <alignment horizontal="left" vertical="center" wrapText="1"/>
    </xf>
    <xf numFmtId="3" fontId="19" fillId="0" borderId="0" xfId="0" applyNumberFormat="1" applyFont="1" applyFill="1" applyBorder="1" applyAlignment="1">
      <alignment horizontal="left"/>
    </xf>
    <xf numFmtId="3" fontId="14" fillId="0" borderId="0" xfId="65" applyNumberFormat="1" applyFont="1" applyFill="1" applyBorder="1" applyAlignment="1">
      <alignment horizontal="left" vertical="top" wrapText="1" indent="1"/>
      <protection/>
    </xf>
    <xf numFmtId="3" fontId="14" fillId="0" borderId="59" xfId="65" applyNumberFormat="1" applyFont="1" applyFill="1" applyBorder="1" applyAlignment="1">
      <alignment horizontal="left" vertical="top" wrapText="1" indent="1"/>
      <protection/>
    </xf>
    <xf numFmtId="3" fontId="18" fillId="0" borderId="0" xfId="65" applyNumberFormat="1" applyFont="1" applyFill="1" applyBorder="1" applyAlignment="1">
      <alignment horizontal="left" vertical="center" wrapText="1"/>
      <protection/>
    </xf>
    <xf numFmtId="3" fontId="14" fillId="0" borderId="0" xfId="0" applyNumberFormat="1" applyFont="1" applyAlignment="1">
      <alignment horizontal="right"/>
    </xf>
    <xf numFmtId="3" fontId="6" fillId="0" borderId="149" xfId="0" applyNumberFormat="1" applyFont="1" applyFill="1" applyBorder="1" applyAlignment="1">
      <alignment horizontal="center" vertical="center" textRotation="90"/>
    </xf>
    <xf numFmtId="3" fontId="6" fillId="0" borderId="27" xfId="0" applyNumberFormat="1" applyFont="1" applyFill="1" applyBorder="1" applyAlignment="1">
      <alignment horizontal="center" vertical="center" textRotation="90"/>
    </xf>
    <xf numFmtId="3" fontId="17" fillId="0" borderId="149" xfId="0" applyNumberFormat="1" applyFont="1" applyFill="1" applyBorder="1" applyAlignment="1">
      <alignment horizontal="center" vertical="center"/>
    </xf>
    <xf numFmtId="3" fontId="17" fillId="0" borderId="27" xfId="0" applyNumberFormat="1" applyFont="1" applyFill="1" applyBorder="1" applyAlignment="1">
      <alignment horizontal="center" vertical="center"/>
    </xf>
    <xf numFmtId="3" fontId="6" fillId="0" borderId="149" xfId="0" applyNumberFormat="1" applyFont="1" applyBorder="1" applyAlignment="1">
      <alignment horizontal="center" vertical="center" textRotation="90" wrapText="1"/>
    </xf>
    <xf numFmtId="0" fontId="20" fillId="0" borderId="27" xfId="0" applyFont="1" applyBorder="1" applyAlignment="1">
      <alignment horizontal="center" vertical="center" textRotation="90" wrapText="1"/>
    </xf>
    <xf numFmtId="3" fontId="6" fillId="0" borderId="149"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6" fillId="0" borderId="165" xfId="0" applyNumberFormat="1" applyFont="1" applyFill="1" applyBorder="1" applyAlignment="1">
      <alignment horizontal="center" vertical="center" wrapText="1"/>
    </xf>
    <xf numFmtId="3" fontId="6" fillId="0" borderId="53" xfId="0" applyNumberFormat="1" applyFont="1" applyFill="1" applyBorder="1" applyAlignment="1">
      <alignment horizontal="center" vertical="center" wrapText="1"/>
    </xf>
    <xf numFmtId="3" fontId="19" fillId="0" borderId="187" xfId="0" applyNumberFormat="1" applyFont="1" applyBorder="1" applyAlignment="1">
      <alignment horizontal="center" vertical="center" wrapText="1"/>
    </xf>
    <xf numFmtId="3" fontId="19" fillId="0" borderId="188" xfId="0" applyNumberFormat="1" applyFont="1" applyBorder="1" applyAlignment="1">
      <alignment horizontal="center" vertical="center" wrapText="1"/>
    </xf>
    <xf numFmtId="3" fontId="14" fillId="0" borderId="149" xfId="61" applyNumberFormat="1" applyFont="1" applyFill="1" applyBorder="1" applyAlignment="1">
      <alignment horizontal="center" vertical="center" wrapText="1"/>
      <protection/>
    </xf>
    <xf numFmtId="3" fontId="14" fillId="0" borderId="165" xfId="0" applyNumberFormat="1" applyFont="1" applyFill="1" applyBorder="1" applyAlignment="1">
      <alignment horizontal="center" vertical="center"/>
    </xf>
    <xf numFmtId="3" fontId="14" fillId="0" borderId="60" xfId="0" applyNumberFormat="1" applyFont="1" applyFill="1" applyBorder="1" applyAlignment="1">
      <alignment horizontal="center" vertical="center"/>
    </xf>
    <xf numFmtId="3" fontId="14" fillId="0" borderId="79" xfId="0" applyNumberFormat="1" applyFont="1" applyFill="1" applyBorder="1" applyAlignment="1">
      <alignment horizontal="center" vertical="center"/>
    </xf>
    <xf numFmtId="3" fontId="14" fillId="0" borderId="0" xfId="0" applyNumberFormat="1" applyFont="1" applyFill="1" applyAlignment="1">
      <alignment horizontal="center" vertical="center"/>
    </xf>
    <xf numFmtId="3" fontId="6" fillId="0" borderId="0" xfId="0" applyNumberFormat="1" applyFont="1" applyFill="1" applyAlignment="1">
      <alignment horizontal="left" vertical="top"/>
    </xf>
    <xf numFmtId="3" fontId="19" fillId="0" borderId="28"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3" fontId="18" fillId="0" borderId="165" xfId="0" applyNumberFormat="1" applyFont="1" applyFill="1" applyBorder="1" applyAlignment="1">
      <alignment horizontal="left" vertical="center"/>
    </xf>
    <xf numFmtId="3" fontId="18" fillId="0" borderId="60" xfId="0" applyNumberFormat="1" applyFont="1" applyFill="1" applyBorder="1" applyAlignment="1">
      <alignment horizontal="left" vertical="center"/>
    </xf>
    <xf numFmtId="3" fontId="18" fillId="0" borderId="28"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8" fillId="0" borderId="28" xfId="0" applyNumberFormat="1" applyFont="1" applyFill="1" applyBorder="1" applyAlignment="1">
      <alignment horizontal="left" vertical="top" wrapText="1"/>
    </xf>
    <xf numFmtId="3" fontId="18" fillId="0" borderId="0" xfId="0" applyNumberFormat="1" applyFont="1" applyFill="1" applyBorder="1" applyAlignment="1">
      <alignment horizontal="left" vertical="top" wrapText="1"/>
    </xf>
    <xf numFmtId="3" fontId="6" fillId="0" borderId="0" xfId="0" applyNumberFormat="1" applyFont="1" applyFill="1" applyBorder="1" applyAlignment="1">
      <alignment horizontal="left" vertical="top"/>
    </xf>
    <xf numFmtId="3" fontId="6" fillId="0" borderId="0" xfId="0" applyNumberFormat="1" applyFont="1" applyAlignment="1">
      <alignment horizontal="left" vertical="top"/>
    </xf>
    <xf numFmtId="3" fontId="2" fillId="0" borderId="61" xfId="0" applyNumberFormat="1" applyFont="1" applyFill="1" applyBorder="1" applyAlignment="1">
      <alignment horizontal="center" vertical="center"/>
    </xf>
    <xf numFmtId="3" fontId="2" fillId="0" borderId="120" xfId="0" applyNumberFormat="1" applyFont="1" applyFill="1" applyBorder="1" applyAlignment="1">
      <alignment horizontal="center" vertical="center"/>
    </xf>
    <xf numFmtId="3" fontId="11" fillId="0" borderId="0" xfId="0" applyNumberFormat="1" applyFont="1" applyFill="1" applyBorder="1" applyAlignment="1">
      <alignment horizontal="left" vertical="top"/>
    </xf>
    <xf numFmtId="3" fontId="2" fillId="0" borderId="0" xfId="62" applyNumberFormat="1" applyFont="1" applyFill="1" applyAlignment="1">
      <alignment horizontal="left"/>
      <protection/>
    </xf>
    <xf numFmtId="3" fontId="2" fillId="0" borderId="0" xfId="62" applyNumberFormat="1" applyFont="1" applyFill="1" applyAlignment="1">
      <alignment horizontal="right"/>
      <protection/>
    </xf>
    <xf numFmtId="3" fontId="4" fillId="0" borderId="0" xfId="62" applyNumberFormat="1" applyFont="1" applyFill="1" applyAlignment="1">
      <alignment horizontal="center"/>
      <protection/>
    </xf>
    <xf numFmtId="3" fontId="4" fillId="0" borderId="0" xfId="61" applyNumberFormat="1" applyFont="1" applyFill="1" applyAlignment="1">
      <alignment horizontal="center"/>
      <protection/>
    </xf>
    <xf numFmtId="3" fontId="2" fillId="0" borderId="189" xfId="62" applyNumberFormat="1" applyFont="1" applyFill="1" applyBorder="1" applyAlignment="1">
      <alignment horizontal="center" vertical="center" textRotation="90"/>
      <protection/>
    </xf>
    <xf numFmtId="3" fontId="2" fillId="0" borderId="190" xfId="62" applyNumberFormat="1" applyFont="1" applyFill="1" applyBorder="1" applyAlignment="1">
      <alignment horizontal="center" vertical="center" textRotation="90"/>
      <protection/>
    </xf>
    <xf numFmtId="3" fontId="2" fillId="0" borderId="191" xfId="62" applyNumberFormat="1" applyFont="1" applyFill="1" applyBorder="1" applyAlignment="1">
      <alignment horizontal="center" vertical="center" textRotation="90"/>
      <protection/>
    </xf>
    <xf numFmtId="3" fontId="2" fillId="0" borderId="192" xfId="62" applyNumberFormat="1" applyFont="1" applyFill="1" applyBorder="1" applyAlignment="1">
      <alignment horizontal="center" vertical="center" textRotation="90"/>
      <protection/>
    </xf>
    <xf numFmtId="0" fontId="4" fillId="0" borderId="191" xfId="62" applyFont="1" applyFill="1" applyBorder="1" applyAlignment="1">
      <alignment horizontal="center" vertical="center" wrapText="1"/>
      <protection/>
    </xf>
    <xf numFmtId="0" fontId="4" fillId="0" borderId="192" xfId="62" applyFont="1" applyFill="1" applyBorder="1" applyAlignment="1">
      <alignment horizontal="center" vertical="center" wrapText="1"/>
      <protection/>
    </xf>
    <xf numFmtId="3" fontId="2" fillId="0" borderId="191" xfId="0" applyNumberFormat="1" applyFont="1" applyFill="1" applyBorder="1" applyAlignment="1">
      <alignment horizontal="center" vertical="center" textRotation="90" wrapText="1"/>
    </xf>
    <xf numFmtId="0" fontId="2" fillId="0" borderId="192" xfId="0" applyFont="1" applyFill="1" applyBorder="1" applyAlignment="1">
      <alignment horizontal="center" vertical="center" textRotation="90" wrapText="1"/>
    </xf>
    <xf numFmtId="3" fontId="2" fillId="0" borderId="191" xfId="62" applyNumberFormat="1" applyFont="1" applyFill="1" applyBorder="1" applyAlignment="1">
      <alignment horizontal="center" vertical="center" wrapText="1"/>
      <protection/>
    </xf>
    <xf numFmtId="3" fontId="2" fillId="0" borderId="192" xfId="62" applyNumberFormat="1" applyFont="1" applyFill="1" applyBorder="1" applyAlignment="1">
      <alignment horizontal="center" vertical="center" wrapText="1"/>
      <protection/>
    </xf>
    <xf numFmtId="3" fontId="2" fillId="0" borderId="193" xfId="62" applyNumberFormat="1" applyFont="1" applyFill="1" applyBorder="1" applyAlignment="1">
      <alignment horizontal="center" vertical="center" wrapText="1"/>
      <protection/>
    </xf>
    <xf numFmtId="3" fontId="2" fillId="0" borderId="194" xfId="62" applyNumberFormat="1" applyFont="1" applyFill="1" applyBorder="1" applyAlignment="1">
      <alignment horizontal="center" vertical="center" wrapText="1"/>
      <protection/>
    </xf>
    <xf numFmtId="3" fontId="4" fillId="0" borderId="195" xfId="62" applyNumberFormat="1" applyFont="1" applyFill="1" applyBorder="1" applyAlignment="1">
      <alignment horizontal="center" vertical="center" wrapText="1"/>
      <protection/>
    </xf>
    <xf numFmtId="3" fontId="4" fillId="0" borderId="196" xfId="62" applyNumberFormat="1" applyFont="1" applyFill="1" applyBorder="1" applyAlignment="1">
      <alignment horizontal="center" vertical="center" wrapText="1"/>
      <protection/>
    </xf>
    <xf numFmtId="3" fontId="19" fillId="0" borderId="0" xfId="62" applyNumberFormat="1" applyFont="1" applyFill="1" applyAlignment="1">
      <alignment horizontal="center" vertical="center"/>
      <protection/>
    </xf>
    <xf numFmtId="0" fontId="14" fillId="0" borderId="0" xfId="62" applyFont="1" applyFill="1" applyBorder="1" applyAlignment="1">
      <alignment horizontal="right" vertical="top" wrapText="1"/>
      <protection/>
    </xf>
    <xf numFmtId="0" fontId="19" fillId="0" borderId="189" xfId="62" applyFont="1" applyFill="1" applyBorder="1" applyAlignment="1">
      <alignment horizontal="center" vertical="center" wrapText="1"/>
      <protection/>
    </xf>
    <xf numFmtId="0" fontId="19" fillId="0" borderId="190" xfId="62" applyFont="1" applyFill="1" applyBorder="1" applyAlignment="1">
      <alignment horizontal="center" vertical="center" wrapText="1"/>
      <protection/>
    </xf>
    <xf numFmtId="3" fontId="14" fillId="0" borderId="197" xfId="0" applyNumberFormat="1" applyFont="1" applyFill="1" applyBorder="1" applyAlignment="1">
      <alignment horizontal="center" vertical="center" wrapText="1"/>
    </xf>
    <xf numFmtId="3" fontId="14" fillId="0" borderId="19" xfId="0" applyNumberFormat="1" applyFont="1" applyFill="1" applyBorder="1" applyAlignment="1">
      <alignment horizontal="center" vertical="center" wrapText="1"/>
    </xf>
    <xf numFmtId="0" fontId="2" fillId="0" borderId="0" xfId="69" applyFont="1" applyFill="1" applyBorder="1" applyAlignment="1">
      <alignment horizontal="left" vertical="center"/>
      <protection/>
    </xf>
    <xf numFmtId="0" fontId="4" fillId="0" borderId="0" xfId="69" applyFont="1" applyFill="1" applyBorder="1" applyAlignment="1">
      <alignment horizontal="center" vertical="center"/>
      <protection/>
    </xf>
    <xf numFmtId="0" fontId="4" fillId="0" borderId="0" xfId="68" applyFont="1" applyFill="1" applyBorder="1" applyAlignment="1">
      <alignment horizontal="center" vertical="center"/>
      <protection/>
    </xf>
    <xf numFmtId="0" fontId="19" fillId="0" borderId="0" xfId="67" applyFont="1" applyFill="1" applyBorder="1" applyAlignment="1">
      <alignment horizontal="left"/>
      <protection/>
    </xf>
    <xf numFmtId="3" fontId="2" fillId="0" borderId="0" xfId="67" applyNumberFormat="1" applyFont="1" applyFill="1" applyBorder="1" applyAlignment="1">
      <alignment horizontal="right"/>
      <protection/>
    </xf>
    <xf numFmtId="0" fontId="4" fillId="0" borderId="16" xfId="68" applyFont="1" applyFill="1" applyBorder="1" applyAlignment="1">
      <alignment horizontal="right" vertical="center"/>
      <protection/>
    </xf>
    <xf numFmtId="0" fontId="4" fillId="0" borderId="17" xfId="68" applyFont="1" applyFill="1" applyBorder="1" applyAlignment="1">
      <alignment horizontal="right" vertical="center"/>
      <protection/>
    </xf>
    <xf numFmtId="0" fontId="2" fillId="0" borderId="0" xfId="67" applyFont="1" applyFill="1" applyBorder="1" applyAlignment="1">
      <alignment horizontal="left" vertical="top"/>
      <protection/>
    </xf>
    <xf numFmtId="0" fontId="4" fillId="0" borderId="0" xfId="67" applyFont="1" applyFill="1" applyBorder="1" applyAlignment="1">
      <alignment horizontal="center"/>
      <protection/>
    </xf>
    <xf numFmtId="0" fontId="4" fillId="0" borderId="134" xfId="68" applyFont="1" applyFill="1" applyBorder="1" applyAlignment="1">
      <alignment horizontal="right" vertical="center"/>
      <protection/>
    </xf>
    <xf numFmtId="0" fontId="4" fillId="0" borderId="12" xfId="68" applyFont="1" applyFill="1" applyBorder="1" applyAlignment="1">
      <alignment horizontal="right" vertical="center"/>
      <protection/>
    </xf>
    <xf numFmtId="0" fontId="14" fillId="0" borderId="0" xfId="0" applyFont="1" applyBorder="1" applyAlignment="1">
      <alignment horizontal="left" vertical="center"/>
    </xf>
    <xf numFmtId="0" fontId="19" fillId="0" borderId="0" xfId="0" applyFont="1" applyBorder="1" applyAlignment="1">
      <alignment horizontal="center" vertical="center"/>
    </xf>
    <xf numFmtId="0" fontId="14" fillId="0" borderId="54" xfId="0" applyFont="1" applyBorder="1" applyAlignment="1">
      <alignment horizontal="right" vertical="center"/>
    </xf>
    <xf numFmtId="0" fontId="2" fillId="0" borderId="0" xfId="0" applyFont="1" applyFill="1" applyBorder="1" applyAlignment="1">
      <alignment horizontal="left" vertical="center"/>
    </xf>
    <xf numFmtId="0" fontId="4" fillId="0" borderId="0" xfId="0" applyFont="1" applyFill="1" applyAlignment="1">
      <alignment horizontal="center" vertical="center"/>
    </xf>
    <xf numFmtId="0" fontId="6" fillId="0" borderId="54" xfId="0" applyFont="1" applyBorder="1" applyAlignment="1">
      <alignment horizontal="center"/>
    </xf>
    <xf numFmtId="0" fontId="2" fillId="0" borderId="0" xfId="0" applyFont="1" applyBorder="1" applyAlignment="1">
      <alignment horizontal="right" vertical="top"/>
    </xf>
    <xf numFmtId="0" fontId="2" fillId="0" borderId="0" xfId="0" applyFont="1" applyBorder="1" applyAlignment="1">
      <alignment horizontal="right"/>
    </xf>
    <xf numFmtId="0" fontId="2" fillId="0" borderId="0" xfId="0" applyFont="1" applyBorder="1" applyAlignment="1">
      <alignment horizontal="left" vertical="top"/>
    </xf>
    <xf numFmtId="0" fontId="4" fillId="0" borderId="149" xfId="0" applyFont="1" applyFill="1" applyBorder="1" applyAlignment="1">
      <alignment horizontal="center" vertical="center"/>
    </xf>
    <xf numFmtId="0" fontId="4" fillId="0" borderId="27" xfId="0" applyFont="1" applyFill="1" applyBorder="1" applyAlignment="1">
      <alignment horizontal="center" vertical="center"/>
    </xf>
    <xf numFmtId="0" fontId="11" fillId="0" borderId="0" xfId="0" applyFont="1" applyFill="1" applyBorder="1" applyAlignment="1">
      <alignment horizontal="center"/>
    </xf>
    <xf numFmtId="0" fontId="4" fillId="0" borderId="165"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02" xfId="0" applyFont="1" applyFill="1" applyBorder="1" applyAlignment="1">
      <alignment horizontal="center" vertical="center"/>
    </xf>
    <xf numFmtId="0" fontId="17" fillId="0" borderId="149"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4" fillId="0" borderId="70" xfId="0" applyFont="1" applyFill="1" applyBorder="1" applyAlignment="1">
      <alignment horizontal="center"/>
    </xf>
    <xf numFmtId="0" fontId="4" fillId="0" borderId="72" xfId="0" applyFont="1" applyFill="1" applyBorder="1" applyAlignment="1">
      <alignment horizontal="center"/>
    </xf>
  </cellXfs>
  <cellStyles count="66">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Figyelmeztetés" xfId="45"/>
    <cellStyle name="Hivatkozott cella" xfId="46"/>
    <cellStyle name="Jegyzet" xfId="47"/>
    <cellStyle name="Jelölőszín (1)" xfId="48"/>
    <cellStyle name="Jelölőszín (2)" xfId="49"/>
    <cellStyle name="Jelölőszín (3)" xfId="50"/>
    <cellStyle name="Jelölőszín (4)" xfId="51"/>
    <cellStyle name="Jelölőszín (5)" xfId="52"/>
    <cellStyle name="Jelölőszín (6)" xfId="53"/>
    <cellStyle name="Jó" xfId="54"/>
    <cellStyle name="Kimenet" xfId="55"/>
    <cellStyle name="Magyarázó szöveg" xfId="56"/>
    <cellStyle name="Normál 2" xfId="57"/>
    <cellStyle name="Normál 3" xfId="58"/>
    <cellStyle name="Normál 4" xfId="59"/>
    <cellStyle name="Normál 5" xfId="60"/>
    <cellStyle name="Normál_2007.évi konc. összefoglaló bevétel" xfId="61"/>
    <cellStyle name="Normál_2007.évi konc. összefoglaló bevétel 2" xfId="62"/>
    <cellStyle name="Normál_Beruházási tábla 2007" xfId="63"/>
    <cellStyle name="Normál_EU-s tábla kv-hez" xfId="64"/>
    <cellStyle name="Normál_Intézményi bevétel-kiadás" xfId="65"/>
    <cellStyle name="Normál_Intézményi bevétel-kiadás 2" xfId="66"/>
    <cellStyle name="Normál_Városfejlesztési Iroda - 2008. kv. tervezés" xfId="67"/>
    <cellStyle name="Normál_Városfejlesztési Iroda - 2008. kv. tervezés_2014.évi eredeti előirányzat" xfId="68"/>
    <cellStyle name="Normál_Városfejlesztési Iroda - 2008. kv. tervezés_2014.évi eredeti előirányzat 2" xfId="69"/>
    <cellStyle name="Normál_Városfejlesztési Iroda - 2008. kv. tervezés_Koltsegvetes_modositas_aprilis_tablazatai" xfId="70"/>
    <cellStyle name="Összesen" xfId="71"/>
    <cellStyle name="Currency" xfId="72"/>
    <cellStyle name="Currency [0]" xfId="73"/>
    <cellStyle name="Rossz" xfId="74"/>
    <cellStyle name="Semleges" xfId="75"/>
    <cellStyle name="Számítás" xfId="76"/>
    <cellStyle name="Percent" xfId="77"/>
    <cellStyle name="Százalék 2" xfId="78"/>
    <cellStyle name="Százalék 3"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11"/>
  <sheetViews>
    <sheetView tabSelected="1" view="pageBreakPreview" zoomScaleSheetLayoutView="100" zoomScalePageLayoutView="0" workbookViewId="0" topLeftCell="A1">
      <selection activeCell="D9" sqref="D9"/>
    </sheetView>
  </sheetViews>
  <sheetFormatPr defaultColWidth="9.125" defaultRowHeight="12.75"/>
  <cols>
    <col min="1" max="1" width="3.625" style="364" bestFit="1" customWidth="1"/>
    <col min="2" max="2" width="3.75390625" style="365" customWidth="1"/>
    <col min="3" max="3" width="4.125" style="318" customWidth="1"/>
    <col min="4" max="4" width="81.25390625" style="366" customWidth="1"/>
    <col min="5" max="5" width="15.375" style="196" bestFit="1" customWidth="1"/>
    <col min="6" max="6" width="10.25390625" style="365" hidden="1" customWidth="1"/>
    <col min="7" max="7" width="0" style="365" hidden="1" customWidth="1"/>
    <col min="8" max="8" width="11.25390625" style="365" hidden="1" customWidth="1"/>
    <col min="9" max="11" width="0" style="365" hidden="1" customWidth="1"/>
    <col min="12" max="244" width="9.125" style="365" customWidth="1"/>
    <col min="245" max="245" width="3.625" style="365" bestFit="1" customWidth="1"/>
    <col min="246" max="246" width="3.75390625" style="365" customWidth="1"/>
    <col min="247" max="247" width="4.125" style="365" customWidth="1"/>
    <col min="248" max="248" width="81.25390625" style="365" bestFit="1" customWidth="1"/>
    <col min="249" max="249" width="15.25390625" style="365" bestFit="1" customWidth="1"/>
    <col min="250" max="255" width="0" style="365" hidden="1" customWidth="1"/>
    <col min="256" max="16384" width="10.125" style="365" bestFit="1" customWidth="1"/>
  </cols>
  <sheetData>
    <row r="1" spans="1:5" s="317" customFormat="1" ht="39.75" customHeight="1">
      <c r="A1" s="364"/>
      <c r="B1" s="1696" t="s">
        <v>581</v>
      </c>
      <c r="C1" s="1696"/>
      <c r="D1" s="1696"/>
      <c r="E1" s="1696"/>
    </row>
    <row r="2" spans="1:5" s="100" customFormat="1" ht="16.5">
      <c r="A2" s="364"/>
      <c r="B2" s="1697" t="s">
        <v>582</v>
      </c>
      <c r="C2" s="1697"/>
      <c r="D2" s="1697"/>
      <c r="E2" s="1697"/>
    </row>
    <row r="3" spans="1:5" s="100" customFormat="1" ht="16.5">
      <c r="A3" s="364"/>
      <c r="B3" s="1697" t="s">
        <v>978</v>
      </c>
      <c r="C3" s="1697"/>
      <c r="D3" s="1697"/>
      <c r="E3" s="1697"/>
    </row>
    <row r="4" spans="3:5" ht="16.5">
      <c r="C4" s="318" t="s">
        <v>583</v>
      </c>
      <c r="E4" s="367" t="s">
        <v>0</v>
      </c>
    </row>
    <row r="5" spans="1:5" s="368" customFormat="1" ht="17.25" thickBot="1">
      <c r="A5" s="364"/>
      <c r="C5" s="369"/>
      <c r="D5" s="370" t="s">
        <v>1</v>
      </c>
      <c r="E5" s="371" t="s">
        <v>3</v>
      </c>
    </row>
    <row r="6" spans="1:5" s="101" customFormat="1" ht="30" customHeight="1" thickBot="1">
      <c r="A6" s="364"/>
      <c r="B6" s="372"/>
      <c r="C6" s="373"/>
      <c r="D6" s="374" t="s">
        <v>6</v>
      </c>
      <c r="E6" s="375" t="s">
        <v>354</v>
      </c>
    </row>
    <row r="7" spans="1:5" s="100" customFormat="1" ht="24" customHeight="1">
      <c r="A7" s="390">
        <v>1</v>
      </c>
      <c r="B7" s="101" t="s">
        <v>541</v>
      </c>
      <c r="C7" s="101"/>
      <c r="D7" s="1552" t="s">
        <v>584</v>
      </c>
      <c r="E7" s="1695"/>
    </row>
    <row r="8" spans="1:5" s="318" customFormat="1" ht="33" customHeight="1">
      <c r="A8" s="383">
        <v>2</v>
      </c>
      <c r="C8" s="388" t="s">
        <v>355</v>
      </c>
      <c r="D8" s="1694" t="s">
        <v>436</v>
      </c>
      <c r="E8" s="385"/>
    </row>
    <row r="9" spans="1:5" ht="17.25">
      <c r="A9" s="364">
        <v>3</v>
      </c>
      <c r="D9" s="394" t="s">
        <v>1066</v>
      </c>
      <c r="E9" s="382">
        <v>1885</v>
      </c>
    </row>
    <row r="10" spans="1:8" s="317" customFormat="1" ht="24" customHeight="1">
      <c r="A10" s="364">
        <v>4</v>
      </c>
      <c r="C10" s="379" t="s">
        <v>362</v>
      </c>
      <c r="D10" s="380" t="s">
        <v>437</v>
      </c>
      <c r="E10" s="381"/>
      <c r="H10" s="317">
        <f>E9+E10</f>
        <v>1885</v>
      </c>
    </row>
    <row r="11" spans="1:8" ht="17.25">
      <c r="A11" s="364">
        <v>5</v>
      </c>
      <c r="D11" s="394" t="s">
        <v>990</v>
      </c>
      <c r="E11" s="382">
        <v>5122</v>
      </c>
      <c r="H11" s="196"/>
    </row>
    <row r="12" spans="1:5" s="317" customFormat="1" ht="24" customHeight="1">
      <c r="A12" s="364">
        <v>6</v>
      </c>
      <c r="C12" s="379" t="s">
        <v>363</v>
      </c>
      <c r="D12" s="380" t="s">
        <v>732</v>
      </c>
      <c r="E12" s="381"/>
    </row>
    <row r="13" spans="1:5" s="317" customFormat="1" ht="33" customHeight="1">
      <c r="A13" s="364">
        <v>7</v>
      </c>
      <c r="C13" s="379"/>
      <c r="D13" s="394" t="s">
        <v>320</v>
      </c>
      <c r="E13" s="701">
        <v>13235</v>
      </c>
    </row>
    <row r="14" spans="1:5" ht="16.5">
      <c r="A14" s="364">
        <v>8</v>
      </c>
      <c r="D14" s="394" t="s">
        <v>1077</v>
      </c>
      <c r="E14" s="193">
        <v>-8600</v>
      </c>
    </row>
    <row r="15" spans="1:8" s="318" customFormat="1" ht="17.25">
      <c r="A15" s="364">
        <v>9</v>
      </c>
      <c r="D15" s="384"/>
      <c r="E15" s="385">
        <f>SUM(E13:E14)</f>
        <v>4635</v>
      </c>
      <c r="F15" s="385" t="e">
        <f>SUM(#REF!)</f>
        <v>#REF!</v>
      </c>
      <c r="G15" s="385" t="e">
        <f>SUM(#REF!)</f>
        <v>#REF!</v>
      </c>
      <c r="H15" s="385" t="e">
        <f>SUM(#REF!)</f>
        <v>#REF!</v>
      </c>
    </row>
    <row r="16" spans="1:5" s="317" customFormat="1" ht="25.5" customHeight="1">
      <c r="A16" s="364">
        <v>10</v>
      </c>
      <c r="C16" s="379" t="s">
        <v>364</v>
      </c>
      <c r="D16" s="380" t="s">
        <v>1006</v>
      </c>
      <c r="E16" s="701"/>
    </row>
    <row r="17" spans="1:5" s="317" customFormat="1" ht="17.25">
      <c r="A17" s="364">
        <v>11</v>
      </c>
      <c r="C17" s="379"/>
      <c r="D17" s="394" t="s">
        <v>1090</v>
      </c>
      <c r="E17" s="701">
        <v>181</v>
      </c>
    </row>
    <row r="18" spans="1:5" s="317" customFormat="1" ht="17.25">
      <c r="A18" s="364">
        <v>12</v>
      </c>
      <c r="C18" s="379"/>
      <c r="D18" s="394" t="s">
        <v>1005</v>
      </c>
      <c r="E18" s="701">
        <v>334</v>
      </c>
    </row>
    <row r="19" spans="1:5" s="317" customFormat="1" ht="17.25">
      <c r="A19" s="364">
        <v>13</v>
      </c>
      <c r="C19" s="379"/>
      <c r="D19" s="394" t="s">
        <v>1007</v>
      </c>
      <c r="E19" s="701">
        <v>12659</v>
      </c>
    </row>
    <row r="20" spans="1:5" s="317" customFormat="1" ht="33.75">
      <c r="A20" s="364">
        <v>14</v>
      </c>
      <c r="C20" s="379"/>
      <c r="D20" s="394" t="s">
        <v>1069</v>
      </c>
      <c r="E20" s="701">
        <v>442</v>
      </c>
    </row>
    <row r="21" spans="1:5" s="317" customFormat="1" ht="17.25">
      <c r="A21" s="364">
        <v>15</v>
      </c>
      <c r="C21" s="379"/>
      <c r="D21" s="394" t="s">
        <v>1091</v>
      </c>
      <c r="E21" s="701">
        <v>194</v>
      </c>
    </row>
    <row r="22" spans="1:5" s="317" customFormat="1" ht="17.25">
      <c r="A22" s="364">
        <v>16</v>
      </c>
      <c r="C22" s="379"/>
      <c r="D22" s="394" t="s">
        <v>1011</v>
      </c>
      <c r="E22" s="701">
        <v>1048</v>
      </c>
    </row>
    <row r="23" spans="1:5" s="317" customFormat="1" ht="17.25">
      <c r="A23" s="364">
        <v>17</v>
      </c>
      <c r="C23" s="379"/>
      <c r="D23" s="394" t="s">
        <v>1015</v>
      </c>
      <c r="E23" s="1380">
        <v>1592</v>
      </c>
    </row>
    <row r="24" spans="1:8" s="318" customFormat="1" ht="17.25">
      <c r="A24" s="364">
        <v>18</v>
      </c>
      <c r="D24" s="386"/>
      <c r="E24" s="387">
        <f>SUM(E17:E23)</f>
        <v>16450</v>
      </c>
      <c r="F24" s="387" t="e">
        <f>SUM(#REF!)</f>
        <v>#REF!</v>
      </c>
      <c r="G24" s="387" t="e">
        <f>SUM(#REF!)</f>
        <v>#REF!</v>
      </c>
      <c r="H24" s="387" t="e">
        <f>SUM(#REF!)</f>
        <v>#REF!</v>
      </c>
    </row>
    <row r="25" spans="1:8" s="318" customFormat="1" ht="17.25">
      <c r="A25" s="364">
        <v>19</v>
      </c>
      <c r="C25" s="318" t="s">
        <v>365</v>
      </c>
      <c r="D25" s="380" t="s">
        <v>372</v>
      </c>
      <c r="E25" s="385"/>
      <c r="F25" s="385"/>
      <c r="G25" s="385"/>
      <c r="H25" s="385"/>
    </row>
    <row r="26" spans="1:8" s="318" customFormat="1" ht="17.25">
      <c r="A26" s="364">
        <v>20</v>
      </c>
      <c r="D26" s="394" t="s">
        <v>1071</v>
      </c>
      <c r="E26" s="389">
        <v>2673</v>
      </c>
      <c r="F26" s="385"/>
      <c r="G26" s="385"/>
      <c r="H26" s="385"/>
    </row>
    <row r="27" spans="1:8" s="318" customFormat="1" ht="33">
      <c r="A27" s="383">
        <v>21</v>
      </c>
      <c r="D27" s="394" t="s">
        <v>1244</v>
      </c>
      <c r="E27" s="1380">
        <v>32573</v>
      </c>
      <c r="F27" s="385"/>
      <c r="G27" s="385"/>
      <c r="H27" s="385"/>
    </row>
    <row r="28" spans="1:8" s="318" customFormat="1" ht="17.25">
      <c r="A28" s="364">
        <v>22</v>
      </c>
      <c r="D28" s="394"/>
      <c r="E28" s="385">
        <f>SUM(E26:E27)</f>
        <v>35246</v>
      </c>
      <c r="F28" s="385"/>
      <c r="G28" s="385"/>
      <c r="H28" s="385"/>
    </row>
    <row r="29" spans="1:8" s="318" customFormat="1" ht="17.25">
      <c r="A29" s="364">
        <v>23</v>
      </c>
      <c r="C29" s="318" t="s">
        <v>507</v>
      </c>
      <c r="D29" s="380" t="s">
        <v>993</v>
      </c>
      <c r="E29" s="385"/>
      <c r="F29" s="385"/>
      <c r="G29" s="385"/>
      <c r="H29" s="385"/>
    </row>
    <row r="30" spans="1:8" s="318" customFormat="1" ht="17.25">
      <c r="A30" s="364">
        <v>24</v>
      </c>
      <c r="D30" s="394" t="s">
        <v>994</v>
      </c>
      <c r="E30" s="389">
        <v>-1090</v>
      </c>
      <c r="F30" s="385"/>
      <c r="G30" s="385"/>
      <c r="H30" s="385"/>
    </row>
    <row r="31" spans="1:8" s="318" customFormat="1" ht="17.25">
      <c r="A31" s="364">
        <v>25</v>
      </c>
      <c r="D31" s="394" t="s">
        <v>1010</v>
      </c>
      <c r="E31" s="389">
        <v>5244</v>
      </c>
      <c r="F31" s="385"/>
      <c r="G31" s="385"/>
      <c r="H31" s="385"/>
    </row>
    <row r="32" spans="1:8" s="318" customFormat="1" ht="17.25">
      <c r="A32" s="364">
        <v>26</v>
      </c>
      <c r="D32" s="394" t="s">
        <v>1039</v>
      </c>
      <c r="E32" s="389">
        <v>38000</v>
      </c>
      <c r="F32" s="385"/>
      <c r="G32" s="385"/>
      <c r="H32" s="385"/>
    </row>
    <row r="33" spans="1:8" s="318" customFormat="1" ht="33">
      <c r="A33" s="364">
        <v>27</v>
      </c>
      <c r="D33" s="394" t="s">
        <v>1232</v>
      </c>
      <c r="E33" s="1578">
        <v>1814</v>
      </c>
      <c r="F33" s="385"/>
      <c r="G33" s="385"/>
      <c r="H33" s="385"/>
    </row>
    <row r="34" spans="1:8" s="318" customFormat="1" ht="17.25">
      <c r="A34" s="364">
        <v>28</v>
      </c>
      <c r="D34" s="384"/>
      <c r="E34" s="385">
        <f>SUM(E30:E33)</f>
        <v>43968</v>
      </c>
      <c r="F34" s="385"/>
      <c r="G34" s="385"/>
      <c r="H34" s="385"/>
    </row>
    <row r="35" spans="1:5" s="317" customFormat="1" ht="25.5" customHeight="1">
      <c r="A35" s="364">
        <v>29</v>
      </c>
      <c r="C35" s="379" t="s">
        <v>733</v>
      </c>
      <c r="D35" s="380" t="s">
        <v>884</v>
      </c>
      <c r="E35" s="701"/>
    </row>
    <row r="36" spans="1:8" s="318" customFormat="1" ht="30.75" customHeight="1">
      <c r="A36" s="364">
        <v>30</v>
      </c>
      <c r="D36" s="394" t="s">
        <v>1232</v>
      </c>
      <c r="E36" s="387">
        <v>51</v>
      </c>
      <c r="F36" s="387"/>
      <c r="G36" s="387"/>
      <c r="H36" s="387"/>
    </row>
    <row r="37" spans="1:5" s="317" customFormat="1" ht="25.5" customHeight="1">
      <c r="A37" s="364">
        <v>31</v>
      </c>
      <c r="C37" s="379" t="s">
        <v>592</v>
      </c>
      <c r="D37" s="380" t="s">
        <v>453</v>
      </c>
      <c r="E37" s="701"/>
    </row>
    <row r="38" spans="1:5" s="317" customFormat="1" ht="33.75">
      <c r="A38" s="364">
        <v>32</v>
      </c>
      <c r="C38" s="379"/>
      <c r="D38" s="394" t="s">
        <v>1088</v>
      </c>
      <c r="E38" s="701">
        <v>2000</v>
      </c>
    </row>
    <row r="39" spans="1:5" s="317" customFormat="1" ht="17.25">
      <c r="A39" s="364">
        <v>33</v>
      </c>
      <c r="C39" s="379"/>
      <c r="D39" s="394" t="s">
        <v>1089</v>
      </c>
      <c r="E39" s="1380">
        <v>24903</v>
      </c>
    </row>
    <row r="40" spans="1:5" s="317" customFormat="1" ht="17.25">
      <c r="A40" s="364">
        <v>34</v>
      </c>
      <c r="C40" s="379"/>
      <c r="D40" s="1494"/>
      <c r="E40" s="381">
        <f>SUM(E38:E39)</f>
        <v>26903</v>
      </c>
    </row>
    <row r="41" spans="1:5" s="317" customFormat="1" ht="25.5" customHeight="1">
      <c r="A41" s="364">
        <v>35</v>
      </c>
      <c r="C41" s="379" t="s">
        <v>1083</v>
      </c>
      <c r="D41" s="380" t="s">
        <v>995</v>
      </c>
      <c r="E41" s="701"/>
    </row>
    <row r="42" spans="1:5" s="318" customFormat="1" ht="30.75" customHeight="1" thickBot="1">
      <c r="A42" s="383">
        <v>36</v>
      </c>
      <c r="C42" s="388"/>
      <c r="D42" s="1475" t="s">
        <v>1030</v>
      </c>
      <c r="E42" s="389">
        <v>1090</v>
      </c>
    </row>
    <row r="43" spans="1:5" s="100" customFormat="1" ht="27.75" customHeight="1" thickBot="1">
      <c r="A43" s="390">
        <v>37</v>
      </c>
      <c r="B43" s="372" t="s">
        <v>541</v>
      </c>
      <c r="C43" s="391"/>
      <c r="D43" s="392" t="s">
        <v>585</v>
      </c>
      <c r="E43" s="393">
        <f>E24+E15+E36+E11+E42+E39+E38+E34+E28+E9</f>
        <v>135350</v>
      </c>
    </row>
    <row r="44" spans="1:5" s="317" customFormat="1" ht="36" customHeight="1">
      <c r="A44" s="364">
        <v>38</v>
      </c>
      <c r="B44" s="408" t="s">
        <v>586</v>
      </c>
      <c r="D44" s="378" t="s">
        <v>587</v>
      </c>
      <c r="E44" s="701"/>
    </row>
    <row r="45" spans="1:4" ht="17.25">
      <c r="A45" s="364">
        <v>39</v>
      </c>
      <c r="C45" s="379" t="s">
        <v>355</v>
      </c>
      <c r="D45" s="380" t="s">
        <v>760</v>
      </c>
    </row>
    <row r="46" spans="1:4" ht="17.25">
      <c r="A46" s="364">
        <v>40</v>
      </c>
      <c r="C46" s="388"/>
      <c r="D46" s="1459" t="s">
        <v>255</v>
      </c>
    </row>
    <row r="47" spans="1:5" ht="17.25">
      <c r="A47" s="364">
        <v>41</v>
      </c>
      <c r="C47" s="388"/>
      <c r="D47" s="394" t="s">
        <v>990</v>
      </c>
      <c r="E47" s="196">
        <v>673</v>
      </c>
    </row>
    <row r="48" spans="1:5" ht="17.25">
      <c r="A48" s="364">
        <v>42</v>
      </c>
      <c r="C48" s="388"/>
      <c r="D48" s="394" t="s">
        <v>1067</v>
      </c>
      <c r="E48" s="196">
        <v>49</v>
      </c>
    </row>
    <row r="49" spans="1:4" ht="17.25">
      <c r="A49" s="364">
        <v>43</v>
      </c>
      <c r="C49" s="388"/>
      <c r="D49" s="1459" t="s">
        <v>256</v>
      </c>
    </row>
    <row r="50" spans="1:5" ht="17.25">
      <c r="A50" s="364">
        <v>44</v>
      </c>
      <c r="C50" s="388"/>
      <c r="D50" s="394" t="s">
        <v>990</v>
      </c>
      <c r="E50" s="39">
        <v>404</v>
      </c>
    </row>
    <row r="51" spans="1:5" ht="17.25">
      <c r="A51" s="364">
        <v>45</v>
      </c>
      <c r="C51" s="388"/>
      <c r="D51" s="394" t="s">
        <v>1067</v>
      </c>
      <c r="E51" s="39">
        <v>-49</v>
      </c>
    </row>
    <row r="52" spans="1:6" ht="33">
      <c r="A52" s="383">
        <v>52</v>
      </c>
      <c r="C52" s="388"/>
      <c r="D52" s="394" t="s">
        <v>320</v>
      </c>
      <c r="E52" s="39">
        <v>13335</v>
      </c>
      <c r="F52" s="196"/>
    </row>
    <row r="53" spans="1:5" ht="17.25">
      <c r="A53" s="364">
        <v>46</v>
      </c>
      <c r="C53" s="388"/>
      <c r="D53" s="1459" t="s">
        <v>1023</v>
      </c>
      <c r="E53" s="39">
        <v>2673</v>
      </c>
    </row>
    <row r="54" spans="1:5" ht="17.25">
      <c r="A54" s="364">
        <v>47</v>
      </c>
      <c r="C54" s="388"/>
      <c r="D54" s="1459" t="s">
        <v>1027</v>
      </c>
      <c r="E54" s="39">
        <v>-185</v>
      </c>
    </row>
    <row r="55" spans="1:6" ht="33">
      <c r="A55" s="383">
        <v>48</v>
      </c>
      <c r="C55" s="388"/>
      <c r="D55" s="1459" t="s">
        <v>1092</v>
      </c>
      <c r="E55" s="39">
        <v>-1616</v>
      </c>
      <c r="F55" s="196"/>
    </row>
    <row r="56" spans="1:6" ht="17.25">
      <c r="A56" s="364">
        <v>49</v>
      </c>
      <c r="C56" s="388"/>
      <c r="D56" s="1557" t="s">
        <v>1074</v>
      </c>
      <c r="E56" s="39">
        <v>2000</v>
      </c>
      <c r="F56" s="196"/>
    </row>
    <row r="57" spans="1:6" ht="17.25">
      <c r="A57" s="364">
        <v>50</v>
      </c>
      <c r="C57" s="388"/>
      <c r="D57" s="1459" t="s">
        <v>248</v>
      </c>
      <c r="E57" s="39">
        <v>1400</v>
      </c>
      <c r="F57" s="196"/>
    </row>
    <row r="58" spans="1:6" ht="17.25">
      <c r="A58" s="383">
        <v>51</v>
      </c>
      <c r="C58" s="388"/>
      <c r="D58" s="1459" t="s">
        <v>247</v>
      </c>
      <c r="E58" s="39">
        <v>-10000</v>
      </c>
      <c r="F58" s="196"/>
    </row>
    <row r="59" spans="1:6" ht="33">
      <c r="A59" s="383">
        <v>52</v>
      </c>
      <c r="C59" s="388"/>
      <c r="D59" s="1459" t="s">
        <v>1244</v>
      </c>
      <c r="E59" s="39">
        <v>31731</v>
      </c>
      <c r="F59" s="196"/>
    </row>
    <row r="60" spans="1:6" ht="17.25">
      <c r="A60" s="364">
        <v>53</v>
      </c>
      <c r="C60" s="388"/>
      <c r="D60" s="1459" t="s">
        <v>1086</v>
      </c>
      <c r="E60" s="39">
        <v>26788</v>
      </c>
      <c r="F60" s="196"/>
    </row>
    <row r="61" spans="1:6" ht="17.25">
      <c r="A61" s="383">
        <v>54</v>
      </c>
      <c r="C61" s="388"/>
      <c r="D61" s="1459" t="s">
        <v>786</v>
      </c>
      <c r="E61" s="39">
        <v>-4000</v>
      </c>
      <c r="F61" s="196"/>
    </row>
    <row r="62" spans="1:6" ht="33">
      <c r="A62" s="364">
        <v>55</v>
      </c>
      <c r="C62" s="388"/>
      <c r="D62" s="1459" t="s">
        <v>1236</v>
      </c>
      <c r="E62" s="39">
        <v>4000</v>
      </c>
      <c r="F62" s="196"/>
    </row>
    <row r="63" spans="1:6" ht="17.25">
      <c r="A63" s="364">
        <v>56</v>
      </c>
      <c r="C63" s="388"/>
      <c r="D63" s="1459" t="s">
        <v>1093</v>
      </c>
      <c r="E63" s="193">
        <v>5158</v>
      </c>
      <c r="F63" s="196"/>
    </row>
    <row r="64" spans="1:5" s="396" customFormat="1" ht="17.25">
      <c r="A64" s="383">
        <v>57</v>
      </c>
      <c r="C64" s="388"/>
      <c r="D64" s="398" t="s">
        <v>354</v>
      </c>
      <c r="E64" s="385">
        <f>SUM(E45:E63)</f>
        <v>72361</v>
      </c>
    </row>
    <row r="65" spans="1:5" s="396" customFormat="1" ht="21.75" customHeight="1">
      <c r="A65" s="364">
        <v>58</v>
      </c>
      <c r="C65" s="388"/>
      <c r="D65" s="1323" t="s">
        <v>11</v>
      </c>
      <c r="E65" s="385"/>
    </row>
    <row r="66" spans="1:5" s="396" customFormat="1" ht="17.25">
      <c r="A66" s="364">
        <v>59</v>
      </c>
      <c r="C66" s="388"/>
      <c r="D66" s="1374" t="s">
        <v>1094</v>
      </c>
      <c r="E66" s="385">
        <v>50</v>
      </c>
    </row>
    <row r="67" spans="1:5" s="396" customFormat="1" ht="21.75" customHeight="1">
      <c r="A67" s="383">
        <v>60</v>
      </c>
      <c r="C67" s="388"/>
      <c r="D67" s="1323" t="s">
        <v>883</v>
      </c>
      <c r="E67" s="385"/>
    </row>
    <row r="68" spans="1:5" s="396" customFormat="1" ht="17.25">
      <c r="A68" s="364">
        <v>61</v>
      </c>
      <c r="C68" s="388"/>
      <c r="D68" s="1374" t="s">
        <v>1238</v>
      </c>
      <c r="E68" s="389">
        <v>26</v>
      </c>
    </row>
    <row r="69" spans="1:5" s="379" customFormat="1" ht="21.75" customHeight="1">
      <c r="A69" s="364">
        <v>62</v>
      </c>
      <c r="D69" s="1323" t="s">
        <v>323</v>
      </c>
      <c r="E69" s="701"/>
    </row>
    <row r="70" spans="1:5" s="379" customFormat="1" ht="33.75">
      <c r="A70" s="383">
        <v>63</v>
      </c>
      <c r="D70" s="1374" t="s">
        <v>1095</v>
      </c>
      <c r="E70" s="701">
        <v>50</v>
      </c>
    </row>
    <row r="71" spans="1:5" s="379" customFormat="1" ht="33.75">
      <c r="A71" s="364">
        <v>64</v>
      </c>
      <c r="D71" s="1374" t="s">
        <v>1096</v>
      </c>
      <c r="E71" s="701">
        <v>180</v>
      </c>
    </row>
    <row r="72" spans="1:5" s="388" customFormat="1" ht="33">
      <c r="A72" s="364">
        <v>65</v>
      </c>
      <c r="D72" s="1374" t="s">
        <v>1097</v>
      </c>
      <c r="E72" s="389">
        <v>100</v>
      </c>
    </row>
    <row r="73" spans="1:5" s="388" customFormat="1" ht="17.25">
      <c r="A73" s="383">
        <v>66</v>
      </c>
      <c r="D73" s="1374" t="s">
        <v>1098</v>
      </c>
      <c r="E73" s="389">
        <v>135</v>
      </c>
    </row>
    <row r="74" spans="1:5" s="388" customFormat="1" ht="33">
      <c r="A74" s="364">
        <v>67</v>
      </c>
      <c r="D74" s="1374" t="s">
        <v>1099</v>
      </c>
      <c r="E74" s="389">
        <v>60</v>
      </c>
    </row>
    <row r="75" spans="1:5" s="388" customFormat="1" ht="33">
      <c r="A75" s="364">
        <v>68</v>
      </c>
      <c r="D75" s="1374" t="s">
        <v>1100</v>
      </c>
      <c r="E75" s="389">
        <v>84</v>
      </c>
    </row>
    <row r="76" spans="1:5" s="388" customFormat="1" ht="17.25">
      <c r="A76" s="383">
        <v>69</v>
      </c>
      <c r="D76" s="1374" t="s">
        <v>1101</v>
      </c>
      <c r="E76" s="389">
        <v>48</v>
      </c>
    </row>
    <row r="77" spans="1:5" s="388" customFormat="1" ht="33">
      <c r="A77" s="364">
        <v>70</v>
      </c>
      <c r="D77" s="1374" t="s">
        <v>1102</v>
      </c>
      <c r="E77" s="389">
        <v>20</v>
      </c>
    </row>
    <row r="78" spans="1:5" s="388" customFormat="1" ht="33">
      <c r="A78" s="364">
        <v>71</v>
      </c>
      <c r="D78" s="1374" t="s">
        <v>1103</v>
      </c>
      <c r="E78" s="389">
        <v>20</v>
      </c>
    </row>
    <row r="79" spans="1:5" s="388" customFormat="1" ht="33">
      <c r="A79" s="383">
        <v>72</v>
      </c>
      <c r="D79" s="1374" t="s">
        <v>1104</v>
      </c>
      <c r="E79" s="389">
        <v>30</v>
      </c>
    </row>
    <row r="80" spans="1:5" s="388" customFormat="1" ht="33">
      <c r="A80" s="364">
        <v>73</v>
      </c>
      <c r="D80" s="1374" t="s">
        <v>1105</v>
      </c>
      <c r="E80" s="389">
        <v>50</v>
      </c>
    </row>
    <row r="81" spans="1:5" s="388" customFormat="1" ht="33">
      <c r="A81" s="364">
        <v>74</v>
      </c>
      <c r="D81" s="1374" t="s">
        <v>1106</v>
      </c>
      <c r="E81" s="1325">
        <v>30</v>
      </c>
    </row>
    <row r="82" spans="1:5" s="388" customFormat="1" ht="17.25">
      <c r="A82" s="383">
        <v>75</v>
      </c>
      <c r="D82" s="1374" t="s">
        <v>1107</v>
      </c>
      <c r="E82" s="700">
        <v>20</v>
      </c>
    </row>
    <row r="83" spans="1:5" s="388" customFormat="1" ht="17.25">
      <c r="A83" s="364">
        <v>76</v>
      </c>
      <c r="D83" s="398" t="s">
        <v>354</v>
      </c>
      <c r="E83" s="1476">
        <f>SUM(E70:E82)</f>
        <v>827</v>
      </c>
    </row>
    <row r="84" spans="1:5" s="388" customFormat="1" ht="21.75" customHeight="1">
      <c r="A84" s="364">
        <v>77</v>
      </c>
      <c r="D84" s="1386" t="s">
        <v>588</v>
      </c>
      <c r="E84" s="385">
        <f>E83+E68+E66</f>
        <v>903</v>
      </c>
    </row>
    <row r="85" spans="1:5" ht="21.75" customHeight="1" thickBot="1">
      <c r="A85" s="383">
        <v>78</v>
      </c>
      <c r="B85" s="1387"/>
      <c r="C85" s="1388"/>
      <c r="D85" s="401" t="s">
        <v>589</v>
      </c>
      <c r="E85" s="402">
        <f>E84+E64</f>
        <v>73264</v>
      </c>
    </row>
    <row r="86" spans="1:4" ht="21.75" customHeight="1" thickTop="1">
      <c r="A86" s="364">
        <v>79</v>
      </c>
      <c r="C86" s="379" t="s">
        <v>362</v>
      </c>
      <c r="D86" s="1320" t="s">
        <v>590</v>
      </c>
    </row>
    <row r="87" spans="1:5" ht="21.75" customHeight="1">
      <c r="A87" s="364">
        <v>80</v>
      </c>
      <c r="C87" s="379"/>
      <c r="D87" s="1320" t="s">
        <v>762</v>
      </c>
      <c r="E87" s="403"/>
    </row>
    <row r="88" spans="1:5" ht="17.25">
      <c r="A88" s="383">
        <v>81</v>
      </c>
      <c r="C88" s="379"/>
      <c r="D88" s="1374" t="s">
        <v>1028</v>
      </c>
      <c r="E88" s="403">
        <v>185</v>
      </c>
    </row>
    <row r="89" spans="1:5" ht="17.25">
      <c r="A89" s="364">
        <v>82</v>
      </c>
      <c r="C89" s="379"/>
      <c r="D89" s="1374" t="s">
        <v>1108</v>
      </c>
      <c r="E89" s="403">
        <v>143</v>
      </c>
    </row>
    <row r="90" spans="1:5" ht="33.75">
      <c r="A90" s="364">
        <v>83</v>
      </c>
      <c r="C90" s="379"/>
      <c r="D90" s="1374" t="s">
        <v>1073</v>
      </c>
      <c r="E90" s="403">
        <v>-6607</v>
      </c>
    </row>
    <row r="91" spans="1:5" s="397" customFormat="1" ht="17.25">
      <c r="A91" s="383">
        <v>84</v>
      </c>
      <c r="C91" s="404"/>
      <c r="D91" s="1374" t="s">
        <v>1072</v>
      </c>
      <c r="E91" s="403">
        <v>4607</v>
      </c>
    </row>
    <row r="92" spans="1:5" s="397" customFormat="1" ht="33.75">
      <c r="A92" s="364">
        <v>85</v>
      </c>
      <c r="C92" s="404"/>
      <c r="D92" s="1374" t="s">
        <v>1079</v>
      </c>
      <c r="E92" s="416">
        <v>800</v>
      </c>
    </row>
    <row r="93" spans="1:5" s="397" customFormat="1" ht="17.25">
      <c r="A93" s="364">
        <v>86</v>
      </c>
      <c r="C93" s="404"/>
      <c r="D93" s="1381" t="s">
        <v>916</v>
      </c>
      <c r="E93" s="1477">
        <f>SUM(E88:E92)</f>
        <v>-872</v>
      </c>
    </row>
    <row r="94" spans="1:4" ht="30" customHeight="1">
      <c r="A94" s="383">
        <v>87</v>
      </c>
      <c r="C94" s="379"/>
      <c r="D94" s="1320" t="s">
        <v>515</v>
      </c>
    </row>
    <row r="95" spans="1:5" ht="17.25">
      <c r="A95" s="364">
        <v>88</v>
      </c>
      <c r="C95" s="379"/>
      <c r="D95" s="1374" t="s">
        <v>1058</v>
      </c>
      <c r="E95" s="196">
        <v>2000</v>
      </c>
    </row>
    <row r="96" spans="1:5" s="100" customFormat="1" ht="25.5" customHeight="1">
      <c r="A96" s="364">
        <v>89</v>
      </c>
      <c r="B96" s="1384"/>
      <c r="C96" s="1384"/>
      <c r="D96" s="1385" t="s">
        <v>763</v>
      </c>
      <c r="E96" s="1376">
        <f>SUM(E95:E95)</f>
        <v>2000</v>
      </c>
    </row>
    <row r="97" spans="1:5" s="408" customFormat="1" ht="25.5" customHeight="1" thickBot="1">
      <c r="A97" s="383">
        <v>90</v>
      </c>
      <c r="B97" s="1382"/>
      <c r="C97" s="1382"/>
      <c r="D97" s="1383" t="s">
        <v>591</v>
      </c>
      <c r="E97" s="1375">
        <f>E96+E93</f>
        <v>1128</v>
      </c>
    </row>
    <row r="98" spans="1:5" s="408" customFormat="1" ht="30" customHeight="1" thickTop="1">
      <c r="A98" s="364">
        <v>91</v>
      </c>
      <c r="C98" s="404" t="s">
        <v>363</v>
      </c>
      <c r="D98" s="409" t="s">
        <v>593</v>
      </c>
      <c r="E98" s="185"/>
    </row>
    <row r="99" spans="1:5" s="376" customFormat="1" ht="17.25">
      <c r="A99" s="364">
        <v>92</v>
      </c>
      <c r="C99" s="411"/>
      <c r="D99" s="410" t="s">
        <v>204</v>
      </c>
      <c r="E99" s="39"/>
    </row>
    <row r="100" spans="1:4" ht="17.25">
      <c r="A100" s="383">
        <v>93</v>
      </c>
      <c r="C100" s="407"/>
      <c r="D100" s="1356" t="s">
        <v>175</v>
      </c>
    </row>
    <row r="101" spans="1:5" ht="17.25">
      <c r="A101" s="364">
        <v>94</v>
      </c>
      <c r="C101" s="407"/>
      <c r="D101" s="394" t="s">
        <v>990</v>
      </c>
      <c r="E101" s="39">
        <v>70</v>
      </c>
    </row>
    <row r="102" spans="1:5" ht="17.25">
      <c r="A102" s="364">
        <v>95</v>
      </c>
      <c r="C102" s="407"/>
      <c r="D102" s="394" t="s">
        <v>998</v>
      </c>
      <c r="E102" s="39">
        <v>-3471</v>
      </c>
    </row>
    <row r="103" spans="1:5" ht="17.25">
      <c r="A103" s="383">
        <v>96</v>
      </c>
      <c r="C103" s="407"/>
      <c r="D103" s="394" t="s">
        <v>1055</v>
      </c>
      <c r="E103" s="39">
        <v>4756</v>
      </c>
    </row>
    <row r="104" spans="1:5" ht="17.25">
      <c r="A104" s="364">
        <v>97</v>
      </c>
      <c r="C104" s="407"/>
      <c r="D104" s="1356" t="s">
        <v>50</v>
      </c>
      <c r="E104" s="39"/>
    </row>
    <row r="105" spans="1:5" ht="17.25">
      <c r="A105" s="364">
        <v>98</v>
      </c>
      <c r="C105" s="407"/>
      <c r="D105" s="394" t="s">
        <v>990</v>
      </c>
      <c r="E105" s="39">
        <v>117</v>
      </c>
    </row>
    <row r="106" spans="1:5" ht="17.25">
      <c r="A106" s="383">
        <v>99</v>
      </c>
      <c r="C106" s="407"/>
      <c r="D106" s="394" t="s">
        <v>1055</v>
      </c>
      <c r="E106" s="39">
        <v>6634</v>
      </c>
    </row>
    <row r="107" spans="1:5" ht="17.25">
      <c r="A107" s="364">
        <v>100</v>
      </c>
      <c r="C107" s="407"/>
      <c r="D107" s="394" t="s">
        <v>1109</v>
      </c>
      <c r="E107" s="39">
        <v>100</v>
      </c>
    </row>
    <row r="108" spans="1:5" ht="17.25">
      <c r="A108" s="364">
        <v>101</v>
      </c>
      <c r="C108" s="407"/>
      <c r="D108" s="1356" t="s">
        <v>178</v>
      </c>
      <c r="E108" s="39"/>
    </row>
    <row r="109" spans="1:5" ht="17.25">
      <c r="A109" s="383">
        <v>102</v>
      </c>
      <c r="C109" s="407"/>
      <c r="D109" s="394" t="s">
        <v>990</v>
      </c>
      <c r="E109" s="39">
        <v>66</v>
      </c>
    </row>
    <row r="110" spans="1:5" ht="17.25">
      <c r="A110" s="364">
        <v>103</v>
      </c>
      <c r="C110" s="407"/>
      <c r="D110" s="394" t="s">
        <v>1056</v>
      </c>
      <c r="E110" s="39">
        <v>2220</v>
      </c>
    </row>
    <row r="111" spans="1:5" ht="17.25">
      <c r="A111" s="364">
        <v>104</v>
      </c>
      <c r="C111" s="407"/>
      <c r="D111" s="1356" t="s">
        <v>52</v>
      </c>
      <c r="E111" s="39"/>
    </row>
    <row r="112" spans="1:5" ht="17.25">
      <c r="A112" s="383">
        <v>105</v>
      </c>
      <c r="C112" s="407"/>
      <c r="D112" s="394" t="s">
        <v>990</v>
      </c>
      <c r="E112" s="39">
        <v>77</v>
      </c>
    </row>
    <row r="113" spans="1:5" ht="17.25">
      <c r="A113" s="364">
        <v>106</v>
      </c>
      <c r="C113" s="407"/>
      <c r="D113" s="394" t="s">
        <v>1056</v>
      </c>
      <c r="E113" s="39">
        <v>310</v>
      </c>
    </row>
    <row r="114" spans="1:5" ht="17.25">
      <c r="A114" s="364">
        <v>107</v>
      </c>
      <c r="C114" s="407"/>
      <c r="D114" s="394" t="s">
        <v>1110</v>
      </c>
      <c r="E114" s="39">
        <v>50</v>
      </c>
    </row>
    <row r="115" spans="1:5" ht="17.25">
      <c r="A115" s="383">
        <v>108</v>
      </c>
      <c r="C115" s="407"/>
      <c r="D115" s="1356" t="s">
        <v>54</v>
      </c>
      <c r="E115" s="39"/>
    </row>
    <row r="116" spans="1:5" ht="17.25">
      <c r="A116" s="364">
        <v>109</v>
      </c>
      <c r="C116" s="407"/>
      <c r="D116" s="394" t="s">
        <v>990</v>
      </c>
      <c r="E116" s="39">
        <v>91</v>
      </c>
    </row>
    <row r="117" spans="1:5" ht="17.25">
      <c r="A117" s="364">
        <v>110</v>
      </c>
      <c r="C117" s="407"/>
      <c r="D117" s="394" t="s">
        <v>1055</v>
      </c>
      <c r="E117" s="39">
        <v>5525</v>
      </c>
    </row>
    <row r="118" spans="1:5" ht="17.25">
      <c r="A118" s="383">
        <v>111</v>
      </c>
      <c r="C118" s="407"/>
      <c r="D118" s="1356" t="s">
        <v>57</v>
      </c>
      <c r="E118" s="39"/>
    </row>
    <row r="119" spans="1:5" ht="17.25">
      <c r="A119" s="364">
        <v>112</v>
      </c>
      <c r="C119" s="407"/>
      <c r="D119" s="394" t="s">
        <v>990</v>
      </c>
      <c r="E119" s="39">
        <v>2</v>
      </c>
    </row>
    <row r="120" spans="1:5" ht="17.25">
      <c r="A120" s="364">
        <v>113</v>
      </c>
      <c r="C120" s="407"/>
      <c r="D120" s="394" t="s">
        <v>1056</v>
      </c>
      <c r="E120" s="39">
        <v>1168</v>
      </c>
    </row>
    <row r="121" spans="1:5" ht="17.25">
      <c r="A121" s="383">
        <v>114</v>
      </c>
      <c r="C121" s="407"/>
      <c r="D121" s="394" t="s">
        <v>998</v>
      </c>
      <c r="E121" s="39">
        <v>-3862</v>
      </c>
    </row>
    <row r="122" spans="1:5" ht="17.25">
      <c r="A122" s="364">
        <v>115</v>
      </c>
      <c r="C122" s="407"/>
      <c r="D122" s="1356" t="s">
        <v>879</v>
      </c>
      <c r="E122" s="39"/>
    </row>
    <row r="123" spans="1:5" ht="17.25">
      <c r="A123" s="364">
        <v>116</v>
      </c>
      <c r="C123" s="407"/>
      <c r="D123" s="394" t="s">
        <v>990</v>
      </c>
      <c r="E123" s="39">
        <v>440</v>
      </c>
    </row>
    <row r="124" spans="1:5" ht="17.25">
      <c r="A124" s="383">
        <v>117</v>
      </c>
      <c r="C124" s="407"/>
      <c r="D124" s="394" t="s">
        <v>1056</v>
      </c>
      <c r="E124" s="39">
        <v>405</v>
      </c>
    </row>
    <row r="125" spans="1:5" ht="17.25">
      <c r="A125" s="364">
        <v>118</v>
      </c>
      <c r="C125" s="407"/>
      <c r="D125" s="1356" t="s">
        <v>878</v>
      </c>
      <c r="E125" s="39"/>
    </row>
    <row r="126" spans="1:5" ht="17.25">
      <c r="A126" s="364">
        <v>119</v>
      </c>
      <c r="C126" s="407"/>
      <c r="D126" s="394" t="s">
        <v>990</v>
      </c>
      <c r="E126" s="39">
        <v>999</v>
      </c>
    </row>
    <row r="127" spans="1:5" ht="17.25">
      <c r="A127" s="383">
        <v>120</v>
      </c>
      <c r="C127" s="407"/>
      <c r="D127" s="394" t="s">
        <v>1111</v>
      </c>
      <c r="E127" s="39">
        <v>334</v>
      </c>
    </row>
    <row r="128" spans="1:5" ht="33">
      <c r="A128" s="364">
        <v>121</v>
      </c>
      <c r="C128" s="407"/>
      <c r="D128" s="394" t="s">
        <v>1112</v>
      </c>
      <c r="E128" s="39">
        <v>5659</v>
      </c>
    </row>
    <row r="129" spans="1:5" ht="17.25">
      <c r="A129" s="364">
        <v>122</v>
      </c>
      <c r="C129" s="407"/>
      <c r="D129" s="394" t="s">
        <v>1055</v>
      </c>
      <c r="E129" s="39">
        <v>3335</v>
      </c>
    </row>
    <row r="130" spans="1:5" ht="17.25">
      <c r="A130" s="383">
        <v>123</v>
      </c>
      <c r="C130" s="407"/>
      <c r="D130" s="394" t="s">
        <v>1113</v>
      </c>
      <c r="E130" s="39">
        <v>50</v>
      </c>
    </row>
    <row r="131" spans="1:5" ht="17.25">
      <c r="A131" s="364">
        <v>124</v>
      </c>
      <c r="C131" s="407"/>
      <c r="D131" s="394" t="s">
        <v>1114</v>
      </c>
      <c r="E131" s="39">
        <v>40</v>
      </c>
    </row>
    <row r="132" spans="1:5" ht="17.25">
      <c r="A132" s="364">
        <v>125</v>
      </c>
      <c r="C132" s="407"/>
      <c r="D132" s="1356" t="s">
        <v>349</v>
      </c>
      <c r="E132" s="39"/>
    </row>
    <row r="133" spans="1:5" ht="17.25">
      <c r="A133" s="383">
        <v>126</v>
      </c>
      <c r="C133" s="407"/>
      <c r="D133" s="394" t="s">
        <v>990</v>
      </c>
      <c r="E133" s="39">
        <v>74</v>
      </c>
    </row>
    <row r="134" spans="1:5" ht="17.25">
      <c r="A134" s="364">
        <v>127</v>
      </c>
      <c r="C134" s="407"/>
      <c r="D134" s="394" t="s">
        <v>1115</v>
      </c>
      <c r="E134" s="39">
        <v>181</v>
      </c>
    </row>
    <row r="135" spans="1:5" ht="17.25">
      <c r="A135" s="364">
        <v>128</v>
      </c>
      <c r="C135" s="407"/>
      <c r="D135" s="394" t="s">
        <v>1003</v>
      </c>
      <c r="E135" s="39">
        <v>-600</v>
      </c>
    </row>
    <row r="136" spans="1:5" ht="17.25">
      <c r="A136" s="383">
        <v>129</v>
      </c>
      <c r="C136" s="407"/>
      <c r="D136" s="1356" t="s">
        <v>93</v>
      </c>
      <c r="E136" s="39"/>
    </row>
    <row r="137" spans="1:5" ht="17.25">
      <c r="A137" s="364">
        <v>130</v>
      </c>
      <c r="C137" s="407"/>
      <c r="D137" s="394" t="s">
        <v>990</v>
      </c>
      <c r="E137" s="39">
        <v>112</v>
      </c>
    </row>
    <row r="138" spans="1:5" ht="17.25">
      <c r="A138" s="364">
        <v>131</v>
      </c>
      <c r="C138" s="407"/>
      <c r="D138" s="394" t="s">
        <v>1057</v>
      </c>
      <c r="E138" s="39">
        <v>816</v>
      </c>
    </row>
    <row r="139" spans="1:5" ht="17.25">
      <c r="A139" s="383">
        <v>132</v>
      </c>
      <c r="C139" s="407"/>
      <c r="D139" s="394" t="s">
        <v>1155</v>
      </c>
      <c r="E139" s="39">
        <v>20</v>
      </c>
    </row>
    <row r="140" spans="1:5" ht="17.25">
      <c r="A140" s="364">
        <v>133</v>
      </c>
      <c r="C140" s="407"/>
      <c r="D140" s="394" t="s">
        <v>1156</v>
      </c>
      <c r="E140" s="39">
        <v>20</v>
      </c>
    </row>
    <row r="141" spans="1:5" ht="17.25">
      <c r="A141" s="364">
        <v>134</v>
      </c>
      <c r="C141" s="407"/>
      <c r="D141" s="394" t="s">
        <v>1157</v>
      </c>
      <c r="E141" s="39">
        <v>15</v>
      </c>
    </row>
    <row r="142" spans="1:5" ht="17.25">
      <c r="A142" s="383">
        <v>135</v>
      </c>
      <c r="C142" s="407"/>
      <c r="D142" s="394" t="s">
        <v>1158</v>
      </c>
      <c r="E142" s="39">
        <v>50</v>
      </c>
    </row>
    <row r="143" spans="1:5" ht="17.25">
      <c r="A143" s="364">
        <v>136</v>
      </c>
      <c r="C143" s="407"/>
      <c r="D143" s="1356" t="s">
        <v>94</v>
      </c>
      <c r="E143" s="39"/>
    </row>
    <row r="144" spans="1:5" ht="17.25">
      <c r="A144" s="364">
        <v>137</v>
      </c>
      <c r="C144" s="407"/>
      <c r="D144" s="394" t="s">
        <v>990</v>
      </c>
      <c r="E144" s="39">
        <v>55</v>
      </c>
    </row>
    <row r="145" spans="1:5" ht="17.25">
      <c r="A145" s="383">
        <v>138</v>
      </c>
      <c r="C145" s="407"/>
      <c r="D145" s="394" t="s">
        <v>1056</v>
      </c>
      <c r="E145" s="39">
        <v>437</v>
      </c>
    </row>
    <row r="146" spans="1:5" ht="33">
      <c r="A146" s="364">
        <v>139</v>
      </c>
      <c r="C146" s="407"/>
      <c r="D146" s="394" t="s">
        <v>1116</v>
      </c>
      <c r="E146" s="39">
        <v>7502</v>
      </c>
    </row>
    <row r="147" spans="1:5" ht="17.25">
      <c r="A147" s="364">
        <v>140</v>
      </c>
      <c r="C147" s="407"/>
      <c r="D147" s="1356" t="s">
        <v>880</v>
      </c>
      <c r="E147" s="39"/>
    </row>
    <row r="148" spans="1:5" ht="17.25">
      <c r="A148" s="383">
        <v>141</v>
      </c>
      <c r="C148" s="407"/>
      <c r="D148" s="394" t="s">
        <v>990</v>
      </c>
      <c r="E148" s="39">
        <v>8</v>
      </c>
    </row>
    <row r="149" spans="1:5" ht="17.25">
      <c r="A149" s="364">
        <v>142</v>
      </c>
      <c r="C149" s="407"/>
      <c r="D149" s="1356" t="s">
        <v>96</v>
      </c>
      <c r="E149" s="39"/>
    </row>
    <row r="150" spans="1:5" ht="17.25">
      <c r="A150" s="364">
        <v>143</v>
      </c>
      <c r="C150" s="407"/>
      <c r="D150" s="394" t="s">
        <v>990</v>
      </c>
      <c r="E150" s="39">
        <v>309</v>
      </c>
    </row>
    <row r="151" spans="1:5" s="1324" customFormat="1" ht="17.25">
      <c r="A151" s="383">
        <v>144</v>
      </c>
      <c r="B151" s="365"/>
      <c r="C151" s="407"/>
      <c r="D151" s="394" t="s">
        <v>1117</v>
      </c>
      <c r="E151" s="39">
        <v>1048</v>
      </c>
    </row>
    <row r="152" spans="1:5" s="1324" customFormat="1" ht="33">
      <c r="A152" s="364">
        <v>145</v>
      </c>
      <c r="B152" s="365"/>
      <c r="C152" s="407"/>
      <c r="D152" s="394" t="s">
        <v>1118</v>
      </c>
      <c r="E152" s="39">
        <v>3844</v>
      </c>
    </row>
    <row r="153" spans="1:5" s="1324" customFormat="1" ht="17.25">
      <c r="A153" s="364">
        <v>146</v>
      </c>
      <c r="B153" s="365"/>
      <c r="C153" s="407"/>
      <c r="D153" s="394" t="s">
        <v>1056</v>
      </c>
      <c r="E153" s="39">
        <v>3092</v>
      </c>
    </row>
    <row r="154" spans="1:5" s="1324" customFormat="1" ht="33">
      <c r="A154" s="383">
        <v>147</v>
      </c>
      <c r="B154" s="365"/>
      <c r="C154" s="407"/>
      <c r="D154" s="394" t="s">
        <v>1239</v>
      </c>
      <c r="E154" s="39">
        <v>100</v>
      </c>
    </row>
    <row r="155" spans="1:5" s="1324" customFormat="1" ht="17.25">
      <c r="A155" s="364">
        <v>148</v>
      </c>
      <c r="B155" s="365"/>
      <c r="C155" s="407"/>
      <c r="D155" s="395" t="s">
        <v>190</v>
      </c>
      <c r="E155" s="39"/>
    </row>
    <row r="156" spans="1:5" s="1324" customFormat="1" ht="17.25">
      <c r="A156" s="364">
        <v>149</v>
      </c>
      <c r="B156" s="365"/>
      <c r="C156" s="407"/>
      <c r="D156" s="394" t="s">
        <v>990</v>
      </c>
      <c r="E156" s="39">
        <v>230</v>
      </c>
    </row>
    <row r="157" spans="1:5" s="1324" customFormat="1" ht="17.25">
      <c r="A157" s="383">
        <v>150</v>
      </c>
      <c r="B157" s="365"/>
      <c r="C157" s="407"/>
      <c r="D157" s="394" t="s">
        <v>1040</v>
      </c>
      <c r="E157" s="39">
        <v>700</v>
      </c>
    </row>
    <row r="158" spans="1:5" s="1324" customFormat="1" ht="17.25">
      <c r="A158" s="364">
        <v>151</v>
      </c>
      <c r="B158" s="365"/>
      <c r="C158" s="407"/>
      <c r="D158" s="394" t="s">
        <v>1119</v>
      </c>
      <c r="E158" s="39">
        <v>1500</v>
      </c>
    </row>
    <row r="159" spans="1:5" s="1324" customFormat="1" ht="17.25">
      <c r="A159" s="364">
        <v>152</v>
      </c>
      <c r="B159" s="365"/>
      <c r="C159" s="407"/>
      <c r="D159" s="394" t="s">
        <v>1120</v>
      </c>
      <c r="E159" s="39">
        <v>13950</v>
      </c>
    </row>
    <row r="160" spans="1:5" s="1324" customFormat="1" ht="17.25">
      <c r="A160" s="383">
        <v>153</v>
      </c>
      <c r="B160" s="365"/>
      <c r="C160" s="407"/>
      <c r="D160" s="394" t="s">
        <v>1121</v>
      </c>
      <c r="E160" s="39">
        <v>2000</v>
      </c>
    </row>
    <row r="161" spans="1:5" s="1324" customFormat="1" ht="17.25">
      <c r="A161" s="364">
        <v>154</v>
      </c>
      <c r="B161" s="365"/>
      <c r="C161" s="407"/>
      <c r="D161" s="394" t="s">
        <v>1056</v>
      </c>
      <c r="E161" s="39">
        <v>930</v>
      </c>
    </row>
    <row r="162" spans="1:5" s="1324" customFormat="1" ht="17.25">
      <c r="A162" s="364">
        <v>155</v>
      </c>
      <c r="B162" s="365"/>
      <c r="C162" s="407"/>
      <c r="D162" s="394" t="s">
        <v>1122</v>
      </c>
      <c r="E162" s="39">
        <v>50</v>
      </c>
    </row>
    <row r="163" spans="1:5" s="1324" customFormat="1" ht="17.25">
      <c r="A163" s="383">
        <v>156</v>
      </c>
      <c r="B163" s="365"/>
      <c r="C163" s="407"/>
      <c r="D163" s="394" t="s">
        <v>1123</v>
      </c>
      <c r="E163" s="39">
        <v>30</v>
      </c>
    </row>
    <row r="164" spans="1:5" s="1324" customFormat="1" ht="17.25">
      <c r="A164" s="364">
        <v>157</v>
      </c>
      <c r="B164" s="365"/>
      <c r="C164" s="407"/>
      <c r="D164" s="394" t="s">
        <v>1124</v>
      </c>
      <c r="E164" s="39">
        <v>30</v>
      </c>
    </row>
    <row r="165" spans="1:5" s="1324" customFormat="1" ht="17.25">
      <c r="A165" s="364">
        <v>158</v>
      </c>
      <c r="B165" s="365"/>
      <c r="C165" s="407"/>
      <c r="D165" s="394" t="s">
        <v>1125</v>
      </c>
      <c r="E165" s="39">
        <v>20</v>
      </c>
    </row>
    <row r="166" spans="1:5" s="1324" customFormat="1" ht="17.25">
      <c r="A166" s="383">
        <v>159</v>
      </c>
      <c r="B166" s="365"/>
      <c r="C166" s="407"/>
      <c r="D166" s="394" t="s">
        <v>1126</v>
      </c>
      <c r="E166" s="39">
        <v>20</v>
      </c>
    </row>
    <row r="167" spans="1:5" s="1324" customFormat="1" ht="17.25">
      <c r="A167" s="364">
        <v>160</v>
      </c>
      <c r="B167" s="365"/>
      <c r="C167" s="407"/>
      <c r="D167" s="394" t="s">
        <v>1127</v>
      </c>
      <c r="E167" s="39">
        <v>50</v>
      </c>
    </row>
    <row r="168" spans="1:5" s="1324" customFormat="1" ht="17.25">
      <c r="A168" s="364">
        <v>161</v>
      </c>
      <c r="B168" s="365"/>
      <c r="C168" s="407"/>
      <c r="D168" s="395" t="s">
        <v>192</v>
      </c>
      <c r="E168" s="39"/>
    </row>
    <row r="169" spans="1:5" s="1324" customFormat="1" ht="17.25">
      <c r="A169" s="383">
        <v>162</v>
      </c>
      <c r="B169" s="365"/>
      <c r="C169" s="407"/>
      <c r="D169" s="394" t="s">
        <v>990</v>
      </c>
      <c r="E169" s="39">
        <v>516</v>
      </c>
    </row>
    <row r="170" spans="1:5" s="1324" customFormat="1" ht="17.25">
      <c r="A170" s="364">
        <v>163</v>
      </c>
      <c r="B170" s="365"/>
      <c r="C170" s="407"/>
      <c r="D170" s="394" t="s">
        <v>1128</v>
      </c>
      <c r="E170" s="39">
        <v>1592</v>
      </c>
    </row>
    <row r="171" spans="1:5" s="1324" customFormat="1" ht="17.25">
      <c r="A171" s="364">
        <v>164</v>
      </c>
      <c r="B171" s="365"/>
      <c r="C171" s="407"/>
      <c r="D171" s="394" t="s">
        <v>1018</v>
      </c>
      <c r="E171" s="39">
        <v>-4596</v>
      </c>
    </row>
    <row r="172" spans="1:5" s="1324" customFormat="1" ht="17.25">
      <c r="A172" s="383">
        <v>165</v>
      </c>
      <c r="B172" s="365"/>
      <c r="C172" s="407"/>
      <c r="D172" s="394" t="s">
        <v>1120</v>
      </c>
      <c r="E172" s="39">
        <v>1390</v>
      </c>
    </row>
    <row r="173" spans="1:5" s="1324" customFormat="1" ht="17.25">
      <c r="A173" s="364">
        <v>166</v>
      </c>
      <c r="B173" s="365"/>
      <c r="C173" s="407"/>
      <c r="D173" s="394" t="s">
        <v>1056</v>
      </c>
      <c r="E173" s="39">
        <v>1317</v>
      </c>
    </row>
    <row r="174" spans="1:5" s="1324" customFormat="1" ht="17.25">
      <c r="A174" s="364">
        <v>167</v>
      </c>
      <c r="B174" s="365"/>
      <c r="C174" s="407"/>
      <c r="D174" s="395" t="s">
        <v>98</v>
      </c>
      <c r="E174" s="39"/>
    </row>
    <row r="175" spans="1:5" s="1324" customFormat="1" ht="17.25">
      <c r="A175" s="383">
        <v>168</v>
      </c>
      <c r="B175" s="365"/>
      <c r="C175" s="407"/>
      <c r="D175" s="394" t="s">
        <v>990</v>
      </c>
      <c r="E175" s="39">
        <v>315</v>
      </c>
    </row>
    <row r="176" spans="1:5" s="1324" customFormat="1" ht="17.25">
      <c r="A176" s="364">
        <v>169</v>
      </c>
      <c r="B176" s="365"/>
      <c r="C176" s="407"/>
      <c r="D176" s="394" t="s">
        <v>997</v>
      </c>
      <c r="E176" s="39">
        <v>-10000</v>
      </c>
    </row>
    <row r="177" spans="1:5" s="1324" customFormat="1" ht="17.25">
      <c r="A177" s="364">
        <v>170</v>
      </c>
      <c r="B177" s="365"/>
      <c r="C177" s="407"/>
      <c r="D177" s="394" t="s">
        <v>1120</v>
      </c>
      <c r="E177" s="39">
        <v>3006</v>
      </c>
    </row>
    <row r="178" spans="1:5" s="1324" customFormat="1" ht="17.25">
      <c r="A178" s="383">
        <v>171</v>
      </c>
      <c r="B178" s="365"/>
      <c r="C178" s="407"/>
      <c r="D178" s="394" t="s">
        <v>1056</v>
      </c>
      <c r="E178" s="193">
        <v>1435</v>
      </c>
    </row>
    <row r="179" spans="1:5" s="318" customFormat="1" ht="17.25">
      <c r="A179" s="364">
        <v>172</v>
      </c>
      <c r="C179" s="407"/>
      <c r="D179" s="398" t="s">
        <v>366</v>
      </c>
      <c r="E179" s="415">
        <f>SUM(E101:E178)+E99</f>
        <v>56683</v>
      </c>
    </row>
    <row r="180" spans="1:5" s="317" customFormat="1" ht="17.25">
      <c r="A180" s="364">
        <v>173</v>
      </c>
      <c r="C180" s="404"/>
      <c r="D180" s="1347" t="s">
        <v>594</v>
      </c>
      <c r="E180" s="701"/>
    </row>
    <row r="181" spans="1:5" ht="17.25">
      <c r="A181" s="383">
        <v>174</v>
      </c>
      <c r="C181" s="407"/>
      <c r="D181" s="399" t="s">
        <v>992</v>
      </c>
      <c r="E181" s="196">
        <v>564</v>
      </c>
    </row>
    <row r="182" spans="1:5" ht="33">
      <c r="A182" s="364">
        <v>175</v>
      </c>
      <c r="C182" s="407"/>
      <c r="D182" s="394" t="s">
        <v>1129</v>
      </c>
      <c r="E182" s="196">
        <v>1616</v>
      </c>
    </row>
    <row r="183" spans="1:5" ht="17.25">
      <c r="A183" s="364">
        <v>176</v>
      </c>
      <c r="B183" s="414"/>
      <c r="C183" s="407"/>
      <c r="D183" s="399" t="s">
        <v>1240</v>
      </c>
      <c r="E183" s="193">
        <v>-10000</v>
      </c>
    </row>
    <row r="184" spans="1:5" s="318" customFormat="1" ht="17.25">
      <c r="A184" s="383">
        <v>177</v>
      </c>
      <c r="B184" s="407"/>
      <c r="C184" s="407"/>
      <c r="D184" s="398" t="s">
        <v>595</v>
      </c>
      <c r="E184" s="415">
        <f>SUM(E180:E183)</f>
        <v>-7820</v>
      </c>
    </row>
    <row r="185" spans="1:4" s="318" customFormat="1" ht="19.5" customHeight="1">
      <c r="A185" s="364">
        <v>178</v>
      </c>
      <c r="B185" s="407"/>
      <c r="C185" s="407"/>
      <c r="D185" s="1347" t="s">
        <v>872</v>
      </c>
    </row>
    <row r="186" spans="1:4" s="318" customFormat="1" ht="17.25">
      <c r="A186" s="364">
        <v>179</v>
      </c>
      <c r="B186" s="407"/>
      <c r="C186" s="407"/>
      <c r="D186" s="365" t="s">
        <v>98</v>
      </c>
    </row>
    <row r="187" spans="1:5" s="318" customFormat="1" ht="33">
      <c r="A187" s="383">
        <v>180</v>
      </c>
      <c r="B187" s="407"/>
      <c r="C187" s="407"/>
      <c r="D187" s="394" t="s">
        <v>1130</v>
      </c>
      <c r="E187" s="1325">
        <v>6994</v>
      </c>
    </row>
    <row r="188" spans="1:5" s="318" customFormat="1" ht="17.25">
      <c r="A188" s="364">
        <v>181</v>
      </c>
      <c r="B188" s="407"/>
      <c r="C188" s="407"/>
      <c r="D188" s="399" t="s">
        <v>175</v>
      </c>
      <c r="E188" s="1325"/>
    </row>
    <row r="189" spans="1:5" s="318" customFormat="1" ht="17.25">
      <c r="A189" s="364">
        <v>182</v>
      </c>
      <c r="B189" s="407"/>
      <c r="C189" s="407"/>
      <c r="D189" s="394" t="s">
        <v>1131</v>
      </c>
      <c r="E189" s="1325">
        <v>450</v>
      </c>
    </row>
    <row r="190" spans="1:5" s="318" customFormat="1" ht="33">
      <c r="A190" s="383">
        <v>183</v>
      </c>
      <c r="B190" s="407"/>
      <c r="C190" s="407"/>
      <c r="D190" s="394" t="s">
        <v>1132</v>
      </c>
      <c r="E190" s="1325">
        <v>3021</v>
      </c>
    </row>
    <row r="191" spans="1:5" s="318" customFormat="1" ht="17.25">
      <c r="A191" s="364">
        <v>184</v>
      </c>
      <c r="B191" s="407"/>
      <c r="C191" s="407"/>
      <c r="D191" s="399" t="s">
        <v>57</v>
      </c>
      <c r="E191" s="1325"/>
    </row>
    <row r="192" spans="1:5" s="318" customFormat="1" ht="49.5">
      <c r="A192" s="364">
        <v>185</v>
      </c>
      <c r="B192" s="407"/>
      <c r="C192" s="407"/>
      <c r="D192" s="1580" t="s">
        <v>1133</v>
      </c>
      <c r="E192" s="1579">
        <v>3130</v>
      </c>
    </row>
    <row r="193" spans="1:5" s="318" customFormat="1" ht="17.25">
      <c r="A193" s="383">
        <v>186</v>
      </c>
      <c r="B193" s="407"/>
      <c r="C193" s="407"/>
      <c r="D193" s="394" t="s">
        <v>1134</v>
      </c>
      <c r="E193" s="1325">
        <v>391</v>
      </c>
    </row>
    <row r="194" spans="1:5" s="318" customFormat="1" ht="33">
      <c r="A194" s="364">
        <v>187</v>
      </c>
      <c r="B194" s="407"/>
      <c r="C194" s="407"/>
      <c r="D194" s="394" t="s">
        <v>1241</v>
      </c>
      <c r="E194" s="1579">
        <v>341</v>
      </c>
    </row>
    <row r="195" spans="1:5" s="318" customFormat="1" ht="17.25">
      <c r="A195" s="364">
        <v>188</v>
      </c>
      <c r="B195" s="407"/>
      <c r="C195" s="407"/>
      <c r="D195" s="394"/>
      <c r="E195" s="1325"/>
    </row>
    <row r="196" spans="1:5" s="318" customFormat="1" ht="17.25">
      <c r="A196" s="383">
        <v>189</v>
      </c>
      <c r="B196" s="407"/>
      <c r="C196" s="407"/>
      <c r="D196" s="399" t="s">
        <v>349</v>
      </c>
      <c r="E196" s="1325"/>
    </row>
    <row r="197" spans="1:5" s="318" customFormat="1" ht="17.25">
      <c r="A197" s="364">
        <v>190</v>
      </c>
      <c r="B197" s="407"/>
      <c r="C197" s="407"/>
      <c r="D197" s="394" t="s">
        <v>1135</v>
      </c>
      <c r="E197" s="1325">
        <v>600</v>
      </c>
    </row>
    <row r="198" spans="1:5" s="318" customFormat="1" ht="17.25">
      <c r="A198" s="364">
        <v>191</v>
      </c>
      <c r="B198" s="407"/>
      <c r="C198" s="407"/>
      <c r="D198" s="399" t="s">
        <v>348</v>
      </c>
      <c r="E198" s="1325"/>
    </row>
    <row r="199" spans="1:5" s="318" customFormat="1" ht="17.25">
      <c r="A199" s="383">
        <v>192</v>
      </c>
      <c r="B199" s="407"/>
      <c r="C199" s="407"/>
      <c r="D199" s="394" t="s">
        <v>1136</v>
      </c>
      <c r="E199" s="1325">
        <v>7000</v>
      </c>
    </row>
    <row r="200" spans="1:5" s="318" customFormat="1" ht="17.25">
      <c r="A200" s="364">
        <v>193</v>
      </c>
      <c r="B200" s="407"/>
      <c r="C200" s="407"/>
      <c r="D200" s="399" t="s">
        <v>94</v>
      </c>
      <c r="E200" s="1325"/>
    </row>
    <row r="201" spans="1:5" s="318" customFormat="1" ht="33">
      <c r="A201" s="364">
        <v>194</v>
      </c>
      <c r="B201" s="407"/>
      <c r="C201" s="407"/>
      <c r="D201" s="394" t="s">
        <v>1087</v>
      </c>
      <c r="E201" s="1325">
        <v>-155</v>
      </c>
    </row>
    <row r="202" spans="1:5" s="318" customFormat="1" ht="17.25">
      <c r="A202" s="383">
        <v>195</v>
      </c>
      <c r="B202" s="407"/>
      <c r="C202" s="407"/>
      <c r="D202" s="399" t="s">
        <v>96</v>
      </c>
      <c r="E202" s="1325"/>
    </row>
    <row r="203" spans="1:5" s="318" customFormat="1" ht="17.25">
      <c r="A203" s="364">
        <v>196</v>
      </c>
      <c r="B203" s="407"/>
      <c r="C203" s="407"/>
      <c r="D203" s="394" t="s">
        <v>1137</v>
      </c>
      <c r="E203" s="1325">
        <v>64</v>
      </c>
    </row>
    <row r="204" spans="1:5" s="318" customFormat="1" ht="17.25">
      <c r="A204" s="364">
        <v>197</v>
      </c>
      <c r="B204" s="407"/>
      <c r="C204" s="407"/>
      <c r="D204" s="394" t="s">
        <v>1138</v>
      </c>
      <c r="E204" s="1325">
        <v>100</v>
      </c>
    </row>
    <row r="205" spans="1:5" s="318" customFormat="1" ht="33">
      <c r="A205" s="383">
        <v>198</v>
      </c>
      <c r="B205" s="407"/>
      <c r="C205" s="407"/>
      <c r="D205" s="394" t="s">
        <v>1014</v>
      </c>
      <c r="E205" s="1325">
        <v>1530</v>
      </c>
    </row>
    <row r="206" spans="1:5" s="318" customFormat="1" ht="17.25">
      <c r="A206" s="364">
        <v>199</v>
      </c>
      <c r="B206" s="407"/>
      <c r="C206" s="407"/>
      <c r="D206" s="399" t="s">
        <v>190</v>
      </c>
      <c r="E206" s="1325"/>
    </row>
    <row r="207" spans="1:5" s="318" customFormat="1" ht="17.25">
      <c r="A207" s="364">
        <v>200</v>
      </c>
      <c r="B207" s="407"/>
      <c r="C207" s="407"/>
      <c r="D207" s="394" t="s">
        <v>1139</v>
      </c>
      <c r="E207" s="1325">
        <v>7500</v>
      </c>
    </row>
    <row r="208" spans="1:5" s="318" customFormat="1" ht="17.25">
      <c r="A208" s="383">
        <v>201</v>
      </c>
      <c r="B208" s="407"/>
      <c r="C208" s="407"/>
      <c r="D208" s="394" t="s">
        <v>1041</v>
      </c>
      <c r="E208" s="1325">
        <v>800</v>
      </c>
    </row>
    <row r="209" spans="1:5" s="318" customFormat="1" ht="17.25">
      <c r="A209" s="364">
        <v>202</v>
      </c>
      <c r="B209" s="407"/>
      <c r="C209" s="407"/>
      <c r="D209" s="394" t="s">
        <v>1042</v>
      </c>
      <c r="E209" s="1325">
        <v>650</v>
      </c>
    </row>
    <row r="210" spans="1:5" s="318" customFormat="1" ht="17.25">
      <c r="A210" s="364">
        <v>203</v>
      </c>
      <c r="B210" s="407"/>
      <c r="C210" s="407"/>
      <c r="D210" s="394" t="s">
        <v>1162</v>
      </c>
      <c r="E210" s="1325">
        <v>500</v>
      </c>
    </row>
    <row r="211" spans="1:5" s="318" customFormat="1" ht="17.25">
      <c r="A211" s="383">
        <v>204</v>
      </c>
      <c r="B211" s="407"/>
      <c r="C211" s="407"/>
      <c r="D211" s="394" t="s">
        <v>1140</v>
      </c>
      <c r="E211" s="1325">
        <v>1000</v>
      </c>
    </row>
    <row r="212" spans="1:5" s="318" customFormat="1" ht="17.25">
      <c r="A212" s="364">
        <v>205</v>
      </c>
      <c r="B212" s="407"/>
      <c r="C212" s="407"/>
      <c r="D212" s="394" t="s">
        <v>1141</v>
      </c>
      <c r="E212" s="1325">
        <v>1000</v>
      </c>
    </row>
    <row r="213" spans="1:5" s="318" customFormat="1" ht="17.25">
      <c r="A213" s="364">
        <v>206</v>
      </c>
      <c r="B213" s="407"/>
      <c r="C213" s="407"/>
      <c r="D213" s="394" t="s">
        <v>1043</v>
      </c>
      <c r="E213" s="1325">
        <v>1000</v>
      </c>
    </row>
    <row r="214" spans="1:5" s="318" customFormat="1" ht="17.25">
      <c r="A214" s="383">
        <v>207</v>
      </c>
      <c r="B214" s="407"/>
      <c r="C214" s="407"/>
      <c r="D214" s="394" t="s">
        <v>1044</v>
      </c>
      <c r="E214" s="1325">
        <v>1500</v>
      </c>
    </row>
    <row r="215" spans="1:5" s="318" customFormat="1" ht="17.25">
      <c r="A215" s="364">
        <v>208</v>
      </c>
      <c r="B215" s="407"/>
      <c r="C215" s="407"/>
      <c r="D215" s="394" t="s">
        <v>1045</v>
      </c>
      <c r="E215" s="1325">
        <v>300</v>
      </c>
    </row>
    <row r="216" spans="1:5" s="318" customFormat="1" ht="17.25">
      <c r="A216" s="364">
        <v>209</v>
      </c>
      <c r="B216" s="407"/>
      <c r="C216" s="407"/>
      <c r="D216" s="394" t="s">
        <v>1142</v>
      </c>
      <c r="E216" s="1325">
        <v>2000</v>
      </c>
    </row>
    <row r="217" spans="1:5" s="318" customFormat="1" ht="17.25">
      <c r="A217" s="383">
        <v>210</v>
      </c>
      <c r="B217" s="407"/>
      <c r="C217" s="407"/>
      <c r="D217" s="394" t="s">
        <v>1046</v>
      </c>
      <c r="E217" s="1325">
        <v>1000</v>
      </c>
    </row>
    <row r="218" spans="1:5" s="318" customFormat="1" ht="17.25">
      <c r="A218" s="364">
        <v>211</v>
      </c>
      <c r="B218" s="407"/>
      <c r="C218" s="407"/>
      <c r="D218" s="394" t="s">
        <v>1047</v>
      </c>
      <c r="E218" s="1325">
        <v>800</v>
      </c>
    </row>
    <row r="219" spans="1:5" s="318" customFormat="1" ht="33">
      <c r="A219" s="364">
        <v>212</v>
      </c>
      <c r="B219" s="407"/>
      <c r="C219" s="407"/>
      <c r="D219" s="394" t="s">
        <v>1048</v>
      </c>
      <c r="E219" s="1325">
        <v>450</v>
      </c>
    </row>
    <row r="220" spans="1:5" s="318" customFormat="1" ht="17.25">
      <c r="A220" s="383">
        <v>213</v>
      </c>
      <c r="B220" s="407"/>
      <c r="C220" s="407"/>
      <c r="D220" s="399" t="s">
        <v>192</v>
      </c>
      <c r="E220" s="1325"/>
    </row>
    <row r="221" spans="1:5" s="318" customFormat="1" ht="17.25">
      <c r="A221" s="364">
        <v>214</v>
      </c>
      <c r="B221" s="407"/>
      <c r="C221" s="407"/>
      <c r="D221" s="394" t="s">
        <v>1242</v>
      </c>
      <c r="E221" s="1325">
        <v>100</v>
      </c>
    </row>
    <row r="222" spans="1:5" s="318" customFormat="1" ht="33">
      <c r="A222" s="364">
        <v>215</v>
      </c>
      <c r="B222" s="407"/>
      <c r="C222" s="407"/>
      <c r="D222" s="394" t="s">
        <v>1143</v>
      </c>
      <c r="E222" s="1325">
        <v>352</v>
      </c>
    </row>
    <row r="223" spans="1:5" s="318" customFormat="1" ht="33">
      <c r="A223" s="383">
        <v>216</v>
      </c>
      <c r="B223" s="407"/>
      <c r="C223" s="407"/>
      <c r="D223" s="394" t="s">
        <v>1144</v>
      </c>
      <c r="E223" s="1325">
        <v>175</v>
      </c>
    </row>
    <row r="224" spans="1:5" s="318" customFormat="1" ht="33">
      <c r="A224" s="364">
        <v>217</v>
      </c>
      <c r="B224" s="407"/>
      <c r="C224" s="407"/>
      <c r="D224" s="394" t="s">
        <v>1145</v>
      </c>
      <c r="E224" s="1325">
        <v>375</v>
      </c>
    </row>
    <row r="225" spans="1:5" s="318" customFormat="1" ht="33" customHeight="1">
      <c r="A225" s="364">
        <v>218</v>
      </c>
      <c r="B225" s="407"/>
      <c r="C225" s="407"/>
      <c r="D225" s="394" t="s">
        <v>1146</v>
      </c>
      <c r="E225" s="1325">
        <v>698</v>
      </c>
    </row>
    <row r="226" spans="1:5" s="318" customFormat="1" ht="17.25">
      <c r="A226" s="383">
        <v>219</v>
      </c>
      <c r="B226" s="407"/>
      <c r="C226" s="407"/>
      <c r="D226" s="394" t="s">
        <v>1147</v>
      </c>
      <c r="E226" s="1325">
        <v>158</v>
      </c>
    </row>
    <row r="227" spans="1:5" s="318" customFormat="1" ht="17.25">
      <c r="A227" s="364">
        <v>220</v>
      </c>
      <c r="B227" s="407"/>
      <c r="C227" s="407"/>
      <c r="D227" s="394" t="s">
        <v>1148</v>
      </c>
      <c r="E227" s="1325">
        <v>40</v>
      </c>
    </row>
    <row r="228" spans="1:5" s="318" customFormat="1" ht="17.25">
      <c r="A228" s="364">
        <v>221</v>
      </c>
      <c r="B228" s="407"/>
      <c r="C228" s="407"/>
      <c r="D228" s="394" t="s">
        <v>1149</v>
      </c>
      <c r="E228" s="1325">
        <v>211</v>
      </c>
    </row>
    <row r="229" spans="1:5" s="318" customFormat="1" ht="17.25">
      <c r="A229" s="383">
        <v>222</v>
      </c>
      <c r="B229" s="407"/>
      <c r="C229" s="407"/>
      <c r="D229" s="394" t="s">
        <v>1150</v>
      </c>
      <c r="E229" s="1325">
        <v>90</v>
      </c>
    </row>
    <row r="230" spans="1:5" s="318" customFormat="1" ht="33">
      <c r="A230" s="364">
        <v>223</v>
      </c>
      <c r="B230" s="407"/>
      <c r="C230" s="407"/>
      <c r="D230" s="394" t="s">
        <v>1151</v>
      </c>
      <c r="E230" s="1325">
        <v>320</v>
      </c>
    </row>
    <row r="231" spans="1:5" s="318" customFormat="1" ht="17.25">
      <c r="A231" s="364">
        <v>224</v>
      </c>
      <c r="B231" s="407"/>
      <c r="C231" s="407"/>
      <c r="D231" s="394" t="s">
        <v>1020</v>
      </c>
      <c r="E231" s="1325">
        <v>30</v>
      </c>
    </row>
    <row r="232" spans="1:5" s="318" customFormat="1" ht="17.25">
      <c r="A232" s="383">
        <v>225</v>
      </c>
      <c r="B232" s="407"/>
      <c r="C232" s="407"/>
      <c r="D232" s="394" t="s">
        <v>1152</v>
      </c>
      <c r="E232" s="1325">
        <v>158</v>
      </c>
    </row>
    <row r="233" spans="1:5" s="318" customFormat="1" ht="49.5">
      <c r="A233" s="364">
        <v>226</v>
      </c>
      <c r="B233" s="407"/>
      <c r="C233" s="407"/>
      <c r="D233" s="394" t="s">
        <v>1243</v>
      </c>
      <c r="E233" s="1325">
        <v>439</v>
      </c>
    </row>
    <row r="234" spans="1:5" s="318" customFormat="1" ht="17.25">
      <c r="A234" s="364">
        <v>227</v>
      </c>
      <c r="B234" s="407"/>
      <c r="C234" s="407"/>
      <c r="D234" s="394" t="s">
        <v>1021</v>
      </c>
      <c r="E234" s="1325">
        <v>60</v>
      </c>
    </row>
    <row r="235" spans="1:5" s="318" customFormat="1" ht="17.25">
      <c r="A235" s="383">
        <v>228</v>
      </c>
      <c r="B235" s="407"/>
      <c r="C235" s="407"/>
      <c r="D235" s="394" t="s">
        <v>1026</v>
      </c>
      <c r="E235" s="1380">
        <v>10000</v>
      </c>
    </row>
    <row r="236" spans="1:5" s="318" customFormat="1" ht="17.25">
      <c r="A236" s="364">
        <v>229</v>
      </c>
      <c r="B236" s="407"/>
      <c r="C236" s="407"/>
      <c r="D236" s="1414" t="s">
        <v>873</v>
      </c>
      <c r="E236" s="415">
        <f>SUM(E187:E235)</f>
        <v>55172</v>
      </c>
    </row>
    <row r="237" spans="1:5" s="318" customFormat="1" ht="17.25">
      <c r="A237" s="364">
        <v>230</v>
      </c>
      <c r="B237" s="407"/>
      <c r="C237" s="407"/>
      <c r="D237" s="413" t="s">
        <v>788</v>
      </c>
      <c r="E237" s="1325"/>
    </row>
    <row r="238" spans="1:5" s="318" customFormat="1" ht="17.25">
      <c r="A238" s="383">
        <v>231</v>
      </c>
      <c r="B238" s="407"/>
      <c r="C238" s="407"/>
      <c r="D238" s="394" t="s">
        <v>1049</v>
      </c>
      <c r="E238" s="1325">
        <v>700</v>
      </c>
    </row>
    <row r="239" spans="1:5" s="318" customFormat="1" ht="17.25">
      <c r="A239" s="364">
        <v>232</v>
      </c>
      <c r="B239" s="407"/>
      <c r="C239" s="407"/>
      <c r="D239" s="394" t="s">
        <v>1153</v>
      </c>
      <c r="E239" s="700">
        <v>650</v>
      </c>
    </row>
    <row r="240" spans="1:5" s="318" customFormat="1" ht="17.25">
      <c r="A240" s="364">
        <v>233</v>
      </c>
      <c r="B240" s="407"/>
      <c r="C240" s="407"/>
      <c r="D240" s="1415" t="s">
        <v>874</v>
      </c>
      <c r="E240" s="415">
        <f>SUM(E237:E239)</f>
        <v>1350</v>
      </c>
    </row>
    <row r="241" spans="1:5" s="100" customFormat="1" ht="25.5" customHeight="1" thickBot="1">
      <c r="A241" s="383">
        <v>234</v>
      </c>
      <c r="B241" s="400"/>
      <c r="C241" s="1389"/>
      <c r="D241" s="417" t="s">
        <v>352</v>
      </c>
      <c r="E241" s="402">
        <f>SUM(E184,E179)+E240+E236</f>
        <v>105385</v>
      </c>
    </row>
    <row r="242" spans="1:4" s="100" customFormat="1" ht="30" customHeight="1" thickTop="1">
      <c r="A242" s="364">
        <v>235</v>
      </c>
      <c r="B242" s="418"/>
      <c r="C242" s="404" t="s">
        <v>365</v>
      </c>
      <c r="D242" s="413" t="s">
        <v>481</v>
      </c>
    </row>
    <row r="243" spans="1:5" s="100" customFormat="1" ht="17.25">
      <c r="A243" s="364">
        <v>236</v>
      </c>
      <c r="B243" s="418"/>
      <c r="C243" s="418"/>
      <c r="D243" s="394" t="s">
        <v>1154</v>
      </c>
      <c r="E243" s="1391">
        <v>-42636</v>
      </c>
    </row>
    <row r="244" spans="1:5" s="100" customFormat="1" ht="21.75" customHeight="1">
      <c r="A244" s="383">
        <v>237</v>
      </c>
      <c r="B244" s="418"/>
      <c r="C244" s="418"/>
      <c r="D244" s="376" t="s">
        <v>596</v>
      </c>
      <c r="E244" s="196"/>
    </row>
    <row r="245" spans="1:5" s="100" customFormat="1" ht="17.25">
      <c r="A245" s="364">
        <v>238</v>
      </c>
      <c r="B245" s="418"/>
      <c r="C245" s="418"/>
      <c r="D245" s="396" t="s">
        <v>642</v>
      </c>
      <c r="E245" s="196"/>
    </row>
    <row r="246" spans="1:5" s="100" customFormat="1" ht="17.25">
      <c r="A246" s="364">
        <v>239</v>
      </c>
      <c r="B246" s="418"/>
      <c r="C246" s="418"/>
      <c r="D246" s="1581" t="s">
        <v>924</v>
      </c>
      <c r="E246" s="196">
        <v>-230</v>
      </c>
    </row>
    <row r="247" spans="1:5" s="100" customFormat="1" ht="17.25">
      <c r="A247" s="383">
        <v>240</v>
      </c>
      <c r="B247" s="418"/>
      <c r="C247" s="418"/>
      <c r="D247" s="1581" t="s">
        <v>927</v>
      </c>
      <c r="E247" s="196">
        <v>-100</v>
      </c>
    </row>
    <row r="248" spans="1:5" s="100" customFormat="1" ht="17.25">
      <c r="A248" s="364">
        <v>241</v>
      </c>
      <c r="B248" s="418"/>
      <c r="C248" s="418"/>
      <c r="D248" s="1581" t="s">
        <v>933</v>
      </c>
      <c r="E248" s="196">
        <v>-195</v>
      </c>
    </row>
    <row r="249" spans="1:5" s="100" customFormat="1" ht="17.25">
      <c r="A249" s="364">
        <v>242</v>
      </c>
      <c r="B249" s="418"/>
      <c r="C249" s="418"/>
      <c r="D249" s="1581" t="s">
        <v>932</v>
      </c>
      <c r="E249" s="196">
        <v>-152</v>
      </c>
    </row>
    <row r="250" spans="1:5" s="100" customFormat="1" ht="17.25">
      <c r="A250" s="383">
        <v>243</v>
      </c>
      <c r="B250" s="418"/>
      <c r="C250" s="418"/>
      <c r="D250" s="1581" t="s">
        <v>930</v>
      </c>
      <c r="E250" s="196">
        <v>-20</v>
      </c>
    </row>
    <row r="251" spans="1:5" s="100" customFormat="1" ht="17.25">
      <c r="A251" s="364">
        <v>244</v>
      </c>
      <c r="B251" s="418"/>
      <c r="C251" s="418"/>
      <c r="D251" s="1581" t="s">
        <v>929</v>
      </c>
      <c r="E251" s="196">
        <v>-110</v>
      </c>
    </row>
    <row r="252" spans="1:5" s="100" customFormat="1" ht="17.25">
      <c r="A252" s="364">
        <v>245</v>
      </c>
      <c r="B252" s="418"/>
      <c r="C252" s="418"/>
      <c r="D252" s="1581" t="s">
        <v>928</v>
      </c>
      <c r="E252" s="196">
        <v>-20</v>
      </c>
    </row>
    <row r="253" spans="1:5" s="100" customFormat="1" ht="17.25">
      <c r="A253" s="383">
        <v>246</v>
      </c>
      <c r="B253" s="418"/>
      <c r="C253" s="418"/>
      <c r="D253" s="396" t="s">
        <v>882</v>
      </c>
      <c r="E253" s="196"/>
    </row>
    <row r="254" spans="1:5" s="100" customFormat="1" ht="17.25">
      <c r="A254" s="364">
        <v>247</v>
      </c>
      <c r="B254" s="418"/>
      <c r="C254" s="418"/>
      <c r="D254" s="1581" t="s">
        <v>924</v>
      </c>
      <c r="E254" s="196">
        <v>-150</v>
      </c>
    </row>
    <row r="255" spans="1:5" s="100" customFormat="1" ht="17.25">
      <c r="A255" s="364">
        <v>248</v>
      </c>
      <c r="B255" s="418"/>
      <c r="C255" s="418"/>
      <c r="D255" s="1581" t="s">
        <v>926</v>
      </c>
      <c r="E255" s="196">
        <v>-230</v>
      </c>
    </row>
    <row r="256" spans="1:5" s="100" customFormat="1" ht="17.25">
      <c r="A256" s="383">
        <v>249</v>
      </c>
      <c r="B256" s="418"/>
      <c r="C256" s="418"/>
      <c r="D256" s="1581" t="s">
        <v>927</v>
      </c>
      <c r="E256" s="196">
        <v>-115</v>
      </c>
    </row>
    <row r="257" spans="1:5" s="100" customFormat="1" ht="17.25">
      <c r="A257" s="364">
        <v>250</v>
      </c>
      <c r="B257" s="418"/>
      <c r="C257" s="418"/>
      <c r="D257" s="1581" t="s">
        <v>933</v>
      </c>
      <c r="E257" s="196">
        <v>-199</v>
      </c>
    </row>
    <row r="258" spans="1:5" s="100" customFormat="1" ht="17.25">
      <c r="A258" s="364">
        <v>251</v>
      </c>
      <c r="B258" s="418"/>
      <c r="C258" s="418"/>
      <c r="D258" s="1581" t="s">
        <v>932</v>
      </c>
      <c r="E258" s="196">
        <v>-70</v>
      </c>
    </row>
    <row r="259" spans="1:5" s="100" customFormat="1" ht="17.25">
      <c r="A259" s="383">
        <v>252</v>
      </c>
      <c r="B259" s="418"/>
      <c r="C259" s="418"/>
      <c r="D259" s="1581" t="s">
        <v>931</v>
      </c>
      <c r="E259" s="196">
        <v>-90</v>
      </c>
    </row>
    <row r="260" spans="1:5" s="100" customFormat="1" ht="17.25">
      <c r="A260" s="364">
        <v>253</v>
      </c>
      <c r="B260" s="418"/>
      <c r="C260" s="418"/>
      <c r="D260" s="1581" t="s">
        <v>930</v>
      </c>
      <c r="E260" s="196">
        <v>-90</v>
      </c>
    </row>
    <row r="261" spans="1:5" s="100" customFormat="1" ht="17.25">
      <c r="A261" s="364">
        <v>254</v>
      </c>
      <c r="B261" s="418"/>
      <c r="C261" s="418"/>
      <c r="D261" s="1581" t="s">
        <v>929</v>
      </c>
      <c r="E261" s="193">
        <v>-20</v>
      </c>
    </row>
    <row r="262" spans="1:10" s="406" customFormat="1" ht="25.5" customHeight="1">
      <c r="A262" s="383">
        <v>255</v>
      </c>
      <c r="B262" s="418"/>
      <c r="C262" s="421"/>
      <c r="D262" s="1390" t="s">
        <v>597</v>
      </c>
      <c r="E262" s="415">
        <f>SUM(E244:E261)</f>
        <v>-1791</v>
      </c>
      <c r="J262" s="1325" t="e">
        <f>#REF!+E87+#REF!+#REF!+#REF!+E88+#REF!+#REF!+#REF!+#REF!+#REF!+#REF!+#REF!+#REF!+#REF!+#REF!+#REF!+#REF!+#REF!+#REF!+#REF!+#REF!+#REF!+#REF!+#REF!+#REF!+#REF!+#REF!+#REF!+#REF!+#REF!+#REF!+#REF!+#REF!</f>
        <v>#REF!</v>
      </c>
    </row>
    <row r="263" spans="1:8" s="1" customFormat="1" ht="25.5" customHeight="1" thickBot="1">
      <c r="A263" s="364">
        <v>256</v>
      </c>
      <c r="B263" s="1394"/>
      <c r="C263" s="1388"/>
      <c r="D263" s="1395" t="s">
        <v>598</v>
      </c>
      <c r="E263" s="402">
        <f>E262+E243</f>
        <v>-44427</v>
      </c>
      <c r="H263" s="1391"/>
    </row>
    <row r="264" spans="1:6" s="1" customFormat="1" ht="25.5" customHeight="1" thickBot="1" thickTop="1">
      <c r="A264" s="364">
        <v>257</v>
      </c>
      <c r="B264" s="1392"/>
      <c r="C264" s="1393"/>
      <c r="D264" s="1357" t="s">
        <v>599</v>
      </c>
      <c r="E264" s="1358">
        <f>SUM(E263,E241,E85)+E97</f>
        <v>135350</v>
      </c>
      <c r="F264" s="1" t="s">
        <v>600</v>
      </c>
    </row>
    <row r="265" ht="16.5">
      <c r="F265" s="365">
        <v>881</v>
      </c>
    </row>
    <row r="266" ht="16.5">
      <c r="F266" s="365">
        <v>2500</v>
      </c>
    </row>
    <row r="267" ht="16.5">
      <c r="F267" s="365">
        <v>10000</v>
      </c>
    </row>
    <row r="268" spans="4:6" ht="17.25">
      <c r="D268" s="419"/>
      <c r="F268" s="365">
        <f>SUM(F265:F267)</f>
        <v>13381</v>
      </c>
    </row>
    <row r="269" ht="16.5">
      <c r="F269" s="365">
        <v>19025</v>
      </c>
    </row>
    <row r="270" ht="16.5">
      <c r="F270" s="365">
        <f>SUM(F268:F269)</f>
        <v>32406</v>
      </c>
    </row>
    <row r="281" spans="2:5" ht="17.25">
      <c r="B281" s="420"/>
      <c r="C281" s="421"/>
      <c r="E281" s="91"/>
    </row>
    <row r="282" spans="2:5" ht="17.25">
      <c r="B282" s="420"/>
      <c r="C282" s="421"/>
      <c r="E282" s="91"/>
    </row>
    <row r="283" spans="2:5" ht="17.25">
      <c r="B283" s="420"/>
      <c r="C283" s="421"/>
      <c r="E283" s="91"/>
    </row>
    <row r="284" spans="2:5" ht="17.25">
      <c r="B284" s="420"/>
      <c r="C284" s="421"/>
      <c r="E284" s="91"/>
    </row>
    <row r="285" spans="2:5" ht="17.25">
      <c r="B285" s="420"/>
      <c r="C285" s="421"/>
      <c r="D285" s="422"/>
      <c r="E285" s="91"/>
    </row>
    <row r="286" spans="2:5" ht="17.25">
      <c r="B286" s="397"/>
      <c r="C286" s="406"/>
      <c r="D286" s="422"/>
      <c r="E286" s="39"/>
    </row>
    <row r="287" spans="3:4" ht="17.25">
      <c r="C287" s="406"/>
      <c r="D287" s="422"/>
    </row>
    <row r="288" spans="3:4" ht="17.25">
      <c r="C288" s="406"/>
      <c r="D288" s="422"/>
    </row>
    <row r="289" spans="3:4" ht="17.25">
      <c r="C289" s="406"/>
      <c r="D289" s="422"/>
    </row>
    <row r="290" spans="3:4" ht="16.5">
      <c r="C290" s="406"/>
      <c r="D290" s="423"/>
    </row>
    <row r="291" ht="16.5">
      <c r="C291" s="406"/>
    </row>
    <row r="292" ht="16.5">
      <c r="C292" s="406"/>
    </row>
    <row r="293" ht="16.5">
      <c r="C293" s="406"/>
    </row>
    <row r="304" spans="2:5" ht="16.5">
      <c r="B304" s="405"/>
      <c r="C304" s="424"/>
      <c r="E304" s="39"/>
    </row>
    <row r="308" ht="16.5">
      <c r="D308" s="425"/>
    </row>
    <row r="354" spans="2:5" ht="16.5">
      <c r="B354" s="397"/>
      <c r="C354" s="406"/>
      <c r="E354" s="426"/>
    </row>
    <row r="355" spans="2:5" ht="16.5">
      <c r="B355" s="405"/>
      <c r="C355" s="424"/>
      <c r="E355" s="39"/>
    </row>
    <row r="356" spans="2:5" ht="16.5">
      <c r="B356" s="397"/>
      <c r="C356" s="424"/>
      <c r="E356" s="48"/>
    </row>
    <row r="357" spans="2:5" ht="16.5">
      <c r="B357" s="405"/>
      <c r="C357" s="424"/>
      <c r="E357" s="39"/>
    </row>
    <row r="358" spans="2:5" ht="16.5">
      <c r="B358" s="397"/>
      <c r="C358" s="406"/>
      <c r="D358" s="423"/>
      <c r="E358" s="39"/>
    </row>
    <row r="359" spans="2:5" ht="17.25">
      <c r="B359" s="420"/>
      <c r="C359" s="421"/>
      <c r="D359" s="425"/>
      <c r="E359" s="39"/>
    </row>
    <row r="360" spans="2:5" ht="16.5">
      <c r="B360" s="397"/>
      <c r="C360" s="406"/>
      <c r="D360" s="425"/>
      <c r="E360" s="39"/>
    </row>
    <row r="361" spans="2:5" ht="17.25">
      <c r="B361" s="397"/>
      <c r="C361" s="407"/>
      <c r="D361" s="425"/>
      <c r="E361" s="39"/>
    </row>
    <row r="362" spans="2:5" ht="16.5">
      <c r="B362" s="397"/>
      <c r="C362" s="406"/>
      <c r="D362" s="423"/>
      <c r="E362" s="39"/>
    </row>
    <row r="363" ht="17.25">
      <c r="D363" s="422"/>
    </row>
    <row r="364" ht="16.5">
      <c r="D364" s="427"/>
    </row>
    <row r="365" ht="17.25">
      <c r="D365" s="428"/>
    </row>
    <row r="366" ht="16.5">
      <c r="D366" s="423"/>
    </row>
    <row r="407" spans="2:5" ht="16.5">
      <c r="B407" s="397"/>
      <c r="C407" s="406"/>
      <c r="E407" s="426"/>
    </row>
    <row r="408" spans="2:5" ht="16.5">
      <c r="B408" s="405"/>
      <c r="C408" s="424"/>
      <c r="E408" s="39"/>
    </row>
    <row r="409" spans="2:5" ht="16.5">
      <c r="B409" s="397"/>
      <c r="C409" s="424"/>
      <c r="E409" s="48"/>
    </row>
    <row r="410" spans="2:5" ht="16.5">
      <c r="B410" s="405"/>
      <c r="C410" s="424"/>
      <c r="E410" s="39"/>
    </row>
    <row r="411" spans="2:5" ht="16.5">
      <c r="B411" s="397"/>
      <c r="C411" s="406"/>
      <c r="D411" s="423"/>
      <c r="E411" s="39"/>
    </row>
    <row r="412" ht="16.5">
      <c r="D412" s="425"/>
    </row>
    <row r="413" ht="16.5">
      <c r="D413" s="425"/>
    </row>
    <row r="414" ht="16.5">
      <c r="D414" s="425"/>
    </row>
    <row r="415" ht="16.5">
      <c r="D415" s="423"/>
    </row>
    <row r="427" ht="16.5">
      <c r="C427" s="406"/>
    </row>
    <row r="448" spans="2:5" ht="16.5">
      <c r="B448" s="397"/>
      <c r="C448" s="406"/>
      <c r="E448" s="39"/>
    </row>
    <row r="449" spans="2:5" ht="17.25">
      <c r="B449" s="397"/>
      <c r="C449" s="407"/>
      <c r="E449" s="412"/>
    </row>
    <row r="450" spans="2:5" ht="17.25">
      <c r="B450" s="397"/>
      <c r="C450" s="407"/>
      <c r="E450" s="412"/>
    </row>
    <row r="451" spans="2:5" ht="16.5">
      <c r="B451" s="397"/>
      <c r="C451" s="406"/>
      <c r="E451" s="39"/>
    </row>
    <row r="452" spans="2:5" ht="17.25">
      <c r="B452" s="397"/>
      <c r="C452" s="407"/>
      <c r="D452" s="423"/>
      <c r="E452" s="39"/>
    </row>
    <row r="453" spans="2:5" ht="17.25">
      <c r="B453" s="397"/>
      <c r="C453" s="406"/>
      <c r="D453" s="428"/>
      <c r="E453" s="39"/>
    </row>
    <row r="454" spans="2:5" ht="17.25">
      <c r="B454" s="397"/>
      <c r="C454" s="406"/>
      <c r="D454" s="428"/>
      <c r="E454" s="39"/>
    </row>
    <row r="455" spans="2:5" ht="16.5">
      <c r="B455" s="397"/>
      <c r="C455" s="406"/>
      <c r="D455" s="423"/>
      <c r="E455" s="39"/>
    </row>
    <row r="456" spans="2:5" ht="17.25">
      <c r="B456" s="397"/>
      <c r="C456" s="406"/>
      <c r="D456" s="428"/>
      <c r="E456" s="39"/>
    </row>
    <row r="457" spans="2:5" ht="16.5">
      <c r="B457" s="397"/>
      <c r="C457" s="406"/>
      <c r="D457" s="423"/>
      <c r="E457" s="39"/>
    </row>
    <row r="458" spans="2:5" ht="17.25">
      <c r="B458" s="397"/>
      <c r="C458" s="407"/>
      <c r="D458" s="423"/>
      <c r="E458" s="412"/>
    </row>
    <row r="459" spans="2:5" ht="16.5">
      <c r="B459" s="397"/>
      <c r="C459" s="406"/>
      <c r="D459" s="423"/>
      <c r="E459" s="39"/>
    </row>
    <row r="460" spans="2:5" ht="16.5">
      <c r="B460" s="397"/>
      <c r="C460" s="406"/>
      <c r="D460" s="423"/>
      <c r="E460" s="39"/>
    </row>
    <row r="461" spans="2:5" ht="16.5">
      <c r="B461" s="397"/>
      <c r="C461" s="406"/>
      <c r="D461" s="423"/>
      <c r="E461" s="426"/>
    </row>
    <row r="462" spans="2:5" ht="17.25">
      <c r="B462" s="405"/>
      <c r="C462" s="424"/>
      <c r="D462" s="428"/>
      <c r="E462" s="39"/>
    </row>
    <row r="463" spans="2:5" ht="16.5">
      <c r="B463" s="397"/>
      <c r="C463" s="424"/>
      <c r="D463" s="423"/>
      <c r="E463" s="48"/>
    </row>
    <row r="464" spans="2:5" ht="16.5">
      <c r="B464" s="405"/>
      <c r="C464" s="424"/>
      <c r="D464" s="423"/>
      <c r="E464" s="39"/>
    </row>
    <row r="465" spans="2:5" ht="16.5">
      <c r="B465" s="397"/>
      <c r="C465" s="406"/>
      <c r="D465" s="423"/>
      <c r="E465" s="39"/>
    </row>
    <row r="466" spans="2:5" ht="17.25">
      <c r="B466" s="397"/>
      <c r="C466" s="407"/>
      <c r="D466" s="425"/>
      <c r="E466" s="39"/>
    </row>
    <row r="467" spans="2:5" ht="16.5">
      <c r="B467" s="397"/>
      <c r="C467" s="406"/>
      <c r="D467" s="425"/>
      <c r="E467" s="39"/>
    </row>
    <row r="468" spans="2:5" ht="16.5">
      <c r="B468" s="397"/>
      <c r="C468" s="406"/>
      <c r="D468" s="425"/>
      <c r="E468" s="39"/>
    </row>
    <row r="469" spans="2:5" ht="16.5">
      <c r="B469" s="397"/>
      <c r="C469" s="406"/>
      <c r="D469" s="423"/>
      <c r="E469" s="39"/>
    </row>
    <row r="470" spans="2:5" ht="17.25">
      <c r="B470" s="397"/>
      <c r="C470" s="406"/>
      <c r="D470" s="428"/>
      <c r="E470" s="39"/>
    </row>
    <row r="471" spans="2:5" ht="17.25">
      <c r="B471" s="397"/>
      <c r="C471" s="407"/>
      <c r="D471" s="423"/>
      <c r="E471" s="412"/>
    </row>
    <row r="472" spans="2:5" ht="16.5">
      <c r="B472" s="397"/>
      <c r="C472" s="406"/>
      <c r="D472" s="423"/>
      <c r="E472" s="39"/>
    </row>
    <row r="473" spans="2:5" ht="17.25">
      <c r="B473" s="397"/>
      <c r="C473" s="407"/>
      <c r="D473" s="423"/>
      <c r="E473" s="39"/>
    </row>
    <row r="474" spans="2:5" ht="16.5">
      <c r="B474" s="397"/>
      <c r="C474" s="406"/>
      <c r="D474" s="423"/>
      <c r="E474" s="39"/>
    </row>
    <row r="475" spans="2:5" ht="17.25">
      <c r="B475" s="397"/>
      <c r="C475" s="406"/>
      <c r="D475" s="428"/>
      <c r="E475" s="39"/>
    </row>
    <row r="476" spans="2:5" ht="16.5">
      <c r="B476" s="397"/>
      <c r="C476" s="406"/>
      <c r="D476" s="423"/>
      <c r="E476" s="39"/>
    </row>
    <row r="477" spans="2:5" ht="17.25">
      <c r="B477" s="397"/>
      <c r="C477" s="406"/>
      <c r="D477" s="428"/>
      <c r="E477" s="39"/>
    </row>
    <row r="478" spans="2:5" ht="16.5">
      <c r="B478" s="397"/>
      <c r="C478" s="406"/>
      <c r="D478" s="423"/>
      <c r="E478" s="39"/>
    </row>
    <row r="479" spans="2:5" ht="16.5">
      <c r="B479" s="397"/>
      <c r="C479" s="406"/>
      <c r="D479" s="423"/>
      <c r="E479" s="39"/>
    </row>
    <row r="480" spans="2:5" ht="16.5">
      <c r="B480" s="397"/>
      <c r="C480" s="406"/>
      <c r="D480" s="423"/>
      <c r="E480" s="39"/>
    </row>
    <row r="481" spans="2:5" ht="16.5">
      <c r="B481" s="397"/>
      <c r="C481" s="406"/>
      <c r="D481" s="423"/>
      <c r="E481" s="39"/>
    </row>
    <row r="482" spans="2:5" ht="16.5">
      <c r="B482" s="397"/>
      <c r="C482" s="406"/>
      <c r="D482" s="423"/>
      <c r="E482" s="39"/>
    </row>
    <row r="483" spans="2:5" ht="16.5">
      <c r="B483" s="397"/>
      <c r="C483" s="406"/>
      <c r="D483" s="423"/>
      <c r="E483" s="39"/>
    </row>
    <row r="484" spans="2:5" ht="16.5">
      <c r="B484" s="397"/>
      <c r="C484" s="406"/>
      <c r="D484" s="423"/>
      <c r="E484" s="39"/>
    </row>
    <row r="485" spans="2:5" ht="16.5">
      <c r="B485" s="397"/>
      <c r="C485" s="406"/>
      <c r="D485" s="423"/>
      <c r="E485" s="39"/>
    </row>
    <row r="486" spans="2:5" ht="16.5">
      <c r="B486" s="397"/>
      <c r="C486" s="406"/>
      <c r="D486" s="423"/>
      <c r="E486" s="39"/>
    </row>
    <row r="487" spans="2:5" ht="16.5">
      <c r="B487" s="397"/>
      <c r="C487" s="406"/>
      <c r="D487" s="423"/>
      <c r="E487" s="39"/>
    </row>
    <row r="488" spans="2:5" ht="17.25">
      <c r="B488" s="397"/>
      <c r="C488" s="407"/>
      <c r="D488" s="423"/>
      <c r="E488" s="412"/>
    </row>
    <row r="489" spans="2:5" ht="16.5">
      <c r="B489" s="397"/>
      <c r="C489" s="406"/>
      <c r="D489" s="423"/>
      <c r="E489" s="39"/>
    </row>
    <row r="490" spans="2:5" ht="17.25">
      <c r="B490" s="397"/>
      <c r="C490" s="407"/>
      <c r="D490" s="423"/>
      <c r="E490" s="39"/>
    </row>
    <row r="491" spans="2:5" ht="16.5">
      <c r="B491" s="397"/>
      <c r="C491" s="406"/>
      <c r="D491" s="423"/>
      <c r="E491" s="39"/>
    </row>
    <row r="492" spans="2:5" ht="17.25">
      <c r="B492" s="397"/>
      <c r="C492" s="406"/>
      <c r="D492" s="428"/>
      <c r="E492" s="39"/>
    </row>
    <row r="493" spans="2:5" ht="16.5">
      <c r="B493" s="397"/>
      <c r="C493" s="406"/>
      <c r="D493" s="423"/>
      <c r="E493" s="39"/>
    </row>
    <row r="494" spans="2:5" ht="17.25">
      <c r="B494" s="397"/>
      <c r="C494" s="406"/>
      <c r="D494" s="428"/>
      <c r="E494" s="39"/>
    </row>
    <row r="495" spans="2:5" ht="16.5">
      <c r="B495" s="397"/>
      <c r="C495" s="406"/>
      <c r="D495" s="423"/>
      <c r="E495" s="39"/>
    </row>
    <row r="496" spans="2:5" ht="16.5">
      <c r="B496" s="397"/>
      <c r="C496" s="406"/>
      <c r="D496" s="423"/>
      <c r="E496" s="39"/>
    </row>
    <row r="497" spans="2:5" ht="16.5">
      <c r="B497" s="397"/>
      <c r="C497" s="406"/>
      <c r="D497" s="423"/>
      <c r="E497" s="39"/>
    </row>
    <row r="498" spans="2:5" ht="16.5">
      <c r="B498" s="397"/>
      <c r="C498" s="406"/>
      <c r="D498" s="423"/>
      <c r="E498" s="39"/>
    </row>
    <row r="499" spans="2:5" ht="16.5">
      <c r="B499" s="397"/>
      <c r="C499" s="406"/>
      <c r="D499" s="423"/>
      <c r="E499" s="39"/>
    </row>
    <row r="500" spans="2:5" ht="16.5">
      <c r="B500" s="397"/>
      <c r="C500" s="406"/>
      <c r="D500" s="423"/>
      <c r="E500" s="39"/>
    </row>
    <row r="501" spans="2:5" ht="16.5">
      <c r="B501" s="397"/>
      <c r="C501" s="406"/>
      <c r="D501" s="423"/>
      <c r="E501" s="39"/>
    </row>
    <row r="502" spans="2:5" ht="16.5">
      <c r="B502" s="397"/>
      <c r="C502" s="406"/>
      <c r="D502" s="423"/>
      <c r="E502" s="39"/>
    </row>
    <row r="503" spans="2:5" ht="16.5">
      <c r="B503" s="397"/>
      <c r="C503" s="406"/>
      <c r="D503" s="423"/>
      <c r="E503" s="39"/>
    </row>
    <row r="504" spans="2:5" ht="16.5">
      <c r="B504" s="397"/>
      <c r="C504" s="406"/>
      <c r="D504" s="423"/>
      <c r="E504" s="39"/>
    </row>
    <row r="505" spans="2:5" ht="16.5">
      <c r="B505" s="397"/>
      <c r="C505" s="406"/>
      <c r="D505" s="423"/>
      <c r="E505" s="39"/>
    </row>
    <row r="506" spans="2:5" ht="16.5">
      <c r="B506" s="397"/>
      <c r="C506" s="406"/>
      <c r="D506" s="423"/>
      <c r="E506" s="39"/>
    </row>
    <row r="507" spans="2:5" ht="16.5">
      <c r="B507" s="397"/>
      <c r="C507" s="406"/>
      <c r="D507" s="423"/>
      <c r="E507" s="39"/>
    </row>
    <row r="508" spans="2:5" ht="16.5">
      <c r="B508" s="397"/>
      <c r="C508" s="406"/>
      <c r="D508" s="423"/>
      <c r="E508" s="39"/>
    </row>
    <row r="509" spans="2:5" ht="16.5">
      <c r="B509" s="397"/>
      <c r="C509" s="406"/>
      <c r="D509" s="423"/>
      <c r="E509" s="39"/>
    </row>
    <row r="510" spans="2:5" ht="16.5">
      <c r="B510" s="397"/>
      <c r="C510" s="406"/>
      <c r="D510" s="423"/>
      <c r="E510" s="39"/>
    </row>
    <row r="511" spans="2:5" ht="16.5">
      <c r="B511" s="397"/>
      <c r="C511" s="406"/>
      <c r="D511" s="423"/>
      <c r="E511" s="39"/>
    </row>
    <row r="512" spans="2:5" ht="16.5">
      <c r="B512" s="397"/>
      <c r="C512" s="406"/>
      <c r="D512" s="423"/>
      <c r="E512" s="39"/>
    </row>
    <row r="513" spans="2:5" ht="16.5">
      <c r="B513" s="397"/>
      <c r="C513" s="406"/>
      <c r="D513" s="423"/>
      <c r="E513" s="39"/>
    </row>
    <row r="514" spans="2:5" ht="16.5">
      <c r="B514" s="397"/>
      <c r="C514" s="406"/>
      <c r="D514" s="423"/>
      <c r="E514" s="39"/>
    </row>
    <row r="515" spans="2:5" ht="16.5">
      <c r="B515" s="397"/>
      <c r="C515" s="406"/>
      <c r="D515" s="423"/>
      <c r="E515" s="39"/>
    </row>
    <row r="516" spans="2:5" ht="16.5">
      <c r="B516" s="397"/>
      <c r="C516" s="406"/>
      <c r="D516" s="423"/>
      <c r="E516" s="39"/>
    </row>
    <row r="517" spans="2:5" ht="16.5">
      <c r="B517" s="397"/>
      <c r="C517" s="406"/>
      <c r="D517" s="423"/>
      <c r="E517" s="39"/>
    </row>
    <row r="518" spans="2:5" ht="16.5">
      <c r="B518" s="397"/>
      <c r="C518" s="406"/>
      <c r="D518" s="423"/>
      <c r="E518" s="39"/>
    </row>
    <row r="519" spans="2:5" ht="16.5">
      <c r="B519" s="397"/>
      <c r="C519" s="406"/>
      <c r="D519" s="423"/>
      <c r="E519" s="39"/>
    </row>
    <row r="520" spans="2:5" ht="16.5">
      <c r="B520" s="397"/>
      <c r="C520" s="406"/>
      <c r="D520" s="423"/>
      <c r="E520" s="429"/>
    </row>
    <row r="521" spans="2:5" ht="17.25">
      <c r="B521" s="397"/>
      <c r="C521" s="407"/>
      <c r="D521" s="423"/>
      <c r="E521" s="412"/>
    </row>
    <row r="522" spans="2:5" ht="16.5">
      <c r="B522" s="397"/>
      <c r="C522" s="406"/>
      <c r="D522" s="423"/>
      <c r="E522" s="39"/>
    </row>
    <row r="523" spans="2:5" ht="17.25">
      <c r="B523" s="397"/>
      <c r="C523" s="407"/>
      <c r="D523" s="423"/>
      <c r="E523" s="39"/>
    </row>
    <row r="524" spans="2:5" ht="16.5">
      <c r="B524" s="397"/>
      <c r="C524" s="406"/>
      <c r="D524" s="423"/>
      <c r="E524" s="39"/>
    </row>
    <row r="525" spans="2:5" ht="17.25">
      <c r="B525" s="397"/>
      <c r="C525" s="406"/>
      <c r="D525" s="428"/>
      <c r="E525" s="39"/>
    </row>
    <row r="526" spans="2:5" ht="16.5">
      <c r="B526" s="397"/>
      <c r="C526" s="406"/>
      <c r="D526" s="423"/>
      <c r="E526" s="39"/>
    </row>
    <row r="527" spans="2:5" ht="17.25">
      <c r="B527" s="397"/>
      <c r="C527" s="406"/>
      <c r="D527" s="428"/>
      <c r="E527" s="39"/>
    </row>
    <row r="528" spans="2:5" ht="16.5">
      <c r="B528" s="397"/>
      <c r="C528" s="406"/>
      <c r="D528" s="427"/>
      <c r="E528" s="39"/>
    </row>
    <row r="529" spans="2:5" ht="16.5">
      <c r="B529" s="397"/>
      <c r="C529" s="406"/>
      <c r="D529" s="423"/>
      <c r="E529" s="39"/>
    </row>
    <row r="530" spans="2:5" ht="16.5">
      <c r="B530" s="397"/>
      <c r="C530" s="406"/>
      <c r="D530" s="423"/>
      <c r="E530" s="39"/>
    </row>
    <row r="531" spans="2:5" ht="16.5">
      <c r="B531" s="397"/>
      <c r="C531" s="406"/>
      <c r="D531" s="423"/>
      <c r="E531" s="39"/>
    </row>
    <row r="532" spans="2:5" ht="16.5">
      <c r="B532" s="397"/>
      <c r="C532" s="406"/>
      <c r="D532" s="423"/>
      <c r="E532" s="39"/>
    </row>
    <row r="533" spans="2:5" ht="16.5">
      <c r="B533" s="397"/>
      <c r="C533" s="406"/>
      <c r="D533" s="423"/>
      <c r="E533" s="39"/>
    </row>
    <row r="534" spans="2:5" ht="16.5">
      <c r="B534" s="397"/>
      <c r="C534" s="406"/>
      <c r="D534" s="423"/>
      <c r="E534" s="39"/>
    </row>
    <row r="535" spans="2:5" ht="16.5">
      <c r="B535" s="397"/>
      <c r="C535" s="406"/>
      <c r="D535" s="423"/>
      <c r="E535" s="39"/>
    </row>
    <row r="536" spans="2:5" ht="16.5">
      <c r="B536" s="397"/>
      <c r="C536" s="406"/>
      <c r="D536" s="423"/>
      <c r="E536" s="39"/>
    </row>
    <row r="537" spans="2:5" ht="16.5">
      <c r="B537" s="397"/>
      <c r="C537" s="406"/>
      <c r="D537" s="423"/>
      <c r="E537" s="39"/>
    </row>
    <row r="538" spans="2:5" ht="16.5">
      <c r="B538" s="397"/>
      <c r="C538" s="406"/>
      <c r="D538" s="423"/>
      <c r="E538" s="39"/>
    </row>
    <row r="539" spans="2:5" ht="17.25">
      <c r="B539" s="397"/>
      <c r="C539" s="407"/>
      <c r="D539" s="423"/>
      <c r="E539" s="412"/>
    </row>
    <row r="540" spans="2:5" ht="16.5">
      <c r="B540" s="397"/>
      <c r="C540" s="406"/>
      <c r="D540" s="423"/>
      <c r="E540" s="39"/>
    </row>
    <row r="541" ht="16.5">
      <c r="D541" s="423"/>
    </row>
    <row r="542" ht="16.5">
      <c r="D542" s="423"/>
    </row>
    <row r="543" ht="17.25">
      <c r="D543" s="428"/>
    </row>
    <row r="544" ht="16.5">
      <c r="D544" s="427"/>
    </row>
    <row r="550" ht="16.5">
      <c r="D550" s="395"/>
    </row>
    <row r="554" ht="16.5">
      <c r="E554" s="430"/>
    </row>
    <row r="560" spans="2:5" ht="16.5">
      <c r="B560" s="397"/>
      <c r="C560" s="406"/>
      <c r="E560" s="426"/>
    </row>
    <row r="561" spans="2:5" ht="16.5">
      <c r="B561" s="405"/>
      <c r="C561" s="424"/>
      <c r="E561" s="39"/>
    </row>
    <row r="562" spans="2:5" ht="16.5">
      <c r="B562" s="397"/>
      <c r="C562" s="424"/>
      <c r="E562" s="48"/>
    </row>
    <row r="563" spans="2:5" ht="16.5">
      <c r="B563" s="405"/>
      <c r="C563" s="424"/>
      <c r="E563" s="39"/>
    </row>
    <row r="564" spans="2:5" ht="16.5">
      <c r="B564" s="397"/>
      <c r="C564" s="406"/>
      <c r="D564" s="423"/>
      <c r="E564" s="39"/>
    </row>
    <row r="565" ht="16.5">
      <c r="D565" s="425"/>
    </row>
    <row r="566" ht="16.5">
      <c r="D566" s="425"/>
    </row>
    <row r="567" ht="16.5">
      <c r="D567" s="425"/>
    </row>
    <row r="568" ht="16.5">
      <c r="D568" s="423"/>
    </row>
    <row r="569" ht="16.5">
      <c r="D569" s="395"/>
    </row>
    <row r="574" ht="16.5">
      <c r="E574" s="430"/>
    </row>
    <row r="578" spans="2:5" ht="17.25">
      <c r="B578" s="397"/>
      <c r="C578" s="406"/>
      <c r="E578" s="412"/>
    </row>
    <row r="579" spans="2:5" ht="17.25">
      <c r="B579" s="397"/>
      <c r="C579" s="406"/>
      <c r="E579" s="412"/>
    </row>
    <row r="580" spans="2:5" ht="16.5">
      <c r="B580" s="397"/>
      <c r="C580" s="406"/>
      <c r="E580" s="39"/>
    </row>
    <row r="582" ht="17.25">
      <c r="D582" s="428"/>
    </row>
    <row r="583" ht="17.25">
      <c r="D583" s="428"/>
    </row>
    <row r="584" ht="16.5">
      <c r="D584" s="423"/>
    </row>
    <row r="597" ht="17.25">
      <c r="E597" s="382"/>
    </row>
    <row r="599" ht="16.5">
      <c r="E599" s="39"/>
    </row>
    <row r="600" ht="16.5">
      <c r="E600" s="39"/>
    </row>
    <row r="601" spans="4:5" ht="17.25">
      <c r="D601" s="431"/>
      <c r="E601" s="39"/>
    </row>
    <row r="602" ht="16.5">
      <c r="E602" s="39"/>
    </row>
    <row r="603" spans="4:5" ht="16.5">
      <c r="D603" s="427"/>
      <c r="E603" s="39"/>
    </row>
    <row r="604" spans="4:5" ht="16.5">
      <c r="D604" s="423"/>
      <c r="E604" s="39"/>
    </row>
    <row r="605" spans="4:5" ht="16.5">
      <c r="D605" s="423"/>
      <c r="E605" s="39"/>
    </row>
    <row r="606" spans="4:5" ht="16.5">
      <c r="D606" s="423"/>
      <c r="E606" s="39"/>
    </row>
    <row r="607" spans="4:5" ht="16.5">
      <c r="D607" s="423"/>
      <c r="E607" s="39"/>
    </row>
    <row r="608" spans="4:5" ht="16.5">
      <c r="D608" s="423"/>
      <c r="E608" s="39"/>
    </row>
    <row r="609" spans="4:5" ht="16.5">
      <c r="D609" s="423"/>
      <c r="E609" s="39"/>
    </row>
    <row r="610" spans="4:5" ht="16.5">
      <c r="D610" s="423"/>
      <c r="E610" s="429"/>
    </row>
    <row r="611" spans="4:5" ht="16.5">
      <c r="D611" s="423"/>
      <c r="E611" s="39"/>
    </row>
    <row r="612" spans="4:5" ht="16.5">
      <c r="D612" s="423"/>
      <c r="E612" s="39"/>
    </row>
    <row r="613" spans="2:5" ht="16.5">
      <c r="B613" s="397"/>
      <c r="C613" s="406"/>
      <c r="D613" s="423"/>
      <c r="E613" s="426"/>
    </row>
    <row r="614" spans="2:5" ht="16.5">
      <c r="B614" s="405"/>
      <c r="C614" s="424"/>
      <c r="D614" s="423"/>
      <c r="E614" s="39"/>
    </row>
    <row r="615" spans="2:5" ht="16.5">
      <c r="B615" s="397"/>
      <c r="C615" s="424"/>
      <c r="D615" s="423"/>
      <c r="E615" s="48"/>
    </row>
    <row r="616" spans="2:5" ht="16.5">
      <c r="B616" s="405"/>
      <c r="C616" s="424"/>
      <c r="D616" s="423"/>
      <c r="E616" s="39"/>
    </row>
    <row r="617" spans="2:5" ht="16.5">
      <c r="B617" s="397"/>
      <c r="C617" s="406"/>
      <c r="D617" s="423"/>
      <c r="E617" s="39"/>
    </row>
    <row r="618" ht="16.5">
      <c r="D618" s="425"/>
    </row>
    <row r="619" ht="16.5">
      <c r="D619" s="425"/>
    </row>
    <row r="620" ht="16.5">
      <c r="D620" s="425"/>
    </row>
    <row r="621" ht="16.5">
      <c r="D621" s="423"/>
    </row>
    <row r="622" ht="17.25">
      <c r="D622" s="431"/>
    </row>
    <row r="624" ht="16.5">
      <c r="D624" s="395"/>
    </row>
    <row r="667" spans="2:5" ht="16.5">
      <c r="B667" s="397"/>
      <c r="C667" s="406"/>
      <c r="E667" s="426"/>
    </row>
    <row r="668" spans="2:5" ht="16.5">
      <c r="B668" s="405"/>
      <c r="C668" s="424"/>
      <c r="E668" s="39"/>
    </row>
    <row r="669" spans="2:5" ht="16.5">
      <c r="B669" s="397"/>
      <c r="C669" s="424"/>
      <c r="E669" s="48"/>
    </row>
    <row r="670" spans="2:5" ht="16.5">
      <c r="B670" s="405"/>
      <c r="C670" s="424"/>
      <c r="E670" s="39"/>
    </row>
    <row r="671" spans="2:5" ht="16.5">
      <c r="B671" s="397"/>
      <c r="C671" s="406"/>
      <c r="D671" s="423"/>
      <c r="E671" s="39"/>
    </row>
    <row r="672" spans="2:5" ht="16.5">
      <c r="B672" s="397"/>
      <c r="C672" s="406"/>
      <c r="D672" s="425"/>
      <c r="E672" s="429"/>
    </row>
    <row r="673" spans="4:5" ht="16.5">
      <c r="D673" s="425"/>
      <c r="E673" s="39"/>
    </row>
    <row r="674" spans="4:5" ht="16.5">
      <c r="D674" s="425"/>
      <c r="E674" s="39"/>
    </row>
    <row r="675" spans="4:5" ht="16.5">
      <c r="D675" s="423"/>
      <c r="E675" s="39"/>
    </row>
    <row r="676" spans="4:5" ht="16.5">
      <c r="D676" s="423"/>
      <c r="E676" s="39"/>
    </row>
    <row r="677" spans="4:5" ht="17.25">
      <c r="D677" s="423"/>
      <c r="E677" s="412"/>
    </row>
    <row r="678" spans="4:5" ht="16.5">
      <c r="D678" s="423"/>
      <c r="E678" s="39"/>
    </row>
    <row r="679" spans="4:5" ht="16.5">
      <c r="D679" s="423"/>
      <c r="E679" s="39"/>
    </row>
    <row r="680" spans="4:5" ht="16.5">
      <c r="D680" s="423"/>
      <c r="E680" s="39"/>
    </row>
    <row r="681" spans="4:5" ht="17.25">
      <c r="D681" s="428"/>
      <c r="E681" s="39"/>
    </row>
    <row r="682" spans="4:5" ht="16.5">
      <c r="D682" s="423"/>
      <c r="E682" s="39"/>
    </row>
    <row r="683" spans="4:5" ht="16.5">
      <c r="D683" s="423"/>
      <c r="E683" s="39"/>
    </row>
    <row r="684" spans="4:5" ht="16.5">
      <c r="D684" s="427"/>
      <c r="E684" s="39"/>
    </row>
    <row r="685" spans="4:5" ht="16.5">
      <c r="D685" s="423"/>
      <c r="E685" s="39"/>
    </row>
    <row r="686" spans="4:5" ht="16.5">
      <c r="D686" s="423"/>
      <c r="E686" s="39"/>
    </row>
    <row r="687" spans="4:5" ht="16.5">
      <c r="D687" s="423"/>
      <c r="E687" s="39"/>
    </row>
    <row r="688" spans="4:5" ht="16.5">
      <c r="D688" s="423"/>
      <c r="E688" s="39"/>
    </row>
    <row r="689" ht="16.5">
      <c r="D689" s="423"/>
    </row>
    <row r="690" ht="16.5">
      <c r="D690" s="423"/>
    </row>
    <row r="691" ht="16.5">
      <c r="D691" s="423"/>
    </row>
    <row r="692" ht="16.5">
      <c r="D692" s="427"/>
    </row>
    <row r="704" ht="16.5">
      <c r="E704" s="39"/>
    </row>
    <row r="707" spans="1:5" s="376" customFormat="1" ht="17.25">
      <c r="A707" s="364"/>
      <c r="C707" s="377"/>
      <c r="D707" s="366"/>
      <c r="E707" s="432"/>
    </row>
    <row r="708" ht="16.5">
      <c r="D708" s="423"/>
    </row>
    <row r="711" ht="17.25">
      <c r="D711" s="378"/>
    </row>
  </sheetData>
  <sheetProtection/>
  <mergeCells count="3">
    <mergeCell ref="B1:E1"/>
    <mergeCell ref="B2:E2"/>
    <mergeCell ref="B3:E3"/>
  </mergeCells>
  <printOptions horizontalCentered="1"/>
  <pageMargins left="0.7874015748031497" right="0.7874015748031497" top="0.3937007874015748" bottom="0.3937007874015748" header="0.5118110236220472" footer="0.11811023622047245"/>
  <pageSetup horizontalDpi="600" verticalDpi="600" orientation="portrait" paperSize="9" scale="80" r:id="rId1"/>
  <headerFooter alignWithMargins="0">
    <oddFooter>&amp;C- &amp;P -</oddFooter>
  </headerFooter>
  <rowBreaks count="1" manualBreakCount="1">
    <brk id="29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V165"/>
  <sheetViews>
    <sheetView view="pageBreakPreview" zoomScale="80" zoomScaleSheetLayoutView="80" zoomScalePageLayoutView="0" workbookViewId="0" topLeftCell="A1">
      <selection activeCell="F20" sqref="F20"/>
    </sheetView>
  </sheetViews>
  <sheetFormatPr defaultColWidth="9.125" defaultRowHeight="12.75"/>
  <cols>
    <col min="1" max="1" width="3.875" style="319" bestFit="1" customWidth="1"/>
    <col min="2" max="3" width="4.75390625" style="12" customWidth="1"/>
    <col min="4" max="4" width="74.875" style="11" bestFit="1" customWidth="1"/>
    <col min="5" max="5" width="7.75390625" style="19" customWidth="1"/>
    <col min="6" max="7" width="15.75390625" style="20" customWidth="1"/>
    <col min="8" max="8" width="15.75390625" style="1217" customWidth="1"/>
    <col min="9" max="9" width="15.75390625" style="20" customWidth="1"/>
    <col min="10" max="10" width="15.75390625" style="565" customWidth="1"/>
    <col min="11" max="11" width="15.75390625" style="25" customWidth="1"/>
    <col min="12" max="12" width="15.75390625" style="20" customWidth="1"/>
    <col min="13" max="16384" width="9.125" style="18" customWidth="1"/>
  </cols>
  <sheetData>
    <row r="1" spans="1:12" s="17" customFormat="1" ht="17.25">
      <c r="A1" s="319"/>
      <c r="B1" s="1813" t="s">
        <v>1260</v>
      </c>
      <c r="C1" s="1813"/>
      <c r="D1" s="1813"/>
      <c r="E1" s="13"/>
      <c r="F1" s="14"/>
      <c r="G1" s="15"/>
      <c r="H1" s="1216"/>
      <c r="I1" s="15"/>
      <c r="J1" s="564"/>
      <c r="K1" s="16"/>
      <c r="L1" s="15"/>
    </row>
    <row r="2" spans="2:12" ht="17.25">
      <c r="B2" s="1814" t="s">
        <v>20</v>
      </c>
      <c r="C2" s="1814"/>
      <c r="D2" s="1814"/>
      <c r="E2" s="1814"/>
      <c r="F2" s="1814"/>
      <c r="G2" s="1814"/>
      <c r="H2" s="1814"/>
      <c r="I2" s="1814"/>
      <c r="J2" s="1814"/>
      <c r="K2" s="1814"/>
      <c r="L2" s="1814"/>
    </row>
    <row r="3" spans="2:22" ht="17.25">
      <c r="B3" s="1814" t="s">
        <v>982</v>
      </c>
      <c r="C3" s="1814"/>
      <c r="D3" s="1814"/>
      <c r="E3" s="1814"/>
      <c r="F3" s="1814"/>
      <c r="G3" s="1814"/>
      <c r="H3" s="1814"/>
      <c r="I3" s="1814"/>
      <c r="J3" s="1814"/>
      <c r="K3" s="1814"/>
      <c r="L3" s="1814"/>
      <c r="M3" s="1809"/>
      <c r="N3" s="1809"/>
      <c r="O3" s="1809"/>
      <c r="P3" s="1809"/>
      <c r="Q3" s="1809"/>
      <c r="R3" s="1809"/>
      <c r="S3" s="1809"/>
      <c r="T3" s="1809"/>
      <c r="U3" s="1809"/>
      <c r="V3" s="1809"/>
    </row>
    <row r="4" spans="10:12" ht="17.25">
      <c r="J4" s="1214"/>
      <c r="K4" s="1810" t="s">
        <v>0</v>
      </c>
      <c r="L4" s="1810"/>
    </row>
    <row r="5" spans="1:12" s="320" customFormat="1" ht="15" thickBot="1">
      <c r="A5" s="319"/>
      <c r="B5" s="319" t="s">
        <v>1</v>
      </c>
      <c r="C5" s="319" t="s">
        <v>3</v>
      </c>
      <c r="D5" s="344" t="s">
        <v>2</v>
      </c>
      <c r="E5" s="344" t="s">
        <v>4</v>
      </c>
      <c r="F5" s="345" t="s">
        <v>5</v>
      </c>
      <c r="G5" s="345" t="s">
        <v>21</v>
      </c>
      <c r="H5" s="1218" t="s">
        <v>22</v>
      </c>
      <c r="I5" s="345" t="s">
        <v>23</v>
      </c>
      <c r="J5" s="1215" t="s">
        <v>199</v>
      </c>
      <c r="K5" s="345" t="s">
        <v>128</v>
      </c>
      <c r="L5" s="345" t="s">
        <v>31</v>
      </c>
    </row>
    <row r="6" spans="2:12" ht="57.75" thickBot="1">
      <c r="B6" s="21" t="s">
        <v>24</v>
      </c>
      <c r="C6" s="22" t="s">
        <v>25</v>
      </c>
      <c r="D6" s="23" t="s">
        <v>6</v>
      </c>
      <c r="E6" s="24" t="s">
        <v>26</v>
      </c>
      <c r="F6" s="865" t="s">
        <v>27</v>
      </c>
      <c r="G6" s="555" t="s">
        <v>681</v>
      </c>
      <c r="H6" s="1219" t="s">
        <v>579</v>
      </c>
      <c r="I6" s="1206" t="s">
        <v>876</v>
      </c>
      <c r="J6" s="560" t="s">
        <v>346</v>
      </c>
      <c r="K6" s="561" t="s">
        <v>983</v>
      </c>
      <c r="L6" s="573" t="s">
        <v>28</v>
      </c>
    </row>
    <row r="7" spans="1:12" ht="30" customHeight="1">
      <c r="A7" s="320">
        <v>1</v>
      </c>
      <c r="B7" s="321">
        <v>18</v>
      </c>
      <c r="C7" s="322"/>
      <c r="D7" s="323" t="s">
        <v>29</v>
      </c>
      <c r="E7" s="324"/>
      <c r="F7" s="325"/>
      <c r="G7" s="566"/>
      <c r="H7" s="1220"/>
      <c r="I7" s="1207"/>
      <c r="J7" s="871"/>
      <c r="K7" s="582"/>
      <c r="L7" s="574"/>
    </row>
    <row r="8" spans="1:12" ht="17.25">
      <c r="A8" s="319">
        <v>2</v>
      </c>
      <c r="B8" s="8"/>
      <c r="C8" s="26">
        <v>1</v>
      </c>
      <c r="D8" s="9" t="s">
        <v>30</v>
      </c>
      <c r="E8" s="27" t="s">
        <v>31</v>
      </c>
      <c r="F8" s="28">
        <f>SUM(G8,K8,L8)</f>
        <v>19308</v>
      </c>
      <c r="G8" s="567">
        <v>9308</v>
      </c>
      <c r="H8" s="1221">
        <v>10000</v>
      </c>
      <c r="I8" s="1208">
        <v>10000</v>
      </c>
      <c r="J8" s="872"/>
      <c r="K8" s="583">
        <f>SUM(I8:J8)</f>
        <v>10000</v>
      </c>
      <c r="L8" s="575"/>
    </row>
    <row r="9" spans="1:12" s="4" customFormat="1" ht="17.25">
      <c r="A9" s="319">
        <v>3</v>
      </c>
      <c r="B9" s="8"/>
      <c r="C9" s="26">
        <v>2</v>
      </c>
      <c r="D9" s="10" t="s">
        <v>32</v>
      </c>
      <c r="E9" s="29" t="s">
        <v>33</v>
      </c>
      <c r="F9" s="28">
        <f aca="true" t="shared" si="0" ref="F9:F73">SUM(G9,K9,L9)</f>
        <v>5000</v>
      </c>
      <c r="G9" s="568">
        <v>5000</v>
      </c>
      <c r="H9" s="1222">
        <v>5000</v>
      </c>
      <c r="I9" s="1209">
        <v>0</v>
      </c>
      <c r="J9" s="873"/>
      <c r="K9" s="583">
        <f aca="true" t="shared" si="1" ref="K9:K76">SUM(I9:J9)</f>
        <v>0</v>
      </c>
      <c r="L9" s="576"/>
    </row>
    <row r="10" spans="1:12" s="2" customFormat="1" ht="17.25">
      <c r="A10" s="319">
        <v>4</v>
      </c>
      <c r="B10" s="8"/>
      <c r="C10" s="26">
        <v>3</v>
      </c>
      <c r="D10" s="30" t="s">
        <v>34</v>
      </c>
      <c r="E10" s="29" t="s">
        <v>33</v>
      </c>
      <c r="F10" s="28">
        <f t="shared" si="0"/>
        <v>52000</v>
      </c>
      <c r="G10" s="569">
        <v>43598</v>
      </c>
      <c r="H10" s="1223">
        <v>7000</v>
      </c>
      <c r="I10" s="1210">
        <v>8402</v>
      </c>
      <c r="J10" s="874"/>
      <c r="K10" s="583">
        <f t="shared" si="1"/>
        <v>8402</v>
      </c>
      <c r="L10" s="576"/>
    </row>
    <row r="11" spans="1:12" ht="17.25">
      <c r="A11" s="319">
        <v>5</v>
      </c>
      <c r="B11" s="8"/>
      <c r="C11" s="26">
        <v>4</v>
      </c>
      <c r="D11" s="31" t="s">
        <v>35</v>
      </c>
      <c r="E11" s="27" t="s">
        <v>33</v>
      </c>
      <c r="F11" s="28">
        <f t="shared" si="0"/>
        <v>4000</v>
      </c>
      <c r="G11" s="570">
        <v>878</v>
      </c>
      <c r="H11" s="1198">
        <v>2000</v>
      </c>
      <c r="I11" s="1183">
        <v>3122</v>
      </c>
      <c r="J11" s="834"/>
      <c r="K11" s="583">
        <f t="shared" si="1"/>
        <v>3122</v>
      </c>
      <c r="L11" s="577"/>
    </row>
    <row r="12" spans="1:12" ht="17.25">
      <c r="A12" s="319">
        <v>6</v>
      </c>
      <c r="B12" s="8"/>
      <c r="C12" s="26">
        <v>5</v>
      </c>
      <c r="D12" s="31" t="s">
        <v>36</v>
      </c>
      <c r="E12" s="27" t="s">
        <v>31</v>
      </c>
      <c r="F12" s="28">
        <f t="shared" si="0"/>
        <v>41748</v>
      </c>
      <c r="G12" s="570">
        <v>9998</v>
      </c>
      <c r="H12" s="1198">
        <v>31750</v>
      </c>
      <c r="I12" s="1183">
        <v>31750</v>
      </c>
      <c r="J12" s="834"/>
      <c r="K12" s="583">
        <f t="shared" si="1"/>
        <v>31750</v>
      </c>
      <c r="L12" s="577"/>
    </row>
    <row r="13" spans="1:12" ht="17.25">
      <c r="A13" s="319">
        <v>7</v>
      </c>
      <c r="B13" s="8"/>
      <c r="C13" s="26">
        <v>6</v>
      </c>
      <c r="D13" s="10" t="s">
        <v>568</v>
      </c>
      <c r="E13" s="27" t="s">
        <v>31</v>
      </c>
      <c r="F13" s="28">
        <f t="shared" si="0"/>
        <v>28000</v>
      </c>
      <c r="G13" s="570">
        <v>5850</v>
      </c>
      <c r="H13" s="1198">
        <v>8000</v>
      </c>
      <c r="I13" s="1183">
        <v>22150</v>
      </c>
      <c r="J13" s="834"/>
      <c r="K13" s="583">
        <f t="shared" si="1"/>
        <v>22150</v>
      </c>
      <c r="L13" s="577"/>
    </row>
    <row r="14" spans="1:12" s="2" customFormat="1" ht="81.75" customHeight="1">
      <c r="A14" s="1498">
        <v>8</v>
      </c>
      <c r="B14" s="3"/>
      <c r="C14" s="346">
        <v>7</v>
      </c>
      <c r="D14" s="5" t="s">
        <v>761</v>
      </c>
      <c r="E14" s="902" t="s">
        <v>33</v>
      </c>
      <c r="F14" s="28">
        <f t="shared" si="0"/>
        <v>335001</v>
      </c>
      <c r="G14" s="571">
        <v>142678</v>
      </c>
      <c r="H14" s="1199">
        <v>190000</v>
      </c>
      <c r="I14" s="1184">
        <v>192323</v>
      </c>
      <c r="J14" s="835"/>
      <c r="K14" s="805">
        <f t="shared" si="1"/>
        <v>192323</v>
      </c>
      <c r="L14" s="806"/>
    </row>
    <row r="15" spans="1:12" ht="17.25">
      <c r="A15" s="319">
        <v>9</v>
      </c>
      <c r="B15" s="8"/>
      <c r="C15" s="26">
        <v>8</v>
      </c>
      <c r="D15" s="10" t="s">
        <v>37</v>
      </c>
      <c r="E15" s="27" t="s">
        <v>33</v>
      </c>
      <c r="F15" s="28">
        <f t="shared" si="0"/>
        <v>9946</v>
      </c>
      <c r="G15" s="570">
        <v>7946</v>
      </c>
      <c r="H15" s="1198">
        <v>2000</v>
      </c>
      <c r="I15" s="1183">
        <v>2000</v>
      </c>
      <c r="J15" s="834"/>
      <c r="K15" s="583">
        <f t="shared" si="1"/>
        <v>2000</v>
      </c>
      <c r="L15" s="577"/>
    </row>
    <row r="16" spans="1:12" ht="17.25">
      <c r="A16" s="319">
        <v>10</v>
      </c>
      <c r="B16" s="8"/>
      <c r="C16" s="26">
        <v>9</v>
      </c>
      <c r="D16" s="31" t="s">
        <v>38</v>
      </c>
      <c r="E16" s="27" t="s">
        <v>33</v>
      </c>
      <c r="F16" s="28">
        <f t="shared" si="0"/>
        <v>9000</v>
      </c>
      <c r="G16" s="570"/>
      <c r="H16" s="1198">
        <v>9000</v>
      </c>
      <c r="I16" s="1183">
        <v>9000</v>
      </c>
      <c r="J16" s="834"/>
      <c r="K16" s="583">
        <f t="shared" si="1"/>
        <v>9000</v>
      </c>
      <c r="L16" s="577"/>
    </row>
    <row r="17" spans="1:12" ht="17.25">
      <c r="A17" s="319">
        <v>11</v>
      </c>
      <c r="B17" s="8"/>
      <c r="C17" s="26">
        <v>10</v>
      </c>
      <c r="D17" s="31" t="s">
        <v>39</v>
      </c>
      <c r="E17" s="27" t="s">
        <v>33</v>
      </c>
      <c r="F17" s="28">
        <f t="shared" si="0"/>
        <v>3000</v>
      </c>
      <c r="G17" s="570"/>
      <c r="H17" s="1198">
        <v>3000</v>
      </c>
      <c r="I17" s="1183">
        <v>3000</v>
      </c>
      <c r="J17" s="834"/>
      <c r="K17" s="583">
        <f t="shared" si="1"/>
        <v>3000</v>
      </c>
      <c r="L17" s="577"/>
    </row>
    <row r="18" spans="1:12" ht="17.25">
      <c r="A18" s="319">
        <v>12</v>
      </c>
      <c r="B18" s="8"/>
      <c r="C18" s="26">
        <v>11</v>
      </c>
      <c r="D18" s="31" t="s">
        <v>40</v>
      </c>
      <c r="E18" s="27" t="s">
        <v>33</v>
      </c>
      <c r="F18" s="28">
        <f t="shared" si="0"/>
        <v>1350</v>
      </c>
      <c r="G18" s="570"/>
      <c r="H18" s="1198">
        <v>1350</v>
      </c>
      <c r="I18" s="1183">
        <v>1350</v>
      </c>
      <c r="J18" s="834"/>
      <c r="K18" s="583">
        <f t="shared" si="1"/>
        <v>1350</v>
      </c>
      <c r="L18" s="577"/>
    </row>
    <row r="19" spans="1:12" ht="17.25">
      <c r="A19" s="319">
        <v>13</v>
      </c>
      <c r="B19" s="8"/>
      <c r="C19" s="26">
        <v>12</v>
      </c>
      <c r="D19" s="31" t="s">
        <v>41</v>
      </c>
      <c r="E19" s="27" t="s">
        <v>33</v>
      </c>
      <c r="F19" s="28">
        <f t="shared" si="0"/>
        <v>10000</v>
      </c>
      <c r="G19" s="570"/>
      <c r="H19" s="1198">
        <v>10000</v>
      </c>
      <c r="I19" s="1183">
        <v>10000</v>
      </c>
      <c r="J19" s="834"/>
      <c r="K19" s="583">
        <f t="shared" si="1"/>
        <v>10000</v>
      </c>
      <c r="L19" s="577"/>
    </row>
    <row r="20" spans="1:12" ht="17.25">
      <c r="A20" s="319">
        <v>14</v>
      </c>
      <c r="B20" s="8"/>
      <c r="C20" s="26">
        <v>13</v>
      </c>
      <c r="D20" s="31" t="s">
        <v>42</v>
      </c>
      <c r="E20" s="27" t="s">
        <v>33</v>
      </c>
      <c r="F20" s="28">
        <f t="shared" si="0"/>
        <v>1500</v>
      </c>
      <c r="G20" s="570"/>
      <c r="H20" s="1198">
        <v>1500</v>
      </c>
      <c r="I20" s="1183">
        <v>1500</v>
      </c>
      <c r="J20" s="834"/>
      <c r="K20" s="583">
        <f t="shared" si="1"/>
        <v>1500</v>
      </c>
      <c r="L20" s="577"/>
    </row>
    <row r="21" spans="1:12" ht="17.25">
      <c r="A21" s="319">
        <v>15</v>
      </c>
      <c r="B21" s="8"/>
      <c r="C21" s="26">
        <v>14</v>
      </c>
      <c r="D21" s="31" t="s">
        <v>43</v>
      </c>
      <c r="E21" s="27" t="s">
        <v>33</v>
      </c>
      <c r="F21" s="28">
        <f t="shared" si="0"/>
        <v>10000</v>
      </c>
      <c r="G21" s="570"/>
      <c r="H21" s="1198">
        <v>10000</v>
      </c>
      <c r="I21" s="1183">
        <v>10000</v>
      </c>
      <c r="J21" s="834"/>
      <c r="K21" s="583">
        <f t="shared" si="1"/>
        <v>10000</v>
      </c>
      <c r="L21" s="577"/>
    </row>
    <row r="22" spans="1:12" ht="17.25">
      <c r="A22" s="319">
        <v>16</v>
      </c>
      <c r="B22" s="8"/>
      <c r="C22" s="26">
        <v>15</v>
      </c>
      <c r="D22" s="31" t="s">
        <v>44</v>
      </c>
      <c r="E22" s="27" t="s">
        <v>33</v>
      </c>
      <c r="F22" s="28">
        <f t="shared" si="0"/>
        <v>7958</v>
      </c>
      <c r="G22" s="570">
        <v>2958</v>
      </c>
      <c r="H22" s="1198">
        <v>5000</v>
      </c>
      <c r="I22" s="1183">
        <v>5000</v>
      </c>
      <c r="J22" s="834"/>
      <c r="K22" s="583">
        <f t="shared" si="1"/>
        <v>5000</v>
      </c>
      <c r="L22" s="577"/>
    </row>
    <row r="23" spans="1:12" ht="17.25">
      <c r="A23" s="319">
        <v>17</v>
      </c>
      <c r="B23" s="8"/>
      <c r="C23" s="26">
        <v>16</v>
      </c>
      <c r="D23" s="10" t="s">
        <v>45</v>
      </c>
      <c r="E23" s="27" t="s">
        <v>33</v>
      </c>
      <c r="F23" s="28">
        <f t="shared" si="0"/>
        <v>910</v>
      </c>
      <c r="G23" s="570"/>
      <c r="H23" s="1198">
        <v>900</v>
      </c>
      <c r="I23" s="1183">
        <v>910</v>
      </c>
      <c r="J23" s="834"/>
      <c r="K23" s="583">
        <f t="shared" si="1"/>
        <v>910</v>
      </c>
      <c r="L23" s="577"/>
    </row>
    <row r="24" spans="1:12" ht="17.25">
      <c r="A24" s="319">
        <v>18</v>
      </c>
      <c r="B24" s="8"/>
      <c r="C24" s="26">
        <v>17</v>
      </c>
      <c r="D24" s="10" t="s">
        <v>706</v>
      </c>
      <c r="E24" s="27" t="s">
        <v>33</v>
      </c>
      <c r="F24" s="28">
        <f t="shared" si="0"/>
        <v>4916</v>
      </c>
      <c r="G24" s="570">
        <v>4251</v>
      </c>
      <c r="H24" s="1198"/>
      <c r="I24" s="1183">
        <v>665</v>
      </c>
      <c r="J24" s="834"/>
      <c r="K24" s="583">
        <f t="shared" si="1"/>
        <v>665</v>
      </c>
      <c r="L24" s="577"/>
    </row>
    <row r="25" spans="1:12" ht="17.25">
      <c r="A25" s="319">
        <v>19</v>
      </c>
      <c r="B25" s="8"/>
      <c r="C25" s="26">
        <v>18</v>
      </c>
      <c r="D25" s="10" t="s">
        <v>717</v>
      </c>
      <c r="E25" s="27" t="s">
        <v>33</v>
      </c>
      <c r="F25" s="28">
        <f t="shared" si="0"/>
        <v>6800</v>
      </c>
      <c r="G25" s="570">
        <v>3998</v>
      </c>
      <c r="H25" s="1198"/>
      <c r="I25" s="1183">
        <v>2802</v>
      </c>
      <c r="J25" s="834"/>
      <c r="K25" s="583">
        <f t="shared" si="1"/>
        <v>2802</v>
      </c>
      <c r="L25" s="577"/>
    </row>
    <row r="26" spans="1:12" ht="33.75">
      <c r="A26" s="319">
        <v>20</v>
      </c>
      <c r="B26" s="8"/>
      <c r="C26" s="26">
        <v>19</v>
      </c>
      <c r="D26" s="10" t="s">
        <v>707</v>
      </c>
      <c r="E26" s="27" t="s">
        <v>33</v>
      </c>
      <c r="F26" s="28">
        <f t="shared" si="0"/>
        <v>2500</v>
      </c>
      <c r="G26" s="570">
        <v>668</v>
      </c>
      <c r="H26" s="1198"/>
      <c r="I26" s="1183">
        <v>1832</v>
      </c>
      <c r="J26" s="834"/>
      <c r="K26" s="583">
        <f t="shared" si="1"/>
        <v>1832</v>
      </c>
      <c r="L26" s="577"/>
    </row>
    <row r="27" spans="1:12" ht="17.25">
      <c r="A27" s="319">
        <v>21</v>
      </c>
      <c r="B27" s="8"/>
      <c r="C27" s="26">
        <v>20</v>
      </c>
      <c r="D27" s="10" t="s">
        <v>708</v>
      </c>
      <c r="E27" s="27" t="s">
        <v>33</v>
      </c>
      <c r="F27" s="28">
        <f t="shared" si="0"/>
        <v>2100</v>
      </c>
      <c r="G27" s="570">
        <v>1912</v>
      </c>
      <c r="H27" s="1198"/>
      <c r="I27" s="1183">
        <v>188</v>
      </c>
      <c r="J27" s="834"/>
      <c r="K27" s="583">
        <f t="shared" si="1"/>
        <v>188</v>
      </c>
      <c r="L27" s="577"/>
    </row>
    <row r="28" spans="1:12" ht="17.25">
      <c r="A28" s="319">
        <v>22</v>
      </c>
      <c r="B28" s="8"/>
      <c r="C28" s="26">
        <v>21</v>
      </c>
      <c r="D28" s="10" t="s">
        <v>1058</v>
      </c>
      <c r="E28" s="27" t="s">
        <v>33</v>
      </c>
      <c r="F28" s="28">
        <f t="shared" si="0"/>
        <v>2000</v>
      </c>
      <c r="G28" s="570"/>
      <c r="H28" s="1651"/>
      <c r="I28" s="1183"/>
      <c r="J28" s="834">
        <v>2000</v>
      </c>
      <c r="K28" s="583">
        <f t="shared" si="1"/>
        <v>2000</v>
      </c>
      <c r="L28" s="577"/>
    </row>
    <row r="29" spans="1:12" ht="17.25">
      <c r="A29" s="319">
        <v>23</v>
      </c>
      <c r="B29" s="8"/>
      <c r="C29" s="26"/>
      <c r="D29" s="33" t="s">
        <v>46</v>
      </c>
      <c r="E29" s="27"/>
      <c r="F29" s="28">
        <f t="shared" si="0"/>
        <v>0</v>
      </c>
      <c r="G29" s="570"/>
      <c r="H29" s="1198"/>
      <c r="I29" s="1183"/>
      <c r="J29" s="834"/>
      <c r="K29" s="583"/>
      <c r="L29" s="577"/>
    </row>
    <row r="30" spans="1:12" ht="17.25">
      <c r="A30" s="319">
        <v>24</v>
      </c>
      <c r="B30" s="8"/>
      <c r="C30" s="26">
        <v>22</v>
      </c>
      <c r="D30" s="34" t="s">
        <v>745</v>
      </c>
      <c r="E30" s="27" t="s">
        <v>33</v>
      </c>
      <c r="F30" s="28">
        <f t="shared" si="0"/>
        <v>1580</v>
      </c>
      <c r="G30" s="570"/>
      <c r="H30" s="1198">
        <v>1800</v>
      </c>
      <c r="I30" s="1183">
        <v>1580</v>
      </c>
      <c r="J30" s="834"/>
      <c r="K30" s="583">
        <f t="shared" si="1"/>
        <v>1580</v>
      </c>
      <c r="L30" s="577"/>
    </row>
    <row r="31" spans="1:12" ht="17.25">
      <c r="A31" s="319">
        <v>25</v>
      </c>
      <c r="B31" s="8"/>
      <c r="C31" s="26"/>
      <c r="D31" s="33" t="s">
        <v>47</v>
      </c>
      <c r="E31" s="27"/>
      <c r="F31" s="28">
        <f t="shared" si="0"/>
        <v>0</v>
      </c>
      <c r="G31" s="570"/>
      <c r="H31" s="1198"/>
      <c r="I31" s="1183"/>
      <c r="J31" s="834"/>
      <c r="K31" s="583"/>
      <c r="L31" s="577"/>
    </row>
    <row r="32" spans="1:12" ht="17.25">
      <c r="A32" s="319">
        <v>26</v>
      </c>
      <c r="B32" s="8"/>
      <c r="C32" s="26">
        <v>23</v>
      </c>
      <c r="D32" s="34" t="s">
        <v>746</v>
      </c>
      <c r="E32" s="27" t="s">
        <v>33</v>
      </c>
      <c r="F32" s="28">
        <f t="shared" si="0"/>
        <v>1580</v>
      </c>
      <c r="G32" s="570"/>
      <c r="H32" s="1198">
        <v>3300</v>
      </c>
      <c r="I32" s="1183">
        <v>1580</v>
      </c>
      <c r="J32" s="834"/>
      <c r="K32" s="583">
        <f t="shared" si="1"/>
        <v>1580</v>
      </c>
      <c r="L32" s="577"/>
    </row>
    <row r="33" spans="1:12" ht="17.25">
      <c r="A33" s="319">
        <v>27</v>
      </c>
      <c r="B33" s="8"/>
      <c r="C33" s="26"/>
      <c r="D33" s="33" t="s">
        <v>48</v>
      </c>
      <c r="E33" s="27"/>
      <c r="F33" s="28">
        <f t="shared" si="0"/>
        <v>0</v>
      </c>
      <c r="G33" s="570"/>
      <c r="H33" s="1198"/>
      <c r="I33" s="1183"/>
      <c r="J33" s="834"/>
      <c r="K33" s="583"/>
      <c r="L33" s="577"/>
    </row>
    <row r="34" spans="1:12" ht="17.25">
      <c r="A34" s="319">
        <v>28</v>
      </c>
      <c r="B34" s="8"/>
      <c r="C34" s="26">
        <v>24</v>
      </c>
      <c r="D34" s="34" t="s">
        <v>747</v>
      </c>
      <c r="E34" s="27" t="s">
        <v>33</v>
      </c>
      <c r="F34" s="28">
        <f t="shared" si="0"/>
        <v>3570</v>
      </c>
      <c r="G34" s="570"/>
      <c r="H34" s="1198">
        <v>3600</v>
      </c>
      <c r="I34" s="1183">
        <v>3570</v>
      </c>
      <c r="J34" s="834"/>
      <c r="K34" s="583">
        <f t="shared" si="1"/>
        <v>3570</v>
      </c>
      <c r="L34" s="577"/>
    </row>
    <row r="35" spans="1:12" ht="17.25">
      <c r="A35" s="319">
        <v>29</v>
      </c>
      <c r="B35" s="8"/>
      <c r="C35" s="26"/>
      <c r="D35" s="33" t="s">
        <v>49</v>
      </c>
      <c r="E35" s="27"/>
      <c r="F35" s="28">
        <f t="shared" si="0"/>
        <v>0</v>
      </c>
      <c r="G35" s="570"/>
      <c r="H35" s="1198"/>
      <c r="I35" s="1183"/>
      <c r="J35" s="834"/>
      <c r="K35" s="583"/>
      <c r="L35" s="577"/>
    </row>
    <row r="36" spans="1:12" ht="17.25">
      <c r="A36" s="319">
        <v>30</v>
      </c>
      <c r="B36" s="8"/>
      <c r="C36" s="26">
        <v>25</v>
      </c>
      <c r="D36" s="34" t="s">
        <v>748</v>
      </c>
      <c r="E36" s="27" t="s">
        <v>33</v>
      </c>
      <c r="F36" s="28">
        <f t="shared" si="0"/>
        <v>2638</v>
      </c>
      <c r="G36" s="570"/>
      <c r="H36" s="1198">
        <v>19500</v>
      </c>
      <c r="I36" s="1183">
        <v>2638</v>
      </c>
      <c r="J36" s="834"/>
      <c r="K36" s="583">
        <f t="shared" si="1"/>
        <v>2638</v>
      </c>
      <c r="L36" s="577"/>
    </row>
    <row r="37" spans="1:12" ht="17.25">
      <c r="A37" s="319">
        <v>31</v>
      </c>
      <c r="B37" s="8"/>
      <c r="C37" s="26"/>
      <c r="D37" s="33" t="s">
        <v>50</v>
      </c>
      <c r="E37" s="27"/>
      <c r="F37" s="28">
        <f t="shared" si="0"/>
        <v>0</v>
      </c>
      <c r="G37" s="570"/>
      <c r="H37" s="1198"/>
      <c r="I37" s="1183"/>
      <c r="J37" s="834"/>
      <c r="K37" s="583"/>
      <c r="L37" s="577"/>
    </row>
    <row r="38" spans="1:12" ht="17.25">
      <c r="A38" s="319">
        <v>32</v>
      </c>
      <c r="B38" s="8"/>
      <c r="C38" s="26">
        <v>26</v>
      </c>
      <c r="D38" s="34" t="s">
        <v>723</v>
      </c>
      <c r="E38" s="27" t="s">
        <v>33</v>
      </c>
      <c r="F38" s="28">
        <f t="shared" si="0"/>
        <v>0</v>
      </c>
      <c r="G38" s="570"/>
      <c r="H38" s="1198">
        <v>3300</v>
      </c>
      <c r="I38" s="1183">
        <v>0</v>
      </c>
      <c r="J38" s="834"/>
      <c r="K38" s="583">
        <f t="shared" si="1"/>
        <v>0</v>
      </c>
      <c r="L38" s="577"/>
    </row>
    <row r="39" spans="1:12" ht="17.25">
      <c r="A39" s="319">
        <v>33</v>
      </c>
      <c r="B39" s="8"/>
      <c r="C39" s="26">
        <v>27</v>
      </c>
      <c r="D39" s="34" t="s">
        <v>720</v>
      </c>
      <c r="E39" s="27" t="s">
        <v>33</v>
      </c>
      <c r="F39" s="28">
        <f t="shared" si="0"/>
        <v>1780</v>
      </c>
      <c r="G39" s="570"/>
      <c r="H39" s="1198"/>
      <c r="I39" s="1183">
        <v>1780</v>
      </c>
      <c r="J39" s="834"/>
      <c r="K39" s="583">
        <f t="shared" si="1"/>
        <v>1780</v>
      </c>
      <c r="L39" s="577"/>
    </row>
    <row r="40" spans="1:12" ht="17.25">
      <c r="A40" s="319">
        <v>34</v>
      </c>
      <c r="B40" s="8"/>
      <c r="C40" s="26">
        <v>28</v>
      </c>
      <c r="D40" s="34" t="s">
        <v>721</v>
      </c>
      <c r="E40" s="27" t="s">
        <v>33</v>
      </c>
      <c r="F40" s="28">
        <f t="shared" si="0"/>
        <v>1480</v>
      </c>
      <c r="G40" s="570"/>
      <c r="H40" s="1198"/>
      <c r="I40" s="1183">
        <v>1480</v>
      </c>
      <c r="J40" s="834"/>
      <c r="K40" s="583">
        <f t="shared" si="1"/>
        <v>1480</v>
      </c>
      <c r="L40" s="577"/>
    </row>
    <row r="41" spans="1:12" ht="17.25">
      <c r="A41" s="319">
        <v>35</v>
      </c>
      <c r="B41" s="8"/>
      <c r="C41" s="26"/>
      <c r="D41" s="33" t="s">
        <v>51</v>
      </c>
      <c r="E41" s="27"/>
      <c r="F41" s="28">
        <f t="shared" si="0"/>
        <v>0</v>
      </c>
      <c r="G41" s="570"/>
      <c r="H41" s="1198"/>
      <c r="I41" s="1183"/>
      <c r="J41" s="834"/>
      <c r="K41" s="583"/>
      <c r="L41" s="577"/>
    </row>
    <row r="42" spans="1:12" ht="17.25">
      <c r="A42" s="319">
        <v>36</v>
      </c>
      <c r="B42" s="8"/>
      <c r="C42" s="26">
        <v>29</v>
      </c>
      <c r="D42" s="34" t="s">
        <v>743</v>
      </c>
      <c r="E42" s="27" t="s">
        <v>33</v>
      </c>
      <c r="F42" s="28">
        <f t="shared" si="0"/>
        <v>4974</v>
      </c>
      <c r="G42" s="570"/>
      <c r="H42" s="1198">
        <v>5000</v>
      </c>
      <c r="I42" s="1183">
        <v>4974</v>
      </c>
      <c r="J42" s="834"/>
      <c r="K42" s="583">
        <f t="shared" si="1"/>
        <v>4974</v>
      </c>
      <c r="L42" s="577"/>
    </row>
    <row r="43" spans="1:12" ht="17.25">
      <c r="A43" s="319">
        <v>37</v>
      </c>
      <c r="B43" s="8"/>
      <c r="C43" s="26"/>
      <c r="D43" s="33" t="s">
        <v>52</v>
      </c>
      <c r="E43" s="27"/>
      <c r="F43" s="28">
        <f t="shared" si="0"/>
        <v>0</v>
      </c>
      <c r="G43" s="570"/>
      <c r="H43" s="1198"/>
      <c r="I43" s="1183"/>
      <c r="J43" s="834"/>
      <c r="K43" s="583"/>
      <c r="L43" s="577"/>
    </row>
    <row r="44" spans="1:12" ht="17.25">
      <c r="A44" s="319">
        <v>38</v>
      </c>
      <c r="B44" s="8"/>
      <c r="C44" s="26">
        <v>30</v>
      </c>
      <c r="D44" s="34" t="s">
        <v>744</v>
      </c>
      <c r="E44" s="27" t="s">
        <v>33</v>
      </c>
      <c r="F44" s="28">
        <f t="shared" si="0"/>
        <v>0</v>
      </c>
      <c r="G44" s="570"/>
      <c r="H44" s="1198">
        <v>2350</v>
      </c>
      <c r="I44" s="1183">
        <v>0</v>
      </c>
      <c r="J44" s="834"/>
      <c r="K44" s="583">
        <f t="shared" si="1"/>
        <v>0</v>
      </c>
      <c r="L44" s="577"/>
    </row>
    <row r="45" spans="1:12" ht="17.25">
      <c r="A45" s="319">
        <v>39</v>
      </c>
      <c r="B45" s="8"/>
      <c r="C45" s="26"/>
      <c r="D45" s="33" t="s">
        <v>53</v>
      </c>
      <c r="E45" s="27"/>
      <c r="F45" s="28">
        <f t="shared" si="0"/>
        <v>0</v>
      </c>
      <c r="G45" s="570"/>
      <c r="H45" s="1198"/>
      <c r="I45" s="1183"/>
      <c r="J45" s="834"/>
      <c r="K45" s="583"/>
      <c r="L45" s="577"/>
    </row>
    <row r="46" spans="1:12" ht="17.25">
      <c r="A46" s="319">
        <v>40</v>
      </c>
      <c r="B46" s="8"/>
      <c r="C46" s="26">
        <v>31</v>
      </c>
      <c r="D46" s="34" t="s">
        <v>197</v>
      </c>
      <c r="E46" s="27" t="s">
        <v>33</v>
      </c>
      <c r="F46" s="28">
        <f t="shared" si="0"/>
        <v>1100</v>
      </c>
      <c r="G46" s="570"/>
      <c r="H46" s="1198">
        <v>1500</v>
      </c>
      <c r="I46" s="1183">
        <v>1100</v>
      </c>
      <c r="J46" s="834"/>
      <c r="K46" s="583">
        <f t="shared" si="1"/>
        <v>1100</v>
      </c>
      <c r="L46" s="577"/>
    </row>
    <row r="47" spans="1:12" ht="17.25">
      <c r="A47" s="319">
        <v>41</v>
      </c>
      <c r="B47" s="8"/>
      <c r="C47" s="26">
        <v>32</v>
      </c>
      <c r="D47" s="34" t="s">
        <v>198</v>
      </c>
      <c r="E47" s="27" t="s">
        <v>33</v>
      </c>
      <c r="F47" s="28">
        <f t="shared" si="0"/>
        <v>7162</v>
      </c>
      <c r="G47" s="570"/>
      <c r="H47" s="1198">
        <v>7200</v>
      </c>
      <c r="I47" s="1183">
        <v>7162</v>
      </c>
      <c r="J47" s="834"/>
      <c r="K47" s="583">
        <f t="shared" si="1"/>
        <v>7162</v>
      </c>
      <c r="L47" s="577"/>
    </row>
    <row r="48" spans="1:12" ht="17.25">
      <c r="A48" s="319">
        <v>42</v>
      </c>
      <c r="B48" s="8"/>
      <c r="C48" s="26">
        <v>33</v>
      </c>
      <c r="D48" s="34" t="s">
        <v>713</v>
      </c>
      <c r="E48" s="27" t="s">
        <v>33</v>
      </c>
      <c r="F48" s="28">
        <f t="shared" si="0"/>
        <v>4347</v>
      </c>
      <c r="G48" s="570">
        <v>4100</v>
      </c>
      <c r="H48" s="1198"/>
      <c r="I48" s="1183">
        <v>247</v>
      </c>
      <c r="J48" s="834"/>
      <c r="K48" s="583">
        <f t="shared" si="1"/>
        <v>247</v>
      </c>
      <c r="L48" s="577"/>
    </row>
    <row r="49" spans="1:12" ht="17.25">
      <c r="A49" s="319">
        <v>43</v>
      </c>
      <c r="B49" s="8"/>
      <c r="C49" s="26"/>
      <c r="D49" s="33" t="s">
        <v>54</v>
      </c>
      <c r="E49" s="27"/>
      <c r="F49" s="28">
        <f t="shared" si="0"/>
        <v>0</v>
      </c>
      <c r="G49" s="570"/>
      <c r="H49" s="1198"/>
      <c r="I49" s="1183"/>
      <c r="J49" s="834"/>
      <c r="K49" s="583"/>
      <c r="L49" s="577"/>
    </row>
    <row r="50" spans="1:12" ht="17.25">
      <c r="A50" s="319">
        <v>44</v>
      </c>
      <c r="B50" s="8"/>
      <c r="C50" s="26">
        <v>34</v>
      </c>
      <c r="D50" s="34" t="s">
        <v>55</v>
      </c>
      <c r="E50" s="27" t="s">
        <v>33</v>
      </c>
      <c r="F50" s="28">
        <f t="shared" si="0"/>
        <v>3480</v>
      </c>
      <c r="G50" s="570"/>
      <c r="H50" s="1198">
        <v>3500</v>
      </c>
      <c r="I50" s="1183">
        <v>3480</v>
      </c>
      <c r="J50" s="834"/>
      <c r="K50" s="583">
        <f t="shared" si="1"/>
        <v>3480</v>
      </c>
      <c r="L50" s="577"/>
    </row>
    <row r="51" spans="1:12" ht="17.25">
      <c r="A51" s="319">
        <v>45</v>
      </c>
      <c r="B51" s="8"/>
      <c r="C51" s="26"/>
      <c r="D51" s="33" t="s">
        <v>56</v>
      </c>
      <c r="E51" s="27"/>
      <c r="F51" s="28">
        <f t="shared" si="0"/>
        <v>0</v>
      </c>
      <c r="G51" s="570"/>
      <c r="H51" s="1198"/>
      <c r="I51" s="1183"/>
      <c r="J51" s="834"/>
      <c r="K51" s="583"/>
      <c r="L51" s="577"/>
    </row>
    <row r="52" spans="1:12" ht="17.25">
      <c r="A52" s="319">
        <v>46</v>
      </c>
      <c r="B52" s="8"/>
      <c r="C52" s="26">
        <v>35</v>
      </c>
      <c r="D52" s="35" t="s">
        <v>55</v>
      </c>
      <c r="E52" s="27" t="s">
        <v>33</v>
      </c>
      <c r="F52" s="28">
        <f t="shared" si="0"/>
        <v>0</v>
      </c>
      <c r="G52" s="570"/>
      <c r="H52" s="1198">
        <v>3500</v>
      </c>
      <c r="I52" s="1183">
        <v>0</v>
      </c>
      <c r="J52" s="834"/>
      <c r="K52" s="583">
        <f t="shared" si="1"/>
        <v>0</v>
      </c>
      <c r="L52" s="577"/>
    </row>
    <row r="53" spans="1:12" ht="17.25">
      <c r="A53" s="319">
        <v>47</v>
      </c>
      <c r="B53" s="8"/>
      <c r="C53" s="26">
        <v>36</v>
      </c>
      <c r="D53" s="35" t="s">
        <v>719</v>
      </c>
      <c r="E53" s="27" t="s">
        <v>33</v>
      </c>
      <c r="F53" s="28">
        <f t="shared" si="0"/>
        <v>3250</v>
      </c>
      <c r="G53" s="570"/>
      <c r="H53" s="1198"/>
      <c r="I53" s="1183">
        <v>3250</v>
      </c>
      <c r="J53" s="834"/>
      <c r="K53" s="583">
        <f t="shared" si="1"/>
        <v>3250</v>
      </c>
      <c r="L53" s="577"/>
    </row>
    <row r="54" spans="1:12" ht="17.25">
      <c r="A54" s="319">
        <v>48</v>
      </c>
      <c r="B54" s="8"/>
      <c r="C54" s="26"/>
      <c r="D54" s="33" t="s">
        <v>57</v>
      </c>
      <c r="E54" s="27"/>
      <c r="F54" s="28">
        <f t="shared" si="0"/>
        <v>0</v>
      </c>
      <c r="G54" s="570"/>
      <c r="H54" s="1198"/>
      <c r="I54" s="1183"/>
      <c r="J54" s="834"/>
      <c r="K54" s="583"/>
      <c r="L54" s="577"/>
    </row>
    <row r="55" spans="1:12" ht="17.25">
      <c r="A55" s="319">
        <v>49</v>
      </c>
      <c r="B55" s="8"/>
      <c r="C55" s="26">
        <v>37</v>
      </c>
      <c r="D55" s="35" t="s">
        <v>58</v>
      </c>
      <c r="E55" s="27" t="s">
        <v>33</v>
      </c>
      <c r="F55" s="28">
        <f t="shared" si="0"/>
        <v>4730</v>
      </c>
      <c r="G55" s="570"/>
      <c r="H55" s="1198">
        <v>4750</v>
      </c>
      <c r="I55" s="1183">
        <v>4730</v>
      </c>
      <c r="J55" s="834"/>
      <c r="K55" s="583">
        <f t="shared" si="1"/>
        <v>4730</v>
      </c>
      <c r="L55" s="577"/>
    </row>
    <row r="56" spans="1:12" ht="33.75">
      <c r="A56" s="319">
        <v>50</v>
      </c>
      <c r="B56" s="8"/>
      <c r="C56" s="26">
        <v>38</v>
      </c>
      <c r="D56" s="35" t="s">
        <v>59</v>
      </c>
      <c r="E56" s="27" t="s">
        <v>33</v>
      </c>
      <c r="F56" s="28">
        <f t="shared" si="0"/>
        <v>0</v>
      </c>
      <c r="G56" s="570"/>
      <c r="H56" s="1198">
        <v>8500</v>
      </c>
      <c r="I56" s="1183">
        <v>0</v>
      </c>
      <c r="J56" s="834"/>
      <c r="K56" s="583">
        <f t="shared" si="1"/>
        <v>0</v>
      </c>
      <c r="L56" s="577"/>
    </row>
    <row r="57" spans="1:12" ht="17.25">
      <c r="A57" s="319">
        <v>51</v>
      </c>
      <c r="B57" s="8"/>
      <c r="C57" s="26">
        <v>39</v>
      </c>
      <c r="D57" s="35" t="s">
        <v>1250</v>
      </c>
      <c r="E57" s="27" t="s">
        <v>33</v>
      </c>
      <c r="F57" s="28">
        <f t="shared" si="0"/>
        <v>1500</v>
      </c>
      <c r="G57" s="570"/>
      <c r="H57" s="1198"/>
      <c r="I57" s="1183">
        <v>1500</v>
      </c>
      <c r="J57" s="834"/>
      <c r="K57" s="583">
        <f t="shared" si="1"/>
        <v>1500</v>
      </c>
      <c r="L57" s="577"/>
    </row>
    <row r="58" spans="1:12" ht="17.25">
      <c r="A58" s="319">
        <v>52</v>
      </c>
      <c r="B58" s="8"/>
      <c r="C58" s="26"/>
      <c r="D58" s="33" t="s">
        <v>60</v>
      </c>
      <c r="E58" s="27"/>
      <c r="F58" s="28">
        <f t="shared" si="0"/>
        <v>0</v>
      </c>
      <c r="G58" s="570"/>
      <c r="H58" s="1198"/>
      <c r="I58" s="1183"/>
      <c r="J58" s="834"/>
      <c r="K58" s="583"/>
      <c r="L58" s="577"/>
    </row>
    <row r="59" spans="1:12" ht="17.25">
      <c r="A59" s="319">
        <v>53</v>
      </c>
      <c r="B59" s="8"/>
      <c r="C59" s="26">
        <v>40</v>
      </c>
      <c r="D59" s="35" t="s">
        <v>61</v>
      </c>
      <c r="E59" s="27" t="s">
        <v>33</v>
      </c>
      <c r="F59" s="28">
        <f t="shared" si="0"/>
        <v>0</v>
      </c>
      <c r="G59" s="570"/>
      <c r="H59" s="1198">
        <v>3000</v>
      </c>
      <c r="I59" s="1183">
        <v>0</v>
      </c>
      <c r="J59" s="834"/>
      <c r="K59" s="583">
        <f t="shared" si="1"/>
        <v>0</v>
      </c>
      <c r="L59" s="577"/>
    </row>
    <row r="60" spans="1:12" ht="17.25">
      <c r="A60" s="319">
        <v>54</v>
      </c>
      <c r="B60" s="8"/>
      <c r="C60" s="26"/>
      <c r="D60" s="33" t="s">
        <v>178</v>
      </c>
      <c r="E60" s="27" t="s">
        <v>33</v>
      </c>
      <c r="F60" s="28">
        <f t="shared" si="0"/>
        <v>0</v>
      </c>
      <c r="G60" s="570"/>
      <c r="H60" s="1198"/>
      <c r="I60" s="1183"/>
      <c r="J60" s="834"/>
      <c r="K60" s="583"/>
      <c r="L60" s="577"/>
    </row>
    <row r="61" spans="1:12" ht="17.25">
      <c r="A61" s="319">
        <v>55</v>
      </c>
      <c r="B61" s="8"/>
      <c r="C61" s="26">
        <v>41</v>
      </c>
      <c r="D61" s="35" t="s">
        <v>790</v>
      </c>
      <c r="E61" s="27"/>
      <c r="F61" s="28">
        <f t="shared" si="0"/>
        <v>8984</v>
      </c>
      <c r="G61" s="570"/>
      <c r="H61" s="1198"/>
      <c r="I61" s="1183">
        <v>8984</v>
      </c>
      <c r="J61" s="834"/>
      <c r="K61" s="583">
        <f t="shared" si="1"/>
        <v>8984</v>
      </c>
      <c r="L61" s="577"/>
    </row>
    <row r="62" spans="1:12" ht="17.25">
      <c r="A62" s="319">
        <v>56</v>
      </c>
      <c r="B62" s="8"/>
      <c r="C62" s="26"/>
      <c r="D62" s="33" t="s">
        <v>62</v>
      </c>
      <c r="E62" s="27"/>
      <c r="F62" s="28">
        <f t="shared" si="0"/>
        <v>0</v>
      </c>
      <c r="G62" s="570"/>
      <c r="H62" s="1198"/>
      <c r="I62" s="1183"/>
      <c r="J62" s="834"/>
      <c r="K62" s="583"/>
      <c r="L62" s="577"/>
    </row>
    <row r="63" spans="1:12" ht="17.25">
      <c r="A63" s="319">
        <v>57</v>
      </c>
      <c r="B63" s="8"/>
      <c r="C63" s="26">
        <v>42</v>
      </c>
      <c r="D63" s="35" t="s">
        <v>63</v>
      </c>
      <c r="E63" s="27" t="s">
        <v>33</v>
      </c>
      <c r="F63" s="28">
        <f t="shared" si="0"/>
        <v>3407</v>
      </c>
      <c r="G63" s="570"/>
      <c r="H63" s="1198">
        <v>3500</v>
      </c>
      <c r="I63" s="1183">
        <v>3407</v>
      </c>
      <c r="J63" s="834"/>
      <c r="K63" s="583">
        <f t="shared" si="1"/>
        <v>3407</v>
      </c>
      <c r="L63" s="577"/>
    </row>
    <row r="64" spans="1:12" ht="17.25">
      <c r="A64" s="319">
        <v>58</v>
      </c>
      <c r="B64" s="8"/>
      <c r="C64" s="26">
        <v>43</v>
      </c>
      <c r="D64" s="35" t="s">
        <v>64</v>
      </c>
      <c r="E64" s="27" t="s">
        <v>33</v>
      </c>
      <c r="F64" s="28">
        <f t="shared" si="0"/>
        <v>4320</v>
      </c>
      <c r="G64" s="570"/>
      <c r="H64" s="1198">
        <v>3300</v>
      </c>
      <c r="I64" s="1183">
        <v>4320</v>
      </c>
      <c r="J64" s="834"/>
      <c r="K64" s="583">
        <f t="shared" si="1"/>
        <v>4320</v>
      </c>
      <c r="L64" s="577"/>
    </row>
    <row r="65" spans="1:12" ht="17.25">
      <c r="A65" s="319">
        <v>59</v>
      </c>
      <c r="B65" s="8"/>
      <c r="C65" s="26"/>
      <c r="D65" s="33" t="s">
        <v>65</v>
      </c>
      <c r="E65" s="27"/>
      <c r="F65" s="28">
        <f t="shared" si="0"/>
        <v>0</v>
      </c>
      <c r="G65" s="570"/>
      <c r="H65" s="1198"/>
      <c r="I65" s="1183"/>
      <c r="J65" s="834"/>
      <c r="K65" s="583"/>
      <c r="L65" s="577"/>
    </row>
    <row r="66" spans="1:12" ht="17.25">
      <c r="A66" s="319">
        <v>60</v>
      </c>
      <c r="B66" s="8"/>
      <c r="C66" s="26">
        <v>44</v>
      </c>
      <c r="D66" s="35" t="s">
        <v>716</v>
      </c>
      <c r="E66" s="27" t="s">
        <v>33</v>
      </c>
      <c r="F66" s="28">
        <f t="shared" si="0"/>
        <v>4900</v>
      </c>
      <c r="G66" s="570">
        <v>3400</v>
      </c>
      <c r="H66" s="1198"/>
      <c r="I66" s="1183">
        <v>1500</v>
      </c>
      <c r="J66" s="834"/>
      <c r="K66" s="583">
        <f t="shared" si="1"/>
        <v>1500</v>
      </c>
      <c r="L66" s="577"/>
    </row>
    <row r="67" spans="1:12" ht="17.25">
      <c r="A67" s="319">
        <v>61</v>
      </c>
      <c r="B67" s="8"/>
      <c r="C67" s="26">
        <v>45</v>
      </c>
      <c r="D67" s="35" t="s">
        <v>66</v>
      </c>
      <c r="E67" s="27" t="s">
        <v>33</v>
      </c>
      <c r="F67" s="28">
        <f t="shared" si="0"/>
        <v>6980</v>
      </c>
      <c r="G67" s="570"/>
      <c r="H67" s="1198">
        <v>7000</v>
      </c>
      <c r="I67" s="1183">
        <v>6980</v>
      </c>
      <c r="J67" s="834"/>
      <c r="K67" s="583">
        <f t="shared" si="1"/>
        <v>6980</v>
      </c>
      <c r="L67" s="577"/>
    </row>
    <row r="68" spans="1:12" ht="17.25">
      <c r="A68" s="319">
        <v>62</v>
      </c>
      <c r="B68" s="8"/>
      <c r="C68" s="26">
        <v>46</v>
      </c>
      <c r="D68" s="35" t="s">
        <v>777</v>
      </c>
      <c r="E68" s="27" t="s">
        <v>33</v>
      </c>
      <c r="F68" s="28">
        <f t="shared" si="0"/>
        <v>2600</v>
      </c>
      <c r="G68" s="570"/>
      <c r="H68" s="1198"/>
      <c r="I68" s="1183">
        <v>2600</v>
      </c>
      <c r="J68" s="834"/>
      <c r="K68" s="583">
        <f t="shared" si="1"/>
        <v>2600</v>
      </c>
      <c r="L68" s="577"/>
    </row>
    <row r="69" spans="1:12" ht="17.25">
      <c r="A69" s="319">
        <v>63</v>
      </c>
      <c r="B69" s="8"/>
      <c r="C69" s="26"/>
      <c r="D69" s="33" t="s">
        <v>67</v>
      </c>
      <c r="E69" s="27"/>
      <c r="F69" s="28">
        <f t="shared" si="0"/>
        <v>0</v>
      </c>
      <c r="G69" s="570"/>
      <c r="H69" s="1198"/>
      <c r="I69" s="1183"/>
      <c r="J69" s="834"/>
      <c r="K69" s="583"/>
      <c r="L69" s="577"/>
    </row>
    <row r="70" spans="1:12" ht="17.25">
      <c r="A70" s="319">
        <v>64</v>
      </c>
      <c r="B70" s="8"/>
      <c r="C70" s="26">
        <v>47</v>
      </c>
      <c r="D70" s="35" t="s">
        <v>68</v>
      </c>
      <c r="E70" s="27" t="s">
        <v>33</v>
      </c>
      <c r="F70" s="28">
        <f t="shared" si="0"/>
        <v>0</v>
      </c>
      <c r="G70" s="570"/>
      <c r="H70" s="1198">
        <v>8600</v>
      </c>
      <c r="I70" s="1183">
        <v>0</v>
      </c>
      <c r="J70" s="834"/>
      <c r="K70" s="583">
        <f t="shared" si="1"/>
        <v>0</v>
      </c>
      <c r="L70" s="578"/>
    </row>
    <row r="71" spans="1:12" ht="17.25">
      <c r="A71" s="319">
        <v>65</v>
      </c>
      <c r="B71" s="8"/>
      <c r="C71" s="26">
        <v>48</v>
      </c>
      <c r="D71" s="35" t="s">
        <v>787</v>
      </c>
      <c r="E71" s="27" t="s">
        <v>33</v>
      </c>
      <c r="F71" s="28">
        <f t="shared" si="0"/>
        <v>16570</v>
      </c>
      <c r="G71" s="570"/>
      <c r="H71" s="1198"/>
      <c r="I71" s="1183">
        <v>16570</v>
      </c>
      <c r="J71" s="834"/>
      <c r="K71" s="583">
        <f t="shared" si="1"/>
        <v>16570</v>
      </c>
      <c r="L71" s="578"/>
    </row>
    <row r="72" spans="1:12" ht="17.25">
      <c r="A72" s="319">
        <v>66</v>
      </c>
      <c r="B72" s="8"/>
      <c r="C72" s="26"/>
      <c r="D72" s="33" t="s">
        <v>69</v>
      </c>
      <c r="E72" s="27"/>
      <c r="F72" s="28">
        <f t="shared" si="0"/>
        <v>0</v>
      </c>
      <c r="G72" s="570"/>
      <c r="H72" s="1198"/>
      <c r="I72" s="1183"/>
      <c r="J72" s="834"/>
      <c r="K72" s="583"/>
      <c r="L72" s="577"/>
    </row>
    <row r="73" spans="1:12" ht="33.75">
      <c r="A73" s="319">
        <v>67</v>
      </c>
      <c r="B73" s="8"/>
      <c r="C73" s="26">
        <v>49</v>
      </c>
      <c r="D73" s="35" t="s">
        <v>70</v>
      </c>
      <c r="E73" s="27" t="s">
        <v>33</v>
      </c>
      <c r="F73" s="28">
        <f t="shared" si="0"/>
        <v>0</v>
      </c>
      <c r="G73" s="570"/>
      <c r="H73" s="1198">
        <v>8800</v>
      </c>
      <c r="I73" s="1183">
        <v>0</v>
      </c>
      <c r="J73" s="834"/>
      <c r="K73" s="583">
        <f t="shared" si="1"/>
        <v>0</v>
      </c>
      <c r="L73" s="577"/>
    </row>
    <row r="74" spans="1:12" ht="17.25">
      <c r="A74" s="319">
        <v>68</v>
      </c>
      <c r="B74" s="8"/>
      <c r="C74" s="26">
        <v>50</v>
      </c>
      <c r="D74" s="35" t="s">
        <v>71</v>
      </c>
      <c r="E74" s="27" t="s">
        <v>33</v>
      </c>
      <c r="F74" s="28">
        <f aca="true" t="shared" si="2" ref="F74:F137">SUM(G74,K74,L74)</f>
        <v>2000</v>
      </c>
      <c r="G74" s="570"/>
      <c r="H74" s="1198">
        <v>2000</v>
      </c>
      <c r="I74" s="1183">
        <v>2000</v>
      </c>
      <c r="J74" s="834"/>
      <c r="K74" s="583">
        <f t="shared" si="1"/>
        <v>2000</v>
      </c>
      <c r="L74" s="577"/>
    </row>
    <row r="75" spans="1:12" s="4" customFormat="1" ht="17.25">
      <c r="A75" s="319">
        <v>69</v>
      </c>
      <c r="B75" s="8"/>
      <c r="C75" s="26"/>
      <c r="D75" s="33" t="s">
        <v>72</v>
      </c>
      <c r="E75" s="29"/>
      <c r="F75" s="28">
        <f t="shared" si="2"/>
        <v>0</v>
      </c>
      <c r="G75" s="567"/>
      <c r="H75" s="1221"/>
      <c r="I75" s="1208"/>
      <c r="J75" s="872"/>
      <c r="K75" s="583"/>
      <c r="L75" s="575"/>
    </row>
    <row r="76" spans="1:12" s="4" customFormat="1" ht="17.25">
      <c r="A76" s="319">
        <v>70</v>
      </c>
      <c r="B76" s="8"/>
      <c r="C76" s="26">
        <v>51</v>
      </c>
      <c r="D76" s="35" t="s">
        <v>715</v>
      </c>
      <c r="E76" s="29" t="s">
        <v>33</v>
      </c>
      <c r="F76" s="28">
        <f t="shared" si="2"/>
        <v>2000</v>
      </c>
      <c r="G76" s="567">
        <v>1920</v>
      </c>
      <c r="H76" s="1221"/>
      <c r="I76" s="1208">
        <v>80</v>
      </c>
      <c r="J76" s="872"/>
      <c r="K76" s="583">
        <f t="shared" si="1"/>
        <v>80</v>
      </c>
      <c r="L76" s="575"/>
    </row>
    <row r="77" spans="1:12" ht="17.25">
      <c r="A77" s="319">
        <v>71</v>
      </c>
      <c r="B77" s="8"/>
      <c r="C77" s="26">
        <v>52</v>
      </c>
      <c r="D77" s="35" t="s">
        <v>73</v>
      </c>
      <c r="E77" s="29" t="s">
        <v>33</v>
      </c>
      <c r="F77" s="28">
        <f t="shared" si="2"/>
        <v>3780</v>
      </c>
      <c r="G77" s="570"/>
      <c r="H77" s="1198">
        <v>3800</v>
      </c>
      <c r="I77" s="1183">
        <v>3780</v>
      </c>
      <c r="J77" s="834"/>
      <c r="K77" s="583">
        <f aca="true" t="shared" si="3" ref="K77:K141">SUM(I77:J77)</f>
        <v>3780</v>
      </c>
      <c r="L77" s="575"/>
    </row>
    <row r="78" spans="1:12" s="4" customFormat="1" ht="33.75">
      <c r="A78" s="319">
        <v>72</v>
      </c>
      <c r="B78" s="8"/>
      <c r="C78" s="26">
        <v>53</v>
      </c>
      <c r="D78" s="35" t="s">
        <v>74</v>
      </c>
      <c r="E78" s="27" t="s">
        <v>33</v>
      </c>
      <c r="F78" s="28">
        <f t="shared" si="2"/>
        <v>1740</v>
      </c>
      <c r="G78" s="570"/>
      <c r="H78" s="1198">
        <v>2600</v>
      </c>
      <c r="I78" s="1183">
        <v>1740</v>
      </c>
      <c r="J78" s="834"/>
      <c r="K78" s="583">
        <f t="shared" si="3"/>
        <v>1740</v>
      </c>
      <c r="L78" s="575"/>
    </row>
    <row r="79" spans="1:12" s="4" customFormat="1" ht="17.25">
      <c r="A79" s="319">
        <v>73</v>
      </c>
      <c r="B79" s="8"/>
      <c r="C79" s="26">
        <v>54</v>
      </c>
      <c r="D79" s="35" t="s">
        <v>75</v>
      </c>
      <c r="E79" s="27" t="s">
        <v>33</v>
      </c>
      <c r="F79" s="28">
        <f t="shared" si="2"/>
        <v>3481</v>
      </c>
      <c r="G79" s="570"/>
      <c r="H79" s="1198">
        <v>3500</v>
      </c>
      <c r="I79" s="1183">
        <v>3481</v>
      </c>
      <c r="J79" s="834"/>
      <c r="K79" s="583">
        <f t="shared" si="3"/>
        <v>3481</v>
      </c>
      <c r="L79" s="575"/>
    </row>
    <row r="80" spans="1:12" ht="17.25">
      <c r="A80" s="319">
        <v>74</v>
      </c>
      <c r="B80" s="8"/>
      <c r="C80" s="26"/>
      <c r="D80" s="33" t="s">
        <v>76</v>
      </c>
      <c r="E80" s="29"/>
      <c r="F80" s="28">
        <f t="shared" si="2"/>
        <v>0</v>
      </c>
      <c r="G80" s="866"/>
      <c r="H80" s="1224"/>
      <c r="I80" s="1211"/>
      <c r="J80" s="875"/>
      <c r="K80" s="583"/>
      <c r="L80" s="576"/>
    </row>
    <row r="81" spans="1:12" s="4" customFormat="1" ht="33.75">
      <c r="A81" s="319">
        <v>75</v>
      </c>
      <c r="B81" s="8"/>
      <c r="C81" s="26">
        <v>55</v>
      </c>
      <c r="D81" s="35" t="s">
        <v>554</v>
      </c>
      <c r="E81" s="27" t="s">
        <v>33</v>
      </c>
      <c r="F81" s="28">
        <f t="shared" si="2"/>
        <v>0</v>
      </c>
      <c r="G81" s="570"/>
      <c r="H81" s="1198">
        <v>18000</v>
      </c>
      <c r="I81" s="1183">
        <v>0</v>
      </c>
      <c r="J81" s="834"/>
      <c r="K81" s="583">
        <f t="shared" si="3"/>
        <v>0</v>
      </c>
      <c r="L81" s="575"/>
    </row>
    <row r="82" spans="1:12" s="4" customFormat="1" ht="17.25">
      <c r="A82" s="319">
        <v>76</v>
      </c>
      <c r="B82" s="8"/>
      <c r="C82" s="26">
        <v>56</v>
      </c>
      <c r="D82" s="35" t="s">
        <v>869</v>
      </c>
      <c r="E82" s="27" t="s">
        <v>33</v>
      </c>
      <c r="F82" s="28">
        <f t="shared" si="2"/>
        <v>19500</v>
      </c>
      <c r="G82" s="570"/>
      <c r="H82" s="1198"/>
      <c r="I82" s="1183">
        <v>19500</v>
      </c>
      <c r="J82" s="834"/>
      <c r="K82" s="583">
        <f t="shared" si="3"/>
        <v>19500</v>
      </c>
      <c r="L82" s="575"/>
    </row>
    <row r="83" spans="1:12" ht="17.25">
      <c r="A83" s="319">
        <v>77</v>
      </c>
      <c r="B83" s="8"/>
      <c r="C83" s="26">
        <v>57</v>
      </c>
      <c r="D83" s="35" t="s">
        <v>77</v>
      </c>
      <c r="E83" s="27" t="s">
        <v>33</v>
      </c>
      <c r="F83" s="28">
        <f t="shared" si="2"/>
        <v>8460</v>
      </c>
      <c r="G83" s="570"/>
      <c r="H83" s="1198">
        <v>8700</v>
      </c>
      <c r="I83" s="1183">
        <v>8460</v>
      </c>
      <c r="J83" s="834"/>
      <c r="K83" s="583">
        <f t="shared" si="3"/>
        <v>8460</v>
      </c>
      <c r="L83" s="576"/>
    </row>
    <row r="84" spans="1:12" ht="33.75">
      <c r="A84" s="319">
        <v>78</v>
      </c>
      <c r="B84" s="8"/>
      <c r="C84" s="26">
        <v>58</v>
      </c>
      <c r="D84" s="35" t="s">
        <v>776</v>
      </c>
      <c r="E84" s="27" t="s">
        <v>33</v>
      </c>
      <c r="F84" s="28">
        <f t="shared" si="2"/>
        <v>2950</v>
      </c>
      <c r="G84" s="570"/>
      <c r="H84" s="1198"/>
      <c r="I84" s="1183">
        <v>2950</v>
      </c>
      <c r="J84" s="834"/>
      <c r="K84" s="583">
        <f t="shared" si="3"/>
        <v>2950</v>
      </c>
      <c r="L84" s="576"/>
    </row>
    <row r="85" spans="1:12" ht="17.25">
      <c r="A85" s="319">
        <v>79</v>
      </c>
      <c r="B85" s="8"/>
      <c r="C85" s="26">
        <v>59</v>
      </c>
      <c r="D85" s="35" t="s">
        <v>779</v>
      </c>
      <c r="E85" s="27" t="s">
        <v>33</v>
      </c>
      <c r="F85" s="28">
        <f t="shared" si="2"/>
        <v>7850</v>
      </c>
      <c r="G85" s="570"/>
      <c r="H85" s="1198"/>
      <c r="I85" s="1183">
        <v>7850</v>
      </c>
      <c r="J85" s="834"/>
      <c r="K85" s="583">
        <f t="shared" si="3"/>
        <v>7850</v>
      </c>
      <c r="L85" s="576"/>
    </row>
    <row r="86" spans="1:12" s="7" customFormat="1" ht="21.75" customHeight="1">
      <c r="A86" s="319">
        <v>80</v>
      </c>
      <c r="B86" s="8"/>
      <c r="C86" s="26"/>
      <c r="D86" s="33" t="s">
        <v>78</v>
      </c>
      <c r="E86" s="29"/>
      <c r="F86" s="28">
        <f t="shared" si="2"/>
        <v>0</v>
      </c>
      <c r="G86" s="567"/>
      <c r="H86" s="1221"/>
      <c r="I86" s="1208"/>
      <c r="J86" s="872"/>
      <c r="K86" s="583"/>
      <c r="L86" s="575"/>
    </row>
    <row r="87" spans="1:12" ht="33" customHeight="1">
      <c r="A87" s="319">
        <v>81</v>
      </c>
      <c r="B87" s="8"/>
      <c r="C87" s="26">
        <v>60</v>
      </c>
      <c r="D87" s="35" t="s">
        <v>79</v>
      </c>
      <c r="E87" s="29" t="s">
        <v>33</v>
      </c>
      <c r="F87" s="28">
        <f t="shared" si="2"/>
        <v>15917</v>
      </c>
      <c r="G87" s="570"/>
      <c r="H87" s="1198">
        <v>16000</v>
      </c>
      <c r="I87" s="1183">
        <v>15917</v>
      </c>
      <c r="J87" s="834"/>
      <c r="K87" s="583">
        <f t="shared" si="3"/>
        <v>15917</v>
      </c>
      <c r="L87" s="576"/>
    </row>
    <row r="88" spans="1:12" s="7" customFormat="1" ht="21.75" customHeight="1">
      <c r="A88" s="319">
        <v>82</v>
      </c>
      <c r="B88" s="8"/>
      <c r="C88" s="26"/>
      <c r="D88" s="33" t="s">
        <v>80</v>
      </c>
      <c r="E88" s="29"/>
      <c r="F88" s="28">
        <f t="shared" si="2"/>
        <v>0</v>
      </c>
      <c r="G88" s="567"/>
      <c r="H88" s="1221"/>
      <c r="I88" s="1208"/>
      <c r="J88" s="872"/>
      <c r="K88" s="583"/>
      <c r="L88" s="575"/>
    </row>
    <row r="89" spans="1:12" s="7" customFormat="1" ht="17.25">
      <c r="A89" s="319">
        <v>83</v>
      </c>
      <c r="B89" s="326"/>
      <c r="C89" s="26">
        <v>61</v>
      </c>
      <c r="D89" s="35" t="s">
        <v>81</v>
      </c>
      <c r="E89" s="27" t="s">
        <v>33</v>
      </c>
      <c r="F89" s="28">
        <f t="shared" si="2"/>
        <v>2465</v>
      </c>
      <c r="G89" s="570"/>
      <c r="H89" s="1198">
        <v>2500</v>
      </c>
      <c r="I89" s="1183">
        <v>2465</v>
      </c>
      <c r="J89" s="834"/>
      <c r="K89" s="583">
        <f t="shared" si="3"/>
        <v>2465</v>
      </c>
      <c r="L89" s="867"/>
    </row>
    <row r="90" spans="1:12" s="4" customFormat="1" ht="17.25">
      <c r="A90" s="319">
        <v>84</v>
      </c>
      <c r="B90" s="8"/>
      <c r="C90" s="26">
        <v>62</v>
      </c>
      <c r="D90" s="35" t="s">
        <v>82</v>
      </c>
      <c r="E90" s="27" t="s">
        <v>33</v>
      </c>
      <c r="F90" s="28">
        <f t="shared" si="2"/>
        <v>9480</v>
      </c>
      <c r="G90" s="570"/>
      <c r="H90" s="1198">
        <v>9500</v>
      </c>
      <c r="I90" s="1183">
        <v>9480</v>
      </c>
      <c r="J90" s="834"/>
      <c r="K90" s="583">
        <f t="shared" si="3"/>
        <v>9480</v>
      </c>
      <c r="L90" s="575"/>
    </row>
    <row r="91" spans="1:12" s="7" customFormat="1" ht="21.75" customHeight="1">
      <c r="A91" s="319">
        <v>85</v>
      </c>
      <c r="B91" s="8"/>
      <c r="C91" s="26"/>
      <c r="D91" s="33" t="s">
        <v>83</v>
      </c>
      <c r="E91" s="29"/>
      <c r="F91" s="28">
        <f t="shared" si="2"/>
        <v>0</v>
      </c>
      <c r="G91" s="567"/>
      <c r="H91" s="1221"/>
      <c r="I91" s="1208"/>
      <c r="J91" s="872"/>
      <c r="K91" s="583"/>
      <c r="L91" s="575"/>
    </row>
    <row r="92" spans="1:12" ht="33.75">
      <c r="A92" s="319">
        <v>86</v>
      </c>
      <c r="B92" s="8"/>
      <c r="C92" s="26">
        <v>63</v>
      </c>
      <c r="D92" s="35" t="s">
        <v>84</v>
      </c>
      <c r="E92" s="27" t="s">
        <v>33</v>
      </c>
      <c r="F92" s="28">
        <f t="shared" si="2"/>
        <v>14922</v>
      </c>
      <c r="G92" s="570"/>
      <c r="H92" s="1198">
        <v>15000</v>
      </c>
      <c r="I92" s="1183">
        <v>14922</v>
      </c>
      <c r="J92" s="834"/>
      <c r="K92" s="583">
        <f t="shared" si="3"/>
        <v>14922</v>
      </c>
      <c r="L92" s="576"/>
    </row>
    <row r="93" spans="1:12" ht="21.75" customHeight="1">
      <c r="A93" s="319">
        <v>87</v>
      </c>
      <c r="B93" s="8"/>
      <c r="C93" s="26"/>
      <c r="D93" s="33" t="s">
        <v>85</v>
      </c>
      <c r="E93" s="27"/>
      <c r="F93" s="28">
        <f t="shared" si="2"/>
        <v>0</v>
      </c>
      <c r="G93" s="570"/>
      <c r="H93" s="1198"/>
      <c r="I93" s="1183"/>
      <c r="J93" s="834"/>
      <c r="K93" s="583"/>
      <c r="L93" s="576"/>
    </row>
    <row r="94" spans="1:12" ht="17.25">
      <c r="A94" s="319">
        <v>88</v>
      </c>
      <c r="B94" s="8"/>
      <c r="C94" s="26">
        <v>64</v>
      </c>
      <c r="D94" s="35" t="s">
        <v>86</v>
      </c>
      <c r="E94" s="27" t="s">
        <v>33</v>
      </c>
      <c r="F94" s="28">
        <f t="shared" si="2"/>
        <v>770</v>
      </c>
      <c r="G94" s="570"/>
      <c r="H94" s="1198">
        <v>800</v>
      </c>
      <c r="I94" s="1183">
        <v>770</v>
      </c>
      <c r="J94" s="834"/>
      <c r="K94" s="583">
        <f t="shared" si="3"/>
        <v>770</v>
      </c>
      <c r="L94" s="576"/>
    </row>
    <row r="95" spans="1:12" ht="17.25">
      <c r="A95" s="319">
        <v>89</v>
      </c>
      <c r="B95" s="8"/>
      <c r="C95" s="26">
        <v>65</v>
      </c>
      <c r="D95" s="35" t="s">
        <v>87</v>
      </c>
      <c r="E95" s="27" t="s">
        <v>33</v>
      </c>
      <c r="F95" s="28">
        <f t="shared" si="2"/>
        <v>1443</v>
      </c>
      <c r="G95" s="570"/>
      <c r="H95" s="1198">
        <v>1500</v>
      </c>
      <c r="I95" s="1183">
        <v>1443</v>
      </c>
      <c r="J95" s="834"/>
      <c r="K95" s="583">
        <f t="shared" si="3"/>
        <v>1443</v>
      </c>
      <c r="L95" s="576"/>
    </row>
    <row r="96" spans="1:12" ht="17.25">
      <c r="A96" s="319">
        <v>90</v>
      </c>
      <c r="B96" s="8"/>
      <c r="C96" s="26"/>
      <c r="D96" s="33" t="s">
        <v>88</v>
      </c>
      <c r="E96" s="27"/>
      <c r="F96" s="28">
        <f t="shared" si="2"/>
        <v>0</v>
      </c>
      <c r="G96" s="570"/>
      <c r="H96" s="1198"/>
      <c r="I96" s="1183"/>
      <c r="J96" s="834"/>
      <c r="K96" s="583"/>
      <c r="L96" s="576"/>
    </row>
    <row r="97" spans="1:12" ht="17.25">
      <c r="A97" s="319">
        <v>91</v>
      </c>
      <c r="B97" s="8"/>
      <c r="C97" s="26">
        <v>66</v>
      </c>
      <c r="D97" s="35" t="s">
        <v>89</v>
      </c>
      <c r="E97" s="27" t="s">
        <v>33</v>
      </c>
      <c r="F97" s="28">
        <f t="shared" si="2"/>
        <v>11757</v>
      </c>
      <c r="G97" s="570"/>
      <c r="H97" s="1198">
        <v>11500</v>
      </c>
      <c r="I97" s="1183">
        <v>11757</v>
      </c>
      <c r="J97" s="834"/>
      <c r="K97" s="583">
        <f t="shared" si="3"/>
        <v>11757</v>
      </c>
      <c r="L97" s="576"/>
    </row>
    <row r="98" spans="1:12" ht="17.25">
      <c r="A98" s="319">
        <v>92</v>
      </c>
      <c r="B98" s="8"/>
      <c r="C98" s="26">
        <v>67</v>
      </c>
      <c r="D98" s="35" t="s">
        <v>778</v>
      </c>
      <c r="E98" s="27" t="s">
        <v>33</v>
      </c>
      <c r="F98" s="28">
        <f t="shared" si="2"/>
        <v>1400</v>
      </c>
      <c r="G98" s="570"/>
      <c r="H98" s="1198"/>
      <c r="I98" s="1183">
        <v>1400</v>
      </c>
      <c r="J98" s="834"/>
      <c r="K98" s="583">
        <f t="shared" si="3"/>
        <v>1400</v>
      </c>
      <c r="L98" s="576"/>
    </row>
    <row r="99" spans="1:12" ht="17.25">
      <c r="A99" s="319">
        <v>93</v>
      </c>
      <c r="B99" s="8"/>
      <c r="C99" s="26"/>
      <c r="D99" s="33" t="s">
        <v>718</v>
      </c>
      <c r="E99" s="27"/>
      <c r="F99" s="28">
        <f t="shared" si="2"/>
        <v>0</v>
      </c>
      <c r="G99" s="570"/>
      <c r="H99" s="1198"/>
      <c r="I99" s="1183"/>
      <c r="J99" s="834"/>
      <c r="K99" s="583"/>
      <c r="L99" s="576"/>
    </row>
    <row r="100" spans="1:12" ht="17.25">
      <c r="A100" s="319">
        <v>94</v>
      </c>
      <c r="B100" s="8"/>
      <c r="C100" s="26">
        <v>68</v>
      </c>
      <c r="D100" s="35" t="s">
        <v>781</v>
      </c>
      <c r="E100" s="27" t="s">
        <v>33</v>
      </c>
      <c r="F100" s="28">
        <f t="shared" si="2"/>
        <v>500</v>
      </c>
      <c r="G100" s="570"/>
      <c r="H100" s="1198"/>
      <c r="I100" s="1183">
        <v>500</v>
      </c>
      <c r="J100" s="834"/>
      <c r="K100" s="583">
        <f t="shared" si="3"/>
        <v>500</v>
      </c>
      <c r="L100" s="576"/>
    </row>
    <row r="101" spans="1:12" ht="17.25">
      <c r="A101" s="319">
        <v>95</v>
      </c>
      <c r="B101" s="8"/>
      <c r="C101" s="26"/>
      <c r="D101" s="33" t="s">
        <v>90</v>
      </c>
      <c r="E101" s="27"/>
      <c r="F101" s="28">
        <f t="shared" si="2"/>
        <v>0</v>
      </c>
      <c r="G101" s="570"/>
      <c r="H101" s="1198"/>
      <c r="I101" s="1183"/>
      <c r="J101" s="834"/>
      <c r="K101" s="583"/>
      <c r="L101" s="576"/>
    </row>
    <row r="102" spans="1:12" ht="17.25">
      <c r="A102" s="319">
        <v>96</v>
      </c>
      <c r="B102" s="8"/>
      <c r="C102" s="26">
        <v>69</v>
      </c>
      <c r="D102" s="35" t="s">
        <v>91</v>
      </c>
      <c r="E102" s="27" t="s">
        <v>33</v>
      </c>
      <c r="F102" s="28">
        <f t="shared" si="2"/>
        <v>6400</v>
      </c>
      <c r="G102" s="570"/>
      <c r="H102" s="1198">
        <v>6500</v>
      </c>
      <c r="I102" s="1183">
        <v>6400</v>
      </c>
      <c r="J102" s="834"/>
      <c r="K102" s="583">
        <f t="shared" si="3"/>
        <v>6400</v>
      </c>
      <c r="L102" s="576"/>
    </row>
    <row r="103" spans="1:12" ht="17.25">
      <c r="A103" s="319">
        <v>97</v>
      </c>
      <c r="B103" s="8"/>
      <c r="C103" s="26"/>
      <c r="D103" s="33" t="s">
        <v>92</v>
      </c>
      <c r="E103" s="27"/>
      <c r="F103" s="28">
        <f t="shared" si="2"/>
        <v>0</v>
      </c>
      <c r="G103" s="570"/>
      <c r="H103" s="1198"/>
      <c r="I103" s="1183"/>
      <c r="J103" s="834"/>
      <c r="K103" s="583"/>
      <c r="L103" s="576"/>
    </row>
    <row r="104" spans="1:12" ht="17.25">
      <c r="A104" s="319">
        <v>98</v>
      </c>
      <c r="B104" s="8"/>
      <c r="C104" s="26">
        <v>70</v>
      </c>
      <c r="D104" s="35" t="s">
        <v>570</v>
      </c>
      <c r="E104" s="27" t="s">
        <v>33</v>
      </c>
      <c r="F104" s="28">
        <f t="shared" si="2"/>
        <v>0</v>
      </c>
      <c r="G104" s="570"/>
      <c r="H104" s="1198">
        <v>5500</v>
      </c>
      <c r="I104" s="1183">
        <v>0</v>
      </c>
      <c r="J104" s="834"/>
      <c r="K104" s="583">
        <f t="shared" si="3"/>
        <v>0</v>
      </c>
      <c r="L104" s="576"/>
    </row>
    <row r="105" spans="1:12" ht="17.25">
      <c r="A105" s="319">
        <v>99</v>
      </c>
      <c r="B105" s="8"/>
      <c r="C105" s="26"/>
      <c r="D105" s="33" t="s">
        <v>93</v>
      </c>
      <c r="E105" s="27"/>
      <c r="F105" s="28">
        <f t="shared" si="2"/>
        <v>0</v>
      </c>
      <c r="G105" s="570"/>
      <c r="H105" s="1198"/>
      <c r="I105" s="1183"/>
      <c r="J105" s="834"/>
      <c r="K105" s="583"/>
      <c r="L105" s="576"/>
    </row>
    <row r="106" spans="1:12" ht="17.25">
      <c r="A106" s="319">
        <v>100</v>
      </c>
      <c r="B106" s="8"/>
      <c r="C106" s="26"/>
      <c r="D106" s="36" t="s">
        <v>94</v>
      </c>
      <c r="E106" s="27"/>
      <c r="F106" s="28">
        <f t="shared" si="2"/>
        <v>0</v>
      </c>
      <c r="G106" s="570"/>
      <c r="H106" s="1198"/>
      <c r="I106" s="1183"/>
      <c r="J106" s="834"/>
      <c r="K106" s="583"/>
      <c r="L106" s="576"/>
    </row>
    <row r="107" spans="1:12" ht="17.25">
      <c r="A107" s="319">
        <v>101</v>
      </c>
      <c r="B107" s="8"/>
      <c r="C107" s="26">
        <v>71</v>
      </c>
      <c r="D107" s="35" t="s">
        <v>569</v>
      </c>
      <c r="E107" s="27" t="s">
        <v>33</v>
      </c>
      <c r="F107" s="28">
        <f t="shared" si="2"/>
        <v>7423</v>
      </c>
      <c r="G107" s="570"/>
      <c r="H107" s="1198">
        <v>7500</v>
      </c>
      <c r="I107" s="1183">
        <v>7423</v>
      </c>
      <c r="J107" s="834"/>
      <c r="K107" s="583">
        <f t="shared" si="3"/>
        <v>7423</v>
      </c>
      <c r="L107" s="576"/>
    </row>
    <row r="108" spans="1:12" ht="17.25">
      <c r="A108" s="319">
        <v>102</v>
      </c>
      <c r="B108" s="8"/>
      <c r="C108" s="26">
        <v>72</v>
      </c>
      <c r="D108" s="35" t="s">
        <v>544</v>
      </c>
      <c r="E108" s="27" t="s">
        <v>33</v>
      </c>
      <c r="F108" s="28">
        <f t="shared" si="2"/>
        <v>2474</v>
      </c>
      <c r="G108" s="570"/>
      <c r="H108" s="1198">
        <v>2500</v>
      </c>
      <c r="I108" s="1183">
        <v>2474</v>
      </c>
      <c r="J108" s="834"/>
      <c r="K108" s="583">
        <f t="shared" si="3"/>
        <v>2474</v>
      </c>
      <c r="L108" s="576"/>
    </row>
    <row r="109" spans="1:12" ht="17.25">
      <c r="A109" s="319">
        <v>103</v>
      </c>
      <c r="B109" s="8"/>
      <c r="C109" s="26">
        <v>73</v>
      </c>
      <c r="D109" s="35" t="s">
        <v>545</v>
      </c>
      <c r="E109" s="27" t="s">
        <v>33</v>
      </c>
      <c r="F109" s="28">
        <f t="shared" si="2"/>
        <v>620</v>
      </c>
      <c r="G109" s="570"/>
      <c r="H109" s="1198">
        <v>1500</v>
      </c>
      <c r="I109" s="1183">
        <v>620</v>
      </c>
      <c r="J109" s="834"/>
      <c r="K109" s="583">
        <f t="shared" si="3"/>
        <v>620</v>
      </c>
      <c r="L109" s="576"/>
    </row>
    <row r="110" spans="1:12" ht="17.25">
      <c r="A110" s="319">
        <v>104</v>
      </c>
      <c r="B110" s="8"/>
      <c r="C110" s="26">
        <v>74</v>
      </c>
      <c r="D110" s="35" t="s">
        <v>95</v>
      </c>
      <c r="E110" s="27" t="s">
        <v>33</v>
      </c>
      <c r="F110" s="28">
        <f t="shared" si="2"/>
        <v>4454</v>
      </c>
      <c r="G110" s="570"/>
      <c r="H110" s="1198">
        <v>4500</v>
      </c>
      <c r="I110" s="1183">
        <v>4454</v>
      </c>
      <c r="J110" s="834"/>
      <c r="K110" s="583">
        <f t="shared" si="3"/>
        <v>4454</v>
      </c>
      <c r="L110" s="576"/>
    </row>
    <row r="111" spans="1:12" ht="17.25">
      <c r="A111" s="319">
        <v>105</v>
      </c>
      <c r="B111" s="8"/>
      <c r="C111" s="26"/>
      <c r="D111" s="33" t="s">
        <v>96</v>
      </c>
      <c r="E111" s="27"/>
      <c r="F111" s="28">
        <f t="shared" si="2"/>
        <v>0</v>
      </c>
      <c r="G111" s="570"/>
      <c r="H111" s="1198"/>
      <c r="I111" s="1183"/>
      <c r="J111" s="834"/>
      <c r="K111" s="583"/>
      <c r="L111" s="576"/>
    </row>
    <row r="112" spans="1:12" ht="33.75">
      <c r="A112" s="319">
        <v>106</v>
      </c>
      <c r="B112" s="8"/>
      <c r="C112" s="26">
        <v>75</v>
      </c>
      <c r="D112" s="35" t="s">
        <v>705</v>
      </c>
      <c r="E112" s="27" t="s">
        <v>33</v>
      </c>
      <c r="F112" s="28">
        <f t="shared" si="2"/>
        <v>52000</v>
      </c>
      <c r="G112" s="570">
        <v>51637</v>
      </c>
      <c r="H112" s="1198"/>
      <c r="I112" s="1183">
        <v>363</v>
      </c>
      <c r="J112" s="834"/>
      <c r="K112" s="583">
        <f t="shared" si="3"/>
        <v>363</v>
      </c>
      <c r="L112" s="576"/>
    </row>
    <row r="113" spans="1:12" ht="17.25">
      <c r="A113" s="319">
        <v>107</v>
      </c>
      <c r="B113" s="8"/>
      <c r="C113" s="26">
        <v>76</v>
      </c>
      <c r="D113" s="35" t="s">
        <v>714</v>
      </c>
      <c r="E113" s="27" t="s">
        <v>33</v>
      </c>
      <c r="F113" s="28">
        <f t="shared" si="2"/>
        <v>795</v>
      </c>
      <c r="G113" s="570"/>
      <c r="H113" s="1198"/>
      <c r="I113" s="1183">
        <v>795</v>
      </c>
      <c r="J113" s="834"/>
      <c r="K113" s="583">
        <f t="shared" si="3"/>
        <v>795</v>
      </c>
      <c r="L113" s="576"/>
    </row>
    <row r="114" spans="1:12" ht="17.25">
      <c r="A114" s="319">
        <v>108</v>
      </c>
      <c r="B114" s="8"/>
      <c r="C114" s="26">
        <v>77</v>
      </c>
      <c r="D114" s="35" t="s">
        <v>97</v>
      </c>
      <c r="E114" s="27" t="s">
        <v>33</v>
      </c>
      <c r="F114" s="28">
        <f t="shared" si="2"/>
        <v>0</v>
      </c>
      <c r="G114" s="570"/>
      <c r="H114" s="1198">
        <v>6000</v>
      </c>
      <c r="I114" s="1183">
        <v>0</v>
      </c>
      <c r="J114" s="834"/>
      <c r="K114" s="583">
        <f t="shared" si="3"/>
        <v>0</v>
      </c>
      <c r="L114" s="576"/>
    </row>
    <row r="115" spans="1:12" ht="17.25">
      <c r="A115" s="319">
        <v>109</v>
      </c>
      <c r="B115" s="8"/>
      <c r="C115" s="26">
        <v>78</v>
      </c>
      <c r="D115" s="35" t="s">
        <v>774</v>
      </c>
      <c r="E115" s="27" t="s">
        <v>33</v>
      </c>
      <c r="F115" s="28">
        <f t="shared" si="2"/>
        <v>0</v>
      </c>
      <c r="G115" s="570"/>
      <c r="H115" s="1198"/>
      <c r="I115" s="1183">
        <v>0</v>
      </c>
      <c r="J115" s="834"/>
      <c r="K115" s="583">
        <f t="shared" si="3"/>
        <v>0</v>
      </c>
      <c r="L115" s="576"/>
    </row>
    <row r="116" spans="1:12" ht="17.25">
      <c r="A116" s="319">
        <v>110</v>
      </c>
      <c r="B116" s="8"/>
      <c r="C116" s="26">
        <v>79</v>
      </c>
      <c r="D116" s="35" t="s">
        <v>775</v>
      </c>
      <c r="E116" s="27" t="s">
        <v>33</v>
      </c>
      <c r="F116" s="28">
        <f t="shared" si="2"/>
        <v>3100</v>
      </c>
      <c r="G116" s="570"/>
      <c r="H116" s="1198"/>
      <c r="I116" s="1183">
        <v>3100</v>
      </c>
      <c r="J116" s="834"/>
      <c r="K116" s="583">
        <f t="shared" si="3"/>
        <v>3100</v>
      </c>
      <c r="L116" s="576"/>
    </row>
    <row r="117" spans="1:12" ht="17.25">
      <c r="A117" s="319">
        <v>111</v>
      </c>
      <c r="B117" s="8"/>
      <c r="C117" s="26">
        <v>80</v>
      </c>
      <c r="D117" s="35" t="s">
        <v>870</v>
      </c>
      <c r="E117" s="27" t="s">
        <v>33</v>
      </c>
      <c r="F117" s="28">
        <f t="shared" si="2"/>
        <v>3500</v>
      </c>
      <c r="G117" s="570"/>
      <c r="H117" s="1198"/>
      <c r="I117" s="1183">
        <v>3500</v>
      </c>
      <c r="J117" s="834"/>
      <c r="K117" s="583">
        <f t="shared" si="3"/>
        <v>3500</v>
      </c>
      <c r="L117" s="576"/>
    </row>
    <row r="118" spans="1:12" ht="17.25">
      <c r="A118" s="319">
        <v>112</v>
      </c>
      <c r="B118" s="8"/>
      <c r="C118" s="26"/>
      <c r="D118" s="36" t="s">
        <v>104</v>
      </c>
      <c r="E118" s="37" t="s">
        <v>33</v>
      </c>
      <c r="F118" s="28">
        <f t="shared" si="2"/>
        <v>0</v>
      </c>
      <c r="G118" s="570"/>
      <c r="H118" s="1198"/>
      <c r="I118" s="1183"/>
      <c r="J118" s="834"/>
      <c r="K118" s="583">
        <f t="shared" si="3"/>
        <v>0</v>
      </c>
      <c r="L118" s="575"/>
    </row>
    <row r="119" spans="1:12" ht="33" customHeight="1">
      <c r="A119" s="319">
        <v>113</v>
      </c>
      <c r="B119" s="3"/>
      <c r="C119" s="346">
        <v>81</v>
      </c>
      <c r="D119" s="35" t="s">
        <v>105</v>
      </c>
      <c r="E119" s="37" t="s">
        <v>33</v>
      </c>
      <c r="F119" s="28">
        <f t="shared" si="2"/>
        <v>1500</v>
      </c>
      <c r="G119" s="570"/>
      <c r="H119" s="1198">
        <v>12000</v>
      </c>
      <c r="I119" s="1183">
        <v>1500</v>
      </c>
      <c r="J119" s="834"/>
      <c r="K119" s="583">
        <f t="shared" si="3"/>
        <v>1500</v>
      </c>
      <c r="L119" s="575"/>
    </row>
    <row r="120" spans="1:12" ht="17.25">
      <c r="A120" s="319">
        <v>114</v>
      </c>
      <c r="B120" s="8"/>
      <c r="C120" s="26">
        <v>82</v>
      </c>
      <c r="D120" s="35" t="s">
        <v>106</v>
      </c>
      <c r="E120" s="37" t="s">
        <v>33</v>
      </c>
      <c r="F120" s="28">
        <f t="shared" si="2"/>
        <v>18740</v>
      </c>
      <c r="G120" s="570"/>
      <c r="H120" s="1198">
        <v>3750</v>
      </c>
      <c r="I120" s="1183">
        <v>18740</v>
      </c>
      <c r="J120" s="834"/>
      <c r="K120" s="583">
        <f t="shared" si="3"/>
        <v>18740</v>
      </c>
      <c r="L120" s="575"/>
    </row>
    <row r="121" spans="1:12" ht="17.25">
      <c r="A121" s="319">
        <v>115</v>
      </c>
      <c r="B121" s="8"/>
      <c r="C121" s="26">
        <v>83</v>
      </c>
      <c r="D121" s="35" t="s">
        <v>107</v>
      </c>
      <c r="E121" s="37" t="s">
        <v>33</v>
      </c>
      <c r="F121" s="28">
        <f t="shared" si="2"/>
        <v>2884</v>
      </c>
      <c r="G121" s="570"/>
      <c r="H121" s="1198">
        <v>2900</v>
      </c>
      <c r="I121" s="1183">
        <v>2884</v>
      </c>
      <c r="J121" s="834"/>
      <c r="K121" s="583">
        <f t="shared" si="3"/>
        <v>2884</v>
      </c>
      <c r="L121" s="575"/>
    </row>
    <row r="122" spans="1:12" ht="17.25">
      <c r="A122" s="319">
        <v>116</v>
      </c>
      <c r="B122" s="8"/>
      <c r="C122" s="26">
        <v>84</v>
      </c>
      <c r="D122" s="35" t="s">
        <v>108</v>
      </c>
      <c r="E122" s="38" t="s">
        <v>33</v>
      </c>
      <c r="F122" s="28">
        <f t="shared" si="2"/>
        <v>3481</v>
      </c>
      <c r="G122" s="570"/>
      <c r="H122" s="1198">
        <v>3500</v>
      </c>
      <c r="I122" s="1183">
        <v>3481</v>
      </c>
      <c r="J122" s="834"/>
      <c r="K122" s="583">
        <f t="shared" si="3"/>
        <v>3481</v>
      </c>
      <c r="L122" s="575"/>
    </row>
    <row r="123" spans="1:12" ht="17.25">
      <c r="A123" s="319">
        <v>117</v>
      </c>
      <c r="B123" s="8"/>
      <c r="C123" s="26">
        <v>85</v>
      </c>
      <c r="D123" s="35" t="s">
        <v>109</v>
      </c>
      <c r="E123" s="37" t="s">
        <v>33</v>
      </c>
      <c r="F123" s="28">
        <f t="shared" si="2"/>
        <v>2984</v>
      </c>
      <c r="G123" s="570"/>
      <c r="H123" s="1198">
        <v>3000</v>
      </c>
      <c r="I123" s="1183">
        <v>2984</v>
      </c>
      <c r="J123" s="834"/>
      <c r="K123" s="583">
        <f t="shared" si="3"/>
        <v>2984</v>
      </c>
      <c r="L123" s="575"/>
    </row>
    <row r="124" spans="1:12" ht="17.25">
      <c r="A124" s="319">
        <v>118</v>
      </c>
      <c r="B124" s="8"/>
      <c r="C124" s="26">
        <v>86</v>
      </c>
      <c r="D124" s="35" t="s">
        <v>110</v>
      </c>
      <c r="E124" s="37" t="s">
        <v>33</v>
      </c>
      <c r="F124" s="28">
        <f t="shared" si="2"/>
        <v>9585</v>
      </c>
      <c r="G124" s="570"/>
      <c r="H124" s="1198">
        <v>9000</v>
      </c>
      <c r="I124" s="1183">
        <v>9585</v>
      </c>
      <c r="J124" s="834"/>
      <c r="K124" s="583">
        <f t="shared" si="3"/>
        <v>9585</v>
      </c>
      <c r="L124" s="575"/>
    </row>
    <row r="125" spans="1:12" ht="17.25">
      <c r="A125" s="319">
        <v>119</v>
      </c>
      <c r="B125" s="8"/>
      <c r="C125" s="26">
        <v>87</v>
      </c>
      <c r="D125" s="35" t="s">
        <v>111</v>
      </c>
      <c r="E125" s="37" t="s">
        <v>33</v>
      </c>
      <c r="F125" s="28">
        <f t="shared" si="2"/>
        <v>1400</v>
      </c>
      <c r="G125" s="570"/>
      <c r="H125" s="1198">
        <v>1850</v>
      </c>
      <c r="I125" s="1183">
        <v>1400</v>
      </c>
      <c r="J125" s="834"/>
      <c r="K125" s="583">
        <f t="shared" si="3"/>
        <v>1400</v>
      </c>
      <c r="L125" s="575"/>
    </row>
    <row r="126" spans="1:12" ht="17.25">
      <c r="A126" s="319">
        <v>120</v>
      </c>
      <c r="B126" s="8"/>
      <c r="C126" s="26"/>
      <c r="D126" s="36" t="s">
        <v>555</v>
      </c>
      <c r="E126" s="38"/>
      <c r="F126" s="28">
        <f t="shared" si="2"/>
        <v>0</v>
      </c>
      <c r="G126" s="570"/>
      <c r="H126" s="1198"/>
      <c r="I126" s="1183"/>
      <c r="J126" s="834"/>
      <c r="K126" s="583"/>
      <c r="L126" s="575"/>
    </row>
    <row r="127" spans="1:12" ht="17.25">
      <c r="A127" s="319">
        <v>121</v>
      </c>
      <c r="B127" s="8"/>
      <c r="C127" s="26">
        <v>88</v>
      </c>
      <c r="D127" s="35" t="s">
        <v>112</v>
      </c>
      <c r="E127" s="38" t="s">
        <v>33</v>
      </c>
      <c r="F127" s="28">
        <f t="shared" si="2"/>
        <v>500</v>
      </c>
      <c r="G127" s="570"/>
      <c r="H127" s="1198">
        <v>500</v>
      </c>
      <c r="I127" s="1183">
        <v>500</v>
      </c>
      <c r="J127" s="834"/>
      <c r="K127" s="583">
        <f t="shared" si="3"/>
        <v>500</v>
      </c>
      <c r="L127" s="575"/>
    </row>
    <row r="128" spans="1:12" ht="17.25">
      <c r="A128" s="319">
        <v>122</v>
      </c>
      <c r="B128" s="8"/>
      <c r="C128" s="26"/>
      <c r="D128" s="36" t="s">
        <v>113</v>
      </c>
      <c r="E128" s="37"/>
      <c r="F128" s="28">
        <f t="shared" si="2"/>
        <v>0</v>
      </c>
      <c r="G128" s="570"/>
      <c r="H128" s="1198"/>
      <c r="I128" s="1183"/>
      <c r="J128" s="834"/>
      <c r="K128" s="583"/>
      <c r="L128" s="575"/>
    </row>
    <row r="129" spans="1:12" ht="17.25">
      <c r="A129" s="319">
        <v>123</v>
      </c>
      <c r="B129" s="8"/>
      <c r="C129" s="26">
        <v>89</v>
      </c>
      <c r="D129" s="35" t="s">
        <v>114</v>
      </c>
      <c r="E129" s="37" t="s">
        <v>33</v>
      </c>
      <c r="F129" s="28">
        <f t="shared" si="2"/>
        <v>1989</v>
      </c>
      <c r="G129" s="570"/>
      <c r="H129" s="1198">
        <v>2000</v>
      </c>
      <c r="I129" s="1183">
        <v>1989</v>
      </c>
      <c r="J129" s="834"/>
      <c r="K129" s="583">
        <f t="shared" si="3"/>
        <v>1989</v>
      </c>
      <c r="L129" s="575"/>
    </row>
    <row r="130" spans="1:12" ht="17.25">
      <c r="A130" s="319">
        <v>124</v>
      </c>
      <c r="B130" s="8"/>
      <c r="C130" s="26"/>
      <c r="D130" s="33" t="s">
        <v>14</v>
      </c>
      <c r="E130" s="37"/>
      <c r="F130" s="28">
        <f t="shared" si="2"/>
        <v>0</v>
      </c>
      <c r="G130" s="570"/>
      <c r="H130" s="1198"/>
      <c r="I130" s="1183"/>
      <c r="J130" s="834"/>
      <c r="K130" s="583"/>
      <c r="L130" s="575"/>
    </row>
    <row r="131" spans="1:12" ht="17.25">
      <c r="A131" s="319">
        <v>125</v>
      </c>
      <c r="B131" s="8"/>
      <c r="C131" s="26"/>
      <c r="D131" s="327" t="s">
        <v>115</v>
      </c>
      <c r="E131" s="37"/>
      <c r="F131" s="28">
        <f t="shared" si="2"/>
        <v>0</v>
      </c>
      <c r="G131" s="570"/>
      <c r="H131" s="1198"/>
      <c r="I131" s="1183"/>
      <c r="J131" s="834"/>
      <c r="K131" s="583"/>
      <c r="L131" s="575"/>
    </row>
    <row r="132" spans="1:12" ht="17.25">
      <c r="A132" s="319">
        <v>126</v>
      </c>
      <c r="B132" s="8"/>
      <c r="C132" s="26">
        <v>90</v>
      </c>
      <c r="D132" s="35" t="s">
        <v>116</v>
      </c>
      <c r="E132" s="38" t="s">
        <v>33</v>
      </c>
      <c r="F132" s="28">
        <f t="shared" si="2"/>
        <v>920</v>
      </c>
      <c r="G132" s="570"/>
      <c r="H132" s="1198">
        <v>1500</v>
      </c>
      <c r="I132" s="1183">
        <v>920</v>
      </c>
      <c r="J132" s="834"/>
      <c r="K132" s="583">
        <f t="shared" si="3"/>
        <v>920</v>
      </c>
      <c r="L132" s="575"/>
    </row>
    <row r="133" spans="1:12" ht="17.25">
      <c r="A133" s="319">
        <v>127</v>
      </c>
      <c r="B133" s="8"/>
      <c r="C133" s="26"/>
      <c r="D133" s="327" t="s">
        <v>117</v>
      </c>
      <c r="E133" s="37"/>
      <c r="F133" s="28">
        <f t="shared" si="2"/>
        <v>0</v>
      </c>
      <c r="G133" s="570"/>
      <c r="H133" s="1198"/>
      <c r="I133" s="1183"/>
      <c r="J133" s="834"/>
      <c r="K133" s="583"/>
      <c r="L133" s="575"/>
    </row>
    <row r="134" spans="1:12" ht="17.25">
      <c r="A134" s="319">
        <v>128</v>
      </c>
      <c r="B134" s="8"/>
      <c r="C134" s="26">
        <v>91</v>
      </c>
      <c r="D134" s="35" t="s">
        <v>118</v>
      </c>
      <c r="E134" s="38" t="s">
        <v>33</v>
      </c>
      <c r="F134" s="28">
        <f t="shared" si="2"/>
        <v>0</v>
      </c>
      <c r="G134" s="570"/>
      <c r="H134" s="1198">
        <v>5500</v>
      </c>
      <c r="I134" s="1183">
        <v>0</v>
      </c>
      <c r="J134" s="834"/>
      <c r="K134" s="583">
        <f t="shared" si="3"/>
        <v>0</v>
      </c>
      <c r="L134" s="575"/>
    </row>
    <row r="135" spans="1:12" ht="17.25">
      <c r="A135" s="319">
        <v>129</v>
      </c>
      <c r="B135" s="8"/>
      <c r="C135" s="26">
        <v>92</v>
      </c>
      <c r="D135" s="35" t="s">
        <v>785</v>
      </c>
      <c r="E135" s="38" t="s">
        <v>33</v>
      </c>
      <c r="F135" s="28">
        <f t="shared" si="2"/>
        <v>5340</v>
      </c>
      <c r="G135" s="570"/>
      <c r="H135" s="1198"/>
      <c r="I135" s="1183">
        <v>5340</v>
      </c>
      <c r="J135" s="834"/>
      <c r="K135" s="583">
        <f t="shared" si="3"/>
        <v>5340</v>
      </c>
      <c r="L135" s="575"/>
    </row>
    <row r="136" spans="1:12" ht="17.25">
      <c r="A136" s="319">
        <v>130</v>
      </c>
      <c r="B136" s="8"/>
      <c r="C136" s="26"/>
      <c r="D136" s="36" t="s">
        <v>119</v>
      </c>
      <c r="E136" s="37"/>
      <c r="F136" s="28">
        <f t="shared" si="2"/>
        <v>0</v>
      </c>
      <c r="G136" s="570"/>
      <c r="H136" s="1198"/>
      <c r="I136" s="1183"/>
      <c r="J136" s="834"/>
      <c r="K136" s="583"/>
      <c r="L136" s="575"/>
    </row>
    <row r="137" spans="1:12" ht="17.25">
      <c r="A137" s="319">
        <v>131</v>
      </c>
      <c r="B137" s="8"/>
      <c r="C137" s="26">
        <v>93</v>
      </c>
      <c r="D137" s="348" t="s">
        <v>729</v>
      </c>
      <c r="E137" s="37" t="s">
        <v>33</v>
      </c>
      <c r="F137" s="28">
        <f t="shared" si="2"/>
        <v>9933</v>
      </c>
      <c r="G137" s="570"/>
      <c r="H137" s="1198"/>
      <c r="I137" s="1183">
        <v>9933</v>
      </c>
      <c r="J137" s="834"/>
      <c r="K137" s="583">
        <f t="shared" si="3"/>
        <v>9933</v>
      </c>
      <c r="L137" s="575"/>
    </row>
    <row r="138" spans="1:12" s="2" customFormat="1" ht="33" customHeight="1">
      <c r="A138" s="319">
        <v>132</v>
      </c>
      <c r="B138" s="3"/>
      <c r="C138" s="346">
        <v>94</v>
      </c>
      <c r="D138" s="348" t="s">
        <v>120</v>
      </c>
      <c r="E138" s="347" t="s">
        <v>33</v>
      </c>
      <c r="F138" s="28">
        <f>SUM(G138,K138,L138)</f>
        <v>3465</v>
      </c>
      <c r="G138" s="571"/>
      <c r="H138" s="1199">
        <v>3500</v>
      </c>
      <c r="I138" s="1184">
        <v>3465</v>
      </c>
      <c r="J138" s="835"/>
      <c r="K138" s="583">
        <f t="shared" si="3"/>
        <v>3465</v>
      </c>
      <c r="L138" s="868"/>
    </row>
    <row r="139" spans="1:12" ht="17.25">
      <c r="A139" s="319">
        <v>133</v>
      </c>
      <c r="B139" s="8"/>
      <c r="C139" s="26">
        <v>95</v>
      </c>
      <c r="D139" s="35" t="s">
        <v>121</v>
      </c>
      <c r="E139" s="37" t="s">
        <v>33</v>
      </c>
      <c r="F139" s="28">
        <f>SUM(G139,K139,L139)</f>
        <v>1200</v>
      </c>
      <c r="G139" s="570"/>
      <c r="H139" s="1198">
        <v>1200</v>
      </c>
      <c r="I139" s="1183">
        <v>1200</v>
      </c>
      <c r="J139" s="834"/>
      <c r="K139" s="583">
        <f t="shared" si="3"/>
        <v>1200</v>
      </c>
      <c r="L139" s="575"/>
    </row>
    <row r="140" spans="1:12" ht="17.25">
      <c r="A140" s="319">
        <v>134</v>
      </c>
      <c r="B140" s="8"/>
      <c r="C140" s="26">
        <v>96</v>
      </c>
      <c r="D140" s="35" t="s">
        <v>122</v>
      </c>
      <c r="E140" s="37" t="s">
        <v>33</v>
      </c>
      <c r="F140" s="28">
        <f>SUM(G140,K140,L140)</f>
        <v>1113</v>
      </c>
      <c r="G140" s="570"/>
      <c r="H140" s="1198">
        <v>700</v>
      </c>
      <c r="I140" s="1183">
        <v>1113</v>
      </c>
      <c r="J140" s="834"/>
      <c r="K140" s="583">
        <f t="shared" si="3"/>
        <v>1113</v>
      </c>
      <c r="L140" s="575"/>
    </row>
    <row r="141" spans="1:12" ht="18" thickBot="1">
      <c r="A141" s="319">
        <v>135</v>
      </c>
      <c r="B141" s="328"/>
      <c r="C141" s="329">
        <v>97</v>
      </c>
      <c r="D141" s="330" t="s">
        <v>123</v>
      </c>
      <c r="E141" s="331" t="s">
        <v>33</v>
      </c>
      <c r="F141" s="28">
        <f>SUM(G141,K141,L141)</f>
        <v>1485</v>
      </c>
      <c r="G141" s="572"/>
      <c r="H141" s="1225">
        <v>1500</v>
      </c>
      <c r="I141" s="1212">
        <v>1485</v>
      </c>
      <c r="J141" s="876"/>
      <c r="K141" s="583">
        <f t="shared" si="3"/>
        <v>1485</v>
      </c>
      <c r="L141" s="869"/>
    </row>
    <row r="142" spans="1:12" s="7" customFormat="1" ht="18.75" thickBot="1" thickTop="1">
      <c r="A142" s="319">
        <v>136</v>
      </c>
      <c r="B142" s="49"/>
      <c r="C142" s="50"/>
      <c r="D142" s="1379" t="s">
        <v>124</v>
      </c>
      <c r="E142" s="51"/>
      <c r="F142" s="52">
        <f aca="true" t="shared" si="4" ref="F142:L142">SUM(F8:F141)</f>
        <v>905669</v>
      </c>
      <c r="G142" s="556">
        <f t="shared" si="4"/>
        <v>300100</v>
      </c>
      <c r="H142" s="1226">
        <f t="shared" si="4"/>
        <v>580300</v>
      </c>
      <c r="I142" s="52">
        <f t="shared" si="4"/>
        <v>603569</v>
      </c>
      <c r="J142" s="562">
        <f t="shared" si="4"/>
        <v>2000</v>
      </c>
      <c r="K142" s="584">
        <f t="shared" si="4"/>
        <v>605569</v>
      </c>
      <c r="L142" s="579">
        <f t="shared" si="4"/>
        <v>0</v>
      </c>
    </row>
    <row r="143" spans="1:12" s="7" customFormat="1" ht="17.25">
      <c r="A143" s="319">
        <v>137</v>
      </c>
      <c r="B143" s="332"/>
      <c r="C143" s="333"/>
      <c r="D143" s="334" t="s">
        <v>546</v>
      </c>
      <c r="E143" s="335"/>
      <c r="F143" s="336"/>
      <c r="G143" s="557"/>
      <c r="H143" s="1227"/>
      <c r="I143" s="1213"/>
      <c r="J143" s="870"/>
      <c r="K143" s="585"/>
      <c r="L143" s="580"/>
    </row>
    <row r="144" spans="1:12" s="7" customFormat="1" ht="17.25">
      <c r="A144" s="319">
        <v>138</v>
      </c>
      <c r="B144" s="8">
        <v>2</v>
      </c>
      <c r="C144" s="1362"/>
      <c r="D144" s="33" t="s">
        <v>50</v>
      </c>
      <c r="E144" s="1363"/>
      <c r="F144" s="1364"/>
      <c r="G144" s="1365"/>
      <c r="H144" s="1366"/>
      <c r="I144" s="1367"/>
      <c r="J144" s="1368"/>
      <c r="K144" s="1369"/>
      <c r="L144" s="1370"/>
    </row>
    <row r="145" spans="1:12" s="7" customFormat="1" ht="17.25">
      <c r="A145" s="319">
        <v>139</v>
      </c>
      <c r="B145" s="1361"/>
      <c r="C145" s="1652">
        <v>1</v>
      </c>
      <c r="D145" s="1410" t="s">
        <v>810</v>
      </c>
      <c r="E145" s="1411" t="s">
        <v>33</v>
      </c>
      <c r="F145" s="32">
        <f aca="true" t="shared" si="5" ref="F145:F160">SUM(G145,K145,L145)</f>
        <v>130</v>
      </c>
      <c r="G145" s="1412"/>
      <c r="H145" s="1366"/>
      <c r="I145" s="1367">
        <v>130</v>
      </c>
      <c r="J145" s="1368"/>
      <c r="K145" s="1413">
        <f>SUM(I145:J145)</f>
        <v>130</v>
      </c>
      <c r="L145" s="1370"/>
    </row>
    <row r="146" spans="1:12" ht="17.25">
      <c r="A146" s="319">
        <v>140</v>
      </c>
      <c r="B146" s="8">
        <v>10</v>
      </c>
      <c r="C146" s="26"/>
      <c r="D146" s="33" t="s">
        <v>93</v>
      </c>
      <c r="E146" s="29"/>
      <c r="F146" s="32">
        <f t="shared" si="5"/>
        <v>0</v>
      </c>
      <c r="G146" s="570"/>
      <c r="H146" s="1198"/>
      <c r="I146" s="1183"/>
      <c r="J146" s="834"/>
      <c r="K146" s="586"/>
      <c r="L146" s="575"/>
    </row>
    <row r="147" spans="1:12" ht="17.25">
      <c r="A147" s="319">
        <v>141</v>
      </c>
      <c r="B147" s="8"/>
      <c r="C147" s="26">
        <v>1</v>
      </c>
      <c r="D147" s="35" t="s">
        <v>722</v>
      </c>
      <c r="E147" s="29" t="s">
        <v>33</v>
      </c>
      <c r="F147" s="32">
        <f t="shared" si="5"/>
        <v>50109</v>
      </c>
      <c r="G147" s="570"/>
      <c r="H147" s="1198"/>
      <c r="I147" s="1183">
        <v>50109</v>
      </c>
      <c r="J147" s="834"/>
      <c r="K147" s="586">
        <f>SUM(I147:J147)</f>
        <v>50109</v>
      </c>
      <c r="L147" s="575"/>
    </row>
    <row r="148" spans="1:12" ht="17.25">
      <c r="A148" s="319">
        <v>142</v>
      </c>
      <c r="B148" s="8">
        <v>13</v>
      </c>
      <c r="C148" s="26"/>
      <c r="D148" s="33" t="s">
        <v>190</v>
      </c>
      <c r="E148" s="29"/>
      <c r="F148" s="32">
        <f t="shared" si="5"/>
        <v>0</v>
      </c>
      <c r="G148" s="570"/>
      <c r="H148" s="1198"/>
      <c r="I148" s="1183"/>
      <c r="J148" s="834"/>
      <c r="K148" s="586"/>
      <c r="L148" s="575"/>
    </row>
    <row r="149" spans="1:12" ht="17.25">
      <c r="A149" s="319">
        <v>143</v>
      </c>
      <c r="B149" s="8"/>
      <c r="C149" s="26">
        <v>1</v>
      </c>
      <c r="D149" s="35" t="s">
        <v>641</v>
      </c>
      <c r="E149" s="29" t="s">
        <v>33</v>
      </c>
      <c r="F149" s="32">
        <f t="shared" si="5"/>
        <v>1000</v>
      </c>
      <c r="G149" s="570"/>
      <c r="H149" s="1198"/>
      <c r="I149" s="1183">
        <v>1000</v>
      </c>
      <c r="J149" s="834"/>
      <c r="K149" s="586">
        <f>SUM(I149:J149)</f>
        <v>1000</v>
      </c>
      <c r="L149" s="575"/>
    </row>
    <row r="150" spans="1:12" ht="17.25">
      <c r="A150" s="319">
        <v>144</v>
      </c>
      <c r="B150" s="8"/>
      <c r="C150" s="26">
        <v>2</v>
      </c>
      <c r="D150" s="35" t="s">
        <v>1251</v>
      </c>
      <c r="E150" s="29" t="s">
        <v>33</v>
      </c>
      <c r="F150" s="32">
        <f t="shared" si="5"/>
        <v>700</v>
      </c>
      <c r="G150" s="570"/>
      <c r="H150" s="1198"/>
      <c r="I150" s="1183"/>
      <c r="J150" s="834">
        <v>700</v>
      </c>
      <c r="K150" s="586">
        <f>SUM(I150:J150)</f>
        <v>700</v>
      </c>
      <c r="L150" s="575"/>
    </row>
    <row r="151" spans="1:12" ht="17.25">
      <c r="A151" s="319">
        <v>145</v>
      </c>
      <c r="B151" s="8"/>
      <c r="C151" s="26">
        <v>3</v>
      </c>
      <c r="D151" s="35" t="s">
        <v>1050</v>
      </c>
      <c r="E151" s="29" t="s">
        <v>33</v>
      </c>
      <c r="F151" s="32">
        <f t="shared" si="5"/>
        <v>650</v>
      </c>
      <c r="G151" s="570"/>
      <c r="H151" s="1198"/>
      <c r="I151" s="1183"/>
      <c r="J151" s="834">
        <v>650</v>
      </c>
      <c r="K151" s="586">
        <f>SUM(I151:J151)</f>
        <v>650</v>
      </c>
      <c r="L151" s="575"/>
    </row>
    <row r="152" spans="1:12" ht="17.25">
      <c r="A152" s="319">
        <v>146</v>
      </c>
      <c r="B152" s="8">
        <v>15</v>
      </c>
      <c r="C152" s="26"/>
      <c r="D152" s="33" t="s">
        <v>98</v>
      </c>
      <c r="E152" s="27"/>
      <c r="F152" s="32">
        <f t="shared" si="5"/>
        <v>0</v>
      </c>
      <c r="G152" s="570"/>
      <c r="H152" s="1198"/>
      <c r="I152" s="1183"/>
      <c r="J152" s="834"/>
      <c r="K152" s="586"/>
      <c r="L152" s="576"/>
    </row>
    <row r="153" spans="1:12" ht="17.25">
      <c r="A153" s="319">
        <v>147</v>
      </c>
      <c r="B153" s="8"/>
      <c r="C153" s="26">
        <v>1</v>
      </c>
      <c r="D153" s="35" t="s">
        <v>99</v>
      </c>
      <c r="E153" s="27" t="s">
        <v>33</v>
      </c>
      <c r="F153" s="32">
        <f t="shared" si="5"/>
        <v>1992</v>
      </c>
      <c r="G153" s="570"/>
      <c r="H153" s="1198">
        <v>1584</v>
      </c>
      <c r="I153" s="1183">
        <v>1584</v>
      </c>
      <c r="J153" s="834">
        <v>408</v>
      </c>
      <c r="K153" s="586">
        <f aca="true" t="shared" si="6" ref="K153:K160">SUM(I153:J153)</f>
        <v>1992</v>
      </c>
      <c r="L153" s="576"/>
    </row>
    <row r="154" spans="1:12" ht="17.25">
      <c r="A154" s="319">
        <v>148</v>
      </c>
      <c r="B154" s="8"/>
      <c r="C154" s="26">
        <v>2</v>
      </c>
      <c r="D154" s="35" t="s">
        <v>100</v>
      </c>
      <c r="E154" s="27" t="s">
        <v>33</v>
      </c>
      <c r="F154" s="32">
        <f t="shared" si="5"/>
        <v>1440</v>
      </c>
      <c r="G154" s="570"/>
      <c r="H154" s="1198">
        <v>1440</v>
      </c>
      <c r="I154" s="1183">
        <v>1440</v>
      </c>
      <c r="J154" s="834"/>
      <c r="K154" s="586">
        <f t="shared" si="6"/>
        <v>1440</v>
      </c>
      <c r="L154" s="576"/>
    </row>
    <row r="155" spans="1:12" ht="17.25">
      <c r="A155" s="319">
        <v>149</v>
      </c>
      <c r="B155" s="8"/>
      <c r="C155" s="26">
        <v>3</v>
      </c>
      <c r="D155" s="35" t="s">
        <v>101</v>
      </c>
      <c r="E155" s="27" t="s">
        <v>33</v>
      </c>
      <c r="F155" s="32">
        <f t="shared" si="5"/>
        <v>0</v>
      </c>
      <c r="G155" s="570"/>
      <c r="H155" s="1198">
        <v>408</v>
      </c>
      <c r="I155" s="1183">
        <v>408</v>
      </c>
      <c r="J155" s="834">
        <v>-408</v>
      </c>
      <c r="K155" s="586">
        <f t="shared" si="6"/>
        <v>0</v>
      </c>
      <c r="L155" s="576"/>
    </row>
    <row r="156" spans="1:12" s="4" customFormat="1" ht="17.25">
      <c r="A156" s="319">
        <v>150</v>
      </c>
      <c r="B156" s="8"/>
      <c r="C156" s="26">
        <v>4</v>
      </c>
      <c r="D156" s="35" t="s">
        <v>102</v>
      </c>
      <c r="E156" s="27" t="s">
        <v>33</v>
      </c>
      <c r="F156" s="32">
        <f t="shared" si="5"/>
        <v>0</v>
      </c>
      <c r="G156" s="570"/>
      <c r="H156" s="1198">
        <v>1500</v>
      </c>
      <c r="I156" s="1183">
        <v>0</v>
      </c>
      <c r="J156" s="834"/>
      <c r="K156" s="586">
        <f t="shared" si="6"/>
        <v>0</v>
      </c>
      <c r="L156" s="575"/>
    </row>
    <row r="157" spans="1:12" ht="17.25">
      <c r="A157" s="319">
        <v>151</v>
      </c>
      <c r="B157" s="8"/>
      <c r="C157" s="26">
        <v>5</v>
      </c>
      <c r="D157" s="35" t="s">
        <v>103</v>
      </c>
      <c r="E157" s="29" t="s">
        <v>33</v>
      </c>
      <c r="F157" s="32">
        <f t="shared" si="5"/>
        <v>1690</v>
      </c>
      <c r="G157" s="570"/>
      <c r="H157" s="1198">
        <v>1200</v>
      </c>
      <c r="I157" s="1183">
        <v>1690</v>
      </c>
      <c r="J157" s="834"/>
      <c r="K157" s="586">
        <f t="shared" si="6"/>
        <v>1690</v>
      </c>
      <c r="L157" s="575"/>
    </row>
    <row r="158" spans="1:12" ht="17.25">
      <c r="A158" s="319">
        <v>152</v>
      </c>
      <c r="B158" s="8"/>
      <c r="C158" s="26">
        <v>6</v>
      </c>
      <c r="D158" s="35" t="s">
        <v>670</v>
      </c>
      <c r="E158" s="29" t="s">
        <v>33</v>
      </c>
      <c r="F158" s="32">
        <f t="shared" si="5"/>
        <v>192</v>
      </c>
      <c r="G158" s="570"/>
      <c r="H158" s="1198"/>
      <c r="I158" s="1183">
        <v>192</v>
      </c>
      <c r="J158" s="834"/>
      <c r="K158" s="586">
        <f t="shared" si="6"/>
        <v>192</v>
      </c>
      <c r="L158" s="575"/>
    </row>
    <row r="159" spans="1:12" ht="17.25">
      <c r="A159" s="319">
        <v>153</v>
      </c>
      <c r="B159" s="8"/>
      <c r="C159" s="26">
        <v>7</v>
      </c>
      <c r="D159" s="35" t="s">
        <v>671</v>
      </c>
      <c r="E159" s="29" t="s">
        <v>33</v>
      </c>
      <c r="F159" s="32">
        <f t="shared" si="5"/>
        <v>25</v>
      </c>
      <c r="G159" s="570"/>
      <c r="H159" s="1198"/>
      <c r="I159" s="1183">
        <v>25</v>
      </c>
      <c r="J159" s="834"/>
      <c r="K159" s="586">
        <f t="shared" si="6"/>
        <v>25</v>
      </c>
      <c r="L159" s="575"/>
    </row>
    <row r="160" spans="1:12" ht="17.25">
      <c r="A160" s="319">
        <v>154</v>
      </c>
      <c r="B160" s="8"/>
      <c r="C160" s="26">
        <v>8</v>
      </c>
      <c r="D160" s="35" t="s">
        <v>764</v>
      </c>
      <c r="E160" s="29" t="s">
        <v>33</v>
      </c>
      <c r="F160" s="32">
        <f t="shared" si="5"/>
        <v>216</v>
      </c>
      <c r="G160" s="570"/>
      <c r="H160" s="1198"/>
      <c r="I160" s="1183">
        <v>216</v>
      </c>
      <c r="J160" s="834"/>
      <c r="K160" s="586">
        <f t="shared" si="6"/>
        <v>216</v>
      </c>
      <c r="L160" s="575"/>
    </row>
    <row r="161" spans="1:12" s="7" customFormat="1" ht="18" thickBot="1">
      <c r="A161" s="319">
        <v>155</v>
      </c>
      <c r="B161" s="1815" t="s">
        <v>547</v>
      </c>
      <c r="C161" s="1816"/>
      <c r="D161" s="1816"/>
      <c r="E161" s="337"/>
      <c r="F161" s="6">
        <f>SUM(F145:F160)</f>
        <v>58144</v>
      </c>
      <c r="G161" s="558">
        <f>SUM(G153:G157)</f>
        <v>0</v>
      </c>
      <c r="H161" s="1201">
        <f>SUM(H145:H160)</f>
        <v>6132</v>
      </c>
      <c r="I161" s="6">
        <f>SUM(I145:I160)</f>
        <v>56794</v>
      </c>
      <c r="J161" s="6">
        <f>SUM(J145:J160)</f>
        <v>1350</v>
      </c>
      <c r="K161" s="558">
        <f>SUM(K145:K160)</f>
        <v>58144</v>
      </c>
      <c r="L161" s="1416">
        <f>SUM(L153:L157)</f>
        <v>0</v>
      </c>
    </row>
    <row r="162" spans="1:12" s="7" customFormat="1" ht="18.75" thickBot="1" thickTop="1">
      <c r="A162" s="319">
        <v>156</v>
      </c>
      <c r="B162" s="1811" t="s">
        <v>548</v>
      </c>
      <c r="C162" s="1812"/>
      <c r="D162" s="1812"/>
      <c r="E162" s="338"/>
      <c r="F162" s="339">
        <f aca="true" t="shared" si="7" ref="F162:L162">SUM(F161,F142)</f>
        <v>963813</v>
      </c>
      <c r="G162" s="559">
        <f t="shared" si="7"/>
        <v>300100</v>
      </c>
      <c r="H162" s="1228">
        <f t="shared" si="7"/>
        <v>586432</v>
      </c>
      <c r="I162" s="339">
        <f t="shared" si="7"/>
        <v>660363</v>
      </c>
      <c r="J162" s="563">
        <f t="shared" si="7"/>
        <v>3350</v>
      </c>
      <c r="K162" s="587">
        <f t="shared" si="7"/>
        <v>663713</v>
      </c>
      <c r="L162" s="581">
        <f t="shared" si="7"/>
        <v>0</v>
      </c>
    </row>
    <row r="163" spans="1:12" s="882" customFormat="1" ht="14.25">
      <c r="A163" s="320"/>
      <c r="B163" s="877" t="s">
        <v>125</v>
      </c>
      <c r="C163" s="728"/>
      <c r="D163" s="878"/>
      <c r="E163" s="344"/>
      <c r="F163" s="879"/>
      <c r="G163" s="879"/>
      <c r="H163" s="1229"/>
      <c r="I163" s="879"/>
      <c r="J163" s="880"/>
      <c r="K163" s="881"/>
      <c r="L163" s="879"/>
    </row>
    <row r="164" spans="1:12" s="886" customFormat="1" ht="14.25">
      <c r="A164" s="319"/>
      <c r="B164" s="1377" t="s">
        <v>126</v>
      </c>
      <c r="C164" s="723"/>
      <c r="D164" s="172"/>
      <c r="E164" s="344"/>
      <c r="F164" s="883"/>
      <c r="G164" s="883"/>
      <c r="H164" s="1230"/>
      <c r="I164" s="883"/>
      <c r="J164" s="884"/>
      <c r="K164" s="885"/>
      <c r="L164" s="883"/>
    </row>
    <row r="165" spans="1:12" s="886" customFormat="1" ht="14.25">
      <c r="A165" s="319"/>
      <c r="B165" s="1377" t="s">
        <v>127</v>
      </c>
      <c r="C165" s="723"/>
      <c r="D165" s="172"/>
      <c r="E165" s="344"/>
      <c r="F165" s="883"/>
      <c r="G165" s="883"/>
      <c r="H165" s="1230"/>
      <c r="I165" s="883"/>
      <c r="J165" s="884"/>
      <c r="K165" s="885"/>
      <c r="L165" s="883"/>
    </row>
  </sheetData>
  <sheetProtection/>
  <mergeCells count="7">
    <mergeCell ref="M3:V3"/>
    <mergeCell ref="K4:L4"/>
    <mergeCell ref="B162:D162"/>
    <mergeCell ref="B1:D1"/>
    <mergeCell ref="B2:L2"/>
    <mergeCell ref="B3:L3"/>
    <mergeCell ref="B161:D161"/>
  </mergeCells>
  <printOptions horizontalCentered="1"/>
  <pageMargins left="0" right="0" top="0.7874015748031497" bottom="0.7874015748031497" header="0.5118110236220472" footer="0.5118110236220472"/>
  <pageSetup fitToHeight="3" fitToWidth="1" horizontalDpi="600" verticalDpi="600" orientation="portrait" paperSize="9" scale="49" r:id="rId1"/>
</worksheet>
</file>

<file path=xl/worksheets/sheet11.xml><?xml version="1.0" encoding="utf-8"?>
<worksheet xmlns="http://schemas.openxmlformats.org/spreadsheetml/2006/main" xmlns:r="http://schemas.openxmlformats.org/officeDocument/2006/relationships">
  <dimension ref="A1:AK38"/>
  <sheetViews>
    <sheetView view="pageBreakPreview" zoomScaleNormal="75" zoomScaleSheetLayoutView="100" zoomScalePageLayoutView="0" workbookViewId="0" topLeftCell="A1">
      <selection activeCell="A1" sqref="A1:B1"/>
    </sheetView>
  </sheetViews>
  <sheetFormatPr defaultColWidth="9.125" defaultRowHeight="12.75"/>
  <cols>
    <col min="1" max="1" width="3.75390625" style="264" customWidth="1"/>
    <col min="2" max="2" width="62.625" style="209" bestFit="1" customWidth="1"/>
    <col min="3" max="4" width="10.625" style="173" bestFit="1" customWidth="1"/>
    <col min="5" max="5" width="3.75390625" style="264" customWidth="1"/>
    <col min="6" max="6" width="53.75390625" style="209" bestFit="1" customWidth="1"/>
    <col min="7" max="7" width="10.625" style="173" bestFit="1" customWidth="1"/>
    <col min="8" max="8" width="10.625" style="208" customWidth="1"/>
    <col min="9" max="16384" width="9.125" style="209" customWidth="1"/>
  </cols>
  <sheetData>
    <row r="1" spans="1:8" s="206" customFormat="1" ht="15">
      <c r="A1" s="1817" t="s">
        <v>1261</v>
      </c>
      <c r="B1" s="1817"/>
      <c r="C1" s="148"/>
      <c r="D1" s="148"/>
      <c r="E1" s="205"/>
      <c r="G1" s="152"/>
      <c r="H1" s="207"/>
    </row>
    <row r="2" spans="1:8" s="206" customFormat="1" ht="26.25" customHeight="1">
      <c r="A2" s="1818" t="s">
        <v>499</v>
      </c>
      <c r="B2" s="1818"/>
      <c r="C2" s="1818"/>
      <c r="D2" s="1818"/>
      <c r="E2" s="1818"/>
      <c r="F2" s="1818"/>
      <c r="G2" s="1818"/>
      <c r="H2" s="207"/>
    </row>
    <row r="3" spans="1:8" s="206" customFormat="1" ht="27.75" customHeight="1">
      <c r="A3" s="1818" t="s">
        <v>500</v>
      </c>
      <c r="B3" s="1818"/>
      <c r="C3" s="1818"/>
      <c r="D3" s="1818"/>
      <c r="E3" s="1818"/>
      <c r="F3" s="1818"/>
      <c r="G3" s="1818"/>
      <c r="H3" s="207"/>
    </row>
    <row r="4" spans="1:8" s="206" customFormat="1" ht="15.75" thickBot="1">
      <c r="A4" s="588"/>
      <c r="B4" s="588"/>
      <c r="C4" s="588"/>
      <c r="D4" s="588"/>
      <c r="E4" s="588"/>
      <c r="F4" s="588"/>
      <c r="G4" s="1819" t="s">
        <v>0</v>
      </c>
      <c r="H4" s="1819"/>
    </row>
    <row r="5" spans="1:8" s="206" customFormat="1" ht="45">
      <c r="A5" s="625"/>
      <c r="B5" s="626" t="s">
        <v>501</v>
      </c>
      <c r="C5" s="903" t="s">
        <v>602</v>
      </c>
      <c r="D5" s="627" t="s">
        <v>604</v>
      </c>
      <c r="E5" s="628"/>
      <c r="F5" s="629" t="s">
        <v>502</v>
      </c>
      <c r="G5" s="903" t="s">
        <v>602</v>
      </c>
      <c r="H5" s="630" t="s">
        <v>604</v>
      </c>
    </row>
    <row r="6" spans="1:8" ht="15" customHeight="1">
      <c r="A6" s="210" t="s">
        <v>355</v>
      </c>
      <c r="B6" s="209" t="s">
        <v>503</v>
      </c>
      <c r="C6" s="604">
        <f>'1.Onbe'!J9+'1.Onbe'!J15</f>
        <v>3034881</v>
      </c>
      <c r="D6" s="216">
        <f>'1.Onbe'!M9+'1.Onbe'!M15</f>
        <v>3312744</v>
      </c>
      <c r="E6" s="211" t="s">
        <v>355</v>
      </c>
      <c r="F6" s="209" t="s">
        <v>205</v>
      </c>
      <c r="G6" s="604">
        <f>'5.Inki'!J410+'6.Önk.műk.'!J1065</f>
        <v>3206629</v>
      </c>
      <c r="H6" s="693">
        <f>'5.Inki'!J413+'6.Önk.műk.'!J1068</f>
        <v>3487218</v>
      </c>
    </row>
    <row r="7" spans="1:8" ht="15" customHeight="1">
      <c r="A7" s="210" t="s">
        <v>362</v>
      </c>
      <c r="B7" s="209" t="s">
        <v>442</v>
      </c>
      <c r="C7" s="604">
        <f>'1.Onbe'!J16</f>
        <v>5845000</v>
      </c>
      <c r="D7" s="216">
        <f>'1.Onbe'!M16</f>
        <v>5845000</v>
      </c>
      <c r="E7" s="211" t="s">
        <v>362</v>
      </c>
      <c r="F7" s="209" t="s">
        <v>504</v>
      </c>
      <c r="G7" s="604">
        <f>'5.Inki'!K410+'6.Önk.műk.'!K1065</f>
        <v>873547</v>
      </c>
      <c r="H7" s="693">
        <f>'5.Inki'!K413+'6.Önk.műk.'!K1068</f>
        <v>966841</v>
      </c>
    </row>
    <row r="8" spans="1:8" ht="15">
      <c r="A8" s="210" t="s">
        <v>363</v>
      </c>
      <c r="B8" s="212" t="s">
        <v>372</v>
      </c>
      <c r="C8" s="604">
        <f>'1.Onbe'!J30+'1.Onbe'!J26</f>
        <v>1512384</v>
      </c>
      <c r="D8" s="216">
        <f>'1.Onbe'!M26+'1.Onbe'!M30</f>
        <v>1616704</v>
      </c>
      <c r="E8" s="211" t="s">
        <v>363</v>
      </c>
      <c r="F8" s="213" t="s">
        <v>207</v>
      </c>
      <c r="G8" s="604">
        <f>'5.Inki'!L410+'6.Önk.műk.'!L1065</f>
        <v>5086695</v>
      </c>
      <c r="H8" s="693">
        <f>'5.Inki'!L413+'6.Önk.műk.'!L1068</f>
        <v>5718112</v>
      </c>
    </row>
    <row r="9" spans="1:8" ht="15">
      <c r="A9" s="210" t="s">
        <v>364</v>
      </c>
      <c r="B9" s="213" t="s">
        <v>450</v>
      </c>
      <c r="C9" s="604">
        <f>'1.Onbe'!J31+'1.Onbe'!J32</f>
        <v>84000</v>
      </c>
      <c r="D9" s="216">
        <f>'1.Onbe'!M31+'1.Onbe'!M32</f>
        <v>86347</v>
      </c>
      <c r="E9" s="214" t="s">
        <v>364</v>
      </c>
      <c r="F9" s="213" t="s">
        <v>505</v>
      </c>
      <c r="G9" s="604">
        <f>'5.Inki'!M410+'6.Önk.műk.'!M1065</f>
        <v>122600</v>
      </c>
      <c r="H9" s="693">
        <f>'5.Inki'!M413+'6.Önk.műk.'!M1068</f>
        <v>92869</v>
      </c>
    </row>
    <row r="10" spans="1:8" ht="15">
      <c r="A10" s="210"/>
      <c r="B10" s="212"/>
      <c r="C10" s="604"/>
      <c r="D10" s="216"/>
      <c r="E10" s="214" t="s">
        <v>365</v>
      </c>
      <c r="F10" s="215" t="s">
        <v>506</v>
      </c>
      <c r="G10" s="620">
        <f>'5.Inki'!N410+'6.Önk.műk.'!N1065</f>
        <v>1239164</v>
      </c>
      <c r="H10" s="693">
        <f>'5.Inki'!N413+'6.Önk.műk.'!N1068</f>
        <v>1559525</v>
      </c>
    </row>
    <row r="11" spans="1:8" ht="15">
      <c r="A11" s="210"/>
      <c r="B11" s="212"/>
      <c r="C11" s="604"/>
      <c r="D11" s="216"/>
      <c r="E11" s="214" t="s">
        <v>507</v>
      </c>
      <c r="F11" s="215" t="s">
        <v>508</v>
      </c>
      <c r="G11" s="620">
        <f>'2.Onki'!J16+'2.Onki'!J24</f>
        <v>256619</v>
      </c>
      <c r="H11" s="693">
        <f>'2.Onki'!M16+'2.Onki'!M24</f>
        <v>119335</v>
      </c>
    </row>
    <row r="12" spans="1:8" s="206" customFormat="1" ht="24.75" customHeight="1">
      <c r="A12" s="217"/>
      <c r="B12" s="218" t="s">
        <v>509</v>
      </c>
      <c r="C12" s="605">
        <f>SUM(C6:C10)</f>
        <v>10476265</v>
      </c>
      <c r="D12" s="219">
        <f>SUM(D6:D10)</f>
        <v>10860795</v>
      </c>
      <c r="E12" s="220"/>
      <c r="F12" s="218" t="s">
        <v>510</v>
      </c>
      <c r="G12" s="621">
        <f>SUM(G6:G11)</f>
        <v>10785254</v>
      </c>
      <c r="H12" s="221">
        <f>SUM(H6:H11)</f>
        <v>11943900</v>
      </c>
    </row>
    <row r="13" spans="1:11" ht="23.25" customHeight="1">
      <c r="A13" s="222"/>
      <c r="B13" s="223" t="s">
        <v>511</v>
      </c>
      <c r="C13" s="606"/>
      <c r="D13" s="607"/>
      <c r="E13" s="224"/>
      <c r="F13" s="223" t="s">
        <v>512</v>
      </c>
      <c r="G13" s="608"/>
      <c r="H13" s="694"/>
      <c r="K13" s="209">
        <v>3</v>
      </c>
    </row>
    <row r="14" spans="1:8" ht="15">
      <c r="A14" s="225" t="s">
        <v>355</v>
      </c>
      <c r="B14" s="226" t="s">
        <v>513</v>
      </c>
      <c r="C14" s="608">
        <f>'1.Onbe'!J34</f>
        <v>1867624</v>
      </c>
      <c r="D14" s="609">
        <f>'1.Onbe'!M34+'1.Onbe'!M39</f>
        <v>4145850</v>
      </c>
      <c r="E14" s="227" t="s">
        <v>355</v>
      </c>
      <c r="F14" s="226" t="s">
        <v>514</v>
      </c>
      <c r="G14" s="608">
        <f>'2.Onki'!J11+'2.Onki'!J26</f>
        <v>1776728</v>
      </c>
      <c r="H14" s="695">
        <f>'2.Onki'!M11+'2.Onki'!M26</f>
        <v>5070186</v>
      </c>
    </row>
    <row r="15" spans="1:8" ht="15">
      <c r="A15" s="225" t="s">
        <v>362</v>
      </c>
      <c r="B15" s="226" t="s">
        <v>457</v>
      </c>
      <c r="C15" s="608">
        <f>'1.Onbe'!J42+'1.Onbe'!J40</f>
        <v>502289</v>
      </c>
      <c r="D15" s="609">
        <f>'1.Onbe'!M40+'1.Onbe'!M42</f>
        <v>221512</v>
      </c>
      <c r="E15" s="227" t="s">
        <v>362</v>
      </c>
      <c r="F15" s="226" t="s">
        <v>515</v>
      </c>
      <c r="G15" s="608">
        <f>'2.Onki'!J12+'2.Onki'!J27</f>
        <v>586432</v>
      </c>
      <c r="H15" s="695">
        <f>'2.Onki'!M12+'2.Onki'!M27</f>
        <v>663713</v>
      </c>
    </row>
    <row r="16" spans="1:8" ht="15">
      <c r="A16" s="225" t="s">
        <v>363</v>
      </c>
      <c r="B16" s="209" t="s">
        <v>460</v>
      </c>
      <c r="C16" s="608">
        <f>'1.Onbe'!J45+'1.Onbe'!J44+'1.Onbe'!J43</f>
        <v>2600</v>
      </c>
      <c r="D16" s="609">
        <f>'1.Onbe'!M44+'1.Onbe'!M46</f>
        <v>4978</v>
      </c>
      <c r="E16" s="227" t="s">
        <v>363</v>
      </c>
      <c r="F16" s="226" t="s">
        <v>403</v>
      </c>
      <c r="G16" s="608">
        <f>'2.Onki'!J28</f>
        <v>748630</v>
      </c>
      <c r="H16" s="695">
        <f>'2.Onki'!M28</f>
        <v>34748</v>
      </c>
    </row>
    <row r="17" spans="1:8" ht="15">
      <c r="A17" s="225"/>
      <c r="C17" s="608"/>
      <c r="D17" s="609"/>
      <c r="E17" s="227" t="s">
        <v>364</v>
      </c>
      <c r="F17" s="226" t="s">
        <v>516</v>
      </c>
      <c r="G17" s="608">
        <f>'2.Onki'!J20</f>
        <v>0</v>
      </c>
      <c r="H17" s="695">
        <f>'2.Onki'!M20</f>
        <v>329839</v>
      </c>
    </row>
    <row r="18" spans="1:8" s="206" customFormat="1" ht="24.75" customHeight="1" thickBot="1">
      <c r="A18" s="228"/>
      <c r="B18" s="229" t="s">
        <v>517</v>
      </c>
      <c r="C18" s="610">
        <f>SUM(C14:C16)</f>
        <v>2372513</v>
      </c>
      <c r="D18" s="245">
        <f>SUM(D14:D16)</f>
        <v>4372340</v>
      </c>
      <c r="E18" s="230"/>
      <c r="F18" s="229" t="s">
        <v>518</v>
      </c>
      <c r="G18" s="622">
        <f>SUM(G14:G17)</f>
        <v>3111790</v>
      </c>
      <c r="H18" s="231">
        <f>SUM(H14:H17)</f>
        <v>6098486</v>
      </c>
    </row>
    <row r="19" spans="1:8" s="206" customFormat="1" ht="24.75" customHeight="1" thickBot="1" thickTop="1">
      <c r="A19" s="232"/>
      <c r="B19" s="233" t="s">
        <v>463</v>
      </c>
      <c r="C19" s="611">
        <f>C12+C18</f>
        <v>12848778</v>
      </c>
      <c r="D19" s="612">
        <f>D12+D18</f>
        <v>15233135</v>
      </c>
      <c r="E19" s="234"/>
      <c r="F19" s="233" t="s">
        <v>492</v>
      </c>
      <c r="G19" s="611">
        <f>G12+G18</f>
        <v>13897044</v>
      </c>
      <c r="H19" s="631">
        <f>H12+H18</f>
        <v>18042386</v>
      </c>
    </row>
    <row r="20" spans="1:8" s="206" customFormat="1" ht="24.75" customHeight="1" thickTop="1">
      <c r="A20" s="235"/>
      <c r="B20" s="223" t="s">
        <v>519</v>
      </c>
      <c r="C20" s="613"/>
      <c r="D20" s="614"/>
      <c r="E20" s="236"/>
      <c r="F20" s="223" t="s">
        <v>520</v>
      </c>
      <c r="G20" s="613"/>
      <c r="H20" s="696"/>
    </row>
    <row r="21" spans="1:8" s="206" customFormat="1" ht="15">
      <c r="A21" s="237" t="s">
        <v>355</v>
      </c>
      <c r="B21" s="206" t="s">
        <v>521</v>
      </c>
      <c r="C21" s="613">
        <f>'1.Onbe'!J64+'1.Onbe'!J65</f>
        <v>0</v>
      </c>
      <c r="D21" s="614"/>
      <c r="E21" s="236" t="s">
        <v>355</v>
      </c>
      <c r="F21" s="206" t="s">
        <v>522</v>
      </c>
      <c r="G21" s="613"/>
      <c r="H21" s="696"/>
    </row>
    <row r="22" spans="1:8" s="206" customFormat="1" ht="15">
      <c r="A22" s="237" t="s">
        <v>362</v>
      </c>
      <c r="B22" s="206" t="s">
        <v>523</v>
      </c>
      <c r="C22" s="613">
        <f>'1.Onbe'!J56</f>
        <v>450000</v>
      </c>
      <c r="D22" s="614">
        <f>'1.Onbe'!M52</f>
        <v>1535072</v>
      </c>
      <c r="E22" s="236" t="s">
        <v>362</v>
      </c>
      <c r="F22" s="206" t="s">
        <v>759</v>
      </c>
      <c r="G22" s="613"/>
      <c r="H22" s="696">
        <f>'2.Onki'!M35</f>
        <v>84682</v>
      </c>
    </row>
    <row r="23" spans="1:8" s="206" customFormat="1" ht="24.75" customHeight="1">
      <c r="A23" s="235"/>
      <c r="B23" s="223" t="s">
        <v>524</v>
      </c>
      <c r="C23" s="613"/>
      <c r="D23" s="614"/>
      <c r="E23" s="236"/>
      <c r="F23" s="223" t="s">
        <v>525</v>
      </c>
      <c r="G23" s="613"/>
      <c r="H23" s="696"/>
    </row>
    <row r="24" spans="1:8" s="206" customFormat="1" ht="15">
      <c r="A24" s="237" t="s">
        <v>363</v>
      </c>
      <c r="B24" s="238" t="s">
        <v>526</v>
      </c>
      <c r="C24" s="613"/>
      <c r="D24" s="614">
        <f>'1.Onbe'!M65</f>
        <v>760595</v>
      </c>
      <c r="E24" s="236" t="s">
        <v>362</v>
      </c>
      <c r="F24" s="238" t="s">
        <v>527</v>
      </c>
      <c r="G24" s="613">
        <f>'2.Onki'!J37</f>
        <v>51734</v>
      </c>
      <c r="H24" s="696">
        <f>'2.Onki'!M37</f>
        <v>51734</v>
      </c>
    </row>
    <row r="25" spans="1:8" s="206" customFormat="1" ht="15">
      <c r="A25" s="237" t="s">
        <v>364</v>
      </c>
      <c r="B25" s="206" t="s">
        <v>521</v>
      </c>
      <c r="C25" s="613"/>
      <c r="D25" s="614"/>
      <c r="E25" s="236" t="s">
        <v>363</v>
      </c>
      <c r="F25" s="206" t="s">
        <v>522</v>
      </c>
      <c r="G25" s="613"/>
      <c r="H25" s="696"/>
    </row>
    <row r="26" spans="1:8" s="206" customFormat="1" ht="15">
      <c r="A26" s="237" t="s">
        <v>365</v>
      </c>
      <c r="B26" s="206" t="s">
        <v>523</v>
      </c>
      <c r="C26" s="613">
        <f>'1.Onbe'!J58</f>
        <v>650000</v>
      </c>
      <c r="D26" s="614">
        <f>'1.Onbe'!M58</f>
        <v>650000</v>
      </c>
      <c r="E26" s="236"/>
      <c r="G26" s="613"/>
      <c r="H26" s="696"/>
    </row>
    <row r="27" spans="1:37" s="243" customFormat="1" ht="15.75" thickBot="1">
      <c r="A27" s="239"/>
      <c r="B27" s="240" t="s">
        <v>528</v>
      </c>
      <c r="C27" s="615">
        <f>SUM(C21:C26)</f>
        <v>1100000</v>
      </c>
      <c r="D27" s="616">
        <f>SUM(D21:D26)</f>
        <v>2945667</v>
      </c>
      <c r="E27" s="241"/>
      <c r="F27" s="240" t="s">
        <v>529</v>
      </c>
      <c r="G27" s="615">
        <f>SUM(G20:G25)</f>
        <v>51734</v>
      </c>
      <c r="H27" s="242">
        <f>SUM(H20:H25)</f>
        <v>136416</v>
      </c>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row>
    <row r="28" spans="1:8" s="206" customFormat="1" ht="30" customHeight="1" thickBot="1" thickTop="1">
      <c r="A28" s="244"/>
      <c r="B28" s="240" t="s">
        <v>530</v>
      </c>
      <c r="C28" s="610">
        <f>SUM(C24:C25,C21:C21,C18,C12)+C22+C26</f>
        <v>13948778</v>
      </c>
      <c r="D28" s="245">
        <f>SUM(D24:D25,D21:D21,D18,D12)+D22+D26</f>
        <v>18178802</v>
      </c>
      <c r="E28" s="246"/>
      <c r="F28" s="240" t="s">
        <v>531</v>
      </c>
      <c r="G28" s="610">
        <f>SUM(G24:G25,G18,G21:G21,G12)</f>
        <v>13948778</v>
      </c>
      <c r="H28" s="247">
        <f>SUM(H24:H25,H18,H21:H21,H12)+H22</f>
        <v>18178802</v>
      </c>
    </row>
    <row r="29" spans="1:8" s="206" customFormat="1" ht="15.75" thickTop="1">
      <c r="A29" s="248"/>
      <c r="B29" s="249" t="s">
        <v>464</v>
      </c>
      <c r="C29" s="617">
        <f>C19-G19</f>
        <v>-1048266</v>
      </c>
      <c r="D29" s="617">
        <f>D19-H19</f>
        <v>-2809251</v>
      </c>
      <c r="E29" s="250"/>
      <c r="F29" s="251"/>
      <c r="G29" s="623"/>
      <c r="H29" s="696"/>
    </row>
    <row r="30" spans="1:8" s="206" customFormat="1" ht="15">
      <c r="A30" s="252"/>
      <c r="B30" s="253" t="s">
        <v>532</v>
      </c>
      <c r="C30" s="618">
        <f>C12-G12</f>
        <v>-308989</v>
      </c>
      <c r="D30" s="618">
        <f>D12-H12</f>
        <v>-1083105</v>
      </c>
      <c r="E30" s="250"/>
      <c r="F30" s="251"/>
      <c r="G30" s="623"/>
      <c r="H30" s="696"/>
    </row>
    <row r="31" spans="1:8" s="206" customFormat="1" ht="15">
      <c r="A31" s="252"/>
      <c r="B31" s="253" t="s">
        <v>533</v>
      </c>
      <c r="C31" s="618">
        <f>C18-G18</f>
        <v>-739277</v>
      </c>
      <c r="D31" s="618">
        <f>D18-H18</f>
        <v>-1726146</v>
      </c>
      <c r="E31" s="250"/>
      <c r="F31" s="251"/>
      <c r="G31" s="623"/>
      <c r="H31" s="696"/>
    </row>
    <row r="32" spans="1:8" s="206" customFormat="1" ht="15">
      <c r="A32" s="252"/>
      <c r="B32" s="268" t="s">
        <v>534</v>
      </c>
      <c r="C32" s="618">
        <f>C29-G27</f>
        <v>-1100000</v>
      </c>
      <c r="D32" s="618">
        <f>D29-H27</f>
        <v>-2945667</v>
      </c>
      <c r="E32" s="250"/>
      <c r="F32" s="251"/>
      <c r="G32" s="623"/>
      <c r="H32" s="696"/>
    </row>
    <row r="33" spans="1:8" s="206" customFormat="1" ht="30">
      <c r="A33" s="252"/>
      <c r="B33" s="901" t="s">
        <v>540</v>
      </c>
      <c r="C33" s="618">
        <f>C32+C26+C22</f>
        <v>0</v>
      </c>
      <c r="D33" s="618">
        <f>D32+D26+D22</f>
        <v>-760595</v>
      </c>
      <c r="E33" s="250"/>
      <c r="F33" s="251"/>
      <c r="G33" s="623"/>
      <c r="H33" s="696"/>
    </row>
    <row r="34" spans="1:8" s="206" customFormat="1" ht="30">
      <c r="A34" s="254"/>
      <c r="B34" s="266" t="s">
        <v>750</v>
      </c>
      <c r="C34" s="619">
        <f>C32+C26+C22</f>
        <v>0</v>
      </c>
      <c r="D34" s="619">
        <f>D32+D26+D22+D24</f>
        <v>0</v>
      </c>
      <c r="E34" s="256"/>
      <c r="F34" s="255"/>
      <c r="G34" s="624"/>
      <c r="H34" s="697"/>
    </row>
    <row r="35" spans="1:8" ht="19.5" customHeight="1">
      <c r="A35" s="257"/>
      <c r="B35" s="209" t="s">
        <v>535</v>
      </c>
      <c r="C35" s="258">
        <f>(C12+C22)/C28</f>
        <v>0.7833134199999455</v>
      </c>
      <c r="D35" s="258">
        <f>(D12+D22)/D28</f>
        <v>0.6818858030358657</v>
      </c>
      <c r="E35" s="259"/>
      <c r="F35" s="209" t="s">
        <v>536</v>
      </c>
      <c r="G35" s="258">
        <f>G12/G28</f>
        <v>0.7732042190362481</v>
      </c>
      <c r="H35" s="899">
        <f>(H12+H22)/H28</f>
        <v>0.6616817763898853</v>
      </c>
    </row>
    <row r="36" spans="1:8" ht="19.5" customHeight="1" thickBot="1">
      <c r="A36" s="260"/>
      <c r="B36" s="261" t="s">
        <v>537</v>
      </c>
      <c r="C36" s="262">
        <f>(C18+C26)/C28</f>
        <v>0.21668658000005447</v>
      </c>
      <c r="D36" s="262">
        <f>(D18+D26+D24)/D28</f>
        <v>0.3181141969641344</v>
      </c>
      <c r="E36" s="263"/>
      <c r="F36" s="261" t="s">
        <v>538</v>
      </c>
      <c r="G36" s="262">
        <f>(G18+G24)/G28</f>
        <v>0.2267957809637518</v>
      </c>
      <c r="H36" s="900">
        <f>(H18+H24)/H28</f>
        <v>0.33831822361011465</v>
      </c>
    </row>
    <row r="37" ht="15">
      <c r="F37" s="209" t="s">
        <v>539</v>
      </c>
    </row>
    <row r="38" ht="15">
      <c r="C38" s="173" t="s">
        <v>539</v>
      </c>
    </row>
  </sheetData>
  <sheetProtection/>
  <mergeCells count="4">
    <mergeCell ref="A1:B1"/>
    <mergeCell ref="A2:G2"/>
    <mergeCell ref="A3:G3"/>
    <mergeCell ref="G4:H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G90"/>
  <sheetViews>
    <sheetView view="pageBreakPreview" zoomScaleSheetLayoutView="100" zoomScalePageLayoutView="0" workbookViewId="0" topLeftCell="A1">
      <selection activeCell="F5" sqref="F5"/>
    </sheetView>
  </sheetViews>
  <sheetFormatPr defaultColWidth="31.25390625" defaultRowHeight="12.75"/>
  <cols>
    <col min="1" max="1" width="2.625" style="1503" bestFit="1" customWidth="1"/>
    <col min="2" max="2" width="4.75390625" style="1500" customWidth="1"/>
    <col min="3" max="3" width="50.75390625" style="102" customWidth="1"/>
    <col min="4" max="6" width="13.75390625" style="1505" customWidth="1"/>
    <col min="7" max="7" width="34.875" style="1506" customWidth="1"/>
    <col min="8" max="8" width="12.125" style="100" customWidth="1"/>
    <col min="9" max="9" width="12.875" style="100" customWidth="1"/>
    <col min="10" max="16384" width="31.25390625" style="100" customWidth="1"/>
  </cols>
  <sheetData>
    <row r="1" spans="2:5" ht="16.5">
      <c r="B1" s="1820" t="s">
        <v>1262</v>
      </c>
      <c r="C1" s="1820"/>
      <c r="D1" s="1820"/>
      <c r="E1" s="1504"/>
    </row>
    <row r="2" spans="3:7" ht="34.5" customHeight="1">
      <c r="C2" s="1821" t="s">
        <v>345</v>
      </c>
      <c r="D2" s="1821"/>
      <c r="E2" s="1821"/>
      <c r="F2" s="1821"/>
      <c r="G2" s="1821"/>
    </row>
    <row r="3" spans="3:7" ht="34.5" customHeight="1">
      <c r="C3" s="1821" t="s">
        <v>985</v>
      </c>
      <c r="D3" s="1821"/>
      <c r="E3" s="1821"/>
      <c r="F3" s="1821"/>
      <c r="G3" s="1821"/>
    </row>
    <row r="4" spans="1:7" s="1508" customFormat="1" ht="15" thickBot="1">
      <c r="A4" s="1503"/>
      <c r="B4" s="1503" t="s">
        <v>1</v>
      </c>
      <c r="C4" s="1507" t="s">
        <v>3</v>
      </c>
      <c r="D4" s="1506" t="s">
        <v>2</v>
      </c>
      <c r="E4" s="1506" t="s">
        <v>4</v>
      </c>
      <c r="F4" s="1506" t="s">
        <v>5</v>
      </c>
      <c r="G4" s="1506" t="s">
        <v>21</v>
      </c>
    </row>
    <row r="5" spans="2:7" ht="50.25" thickBot="1">
      <c r="B5" s="1509" t="s">
        <v>24</v>
      </c>
      <c r="C5" s="1510" t="s">
        <v>6</v>
      </c>
      <c r="D5" s="1511" t="s">
        <v>986</v>
      </c>
      <c r="E5" s="1511" t="s">
        <v>346</v>
      </c>
      <c r="F5" s="1511" t="s">
        <v>986</v>
      </c>
      <c r="G5" s="1512" t="s">
        <v>987</v>
      </c>
    </row>
    <row r="6" spans="1:7" s="317" customFormat="1" ht="21.75" customHeight="1" thickTop="1">
      <c r="A6" s="1513">
        <v>1</v>
      </c>
      <c r="B6" s="1514">
        <v>1</v>
      </c>
      <c r="C6" s="1515" t="s">
        <v>175</v>
      </c>
      <c r="D6" s="1516">
        <v>37</v>
      </c>
      <c r="E6" s="1516"/>
      <c r="F6" s="1516">
        <v>37</v>
      </c>
      <c r="G6" s="1517"/>
    </row>
    <row r="7" spans="1:7" s="318" customFormat="1" ht="21.75" customHeight="1">
      <c r="A7" s="1518">
        <v>2</v>
      </c>
      <c r="B7" s="1519"/>
      <c r="C7" s="1520" t="s">
        <v>988</v>
      </c>
      <c r="D7" s="1521">
        <v>0</v>
      </c>
      <c r="E7" s="1521"/>
      <c r="F7" s="1521">
        <f>SUM(D7:E7)</f>
        <v>0</v>
      </c>
      <c r="G7" s="1522"/>
    </row>
    <row r="8" spans="1:7" s="317" customFormat="1" ht="21.75" customHeight="1">
      <c r="A8" s="1513">
        <v>3</v>
      </c>
      <c r="B8" s="1514">
        <v>2</v>
      </c>
      <c r="C8" s="1515" t="s">
        <v>50</v>
      </c>
      <c r="D8" s="1516">
        <v>69</v>
      </c>
      <c r="E8" s="1516"/>
      <c r="F8" s="1516">
        <f aca="true" t="shared" si="0" ref="F8:F33">SUM(D8:E8)</f>
        <v>69</v>
      </c>
      <c r="G8" s="1517"/>
    </row>
    <row r="9" spans="1:7" s="318" customFormat="1" ht="26.25" customHeight="1">
      <c r="A9" s="1518">
        <v>4</v>
      </c>
      <c r="B9" s="1519"/>
      <c r="C9" s="1520" t="s">
        <v>988</v>
      </c>
      <c r="D9" s="1521">
        <v>0.64</v>
      </c>
      <c r="E9" s="1521"/>
      <c r="F9" s="1521">
        <f t="shared" si="0"/>
        <v>0.64</v>
      </c>
      <c r="G9" s="1523"/>
    </row>
    <row r="10" spans="1:7" s="317" customFormat="1" ht="21.75" customHeight="1">
      <c r="A10" s="1513">
        <v>5</v>
      </c>
      <c r="B10" s="1514">
        <v>3</v>
      </c>
      <c r="C10" s="1515" t="s">
        <v>178</v>
      </c>
      <c r="D10" s="1516">
        <v>82.5</v>
      </c>
      <c r="E10" s="1516"/>
      <c r="F10" s="1516">
        <f t="shared" si="0"/>
        <v>82.5</v>
      </c>
      <c r="G10" s="1517"/>
    </row>
    <row r="11" spans="1:7" s="318" customFormat="1" ht="21.75" customHeight="1">
      <c r="A11" s="1518">
        <v>6</v>
      </c>
      <c r="B11" s="1519"/>
      <c r="C11" s="1520" t="s">
        <v>988</v>
      </c>
      <c r="D11" s="1521">
        <v>0</v>
      </c>
      <c r="E11" s="1521"/>
      <c r="F11" s="1521">
        <f t="shared" si="0"/>
        <v>0</v>
      </c>
      <c r="G11" s="1522"/>
    </row>
    <row r="12" spans="1:7" s="317" customFormat="1" ht="21.75" customHeight="1">
      <c r="A12" s="1513">
        <v>7</v>
      </c>
      <c r="B12" s="1514">
        <v>4</v>
      </c>
      <c r="C12" s="1515" t="s">
        <v>52</v>
      </c>
      <c r="D12" s="1516">
        <v>59</v>
      </c>
      <c r="E12" s="1516"/>
      <c r="F12" s="1516">
        <f t="shared" si="0"/>
        <v>59</v>
      </c>
      <c r="G12" s="1517"/>
    </row>
    <row r="13" spans="1:7" s="318" customFormat="1" ht="21.75" customHeight="1">
      <c r="A13" s="1518">
        <v>8</v>
      </c>
      <c r="B13" s="1519"/>
      <c r="C13" s="1520" t="s">
        <v>988</v>
      </c>
      <c r="D13" s="1521">
        <v>0</v>
      </c>
      <c r="E13" s="1521"/>
      <c r="F13" s="1521">
        <f t="shared" si="0"/>
        <v>0</v>
      </c>
      <c r="G13" s="1522"/>
    </row>
    <row r="14" spans="1:7" s="317" customFormat="1" ht="21.75" customHeight="1">
      <c r="A14" s="1513">
        <v>9</v>
      </c>
      <c r="B14" s="1514">
        <v>5</v>
      </c>
      <c r="C14" s="1515" t="s">
        <v>54</v>
      </c>
      <c r="D14" s="1516">
        <v>60.5</v>
      </c>
      <c r="E14" s="1516"/>
      <c r="F14" s="1516">
        <f t="shared" si="0"/>
        <v>60.5</v>
      </c>
      <c r="G14" s="1517"/>
    </row>
    <row r="15" spans="1:7" s="318" customFormat="1" ht="21.75" customHeight="1">
      <c r="A15" s="1518">
        <v>10</v>
      </c>
      <c r="B15" s="1519"/>
      <c r="C15" s="1520" t="s">
        <v>988</v>
      </c>
      <c r="D15" s="1521">
        <v>0</v>
      </c>
      <c r="E15" s="1521"/>
      <c r="F15" s="1521">
        <f t="shared" si="0"/>
        <v>0</v>
      </c>
      <c r="G15" s="1522"/>
    </row>
    <row r="16" spans="1:7" s="317" customFormat="1" ht="21.75" customHeight="1">
      <c r="A16" s="1513">
        <v>11</v>
      </c>
      <c r="B16" s="1514">
        <v>6</v>
      </c>
      <c r="C16" s="1515" t="s">
        <v>57</v>
      </c>
      <c r="D16" s="1516">
        <v>30</v>
      </c>
      <c r="E16" s="1516"/>
      <c r="F16" s="1516">
        <f t="shared" si="0"/>
        <v>30</v>
      </c>
      <c r="G16" s="1517"/>
    </row>
    <row r="17" spans="1:7" s="318" customFormat="1" ht="21.75" customHeight="1">
      <c r="A17" s="1518">
        <v>12</v>
      </c>
      <c r="B17" s="1519"/>
      <c r="C17" s="1520" t="s">
        <v>988</v>
      </c>
      <c r="D17" s="1521">
        <v>2</v>
      </c>
      <c r="E17" s="1521"/>
      <c r="F17" s="1521">
        <f t="shared" si="0"/>
        <v>2</v>
      </c>
      <c r="G17" s="1522"/>
    </row>
    <row r="18" spans="1:7" ht="21.75" customHeight="1">
      <c r="A18" s="1503">
        <v>13</v>
      </c>
      <c r="B18" s="1524">
        <v>7</v>
      </c>
      <c r="C18" s="1525" t="s">
        <v>347</v>
      </c>
      <c r="D18" s="1526">
        <v>46</v>
      </c>
      <c r="E18" s="1526"/>
      <c r="F18" s="1526">
        <f t="shared" si="0"/>
        <v>46</v>
      </c>
      <c r="G18" s="1527"/>
    </row>
    <row r="19" spans="1:7" s="317" customFormat="1" ht="21.75" customHeight="1">
      <c r="A19" s="1513">
        <v>14</v>
      </c>
      <c r="B19" s="1514">
        <v>8</v>
      </c>
      <c r="C19" s="1515" t="s">
        <v>348</v>
      </c>
      <c r="D19" s="1516">
        <v>170</v>
      </c>
      <c r="E19" s="1516"/>
      <c r="F19" s="1516">
        <f t="shared" si="0"/>
        <v>170</v>
      </c>
      <c r="G19" s="1517"/>
    </row>
    <row r="20" spans="1:7" s="318" customFormat="1" ht="28.5" customHeight="1">
      <c r="A20" s="1518">
        <v>15</v>
      </c>
      <c r="B20" s="1519"/>
      <c r="C20" s="1520" t="s">
        <v>988</v>
      </c>
      <c r="D20" s="1521">
        <v>0.5</v>
      </c>
      <c r="E20" s="1521">
        <v>0.14</v>
      </c>
      <c r="F20" s="1521">
        <f t="shared" si="0"/>
        <v>0.64</v>
      </c>
      <c r="G20" s="1523" t="s">
        <v>1084</v>
      </c>
    </row>
    <row r="21" spans="1:7" ht="33" customHeight="1">
      <c r="A21" s="1503">
        <v>16</v>
      </c>
      <c r="B21" s="1524">
        <v>9</v>
      </c>
      <c r="C21" s="1525" t="s">
        <v>349</v>
      </c>
      <c r="D21" s="1526">
        <v>12.25</v>
      </c>
      <c r="E21" s="1526"/>
      <c r="F21" s="1526">
        <f t="shared" si="0"/>
        <v>12.25</v>
      </c>
      <c r="G21" s="1527"/>
    </row>
    <row r="22" spans="1:7" s="318" customFormat="1" ht="21.75" customHeight="1">
      <c r="A22" s="1518">
        <v>17</v>
      </c>
      <c r="B22" s="1519"/>
      <c r="C22" s="1528" t="s">
        <v>988</v>
      </c>
      <c r="D22" s="1521">
        <v>0.81</v>
      </c>
      <c r="E22" s="1521">
        <v>0.14</v>
      </c>
      <c r="F22" s="1521">
        <f>SUM(D22:E22)</f>
        <v>0.9500000000000001</v>
      </c>
      <c r="G22" s="1523" t="s">
        <v>1084</v>
      </c>
    </row>
    <row r="23" spans="1:7" ht="21.75" customHeight="1">
      <c r="A23" s="1503">
        <v>18</v>
      </c>
      <c r="B23" s="1524">
        <v>10</v>
      </c>
      <c r="C23" s="1525" t="s">
        <v>350</v>
      </c>
      <c r="D23" s="1526">
        <v>24.25</v>
      </c>
      <c r="E23" s="1526"/>
      <c r="F23" s="1526">
        <f t="shared" si="0"/>
        <v>24.25</v>
      </c>
      <c r="G23" s="1527"/>
    </row>
    <row r="24" spans="1:7" ht="21.75" customHeight="1">
      <c r="A24" s="1503">
        <v>19</v>
      </c>
      <c r="B24" s="1524">
        <v>11</v>
      </c>
      <c r="C24" s="1525" t="s">
        <v>94</v>
      </c>
      <c r="D24" s="1526">
        <v>20</v>
      </c>
      <c r="E24" s="1526"/>
      <c r="F24" s="1526">
        <f t="shared" si="0"/>
        <v>20</v>
      </c>
      <c r="G24" s="1527"/>
    </row>
    <row r="25" spans="1:7" s="317" customFormat="1" ht="21.75" customHeight="1">
      <c r="A25" s="1513">
        <v>20</v>
      </c>
      <c r="B25" s="1514">
        <v>12</v>
      </c>
      <c r="C25" s="1515" t="s">
        <v>96</v>
      </c>
      <c r="D25" s="1516">
        <v>50.5</v>
      </c>
      <c r="E25" s="1516"/>
      <c r="F25" s="1516">
        <f t="shared" si="0"/>
        <v>50.5</v>
      </c>
      <c r="G25" s="1517"/>
    </row>
    <row r="26" spans="1:7" s="318" customFormat="1" ht="27.75" customHeight="1">
      <c r="A26" s="1518">
        <v>21</v>
      </c>
      <c r="B26" s="1519"/>
      <c r="C26" s="1520" t="s">
        <v>988</v>
      </c>
      <c r="D26" s="1521">
        <v>5.64</v>
      </c>
      <c r="E26" s="1521">
        <v>0.55</v>
      </c>
      <c r="F26" s="1521">
        <f t="shared" si="0"/>
        <v>6.1899999999999995</v>
      </c>
      <c r="G26" s="1523" t="s">
        <v>1084</v>
      </c>
    </row>
    <row r="27" spans="1:7" s="317" customFormat="1" ht="21.75" customHeight="1">
      <c r="A27" s="1513">
        <v>22</v>
      </c>
      <c r="B27" s="1514">
        <v>13</v>
      </c>
      <c r="C27" s="1515" t="s">
        <v>190</v>
      </c>
      <c r="D27" s="1516">
        <v>51.85</v>
      </c>
      <c r="E27" s="1516"/>
      <c r="F27" s="1516">
        <f t="shared" si="0"/>
        <v>51.85</v>
      </c>
      <c r="G27" s="1517"/>
    </row>
    <row r="28" spans="1:7" s="318" customFormat="1" ht="21.75" customHeight="1">
      <c r="A28" s="1518">
        <v>23</v>
      </c>
      <c r="B28" s="1519"/>
      <c r="C28" s="1520" t="s">
        <v>988</v>
      </c>
      <c r="D28" s="1521">
        <v>28</v>
      </c>
      <c r="E28" s="1521"/>
      <c r="F28" s="1521">
        <f t="shared" si="0"/>
        <v>28</v>
      </c>
      <c r="G28" s="1522"/>
    </row>
    <row r="29" spans="1:7" ht="33" customHeight="1">
      <c r="A29" s="1503">
        <v>24</v>
      </c>
      <c r="B29" s="1524">
        <v>14</v>
      </c>
      <c r="C29" s="1525" t="s">
        <v>351</v>
      </c>
      <c r="D29" s="1526">
        <v>20</v>
      </c>
      <c r="E29" s="1526"/>
      <c r="F29" s="1526">
        <f t="shared" si="0"/>
        <v>20</v>
      </c>
      <c r="G29" s="1527"/>
    </row>
    <row r="30" spans="1:7" s="318" customFormat="1" ht="21.75" customHeight="1">
      <c r="A30" s="1518">
        <v>25</v>
      </c>
      <c r="B30" s="1519"/>
      <c r="C30" s="1520" t="s">
        <v>988</v>
      </c>
      <c r="D30" s="1521">
        <v>1.16</v>
      </c>
      <c r="E30" s="1521"/>
      <c r="F30" s="1521">
        <f t="shared" si="0"/>
        <v>1.16</v>
      </c>
      <c r="G30" s="1523"/>
    </row>
    <row r="31" spans="1:7" s="317" customFormat="1" ht="21.75" customHeight="1">
      <c r="A31" s="1513">
        <v>26</v>
      </c>
      <c r="B31" s="1514">
        <v>15</v>
      </c>
      <c r="C31" s="1515" t="s">
        <v>98</v>
      </c>
      <c r="D31" s="1516">
        <v>102</v>
      </c>
      <c r="E31" s="1516"/>
      <c r="F31" s="1516">
        <f t="shared" si="0"/>
        <v>102</v>
      </c>
      <c r="G31" s="1517"/>
    </row>
    <row r="32" spans="1:7" s="318" customFormat="1" ht="21.75" customHeight="1">
      <c r="A32" s="1518">
        <v>27</v>
      </c>
      <c r="B32" s="1519"/>
      <c r="C32" s="1520" t="s">
        <v>988</v>
      </c>
      <c r="D32" s="1521">
        <v>0</v>
      </c>
      <c r="E32" s="1521"/>
      <c r="F32" s="1521">
        <f t="shared" si="0"/>
        <v>0</v>
      </c>
      <c r="G32" s="1522"/>
    </row>
    <row r="33" spans="1:7" ht="21.75" customHeight="1" thickBot="1">
      <c r="A33" s="1503">
        <v>28</v>
      </c>
      <c r="B33" s="1529">
        <v>16</v>
      </c>
      <c r="C33" s="1530" t="s">
        <v>192</v>
      </c>
      <c r="D33" s="1531">
        <v>134</v>
      </c>
      <c r="E33" s="1531"/>
      <c r="F33" s="1531">
        <f t="shared" si="0"/>
        <v>134</v>
      </c>
      <c r="G33" s="1532"/>
    </row>
    <row r="34" spans="1:7" ht="30" customHeight="1" thickBot="1" thickTop="1">
      <c r="A34" s="1503">
        <v>29</v>
      </c>
      <c r="B34" s="1533"/>
      <c r="C34" s="1534" t="s">
        <v>352</v>
      </c>
      <c r="D34" s="1535">
        <f>SUM(D6:D33)</f>
        <v>1007.5999999999999</v>
      </c>
      <c r="E34" s="1535">
        <f>SUM(E6:E33)</f>
        <v>0.8300000000000001</v>
      </c>
      <c r="F34" s="1535">
        <f>SUM(F6:F33)</f>
        <v>1008.4300000000001</v>
      </c>
      <c r="G34" s="1536"/>
    </row>
    <row r="35" spans="1:7" ht="21.75" customHeight="1">
      <c r="A35" s="1503">
        <v>30</v>
      </c>
      <c r="B35" s="1524">
        <v>17</v>
      </c>
      <c r="C35" s="1525" t="s">
        <v>119</v>
      </c>
      <c r="D35" s="1526">
        <v>197</v>
      </c>
      <c r="E35" s="1526"/>
      <c r="F35" s="1526">
        <f>D35+E35</f>
        <v>197</v>
      </c>
      <c r="G35" s="1527"/>
    </row>
    <row r="36" spans="1:7" ht="21.75" customHeight="1">
      <c r="A36" s="1503">
        <v>31</v>
      </c>
      <c r="B36" s="1524">
        <v>18</v>
      </c>
      <c r="C36" s="1525" t="s">
        <v>353</v>
      </c>
      <c r="D36" s="1"/>
      <c r="E36" s="1"/>
      <c r="F36" s="1"/>
      <c r="G36" s="1537"/>
    </row>
    <row r="37" spans="1:7" s="318" customFormat="1" ht="21.75" customHeight="1" thickBot="1">
      <c r="A37" s="1518">
        <v>32</v>
      </c>
      <c r="B37" s="1519"/>
      <c r="C37" s="1520" t="s">
        <v>988</v>
      </c>
      <c r="D37" s="1521">
        <v>12</v>
      </c>
      <c r="E37" s="1521"/>
      <c r="F37" s="1521">
        <f>D37+E37</f>
        <v>12</v>
      </c>
      <c r="G37" s="1523"/>
    </row>
    <row r="38" spans="1:7" ht="30" customHeight="1" thickBot="1">
      <c r="A38" s="1503">
        <v>33</v>
      </c>
      <c r="B38" s="1538"/>
      <c r="C38" s="1539" t="s">
        <v>19</v>
      </c>
      <c r="D38" s="1540">
        <f>SUM(D34:D37)</f>
        <v>1216.6</v>
      </c>
      <c r="E38" s="1540">
        <f>SUM(E34:E37)</f>
        <v>0.8300000000000001</v>
      </c>
      <c r="F38" s="1540">
        <f>SUM(F34:F37)</f>
        <v>1217.43</v>
      </c>
      <c r="G38" s="1541"/>
    </row>
    <row r="39" spans="1:7" ht="16.5" customHeight="1">
      <c r="A39" s="1503">
        <v>34</v>
      </c>
      <c r="B39" s="1524"/>
      <c r="C39" s="1542" t="s">
        <v>989</v>
      </c>
      <c r="D39" s="1526"/>
      <c r="E39" s="1526"/>
      <c r="F39" s="1526"/>
      <c r="G39" s="1527"/>
    </row>
    <row r="40" spans="1:7" ht="16.5" customHeight="1" thickBot="1">
      <c r="A40" s="1503">
        <v>35</v>
      </c>
      <c r="B40" s="1533"/>
      <c r="C40" s="1543" t="s">
        <v>988</v>
      </c>
      <c r="D40" s="1544">
        <f>+D7+D9+D11+D13+D15+D17+D20+D22+D26+D28+D30+D32+D37</f>
        <v>50.75</v>
      </c>
      <c r="E40" s="1544">
        <f>+E7+E9+E11+E13+E15+E17+E20+E26+E28+E30+E32+E37+E22</f>
        <v>0.8300000000000001</v>
      </c>
      <c r="F40" s="1544">
        <f>+F7+F9+F11+F13+F15+F17+F20+F26+F28+F30+F32+F37+F22</f>
        <v>51.58</v>
      </c>
      <c r="G40" s="1545"/>
    </row>
    <row r="42" spans="3:7" ht="16.5">
      <c r="C42" s="1546"/>
      <c r="D42" s="1526"/>
      <c r="E42" s="1526"/>
      <c r="F42" s="1526"/>
      <c r="G42" s="1547"/>
    </row>
    <row r="43" spans="3:7" ht="16.5">
      <c r="C43" s="1548"/>
      <c r="D43" s="1549"/>
      <c r="E43" s="1549"/>
      <c r="F43" s="1549"/>
      <c r="G43" s="1547"/>
    </row>
    <row r="44" spans="3:7" ht="16.5">
      <c r="C44" s="1548"/>
      <c r="D44" s="1549"/>
      <c r="E44" s="1549"/>
      <c r="F44" s="1549"/>
      <c r="G44" s="1547"/>
    </row>
    <row r="45" spans="3:7" ht="16.5">
      <c r="C45" s="1548"/>
      <c r="D45" s="1549"/>
      <c r="E45" s="1549"/>
      <c r="F45" s="1549"/>
      <c r="G45" s="1547"/>
    </row>
    <row r="46" spans="3:7" ht="16.5">
      <c r="C46" s="1546"/>
      <c r="D46" s="1526"/>
      <c r="E46" s="1526"/>
      <c r="F46" s="1526"/>
      <c r="G46" s="1547"/>
    </row>
    <row r="47" spans="3:7" ht="16.5">
      <c r="C47" s="1546"/>
      <c r="D47" s="1526"/>
      <c r="E47" s="1526"/>
      <c r="F47" s="1526"/>
      <c r="G47" s="1547"/>
    </row>
    <row r="48" spans="3:7" ht="16.5">
      <c r="C48" s="1546"/>
      <c r="D48" s="1526"/>
      <c r="E48" s="1526"/>
      <c r="F48" s="1526"/>
      <c r="G48" s="1547"/>
    </row>
    <row r="51" spans="1:7" s="101" customFormat="1" ht="17.25">
      <c r="A51" s="1550"/>
      <c r="B51" s="1551"/>
      <c r="C51" s="1552"/>
      <c r="D51" s="1553"/>
      <c r="E51" s="1553"/>
      <c r="F51" s="1553"/>
      <c r="G51" s="1554"/>
    </row>
    <row r="53" spans="1:7" s="101" customFormat="1" ht="17.25">
      <c r="A53" s="1550"/>
      <c r="B53" s="1551"/>
      <c r="C53" s="1552"/>
      <c r="D53" s="1553"/>
      <c r="E53" s="1553"/>
      <c r="F53" s="1553"/>
      <c r="G53" s="1554"/>
    </row>
    <row r="56" spans="1:7" s="101" customFormat="1" ht="17.25">
      <c r="A56" s="1550"/>
      <c r="B56" s="1551"/>
      <c r="C56" s="1552"/>
      <c r="D56" s="1553"/>
      <c r="E56" s="1553"/>
      <c r="F56" s="1553"/>
      <c r="G56" s="1554"/>
    </row>
    <row r="74" spans="1:7" s="101" customFormat="1" ht="17.25">
      <c r="A74" s="1550"/>
      <c r="B74" s="1551"/>
      <c r="C74" s="1552"/>
      <c r="D74" s="1553"/>
      <c r="E74" s="1553"/>
      <c r="F74" s="1553"/>
      <c r="G74" s="1554"/>
    </row>
    <row r="83" ht="16.5">
      <c r="D83" s="1555"/>
    </row>
    <row r="84" ht="16.5">
      <c r="D84" s="1555"/>
    </row>
    <row r="85" ht="16.5">
      <c r="D85" s="1555"/>
    </row>
    <row r="86" ht="16.5">
      <c r="D86" s="1555"/>
    </row>
    <row r="87" ht="16.5">
      <c r="D87" s="1555"/>
    </row>
    <row r="88" ht="16.5">
      <c r="D88" s="1555"/>
    </row>
    <row r="89" ht="16.5">
      <c r="D89" s="1555"/>
    </row>
    <row r="90" ht="16.5">
      <c r="D90" s="1555"/>
    </row>
  </sheetData>
  <sheetProtection/>
  <mergeCells count="3">
    <mergeCell ref="B1:D1"/>
    <mergeCell ref="C2:G2"/>
    <mergeCell ref="C3:G3"/>
  </mergeCells>
  <printOptions horizontalCentered="1"/>
  <pageMargins left="0.1968503937007874" right="0.1968503937007874" top="0.984251968503937" bottom="0.984251968503937" header="0.5118110236220472" footer="0.5118110236220472"/>
  <pageSetup fitToHeight="1" fitToWidth="1"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dimension ref="A1:R71"/>
  <sheetViews>
    <sheetView view="pageBreakPreview" zoomScale="85" zoomScaleSheetLayoutView="85" zoomScalePageLayoutView="0" workbookViewId="0" topLeftCell="A22">
      <selection activeCell="B3" sqref="B3:Q3"/>
    </sheetView>
  </sheetViews>
  <sheetFormatPr defaultColWidth="9.125" defaultRowHeight="12.75"/>
  <cols>
    <col min="1" max="1" width="3.375" style="1247" bestFit="1" customWidth="1"/>
    <col min="2" max="2" width="3.75390625" style="362" customWidth="1"/>
    <col min="3" max="3" width="34.00390625" style="106" bestFit="1" customWidth="1"/>
    <col min="4" max="4" width="7.75390625" style="106" bestFit="1" customWidth="1"/>
    <col min="5" max="5" width="6.375" style="106" bestFit="1" customWidth="1"/>
    <col min="6" max="6" width="7.00390625" style="106" bestFit="1" customWidth="1"/>
    <col min="7" max="7" width="11.375" style="106" bestFit="1" customWidth="1"/>
    <col min="8" max="8" width="10.125" style="106" bestFit="1" customWidth="1"/>
    <col min="9" max="9" width="11.00390625" style="106" bestFit="1" customWidth="1"/>
    <col min="10" max="10" width="12.625" style="106" bestFit="1" customWidth="1"/>
    <col min="11" max="11" width="6.25390625" style="106" bestFit="1" customWidth="1"/>
    <col min="12" max="12" width="6.25390625" style="106" customWidth="1"/>
    <col min="13" max="13" width="12.75390625" style="106" bestFit="1" customWidth="1"/>
    <col min="14" max="14" width="12.125" style="106" bestFit="1" customWidth="1"/>
    <col min="15" max="15" width="10.875" style="106" customWidth="1"/>
    <col min="16" max="16" width="9.25390625" style="106" customWidth="1"/>
    <col min="17" max="17" width="10.375" style="106" bestFit="1" customWidth="1"/>
    <col min="18" max="18" width="10.25390625" style="106" customWidth="1"/>
    <col min="19" max="16384" width="9.125" style="106" customWidth="1"/>
  </cols>
  <sheetData>
    <row r="1" spans="1:17" s="105" customFormat="1" ht="31.5" customHeight="1">
      <c r="A1" s="1245"/>
      <c r="B1" s="1825" t="s">
        <v>1263</v>
      </c>
      <c r="C1" s="1825"/>
      <c r="D1" s="1825"/>
      <c r="E1" s="1825"/>
      <c r="F1" s="1825"/>
      <c r="G1" s="1825"/>
      <c r="H1" s="1825"/>
      <c r="I1" s="1825"/>
      <c r="J1" s="1825"/>
      <c r="K1" s="1825"/>
      <c r="L1" s="1825"/>
      <c r="M1" s="1825"/>
      <c r="N1" s="1823"/>
      <c r="O1" s="1823"/>
      <c r="P1" s="1823"/>
      <c r="Q1" s="1823"/>
    </row>
    <row r="2" spans="1:17" s="589" customFormat="1" ht="24.75" customHeight="1">
      <c r="A2" s="1246"/>
      <c r="B2" s="1701" t="s">
        <v>640</v>
      </c>
      <c r="C2" s="1701"/>
      <c r="D2" s="1701"/>
      <c r="E2" s="1701"/>
      <c r="F2" s="1701"/>
      <c r="G2" s="1701"/>
      <c r="H2" s="1701"/>
      <c r="I2" s="1701"/>
      <c r="J2" s="1701"/>
      <c r="K2" s="1701"/>
      <c r="L2" s="1701"/>
      <c r="M2" s="1701"/>
      <c r="N2" s="1701"/>
      <c r="O2" s="1701"/>
      <c r="P2" s="1701"/>
      <c r="Q2" s="1701"/>
    </row>
    <row r="3" spans="1:17" s="589" customFormat="1" ht="24.75" customHeight="1">
      <c r="A3" s="1246"/>
      <c r="B3" s="1701" t="s">
        <v>978</v>
      </c>
      <c r="C3" s="1701"/>
      <c r="D3" s="1701"/>
      <c r="E3" s="1701"/>
      <c r="F3" s="1701"/>
      <c r="G3" s="1701"/>
      <c r="H3" s="1701"/>
      <c r="I3" s="1701"/>
      <c r="J3" s="1701"/>
      <c r="K3" s="1701"/>
      <c r="L3" s="1701"/>
      <c r="M3" s="1701"/>
      <c r="N3" s="1701"/>
      <c r="O3" s="1701"/>
      <c r="P3" s="1701"/>
      <c r="Q3" s="1701"/>
    </row>
    <row r="4" spans="15:17" ht="30" customHeight="1">
      <c r="O4" s="1824" t="s">
        <v>0</v>
      </c>
      <c r="P4" s="1824"/>
      <c r="Q4" s="1824"/>
    </row>
    <row r="5" spans="1:17" s="1244" customFormat="1" ht="19.5" customHeight="1" thickBot="1">
      <c r="A5" s="1247"/>
      <c r="B5" s="1822" t="s">
        <v>1</v>
      </c>
      <c r="C5" s="1822"/>
      <c r="D5" s="1244" t="s">
        <v>3</v>
      </c>
      <c r="E5" s="1244" t="s">
        <v>2</v>
      </c>
      <c r="F5" s="1244" t="s">
        <v>4</v>
      </c>
      <c r="G5" s="1244" t="s">
        <v>5</v>
      </c>
      <c r="H5" s="1244" t="s">
        <v>21</v>
      </c>
      <c r="I5" s="1244" t="s">
        <v>22</v>
      </c>
      <c r="J5" s="1244" t="s">
        <v>23</v>
      </c>
      <c r="K5" s="1244" t="s">
        <v>199</v>
      </c>
      <c r="L5" s="1244" t="s">
        <v>128</v>
      </c>
      <c r="M5" s="1244" t="s">
        <v>31</v>
      </c>
      <c r="N5" s="1244" t="s">
        <v>200</v>
      </c>
      <c r="O5" s="1244" t="s">
        <v>201</v>
      </c>
      <c r="P5" s="1244" t="s">
        <v>397</v>
      </c>
      <c r="Q5" s="1244" t="s">
        <v>398</v>
      </c>
    </row>
    <row r="6" spans="1:17" s="420" customFormat="1" ht="24.75" customHeight="1" thickBot="1">
      <c r="A6" s="1828"/>
      <c r="B6" s="1829" t="s">
        <v>610</v>
      </c>
      <c r="C6" s="1830"/>
      <c r="D6" s="1826" t="s">
        <v>611</v>
      </c>
      <c r="E6" s="1833" t="s">
        <v>612</v>
      </c>
      <c r="F6" s="591" t="s">
        <v>613</v>
      </c>
      <c r="G6" s="1826" t="s">
        <v>614</v>
      </c>
      <c r="H6" s="1147" t="s">
        <v>649</v>
      </c>
      <c r="I6" s="1147" t="s">
        <v>615</v>
      </c>
      <c r="J6" s="1147" t="s">
        <v>616</v>
      </c>
      <c r="K6" s="1147" t="s">
        <v>617</v>
      </c>
      <c r="L6" s="1147" t="s">
        <v>618</v>
      </c>
      <c r="M6" s="1147" t="s">
        <v>619</v>
      </c>
      <c r="N6" s="591" t="s">
        <v>620</v>
      </c>
      <c r="O6" s="1835" t="s">
        <v>621</v>
      </c>
      <c r="P6" s="1836"/>
      <c r="Q6" s="1826" t="s">
        <v>354</v>
      </c>
    </row>
    <row r="7" spans="1:17" s="420" customFormat="1" ht="38.25" customHeight="1" thickBot="1">
      <c r="A7" s="1828"/>
      <c r="B7" s="1831"/>
      <c r="C7" s="1832"/>
      <c r="D7" s="1827"/>
      <c r="E7" s="1834"/>
      <c r="F7" s="592" t="s">
        <v>622</v>
      </c>
      <c r="G7" s="1827"/>
      <c r="H7" s="1148" t="s">
        <v>648</v>
      </c>
      <c r="I7" s="1148" t="s">
        <v>623</v>
      </c>
      <c r="J7" s="1148" t="s">
        <v>624</v>
      </c>
      <c r="K7" s="1148" t="s">
        <v>625</v>
      </c>
      <c r="L7" s="1148"/>
      <c r="M7" s="1148" t="s">
        <v>626</v>
      </c>
      <c r="N7" s="592" t="s">
        <v>627</v>
      </c>
      <c r="O7" s="593" t="s">
        <v>628</v>
      </c>
      <c r="P7" s="593" t="s">
        <v>757</v>
      </c>
      <c r="Q7" s="1827"/>
    </row>
    <row r="8" spans="1:17" s="1235" customFormat="1" ht="34.5" customHeight="1">
      <c r="A8" s="1248">
        <v>1</v>
      </c>
      <c r="B8" s="1234" t="s">
        <v>629</v>
      </c>
      <c r="C8" s="1235" t="s">
        <v>758</v>
      </c>
      <c r="D8" s="1236"/>
      <c r="E8" s="1236"/>
      <c r="F8" s="1236"/>
      <c r="G8" s="1236"/>
      <c r="H8" s="1236"/>
      <c r="I8" s="1236"/>
      <c r="J8" s="1236"/>
      <c r="K8" s="1236"/>
      <c r="L8" s="1236"/>
      <c r="M8" s="1236"/>
      <c r="N8" s="1236"/>
      <c r="O8" s="1236">
        <v>2000</v>
      </c>
      <c r="P8" s="1236">
        <v>205</v>
      </c>
      <c r="Q8" s="1237">
        <f>SUM(D8:P8)</f>
        <v>2205</v>
      </c>
    </row>
    <row r="9" spans="1:17" s="397" customFormat="1" ht="17.25">
      <c r="A9" s="1249">
        <v>2</v>
      </c>
      <c r="B9" s="887"/>
      <c r="C9" s="397" t="s">
        <v>875</v>
      </c>
      <c r="D9" s="426"/>
      <c r="E9" s="426"/>
      <c r="F9" s="426"/>
      <c r="G9" s="426"/>
      <c r="H9" s="426"/>
      <c r="I9" s="426">
        <v>260</v>
      </c>
      <c r="J9" s="426"/>
      <c r="K9" s="426">
        <v>100</v>
      </c>
      <c r="L9" s="426"/>
      <c r="M9" s="426">
        <v>800</v>
      </c>
      <c r="N9" s="426">
        <v>790</v>
      </c>
      <c r="O9" s="426">
        <v>255</v>
      </c>
      <c r="P9" s="426">
        <v>0</v>
      </c>
      <c r="Q9" s="888">
        <f aca="true" t="shared" si="0" ref="Q9:Q55">SUM(D9:P9)</f>
        <v>2205</v>
      </c>
    </row>
    <row r="10" spans="1:17" s="414" customFormat="1" ht="17.25">
      <c r="A10" s="1249">
        <v>3</v>
      </c>
      <c r="B10" s="600"/>
      <c r="C10" s="414" t="s">
        <v>603</v>
      </c>
      <c r="D10" s="594"/>
      <c r="E10" s="594"/>
      <c r="F10" s="594"/>
      <c r="G10" s="594"/>
      <c r="H10" s="594"/>
      <c r="I10" s="594"/>
      <c r="J10" s="594"/>
      <c r="K10" s="594"/>
      <c r="L10" s="594"/>
      <c r="M10" s="594"/>
      <c r="N10" s="594"/>
      <c r="O10" s="594"/>
      <c r="P10" s="594"/>
      <c r="Q10" s="601">
        <f t="shared" si="0"/>
        <v>0</v>
      </c>
    </row>
    <row r="11" spans="1:17" s="362" customFormat="1" ht="17.25">
      <c r="A11" s="1247">
        <v>4</v>
      </c>
      <c r="B11" s="887"/>
      <c r="C11" s="363" t="s">
        <v>984</v>
      </c>
      <c r="D11" s="595">
        <f>SUM(D9:D10)</f>
        <v>0</v>
      </c>
      <c r="E11" s="595">
        <f aca="true" t="shared" si="1" ref="E11:P11">SUM(E9:E10)</f>
        <v>0</v>
      </c>
      <c r="F11" s="595">
        <f t="shared" si="1"/>
        <v>0</v>
      </c>
      <c r="G11" s="595">
        <f t="shared" si="1"/>
        <v>0</v>
      </c>
      <c r="H11" s="595">
        <f t="shared" si="1"/>
        <v>0</v>
      </c>
      <c r="I11" s="595">
        <f t="shared" si="1"/>
        <v>260</v>
      </c>
      <c r="J11" s="595">
        <f t="shared" si="1"/>
        <v>0</v>
      </c>
      <c r="K11" s="595">
        <f t="shared" si="1"/>
        <v>100</v>
      </c>
      <c r="L11" s="595">
        <f t="shared" si="1"/>
        <v>0</v>
      </c>
      <c r="M11" s="595">
        <f t="shared" si="1"/>
        <v>800</v>
      </c>
      <c r="N11" s="595">
        <f t="shared" si="1"/>
        <v>790</v>
      </c>
      <c r="O11" s="595">
        <f t="shared" si="1"/>
        <v>255</v>
      </c>
      <c r="P11" s="595">
        <f t="shared" si="1"/>
        <v>0</v>
      </c>
      <c r="Q11" s="889">
        <f t="shared" si="0"/>
        <v>2205</v>
      </c>
    </row>
    <row r="12" spans="1:17" s="1235" customFormat="1" ht="34.5" customHeight="1">
      <c r="A12" s="1249">
        <v>5</v>
      </c>
      <c r="B12" s="1234" t="s">
        <v>362</v>
      </c>
      <c r="C12" s="1235" t="s">
        <v>758</v>
      </c>
      <c r="D12" s="1236"/>
      <c r="E12" s="1236"/>
      <c r="F12" s="1236"/>
      <c r="G12" s="1236"/>
      <c r="H12" s="1236"/>
      <c r="I12" s="1236"/>
      <c r="J12" s="1236"/>
      <c r="K12" s="1236"/>
      <c r="L12" s="1236"/>
      <c r="M12" s="1236"/>
      <c r="N12" s="1236"/>
      <c r="O12" s="1236">
        <v>2000</v>
      </c>
      <c r="P12" s="1236">
        <v>377</v>
      </c>
      <c r="Q12" s="1237">
        <f t="shared" si="0"/>
        <v>2377</v>
      </c>
    </row>
    <row r="13" spans="1:17" s="397" customFormat="1" ht="17.25">
      <c r="A13" s="1249">
        <v>6</v>
      </c>
      <c r="B13" s="887"/>
      <c r="C13" s="397" t="s">
        <v>875</v>
      </c>
      <c r="D13" s="426">
        <v>842</v>
      </c>
      <c r="E13" s="426"/>
      <c r="F13" s="426"/>
      <c r="G13" s="426">
        <v>267</v>
      </c>
      <c r="H13" s="426"/>
      <c r="I13" s="426"/>
      <c r="J13" s="426"/>
      <c r="K13" s="426"/>
      <c r="L13" s="426"/>
      <c r="M13" s="426">
        <v>795</v>
      </c>
      <c r="N13" s="426"/>
      <c r="O13" s="426">
        <v>473</v>
      </c>
      <c r="P13" s="426">
        <v>0</v>
      </c>
      <c r="Q13" s="888">
        <f t="shared" si="0"/>
        <v>2377</v>
      </c>
    </row>
    <row r="14" spans="1:17" s="414" customFormat="1" ht="17.25">
      <c r="A14" s="1247">
        <v>7</v>
      </c>
      <c r="B14" s="600"/>
      <c r="C14" s="414" t="s">
        <v>603</v>
      </c>
      <c r="D14" s="594"/>
      <c r="E14" s="594"/>
      <c r="F14" s="594"/>
      <c r="G14" s="594"/>
      <c r="H14" s="594"/>
      <c r="I14" s="594"/>
      <c r="J14" s="594"/>
      <c r="K14" s="594"/>
      <c r="L14" s="594"/>
      <c r="M14" s="594"/>
      <c r="N14" s="594"/>
      <c r="O14" s="594"/>
      <c r="P14" s="426"/>
      <c r="Q14" s="601">
        <f t="shared" si="0"/>
        <v>0</v>
      </c>
    </row>
    <row r="15" spans="1:17" s="362" customFormat="1" ht="17.25">
      <c r="A15" s="1249">
        <v>8</v>
      </c>
      <c r="B15" s="887"/>
      <c r="C15" s="363" t="s">
        <v>984</v>
      </c>
      <c r="D15" s="595">
        <f>SUM(D13:D14)</f>
        <v>842</v>
      </c>
      <c r="E15" s="595">
        <f aca="true" t="shared" si="2" ref="E15:P15">SUM(E13:E14)</f>
        <v>0</v>
      </c>
      <c r="F15" s="595">
        <f t="shared" si="2"/>
        <v>0</v>
      </c>
      <c r="G15" s="595">
        <f t="shared" si="2"/>
        <v>267</v>
      </c>
      <c r="H15" s="595">
        <f t="shared" si="2"/>
        <v>0</v>
      </c>
      <c r="I15" s="595">
        <f t="shared" si="2"/>
        <v>0</v>
      </c>
      <c r="J15" s="595">
        <f t="shared" si="2"/>
        <v>0</v>
      </c>
      <c r="K15" s="595">
        <f t="shared" si="2"/>
        <v>0</v>
      </c>
      <c r="L15" s="595">
        <f t="shared" si="2"/>
        <v>0</v>
      </c>
      <c r="M15" s="595">
        <f t="shared" si="2"/>
        <v>795</v>
      </c>
      <c r="N15" s="595">
        <f t="shared" si="2"/>
        <v>0</v>
      </c>
      <c r="O15" s="595">
        <f t="shared" si="2"/>
        <v>473</v>
      </c>
      <c r="P15" s="595">
        <f t="shared" si="2"/>
        <v>0</v>
      </c>
      <c r="Q15" s="889">
        <f t="shared" si="0"/>
        <v>2377</v>
      </c>
    </row>
    <row r="16" spans="1:17" s="1235" customFormat="1" ht="34.5" customHeight="1">
      <c r="A16" s="1249">
        <v>9</v>
      </c>
      <c r="B16" s="1234" t="s">
        <v>630</v>
      </c>
      <c r="C16" s="1235" t="s">
        <v>758</v>
      </c>
      <c r="D16" s="1236"/>
      <c r="E16" s="1236"/>
      <c r="F16" s="1236"/>
      <c r="G16" s="1236"/>
      <c r="H16" s="1236"/>
      <c r="I16" s="1236"/>
      <c r="J16" s="1236"/>
      <c r="K16" s="1236"/>
      <c r="L16" s="1236"/>
      <c r="M16" s="1236"/>
      <c r="N16" s="1236"/>
      <c r="O16" s="1236">
        <v>2000</v>
      </c>
      <c r="P16" s="1236">
        <v>116</v>
      </c>
      <c r="Q16" s="1237">
        <f t="shared" si="0"/>
        <v>2116</v>
      </c>
    </row>
    <row r="17" spans="1:17" s="397" customFormat="1" ht="17.25">
      <c r="A17" s="1247">
        <v>10</v>
      </c>
      <c r="B17" s="887"/>
      <c r="C17" s="397" t="s">
        <v>875</v>
      </c>
      <c r="D17" s="426">
        <v>250</v>
      </c>
      <c r="E17" s="426"/>
      <c r="F17" s="426"/>
      <c r="G17" s="426">
        <v>200</v>
      </c>
      <c r="H17" s="426"/>
      <c r="I17" s="426">
        <v>240</v>
      </c>
      <c r="J17" s="426"/>
      <c r="K17" s="426"/>
      <c r="L17" s="426"/>
      <c r="M17" s="426">
        <v>800</v>
      </c>
      <c r="N17" s="426">
        <v>150</v>
      </c>
      <c r="O17" s="426">
        <v>476</v>
      </c>
      <c r="P17" s="426">
        <v>0</v>
      </c>
      <c r="Q17" s="888">
        <f t="shared" si="0"/>
        <v>2116</v>
      </c>
    </row>
    <row r="18" spans="1:17" s="414" customFormat="1" ht="17.25">
      <c r="A18" s="1249">
        <v>11</v>
      </c>
      <c r="B18" s="600"/>
      <c r="C18" s="414" t="s">
        <v>603</v>
      </c>
      <c r="D18" s="594"/>
      <c r="E18" s="594"/>
      <c r="F18" s="594"/>
      <c r="G18" s="594"/>
      <c r="H18" s="594"/>
      <c r="I18" s="594"/>
      <c r="J18" s="594"/>
      <c r="K18" s="594"/>
      <c r="L18" s="594"/>
      <c r="M18" s="594"/>
      <c r="N18" s="594"/>
      <c r="O18" s="594"/>
      <c r="P18" s="426"/>
      <c r="Q18" s="601">
        <f t="shared" si="0"/>
        <v>0</v>
      </c>
    </row>
    <row r="19" spans="1:17" s="362" customFormat="1" ht="17.25">
      <c r="A19" s="1249">
        <v>12</v>
      </c>
      <c r="B19" s="887"/>
      <c r="C19" s="363" t="s">
        <v>984</v>
      </c>
      <c r="D19" s="595">
        <f>SUM(D17:D18)</f>
        <v>250</v>
      </c>
      <c r="E19" s="595">
        <f aca="true" t="shared" si="3" ref="E19:P19">SUM(E17:E18)</f>
        <v>0</v>
      </c>
      <c r="F19" s="595">
        <f t="shared" si="3"/>
        <v>0</v>
      </c>
      <c r="G19" s="595">
        <f t="shared" si="3"/>
        <v>200</v>
      </c>
      <c r="H19" s="595">
        <f t="shared" si="3"/>
        <v>0</v>
      </c>
      <c r="I19" s="595">
        <f t="shared" si="3"/>
        <v>240</v>
      </c>
      <c r="J19" s="595">
        <f t="shared" si="3"/>
        <v>0</v>
      </c>
      <c r="K19" s="595">
        <f t="shared" si="3"/>
        <v>0</v>
      </c>
      <c r="L19" s="595">
        <f t="shared" si="3"/>
        <v>0</v>
      </c>
      <c r="M19" s="595">
        <f t="shared" si="3"/>
        <v>800</v>
      </c>
      <c r="N19" s="595">
        <f t="shared" si="3"/>
        <v>150</v>
      </c>
      <c r="O19" s="595">
        <f t="shared" si="3"/>
        <v>476</v>
      </c>
      <c r="P19" s="595">
        <f t="shared" si="3"/>
        <v>0</v>
      </c>
      <c r="Q19" s="889">
        <f t="shared" si="0"/>
        <v>2116</v>
      </c>
    </row>
    <row r="20" spans="1:17" s="1235" customFormat="1" ht="34.5" customHeight="1">
      <c r="A20" s="1247">
        <v>13</v>
      </c>
      <c r="B20" s="1234" t="s">
        <v>631</v>
      </c>
      <c r="C20" s="1235" t="s">
        <v>758</v>
      </c>
      <c r="D20" s="1236"/>
      <c r="E20" s="1236"/>
      <c r="F20" s="1236"/>
      <c r="G20" s="1236"/>
      <c r="H20" s="1236"/>
      <c r="I20" s="1236"/>
      <c r="J20" s="1236"/>
      <c r="K20" s="1236"/>
      <c r="L20" s="1236"/>
      <c r="M20" s="1236"/>
      <c r="N20" s="1236"/>
      <c r="O20" s="1236">
        <v>2000</v>
      </c>
      <c r="P20" s="1236">
        <v>1135</v>
      </c>
      <c r="Q20" s="1237">
        <f t="shared" si="0"/>
        <v>3135</v>
      </c>
    </row>
    <row r="21" spans="1:17" s="397" customFormat="1" ht="17.25">
      <c r="A21" s="1249">
        <v>14</v>
      </c>
      <c r="B21" s="887"/>
      <c r="C21" s="397" t="s">
        <v>875</v>
      </c>
      <c r="D21" s="426">
        <v>1032</v>
      </c>
      <c r="E21" s="426"/>
      <c r="F21" s="426"/>
      <c r="G21" s="426">
        <v>372</v>
      </c>
      <c r="H21" s="426"/>
      <c r="I21" s="426">
        <v>90</v>
      </c>
      <c r="J21" s="426"/>
      <c r="K21" s="426"/>
      <c r="L21" s="426"/>
      <c r="M21" s="426">
        <v>405</v>
      </c>
      <c r="N21" s="426">
        <v>230</v>
      </c>
      <c r="O21" s="426">
        <v>1006</v>
      </c>
      <c r="P21" s="426">
        <v>0</v>
      </c>
      <c r="Q21" s="888">
        <f t="shared" si="0"/>
        <v>3135</v>
      </c>
    </row>
    <row r="22" spans="1:17" s="414" customFormat="1" ht="17.25">
      <c r="A22" s="1249">
        <v>15</v>
      </c>
      <c r="B22" s="600"/>
      <c r="C22" s="414" t="s">
        <v>603</v>
      </c>
      <c r="D22" s="594"/>
      <c r="E22" s="594"/>
      <c r="F22" s="594"/>
      <c r="G22" s="594"/>
      <c r="H22" s="594"/>
      <c r="I22" s="594"/>
      <c r="J22" s="594"/>
      <c r="K22" s="594"/>
      <c r="L22" s="594"/>
      <c r="M22" s="594">
        <v>230</v>
      </c>
      <c r="N22" s="594">
        <v>150</v>
      </c>
      <c r="O22" s="594">
        <v>-380</v>
      </c>
      <c r="P22" s="426"/>
      <c r="Q22" s="601">
        <f t="shared" si="0"/>
        <v>0</v>
      </c>
    </row>
    <row r="23" spans="1:17" s="362" customFormat="1" ht="17.25">
      <c r="A23" s="1247">
        <v>16</v>
      </c>
      <c r="B23" s="887"/>
      <c r="C23" s="363" t="s">
        <v>984</v>
      </c>
      <c r="D23" s="595">
        <f>SUM(D21:D22)</f>
        <v>1032</v>
      </c>
      <c r="E23" s="595">
        <f aca="true" t="shared" si="4" ref="E23:P23">SUM(E21:E22)</f>
        <v>0</v>
      </c>
      <c r="F23" s="595">
        <f t="shared" si="4"/>
        <v>0</v>
      </c>
      <c r="G23" s="595">
        <f t="shared" si="4"/>
        <v>372</v>
      </c>
      <c r="H23" s="595">
        <f t="shared" si="4"/>
        <v>0</v>
      </c>
      <c r="I23" s="595">
        <f t="shared" si="4"/>
        <v>90</v>
      </c>
      <c r="J23" s="595">
        <f t="shared" si="4"/>
        <v>0</v>
      </c>
      <c r="K23" s="595">
        <f t="shared" si="4"/>
        <v>0</v>
      </c>
      <c r="L23" s="595">
        <f t="shared" si="4"/>
        <v>0</v>
      </c>
      <c r="M23" s="595">
        <f t="shared" si="4"/>
        <v>635</v>
      </c>
      <c r="N23" s="595">
        <f t="shared" si="4"/>
        <v>380</v>
      </c>
      <c r="O23" s="595">
        <f t="shared" si="4"/>
        <v>626</v>
      </c>
      <c r="P23" s="595">
        <f t="shared" si="4"/>
        <v>0</v>
      </c>
      <c r="Q23" s="889">
        <f t="shared" si="0"/>
        <v>3135</v>
      </c>
    </row>
    <row r="24" spans="1:18" s="1235" customFormat="1" ht="34.5" customHeight="1">
      <c r="A24" s="1249">
        <v>17</v>
      </c>
      <c r="B24" s="1234" t="s">
        <v>632</v>
      </c>
      <c r="C24" s="1235" t="s">
        <v>758</v>
      </c>
      <c r="D24" s="1236"/>
      <c r="E24" s="1236"/>
      <c r="F24" s="1236"/>
      <c r="G24" s="1236"/>
      <c r="H24" s="1236"/>
      <c r="I24" s="1236"/>
      <c r="J24" s="1236"/>
      <c r="K24" s="1236"/>
      <c r="L24" s="1236"/>
      <c r="M24" s="1236"/>
      <c r="N24" s="1236"/>
      <c r="O24" s="1236">
        <v>2000</v>
      </c>
      <c r="P24" s="1236">
        <v>817</v>
      </c>
      <c r="Q24" s="1237">
        <f t="shared" si="0"/>
        <v>2817</v>
      </c>
      <c r="R24" s="1238"/>
    </row>
    <row r="25" spans="1:18" s="397" customFormat="1" ht="17.25">
      <c r="A25" s="1249">
        <v>18</v>
      </c>
      <c r="B25" s="887"/>
      <c r="C25" s="397" t="s">
        <v>875</v>
      </c>
      <c r="D25" s="426">
        <v>650</v>
      </c>
      <c r="E25" s="426"/>
      <c r="F25" s="426"/>
      <c r="G25" s="426">
        <v>221</v>
      </c>
      <c r="H25" s="426">
        <v>424</v>
      </c>
      <c r="I25" s="426"/>
      <c r="J25" s="426"/>
      <c r="K25" s="426"/>
      <c r="L25" s="426"/>
      <c r="M25" s="426">
        <v>455</v>
      </c>
      <c r="N25" s="426">
        <v>420</v>
      </c>
      <c r="O25" s="426">
        <v>647</v>
      </c>
      <c r="P25" s="426">
        <v>0</v>
      </c>
      <c r="Q25" s="888">
        <f t="shared" si="0"/>
        <v>2817</v>
      </c>
      <c r="R25" s="596"/>
    </row>
    <row r="26" spans="1:17" s="414" customFormat="1" ht="17.25">
      <c r="A26" s="1247">
        <v>19</v>
      </c>
      <c r="B26" s="600"/>
      <c r="C26" s="414" t="s">
        <v>603</v>
      </c>
      <c r="D26" s="594"/>
      <c r="E26" s="594"/>
      <c r="F26" s="594"/>
      <c r="G26" s="594"/>
      <c r="H26" s="594"/>
      <c r="I26" s="594"/>
      <c r="J26" s="594"/>
      <c r="K26" s="594"/>
      <c r="L26" s="594"/>
      <c r="M26" s="594"/>
      <c r="N26" s="594">
        <v>230</v>
      </c>
      <c r="O26" s="594">
        <v>-230</v>
      </c>
      <c r="P26" s="426"/>
      <c r="Q26" s="601">
        <f t="shared" si="0"/>
        <v>0</v>
      </c>
    </row>
    <row r="27" spans="1:17" s="362" customFormat="1" ht="17.25">
      <c r="A27" s="1249">
        <v>20</v>
      </c>
      <c r="B27" s="887"/>
      <c r="C27" s="363" t="s">
        <v>984</v>
      </c>
      <c r="D27" s="597">
        <f>SUM(D25:D26)</f>
        <v>650</v>
      </c>
      <c r="E27" s="597">
        <f aca="true" t="shared" si="5" ref="E27:P27">SUM(E25:E26)</f>
        <v>0</v>
      </c>
      <c r="F27" s="597">
        <f t="shared" si="5"/>
        <v>0</v>
      </c>
      <c r="G27" s="597">
        <f t="shared" si="5"/>
        <v>221</v>
      </c>
      <c r="H27" s="597">
        <f t="shared" si="5"/>
        <v>424</v>
      </c>
      <c r="I27" s="597">
        <f t="shared" si="5"/>
        <v>0</v>
      </c>
      <c r="J27" s="597">
        <f t="shared" si="5"/>
        <v>0</v>
      </c>
      <c r="K27" s="597">
        <f t="shared" si="5"/>
        <v>0</v>
      </c>
      <c r="L27" s="597">
        <f t="shared" si="5"/>
        <v>0</v>
      </c>
      <c r="M27" s="597">
        <f t="shared" si="5"/>
        <v>455</v>
      </c>
      <c r="N27" s="597">
        <f t="shared" si="5"/>
        <v>650</v>
      </c>
      <c r="O27" s="597">
        <f t="shared" si="5"/>
        <v>417</v>
      </c>
      <c r="P27" s="597">
        <f t="shared" si="5"/>
        <v>0</v>
      </c>
      <c r="Q27" s="889">
        <f t="shared" si="0"/>
        <v>2817</v>
      </c>
    </row>
    <row r="28" spans="1:17" s="1235" customFormat="1" ht="34.5" customHeight="1">
      <c r="A28" s="1249">
        <v>21</v>
      </c>
      <c r="B28" s="1234" t="s">
        <v>633</v>
      </c>
      <c r="C28" s="1235" t="s">
        <v>758</v>
      </c>
      <c r="D28" s="1236"/>
      <c r="E28" s="1236"/>
      <c r="F28" s="1236"/>
      <c r="G28" s="1236"/>
      <c r="H28" s="1236"/>
      <c r="I28" s="1236"/>
      <c r="J28" s="1236"/>
      <c r="K28" s="1236"/>
      <c r="L28" s="1236"/>
      <c r="M28" s="1236"/>
      <c r="N28" s="1236"/>
      <c r="O28" s="1236">
        <v>2000</v>
      </c>
      <c r="P28" s="1236">
        <v>636</v>
      </c>
      <c r="Q28" s="1237">
        <f t="shared" si="0"/>
        <v>2636</v>
      </c>
    </row>
    <row r="29" spans="1:17" s="397" customFormat="1" ht="17.25">
      <c r="A29" s="1247">
        <v>22</v>
      </c>
      <c r="B29" s="887"/>
      <c r="C29" s="397" t="s">
        <v>875</v>
      </c>
      <c r="D29" s="426">
        <v>600</v>
      </c>
      <c r="E29" s="426"/>
      <c r="F29" s="426"/>
      <c r="G29" s="426">
        <v>293</v>
      </c>
      <c r="H29" s="426">
        <v>150</v>
      </c>
      <c r="I29" s="426"/>
      <c r="J29" s="426"/>
      <c r="K29" s="426"/>
      <c r="L29" s="426"/>
      <c r="M29" s="426">
        <v>745</v>
      </c>
      <c r="N29" s="426">
        <v>170</v>
      </c>
      <c r="O29" s="426">
        <v>678</v>
      </c>
      <c r="P29" s="426">
        <v>0</v>
      </c>
      <c r="Q29" s="888">
        <f t="shared" si="0"/>
        <v>2636</v>
      </c>
    </row>
    <row r="30" spans="1:17" s="414" customFormat="1" ht="17.25">
      <c r="A30" s="1249">
        <v>23</v>
      </c>
      <c r="B30" s="600"/>
      <c r="C30" s="414" t="s">
        <v>603</v>
      </c>
      <c r="D30" s="594"/>
      <c r="E30" s="594"/>
      <c r="F30" s="594"/>
      <c r="G30" s="594"/>
      <c r="H30" s="594"/>
      <c r="I30" s="594"/>
      <c r="J30" s="594"/>
      <c r="K30" s="594"/>
      <c r="L30" s="594"/>
      <c r="M30" s="594">
        <v>100</v>
      </c>
      <c r="N30" s="594">
        <v>115</v>
      </c>
      <c r="O30" s="594">
        <v>-215</v>
      </c>
      <c r="P30" s="426"/>
      <c r="Q30" s="601">
        <f t="shared" si="0"/>
        <v>0</v>
      </c>
    </row>
    <row r="31" spans="1:17" s="362" customFormat="1" ht="17.25">
      <c r="A31" s="1249">
        <v>24</v>
      </c>
      <c r="B31" s="887"/>
      <c r="C31" s="363" t="s">
        <v>984</v>
      </c>
      <c r="D31" s="597">
        <f>SUM(D29:D30)</f>
        <v>600</v>
      </c>
      <c r="E31" s="597">
        <f aca="true" t="shared" si="6" ref="E31:P31">SUM(E29:E30)</f>
        <v>0</v>
      </c>
      <c r="F31" s="597">
        <f t="shared" si="6"/>
        <v>0</v>
      </c>
      <c r="G31" s="597">
        <f t="shared" si="6"/>
        <v>293</v>
      </c>
      <c r="H31" s="597">
        <f t="shared" si="6"/>
        <v>150</v>
      </c>
      <c r="I31" s="597">
        <f t="shared" si="6"/>
        <v>0</v>
      </c>
      <c r="J31" s="597">
        <f t="shared" si="6"/>
        <v>0</v>
      </c>
      <c r="K31" s="597">
        <f t="shared" si="6"/>
        <v>0</v>
      </c>
      <c r="L31" s="597">
        <f t="shared" si="6"/>
        <v>0</v>
      </c>
      <c r="M31" s="597">
        <f t="shared" si="6"/>
        <v>845</v>
      </c>
      <c r="N31" s="597">
        <f t="shared" si="6"/>
        <v>285</v>
      </c>
      <c r="O31" s="597">
        <f t="shared" si="6"/>
        <v>463</v>
      </c>
      <c r="P31" s="597">
        <f t="shared" si="6"/>
        <v>0</v>
      </c>
      <c r="Q31" s="889">
        <f t="shared" si="0"/>
        <v>2636</v>
      </c>
    </row>
    <row r="32" spans="1:17" s="1235" customFormat="1" ht="34.5" customHeight="1">
      <c r="A32" s="1247">
        <v>25</v>
      </c>
      <c r="B32" s="1234" t="s">
        <v>634</v>
      </c>
      <c r="C32" s="1235" t="s">
        <v>758</v>
      </c>
      <c r="D32" s="1236"/>
      <c r="E32" s="1236"/>
      <c r="F32" s="1236"/>
      <c r="G32" s="1236"/>
      <c r="H32" s="1236"/>
      <c r="I32" s="1236"/>
      <c r="J32" s="1236"/>
      <c r="K32" s="1236"/>
      <c r="L32" s="1236"/>
      <c r="M32" s="1236"/>
      <c r="N32" s="1236"/>
      <c r="O32" s="1236">
        <v>2000</v>
      </c>
      <c r="P32" s="1236">
        <v>1458</v>
      </c>
      <c r="Q32" s="1237">
        <f t="shared" si="0"/>
        <v>3458</v>
      </c>
    </row>
    <row r="33" spans="1:17" s="397" customFormat="1" ht="17.25">
      <c r="A33" s="1249">
        <v>26</v>
      </c>
      <c r="B33" s="887"/>
      <c r="C33" s="397" t="s">
        <v>875</v>
      </c>
      <c r="D33" s="426"/>
      <c r="E33" s="426"/>
      <c r="F33" s="426"/>
      <c r="G33" s="426">
        <v>463</v>
      </c>
      <c r="H33" s="426">
        <v>150</v>
      </c>
      <c r="I33" s="426">
        <v>200</v>
      </c>
      <c r="J33" s="426"/>
      <c r="K33" s="426"/>
      <c r="L33" s="426"/>
      <c r="M33" s="426">
        <v>900</v>
      </c>
      <c r="N33" s="426">
        <v>680</v>
      </c>
      <c r="O33" s="426">
        <v>1065</v>
      </c>
      <c r="P33" s="426">
        <v>0</v>
      </c>
      <c r="Q33" s="888">
        <f t="shared" si="0"/>
        <v>3458</v>
      </c>
    </row>
    <row r="34" spans="1:17" s="414" customFormat="1" ht="17.25">
      <c r="A34" s="1249">
        <v>27</v>
      </c>
      <c r="B34" s="600"/>
      <c r="C34" s="414" t="s">
        <v>603</v>
      </c>
      <c r="D34" s="594">
        <v>143</v>
      </c>
      <c r="E34" s="594"/>
      <c r="F34" s="594"/>
      <c r="G34" s="594">
        <v>26</v>
      </c>
      <c r="H34" s="594"/>
      <c r="I34" s="594"/>
      <c r="J34" s="594"/>
      <c r="K34" s="594"/>
      <c r="L34" s="594"/>
      <c r="M34" s="594">
        <v>195</v>
      </c>
      <c r="N34" s="594">
        <v>30</v>
      </c>
      <c r="O34" s="594">
        <v>-394</v>
      </c>
      <c r="P34" s="426"/>
      <c r="Q34" s="601">
        <f t="shared" si="0"/>
        <v>0</v>
      </c>
    </row>
    <row r="35" spans="1:17" s="362" customFormat="1" ht="17.25">
      <c r="A35" s="1247">
        <v>28</v>
      </c>
      <c r="B35" s="887"/>
      <c r="C35" s="363" t="s">
        <v>984</v>
      </c>
      <c r="D35" s="595">
        <f>SUM(D33:D34)</f>
        <v>143</v>
      </c>
      <c r="E35" s="595">
        <f aca="true" t="shared" si="7" ref="E35:P35">SUM(E33:E34)</f>
        <v>0</v>
      </c>
      <c r="F35" s="595">
        <f t="shared" si="7"/>
        <v>0</v>
      </c>
      <c r="G35" s="595">
        <f t="shared" si="7"/>
        <v>489</v>
      </c>
      <c r="H35" s="595">
        <f t="shared" si="7"/>
        <v>150</v>
      </c>
      <c r="I35" s="595">
        <f t="shared" si="7"/>
        <v>200</v>
      </c>
      <c r="J35" s="595">
        <f t="shared" si="7"/>
        <v>0</v>
      </c>
      <c r="K35" s="595">
        <f t="shared" si="7"/>
        <v>0</v>
      </c>
      <c r="L35" s="595">
        <f t="shared" si="7"/>
        <v>0</v>
      </c>
      <c r="M35" s="595">
        <f t="shared" si="7"/>
        <v>1095</v>
      </c>
      <c r="N35" s="595">
        <f t="shared" si="7"/>
        <v>710</v>
      </c>
      <c r="O35" s="595">
        <f t="shared" si="7"/>
        <v>671</v>
      </c>
      <c r="P35" s="595">
        <f t="shared" si="7"/>
        <v>0</v>
      </c>
      <c r="Q35" s="889">
        <f t="shared" si="0"/>
        <v>3458</v>
      </c>
    </row>
    <row r="36" spans="1:17" s="1235" customFormat="1" ht="34.5" customHeight="1">
      <c r="A36" s="1249">
        <v>29</v>
      </c>
      <c r="B36" s="1234" t="s">
        <v>635</v>
      </c>
      <c r="C36" s="1235" t="s">
        <v>758</v>
      </c>
      <c r="D36" s="1236"/>
      <c r="E36" s="1236"/>
      <c r="F36" s="1236"/>
      <c r="G36" s="1236"/>
      <c r="H36" s="1236"/>
      <c r="I36" s="1236"/>
      <c r="J36" s="1236"/>
      <c r="K36" s="1236"/>
      <c r="L36" s="1236"/>
      <c r="M36" s="1236"/>
      <c r="N36" s="1236"/>
      <c r="O36" s="1236">
        <v>2000</v>
      </c>
      <c r="P36" s="1236">
        <v>108</v>
      </c>
      <c r="Q36" s="1237">
        <f t="shared" si="0"/>
        <v>2108</v>
      </c>
    </row>
    <row r="37" spans="1:17" s="397" customFormat="1" ht="17.25">
      <c r="A37" s="1249">
        <v>30</v>
      </c>
      <c r="B37" s="887"/>
      <c r="C37" s="397" t="s">
        <v>875</v>
      </c>
      <c r="D37" s="426">
        <v>325</v>
      </c>
      <c r="E37" s="426"/>
      <c r="F37" s="426"/>
      <c r="G37" s="426">
        <v>240</v>
      </c>
      <c r="H37" s="426">
        <v>200</v>
      </c>
      <c r="I37" s="426"/>
      <c r="J37" s="426"/>
      <c r="K37" s="426">
        <v>100</v>
      </c>
      <c r="L37" s="426"/>
      <c r="M37" s="426">
        <v>475</v>
      </c>
      <c r="N37" s="426">
        <v>260</v>
      </c>
      <c r="O37" s="426">
        <v>508</v>
      </c>
      <c r="P37" s="426">
        <v>0</v>
      </c>
      <c r="Q37" s="888">
        <f t="shared" si="0"/>
        <v>2108</v>
      </c>
    </row>
    <row r="38" spans="1:17" s="414" customFormat="1" ht="18" customHeight="1">
      <c r="A38" s="1247">
        <v>31</v>
      </c>
      <c r="B38" s="600"/>
      <c r="C38" s="414" t="s">
        <v>603</v>
      </c>
      <c r="D38" s="594"/>
      <c r="E38" s="594"/>
      <c r="F38" s="594"/>
      <c r="G38" s="594"/>
      <c r="H38" s="594"/>
      <c r="I38" s="594"/>
      <c r="J38" s="594"/>
      <c r="K38" s="594"/>
      <c r="L38" s="594"/>
      <c r="M38" s="594">
        <v>152</v>
      </c>
      <c r="N38" s="594">
        <v>70</v>
      </c>
      <c r="O38" s="594">
        <v>-222</v>
      </c>
      <c r="P38" s="426"/>
      <c r="Q38" s="601">
        <f t="shared" si="0"/>
        <v>0</v>
      </c>
    </row>
    <row r="39" spans="1:17" s="362" customFormat="1" ht="18" customHeight="1">
      <c r="A39" s="1249">
        <v>32</v>
      </c>
      <c r="B39" s="887"/>
      <c r="C39" s="363" t="s">
        <v>984</v>
      </c>
      <c r="D39" s="595">
        <f>SUM(D37:D38)</f>
        <v>325</v>
      </c>
      <c r="E39" s="595">
        <f aca="true" t="shared" si="8" ref="E39:P39">SUM(E37:E38)</f>
        <v>0</v>
      </c>
      <c r="F39" s="595">
        <f t="shared" si="8"/>
        <v>0</v>
      </c>
      <c r="G39" s="595">
        <f t="shared" si="8"/>
        <v>240</v>
      </c>
      <c r="H39" s="595">
        <f t="shared" si="8"/>
        <v>200</v>
      </c>
      <c r="I39" s="595">
        <f t="shared" si="8"/>
        <v>0</v>
      </c>
      <c r="J39" s="595">
        <f t="shared" si="8"/>
        <v>0</v>
      </c>
      <c r="K39" s="595">
        <f t="shared" si="8"/>
        <v>100</v>
      </c>
      <c r="L39" s="595">
        <f t="shared" si="8"/>
        <v>0</v>
      </c>
      <c r="M39" s="595">
        <f t="shared" si="8"/>
        <v>627</v>
      </c>
      <c r="N39" s="595">
        <f t="shared" si="8"/>
        <v>330</v>
      </c>
      <c r="O39" s="595">
        <f t="shared" si="8"/>
        <v>286</v>
      </c>
      <c r="P39" s="595">
        <f t="shared" si="8"/>
        <v>0</v>
      </c>
      <c r="Q39" s="889">
        <f t="shared" si="0"/>
        <v>2108</v>
      </c>
    </row>
    <row r="40" spans="1:17" s="1235" customFormat="1" ht="36" customHeight="1">
      <c r="A40" s="1249">
        <v>33</v>
      </c>
      <c r="B40" s="1234" t="s">
        <v>636</v>
      </c>
      <c r="C40" s="1235" t="s">
        <v>758</v>
      </c>
      <c r="D40" s="1236"/>
      <c r="E40" s="1236"/>
      <c r="F40" s="1236"/>
      <c r="G40" s="1236"/>
      <c r="H40" s="1236"/>
      <c r="I40" s="1236"/>
      <c r="J40" s="1236"/>
      <c r="K40" s="1236"/>
      <c r="L40" s="1236"/>
      <c r="M40" s="1236"/>
      <c r="N40" s="1236"/>
      <c r="O40" s="1236">
        <v>2000</v>
      </c>
      <c r="P40" s="1236">
        <v>74</v>
      </c>
      <c r="Q40" s="1237">
        <f t="shared" si="0"/>
        <v>2074</v>
      </c>
    </row>
    <row r="41" spans="1:17" s="397" customFormat="1" ht="17.25">
      <c r="A41" s="1247">
        <v>34</v>
      </c>
      <c r="B41" s="887"/>
      <c r="C41" s="397" t="s">
        <v>875</v>
      </c>
      <c r="D41" s="426">
        <v>835</v>
      </c>
      <c r="E41" s="426"/>
      <c r="F41" s="426"/>
      <c r="G41" s="426">
        <v>310</v>
      </c>
      <c r="H41" s="426"/>
      <c r="I41" s="426"/>
      <c r="J41" s="426"/>
      <c r="K41" s="426">
        <v>100</v>
      </c>
      <c r="L41" s="426"/>
      <c r="M41" s="426">
        <v>255</v>
      </c>
      <c r="N41" s="426">
        <v>430</v>
      </c>
      <c r="O41" s="426">
        <v>144</v>
      </c>
      <c r="P41" s="426">
        <v>0</v>
      </c>
      <c r="Q41" s="888">
        <f t="shared" si="0"/>
        <v>2074</v>
      </c>
    </row>
    <row r="42" spans="1:17" s="414" customFormat="1" ht="17.25">
      <c r="A42" s="1249">
        <v>35</v>
      </c>
      <c r="B42" s="600"/>
      <c r="C42" s="414" t="s">
        <v>603</v>
      </c>
      <c r="D42" s="594"/>
      <c r="E42" s="594"/>
      <c r="F42" s="594"/>
      <c r="G42" s="594"/>
      <c r="H42" s="594"/>
      <c r="I42" s="594"/>
      <c r="J42" s="594"/>
      <c r="K42" s="594"/>
      <c r="L42" s="594"/>
      <c r="M42" s="594"/>
      <c r="N42" s="594">
        <v>90</v>
      </c>
      <c r="O42" s="594">
        <v>-90</v>
      </c>
      <c r="P42" s="426"/>
      <c r="Q42" s="601">
        <f t="shared" si="0"/>
        <v>0</v>
      </c>
    </row>
    <row r="43" spans="1:17" s="362" customFormat="1" ht="17.25">
      <c r="A43" s="1249">
        <v>36</v>
      </c>
      <c r="B43" s="887"/>
      <c r="C43" s="363" t="s">
        <v>984</v>
      </c>
      <c r="D43" s="595">
        <f>SUM(D41:D42)</f>
        <v>835</v>
      </c>
      <c r="E43" s="595">
        <f aca="true" t="shared" si="9" ref="E43:P43">SUM(E41:E42)</f>
        <v>0</v>
      </c>
      <c r="F43" s="595">
        <f t="shared" si="9"/>
        <v>0</v>
      </c>
      <c r="G43" s="595">
        <f t="shared" si="9"/>
        <v>310</v>
      </c>
      <c r="H43" s="595">
        <f t="shared" si="9"/>
        <v>0</v>
      </c>
      <c r="I43" s="595">
        <f t="shared" si="9"/>
        <v>0</v>
      </c>
      <c r="J43" s="595">
        <f t="shared" si="9"/>
        <v>0</v>
      </c>
      <c r="K43" s="595">
        <f t="shared" si="9"/>
        <v>100</v>
      </c>
      <c r="L43" s="595">
        <f t="shared" si="9"/>
        <v>0</v>
      </c>
      <c r="M43" s="595">
        <f t="shared" si="9"/>
        <v>255</v>
      </c>
      <c r="N43" s="595">
        <f t="shared" si="9"/>
        <v>520</v>
      </c>
      <c r="O43" s="595">
        <f t="shared" si="9"/>
        <v>54</v>
      </c>
      <c r="P43" s="595">
        <f t="shared" si="9"/>
        <v>0</v>
      </c>
      <c r="Q43" s="889">
        <f t="shared" si="0"/>
        <v>2074</v>
      </c>
    </row>
    <row r="44" spans="1:17" s="1235" customFormat="1" ht="36" customHeight="1">
      <c r="A44" s="1247">
        <v>37</v>
      </c>
      <c r="B44" s="1234" t="s">
        <v>637</v>
      </c>
      <c r="C44" s="1235" t="s">
        <v>758</v>
      </c>
      <c r="D44" s="1236"/>
      <c r="E44" s="1236"/>
      <c r="F44" s="1236"/>
      <c r="G44" s="1236"/>
      <c r="H44" s="1236"/>
      <c r="I44" s="1236"/>
      <c r="J44" s="1236"/>
      <c r="K44" s="1236"/>
      <c r="L44" s="1236"/>
      <c r="M44" s="1236"/>
      <c r="N44" s="1236"/>
      <c r="O44" s="1236">
        <v>2000</v>
      </c>
      <c r="P44" s="1236">
        <v>1007</v>
      </c>
      <c r="Q44" s="1237">
        <f t="shared" si="0"/>
        <v>3007</v>
      </c>
    </row>
    <row r="45" spans="1:17" s="397" customFormat="1" ht="17.25">
      <c r="A45" s="1249">
        <v>38</v>
      </c>
      <c r="B45" s="887"/>
      <c r="C45" s="397" t="s">
        <v>875</v>
      </c>
      <c r="D45" s="426">
        <v>1000</v>
      </c>
      <c r="E45" s="426"/>
      <c r="F45" s="426"/>
      <c r="G45" s="426">
        <v>100</v>
      </c>
      <c r="H45" s="426">
        <v>246</v>
      </c>
      <c r="I45" s="426">
        <v>220</v>
      </c>
      <c r="J45" s="426"/>
      <c r="K45" s="426"/>
      <c r="L45" s="426"/>
      <c r="M45" s="426">
        <v>256</v>
      </c>
      <c r="N45" s="426">
        <v>400</v>
      </c>
      <c r="O45" s="426">
        <v>785</v>
      </c>
      <c r="P45" s="426">
        <v>0</v>
      </c>
      <c r="Q45" s="888">
        <f t="shared" si="0"/>
        <v>3007</v>
      </c>
    </row>
    <row r="46" spans="1:17" s="414" customFormat="1" ht="17.25">
      <c r="A46" s="1249">
        <v>39</v>
      </c>
      <c r="B46" s="600"/>
      <c r="C46" s="414" t="s">
        <v>603</v>
      </c>
      <c r="D46" s="594"/>
      <c r="E46" s="594"/>
      <c r="F46" s="594"/>
      <c r="G46" s="594"/>
      <c r="H46" s="594"/>
      <c r="I46" s="594"/>
      <c r="J46" s="594"/>
      <c r="K46" s="594"/>
      <c r="L46" s="594"/>
      <c r="M46" s="594">
        <v>20</v>
      </c>
      <c r="N46" s="594">
        <v>90</v>
      </c>
      <c r="O46" s="594">
        <v>-110</v>
      </c>
      <c r="P46" s="426"/>
      <c r="Q46" s="601">
        <f t="shared" si="0"/>
        <v>0</v>
      </c>
    </row>
    <row r="47" spans="1:17" s="362" customFormat="1" ht="17.25">
      <c r="A47" s="1247">
        <v>40</v>
      </c>
      <c r="B47" s="887"/>
      <c r="C47" s="363" t="s">
        <v>984</v>
      </c>
      <c r="D47" s="597">
        <f>SUM(D45:D46)</f>
        <v>1000</v>
      </c>
      <c r="E47" s="597">
        <f aca="true" t="shared" si="10" ref="E47:P47">SUM(E45:E46)</f>
        <v>0</v>
      </c>
      <c r="F47" s="597">
        <f t="shared" si="10"/>
        <v>0</v>
      </c>
      <c r="G47" s="597">
        <f t="shared" si="10"/>
        <v>100</v>
      </c>
      <c r="H47" s="597">
        <f t="shared" si="10"/>
        <v>246</v>
      </c>
      <c r="I47" s="597">
        <f t="shared" si="10"/>
        <v>220</v>
      </c>
      <c r="J47" s="597">
        <f t="shared" si="10"/>
        <v>0</v>
      </c>
      <c r="K47" s="597">
        <f t="shared" si="10"/>
        <v>0</v>
      </c>
      <c r="L47" s="597">
        <f t="shared" si="10"/>
        <v>0</v>
      </c>
      <c r="M47" s="597">
        <f t="shared" si="10"/>
        <v>276</v>
      </c>
      <c r="N47" s="597">
        <f t="shared" si="10"/>
        <v>490</v>
      </c>
      <c r="O47" s="597">
        <f t="shared" si="10"/>
        <v>675</v>
      </c>
      <c r="P47" s="597">
        <f t="shared" si="10"/>
        <v>0</v>
      </c>
      <c r="Q47" s="889">
        <f t="shared" si="0"/>
        <v>3007</v>
      </c>
    </row>
    <row r="48" spans="1:17" s="1235" customFormat="1" ht="36" customHeight="1">
      <c r="A48" s="1249">
        <v>41</v>
      </c>
      <c r="B48" s="1234" t="s">
        <v>638</v>
      </c>
      <c r="C48" s="1235" t="s">
        <v>758</v>
      </c>
      <c r="D48" s="1236"/>
      <c r="E48" s="1236"/>
      <c r="F48" s="1236"/>
      <c r="G48" s="1236"/>
      <c r="H48" s="1236"/>
      <c r="I48" s="1236"/>
      <c r="J48" s="1236"/>
      <c r="K48" s="1236"/>
      <c r="L48" s="1236"/>
      <c r="M48" s="1236"/>
      <c r="N48" s="1236"/>
      <c r="O48" s="1236">
        <v>2000</v>
      </c>
      <c r="P48" s="1236">
        <v>1661</v>
      </c>
      <c r="Q48" s="1237">
        <f t="shared" si="0"/>
        <v>3661</v>
      </c>
    </row>
    <row r="49" spans="1:17" s="397" customFormat="1" ht="17.25">
      <c r="A49" s="1249">
        <v>42</v>
      </c>
      <c r="B49" s="887"/>
      <c r="C49" s="397" t="s">
        <v>875</v>
      </c>
      <c r="D49" s="426">
        <v>387</v>
      </c>
      <c r="E49" s="426"/>
      <c r="F49" s="426"/>
      <c r="G49" s="426">
        <v>141</v>
      </c>
      <c r="H49" s="426">
        <v>300</v>
      </c>
      <c r="I49" s="426">
        <v>155</v>
      </c>
      <c r="J49" s="426"/>
      <c r="K49" s="426"/>
      <c r="L49" s="426"/>
      <c r="M49" s="426">
        <v>695</v>
      </c>
      <c r="N49" s="426">
        <v>250</v>
      </c>
      <c r="O49" s="426">
        <v>1733</v>
      </c>
      <c r="P49" s="426">
        <v>0</v>
      </c>
      <c r="Q49" s="888">
        <f t="shared" si="0"/>
        <v>3661</v>
      </c>
    </row>
    <row r="50" spans="1:17" s="414" customFormat="1" ht="17.25">
      <c r="A50" s="1247">
        <v>43</v>
      </c>
      <c r="B50" s="600"/>
      <c r="C50" s="414" t="s">
        <v>603</v>
      </c>
      <c r="D50" s="594"/>
      <c r="E50" s="594"/>
      <c r="F50" s="594"/>
      <c r="G50" s="594"/>
      <c r="H50" s="594"/>
      <c r="I50" s="594"/>
      <c r="J50" s="594"/>
      <c r="K50" s="594"/>
      <c r="L50" s="594"/>
      <c r="M50" s="594">
        <v>110</v>
      </c>
      <c r="N50" s="594">
        <v>20</v>
      </c>
      <c r="O50" s="594">
        <v>-130</v>
      </c>
      <c r="P50" s="426"/>
      <c r="Q50" s="601">
        <f t="shared" si="0"/>
        <v>0</v>
      </c>
    </row>
    <row r="51" spans="1:17" s="362" customFormat="1" ht="17.25">
      <c r="A51" s="1249">
        <v>44</v>
      </c>
      <c r="B51" s="887"/>
      <c r="C51" s="363" t="s">
        <v>984</v>
      </c>
      <c r="D51" s="597">
        <f>SUM(D49:D50)</f>
        <v>387</v>
      </c>
      <c r="E51" s="597">
        <f aca="true" t="shared" si="11" ref="E51:P51">SUM(E49:E50)</f>
        <v>0</v>
      </c>
      <c r="F51" s="597">
        <f t="shared" si="11"/>
        <v>0</v>
      </c>
      <c r="G51" s="597">
        <f t="shared" si="11"/>
        <v>141</v>
      </c>
      <c r="H51" s="597">
        <f t="shared" si="11"/>
        <v>300</v>
      </c>
      <c r="I51" s="597">
        <f t="shared" si="11"/>
        <v>155</v>
      </c>
      <c r="J51" s="597">
        <f t="shared" si="11"/>
        <v>0</v>
      </c>
      <c r="K51" s="597">
        <f t="shared" si="11"/>
        <v>0</v>
      </c>
      <c r="L51" s="597">
        <f t="shared" si="11"/>
        <v>0</v>
      </c>
      <c r="M51" s="597">
        <f t="shared" si="11"/>
        <v>805</v>
      </c>
      <c r="N51" s="597">
        <f t="shared" si="11"/>
        <v>270</v>
      </c>
      <c r="O51" s="597">
        <f t="shared" si="11"/>
        <v>1603</v>
      </c>
      <c r="P51" s="597">
        <f t="shared" si="11"/>
        <v>0</v>
      </c>
      <c r="Q51" s="889">
        <f t="shared" si="0"/>
        <v>3661</v>
      </c>
    </row>
    <row r="52" spans="1:17" s="1235" customFormat="1" ht="36" customHeight="1">
      <c r="A52" s="1249">
        <v>45</v>
      </c>
      <c r="B52" s="1234" t="s">
        <v>639</v>
      </c>
      <c r="C52" s="1235" t="s">
        <v>758</v>
      </c>
      <c r="D52" s="1236"/>
      <c r="E52" s="1236"/>
      <c r="F52" s="1236"/>
      <c r="G52" s="1236"/>
      <c r="H52" s="1236"/>
      <c r="I52" s="1236"/>
      <c r="J52" s="1236"/>
      <c r="K52" s="1236"/>
      <c r="L52" s="1236"/>
      <c r="M52" s="1236"/>
      <c r="N52" s="1236"/>
      <c r="O52" s="1236">
        <v>2000</v>
      </c>
      <c r="P52" s="1236">
        <v>1</v>
      </c>
      <c r="Q52" s="1237">
        <f t="shared" si="0"/>
        <v>2001</v>
      </c>
    </row>
    <row r="53" spans="1:17" s="397" customFormat="1" ht="17.25">
      <c r="A53" s="1247">
        <v>46</v>
      </c>
      <c r="B53" s="887"/>
      <c r="C53" s="397" t="s">
        <v>875</v>
      </c>
      <c r="D53" s="426"/>
      <c r="E53" s="426"/>
      <c r="F53" s="426"/>
      <c r="G53" s="426">
        <v>105</v>
      </c>
      <c r="H53" s="426"/>
      <c r="I53" s="426">
        <v>20</v>
      </c>
      <c r="J53" s="426"/>
      <c r="K53" s="426"/>
      <c r="L53" s="426"/>
      <c r="M53" s="426">
        <v>605</v>
      </c>
      <c r="N53" s="426">
        <v>690</v>
      </c>
      <c r="O53" s="426">
        <v>581</v>
      </c>
      <c r="P53" s="426">
        <v>0</v>
      </c>
      <c r="Q53" s="888">
        <f t="shared" si="0"/>
        <v>2001</v>
      </c>
    </row>
    <row r="54" spans="1:17" s="414" customFormat="1" ht="17.25">
      <c r="A54" s="1249">
        <v>47</v>
      </c>
      <c r="B54" s="600"/>
      <c r="C54" s="414" t="s">
        <v>603</v>
      </c>
      <c r="D54" s="594"/>
      <c r="E54" s="594"/>
      <c r="F54" s="594"/>
      <c r="G54" s="594"/>
      <c r="H54" s="594"/>
      <c r="I54" s="594"/>
      <c r="J54" s="594"/>
      <c r="K54" s="594"/>
      <c r="L54" s="594"/>
      <c r="M54" s="594">
        <v>20</v>
      </c>
      <c r="N54" s="594"/>
      <c r="O54" s="594">
        <v>-20</v>
      </c>
      <c r="P54" s="426"/>
      <c r="Q54" s="601">
        <f t="shared" si="0"/>
        <v>0</v>
      </c>
    </row>
    <row r="55" spans="1:17" s="598" customFormat="1" ht="18" thickBot="1">
      <c r="A55" s="1249">
        <v>48</v>
      </c>
      <c r="B55" s="890"/>
      <c r="C55" s="363" t="s">
        <v>984</v>
      </c>
      <c r="D55" s="599">
        <f>SUM(D53:D54)</f>
        <v>0</v>
      </c>
      <c r="E55" s="599">
        <f aca="true" t="shared" si="12" ref="E55:P55">SUM(E53:E54)</f>
        <v>0</v>
      </c>
      <c r="F55" s="599">
        <f t="shared" si="12"/>
        <v>0</v>
      </c>
      <c r="G55" s="599">
        <f t="shared" si="12"/>
        <v>105</v>
      </c>
      <c r="H55" s="599">
        <f t="shared" si="12"/>
        <v>0</v>
      </c>
      <c r="I55" s="599">
        <f t="shared" si="12"/>
        <v>20</v>
      </c>
      <c r="J55" s="599">
        <f t="shared" si="12"/>
        <v>0</v>
      </c>
      <c r="K55" s="599">
        <f t="shared" si="12"/>
        <v>0</v>
      </c>
      <c r="L55" s="599">
        <f t="shared" si="12"/>
        <v>0</v>
      </c>
      <c r="M55" s="599">
        <f t="shared" si="12"/>
        <v>625</v>
      </c>
      <c r="N55" s="599">
        <f t="shared" si="12"/>
        <v>690</v>
      </c>
      <c r="O55" s="599">
        <f t="shared" si="12"/>
        <v>561</v>
      </c>
      <c r="P55" s="599">
        <f t="shared" si="12"/>
        <v>0</v>
      </c>
      <c r="Q55" s="891">
        <f t="shared" si="0"/>
        <v>2001</v>
      </c>
    </row>
    <row r="56" spans="1:17" s="1243" customFormat="1" ht="19.5" customHeight="1">
      <c r="A56" s="1247">
        <v>49</v>
      </c>
      <c r="B56" s="1239"/>
      <c r="C56" s="1240" t="s">
        <v>758</v>
      </c>
      <c r="D56" s="1241">
        <f aca="true" t="shared" si="13" ref="D56:Q56">SUM(D52,D48,D44,D40,D36,D32,D28,D24,D20,D16,D12,D8)</f>
        <v>0</v>
      </c>
      <c r="E56" s="1241">
        <f t="shared" si="13"/>
        <v>0</v>
      </c>
      <c r="F56" s="1241">
        <f t="shared" si="13"/>
        <v>0</v>
      </c>
      <c r="G56" s="1241">
        <f t="shared" si="13"/>
        <v>0</v>
      </c>
      <c r="H56" s="1241">
        <f t="shared" si="13"/>
        <v>0</v>
      </c>
      <c r="I56" s="1241">
        <f t="shared" si="13"/>
        <v>0</v>
      </c>
      <c r="J56" s="1241">
        <f t="shared" si="13"/>
        <v>0</v>
      </c>
      <c r="K56" s="1241">
        <f t="shared" si="13"/>
        <v>0</v>
      </c>
      <c r="L56" s="1241">
        <f t="shared" si="13"/>
        <v>0</v>
      </c>
      <c r="M56" s="1241">
        <f t="shared" si="13"/>
        <v>0</v>
      </c>
      <c r="N56" s="1241">
        <f t="shared" si="13"/>
        <v>0</v>
      </c>
      <c r="O56" s="1241">
        <f t="shared" si="13"/>
        <v>24000</v>
      </c>
      <c r="P56" s="1241">
        <f t="shared" si="13"/>
        <v>7595</v>
      </c>
      <c r="Q56" s="1242">
        <f t="shared" si="13"/>
        <v>31595</v>
      </c>
    </row>
    <row r="57" spans="1:17" s="1" customFormat="1" ht="19.5" customHeight="1">
      <c r="A57" s="1249">
        <v>50</v>
      </c>
      <c r="B57" s="1231"/>
      <c r="C57" s="1" t="s">
        <v>875</v>
      </c>
      <c r="D57" s="1232">
        <f>SUM(D53,D49,D45,D41,D37,D33,D29,D25,D21,D17,D13,D9)</f>
        <v>5921</v>
      </c>
      <c r="E57" s="1232">
        <f aca="true" t="shared" si="14" ref="E57:Q57">SUM(E53,E49,E45,E41,E37,E33,E29,E25,E21,E17,E13,E9)</f>
        <v>0</v>
      </c>
      <c r="F57" s="1232">
        <f t="shared" si="14"/>
        <v>0</v>
      </c>
      <c r="G57" s="1232">
        <f t="shared" si="14"/>
        <v>2712</v>
      </c>
      <c r="H57" s="1232">
        <f t="shared" si="14"/>
        <v>1470</v>
      </c>
      <c r="I57" s="1232">
        <f t="shared" si="14"/>
        <v>1185</v>
      </c>
      <c r="J57" s="1232">
        <f t="shared" si="14"/>
        <v>0</v>
      </c>
      <c r="K57" s="1232">
        <f t="shared" si="14"/>
        <v>300</v>
      </c>
      <c r="L57" s="1232">
        <f t="shared" si="14"/>
        <v>0</v>
      </c>
      <c r="M57" s="1232">
        <f t="shared" si="14"/>
        <v>7186</v>
      </c>
      <c r="N57" s="1232">
        <f t="shared" si="14"/>
        <v>4470</v>
      </c>
      <c r="O57" s="1232">
        <f t="shared" si="14"/>
        <v>8351</v>
      </c>
      <c r="P57" s="1232">
        <f t="shared" si="14"/>
        <v>0</v>
      </c>
      <c r="Q57" s="1233">
        <f t="shared" si="14"/>
        <v>31595</v>
      </c>
    </row>
    <row r="58" spans="1:17" s="418" customFormat="1" ht="19.5" customHeight="1">
      <c r="A58" s="1249">
        <v>51</v>
      </c>
      <c r="B58" s="892"/>
      <c r="C58" s="418" t="s">
        <v>603</v>
      </c>
      <c r="D58" s="893">
        <f aca="true" t="shared" si="15" ref="D58:Q58">SUM(D54,D50,D46,D42,D38,D34,D30,D26,D22,D18,D14,D10)</f>
        <v>143</v>
      </c>
      <c r="E58" s="893">
        <f t="shared" si="15"/>
        <v>0</v>
      </c>
      <c r="F58" s="893">
        <f t="shared" si="15"/>
        <v>0</v>
      </c>
      <c r="G58" s="893">
        <f t="shared" si="15"/>
        <v>26</v>
      </c>
      <c r="H58" s="893">
        <f t="shared" si="15"/>
        <v>0</v>
      </c>
      <c r="I58" s="893">
        <f t="shared" si="15"/>
        <v>0</v>
      </c>
      <c r="J58" s="893">
        <f t="shared" si="15"/>
        <v>0</v>
      </c>
      <c r="K58" s="893">
        <f t="shared" si="15"/>
        <v>0</v>
      </c>
      <c r="L58" s="893">
        <f t="shared" si="15"/>
        <v>0</v>
      </c>
      <c r="M58" s="893">
        <f t="shared" si="15"/>
        <v>827</v>
      </c>
      <c r="N58" s="893">
        <f t="shared" si="15"/>
        <v>795</v>
      </c>
      <c r="O58" s="893">
        <f t="shared" si="15"/>
        <v>-1791</v>
      </c>
      <c r="P58" s="893">
        <f t="shared" si="15"/>
        <v>0</v>
      </c>
      <c r="Q58" s="894">
        <f t="shared" si="15"/>
        <v>0</v>
      </c>
    </row>
    <row r="59" spans="1:17" s="188" customFormat="1" ht="19.5" customHeight="1" thickBot="1">
      <c r="A59" s="1247">
        <v>52</v>
      </c>
      <c r="B59" s="895"/>
      <c r="C59" s="896" t="s">
        <v>984</v>
      </c>
      <c r="D59" s="897">
        <f>SUM(D57:D58)</f>
        <v>6064</v>
      </c>
      <c r="E59" s="897">
        <f aca="true" t="shared" si="16" ref="E59:P59">SUM(E57:E58)</f>
        <v>0</v>
      </c>
      <c r="F59" s="897">
        <f t="shared" si="16"/>
        <v>0</v>
      </c>
      <c r="G59" s="897">
        <f t="shared" si="16"/>
        <v>2738</v>
      </c>
      <c r="H59" s="897">
        <f t="shared" si="16"/>
        <v>1470</v>
      </c>
      <c r="I59" s="897">
        <f t="shared" si="16"/>
        <v>1185</v>
      </c>
      <c r="J59" s="897">
        <f t="shared" si="16"/>
        <v>0</v>
      </c>
      <c r="K59" s="897">
        <f t="shared" si="16"/>
        <v>300</v>
      </c>
      <c r="L59" s="897">
        <f t="shared" si="16"/>
        <v>0</v>
      </c>
      <c r="M59" s="897">
        <f t="shared" si="16"/>
        <v>8013</v>
      </c>
      <c r="N59" s="897">
        <f t="shared" si="16"/>
        <v>5265</v>
      </c>
      <c r="O59" s="897">
        <f t="shared" si="16"/>
        <v>6560</v>
      </c>
      <c r="P59" s="897">
        <f t="shared" si="16"/>
        <v>0</v>
      </c>
      <c r="Q59" s="898">
        <f>SUM(D59:P59)</f>
        <v>31595</v>
      </c>
    </row>
    <row r="60" spans="4:17" ht="17.25">
      <c r="D60" s="107"/>
      <c r="E60" s="107"/>
      <c r="F60" s="107"/>
      <c r="G60" s="107"/>
      <c r="H60" s="107"/>
      <c r="I60" s="107"/>
      <c r="J60" s="107"/>
      <c r="K60" s="107"/>
      <c r="L60" s="107"/>
      <c r="M60" s="107"/>
      <c r="N60" s="107"/>
      <c r="O60" s="107"/>
      <c r="P60" s="107"/>
      <c r="Q60" s="107"/>
    </row>
    <row r="61" spans="4:17" ht="17.25">
      <c r="D61" s="107"/>
      <c r="E61" s="107"/>
      <c r="F61" s="107"/>
      <c r="G61" s="107"/>
      <c r="H61" s="107"/>
      <c r="I61" s="107"/>
      <c r="J61" s="107"/>
      <c r="K61" s="107"/>
      <c r="L61" s="107"/>
      <c r="M61" s="107"/>
      <c r="N61" s="107"/>
      <c r="O61" s="107"/>
      <c r="P61" s="107"/>
      <c r="Q61" s="107"/>
    </row>
    <row r="62" spans="4:17" ht="17.25">
      <c r="D62" s="107"/>
      <c r="E62" s="107"/>
      <c r="F62" s="107"/>
      <c r="G62" s="107"/>
      <c r="H62" s="107"/>
      <c r="I62" s="107"/>
      <c r="J62" s="107"/>
      <c r="K62" s="107"/>
      <c r="L62" s="107"/>
      <c r="M62" s="107"/>
      <c r="N62" s="107"/>
      <c r="O62" s="107"/>
      <c r="P62" s="107"/>
      <c r="Q62" s="107"/>
    </row>
    <row r="63" spans="4:17" ht="17.25">
      <c r="D63" s="107"/>
      <c r="E63" s="107"/>
      <c r="F63" s="107"/>
      <c r="G63" s="107"/>
      <c r="H63" s="107"/>
      <c r="I63" s="107"/>
      <c r="J63" s="107"/>
      <c r="K63" s="107"/>
      <c r="L63" s="107"/>
      <c r="M63" s="107"/>
      <c r="N63" s="107"/>
      <c r="O63" s="107"/>
      <c r="P63" s="107"/>
      <c r="Q63" s="107"/>
    </row>
    <row r="64" spans="4:17" ht="17.25">
      <c r="D64" s="107"/>
      <c r="E64" s="107"/>
      <c r="F64" s="107"/>
      <c r="G64" s="107"/>
      <c r="H64" s="107"/>
      <c r="I64" s="107"/>
      <c r="J64" s="107"/>
      <c r="K64" s="107"/>
      <c r="L64" s="107"/>
      <c r="M64" s="107"/>
      <c r="N64" s="107"/>
      <c r="O64" s="107"/>
      <c r="P64" s="107"/>
      <c r="Q64" s="107"/>
    </row>
    <row r="65" spans="4:17" ht="17.25">
      <c r="D65" s="107"/>
      <c r="E65" s="107"/>
      <c r="F65" s="107"/>
      <c r="G65" s="107"/>
      <c r="H65" s="107"/>
      <c r="I65" s="107"/>
      <c r="J65" s="107"/>
      <c r="K65" s="107"/>
      <c r="L65" s="107"/>
      <c r="M65" s="107"/>
      <c r="N65" s="107"/>
      <c r="O65" s="107"/>
      <c r="P65" s="107"/>
      <c r="Q65" s="107"/>
    </row>
    <row r="66" spans="3:17" ht="17.25">
      <c r="C66" s="362"/>
      <c r="D66" s="107"/>
      <c r="E66" s="107"/>
      <c r="F66" s="107"/>
      <c r="G66" s="107"/>
      <c r="H66" s="107"/>
      <c r="I66" s="107"/>
      <c r="J66" s="107"/>
      <c r="K66" s="107"/>
      <c r="L66" s="107"/>
      <c r="M66" s="107"/>
      <c r="N66" s="107"/>
      <c r="O66" s="107"/>
      <c r="P66" s="107"/>
      <c r="Q66" s="107"/>
    </row>
    <row r="67" spans="4:17" ht="17.25">
      <c r="D67" s="602"/>
      <c r="E67" s="602"/>
      <c r="F67" s="602"/>
      <c r="G67" s="602"/>
      <c r="H67" s="602"/>
      <c r="I67" s="602"/>
      <c r="J67" s="602"/>
      <c r="K67" s="602"/>
      <c r="L67" s="602"/>
      <c r="M67" s="602"/>
      <c r="N67" s="602"/>
      <c r="O67" s="603"/>
      <c r="P67" s="603"/>
      <c r="Q67" s="602"/>
    </row>
    <row r="68" spans="4:17" ht="17.25">
      <c r="D68" s="107"/>
      <c r="E68" s="107"/>
      <c r="F68" s="107"/>
      <c r="G68" s="107"/>
      <c r="H68" s="107"/>
      <c r="I68" s="107"/>
      <c r="J68" s="107"/>
      <c r="K68" s="107"/>
      <c r="L68" s="107"/>
      <c r="M68" s="107"/>
      <c r="N68" s="104"/>
      <c r="O68" s="104"/>
      <c r="P68" s="104"/>
      <c r="Q68" s="104"/>
    </row>
    <row r="69" spans="3:17" ht="17.25">
      <c r="C69" s="107"/>
      <c r="D69" s="107"/>
      <c r="E69" s="107"/>
      <c r="F69" s="107"/>
      <c r="G69" s="107"/>
      <c r="H69" s="107"/>
      <c r="I69" s="107"/>
      <c r="J69" s="107"/>
      <c r="K69" s="107"/>
      <c r="L69" s="107"/>
      <c r="M69" s="104"/>
      <c r="N69" s="104"/>
      <c r="O69" s="104"/>
      <c r="P69" s="104"/>
      <c r="Q69" s="107"/>
    </row>
    <row r="70" spans="4:17" ht="17.25">
      <c r="D70" s="107"/>
      <c r="E70" s="107"/>
      <c r="F70" s="107"/>
      <c r="G70" s="107"/>
      <c r="H70" s="107"/>
      <c r="I70" s="107"/>
      <c r="J70" s="107"/>
      <c r="K70" s="107"/>
      <c r="L70" s="107"/>
      <c r="M70" s="104"/>
      <c r="N70" s="104"/>
      <c r="O70" s="104"/>
      <c r="P70" s="104"/>
      <c r="Q70" s="107"/>
    </row>
    <row r="71" spans="4:17" ht="17.25">
      <c r="D71" s="107"/>
      <c r="E71" s="107"/>
      <c r="F71" s="107"/>
      <c r="G71" s="107"/>
      <c r="H71" s="107"/>
      <c r="I71" s="107"/>
      <c r="J71" s="107"/>
      <c r="K71" s="107"/>
      <c r="L71" s="107"/>
      <c r="M71" s="107"/>
      <c r="N71" s="107"/>
      <c r="O71" s="107"/>
      <c r="P71" s="107"/>
      <c r="Q71" s="107"/>
    </row>
  </sheetData>
  <sheetProtection/>
  <mergeCells count="13">
    <mergeCell ref="Q6:Q7"/>
    <mergeCell ref="A6:A7"/>
    <mergeCell ref="B6:C7"/>
    <mergeCell ref="D6:D7"/>
    <mergeCell ref="E6:E7"/>
    <mergeCell ref="G6:G7"/>
    <mergeCell ref="O6:P6"/>
    <mergeCell ref="B5:C5"/>
    <mergeCell ref="N1:Q1"/>
    <mergeCell ref="B2:Q2"/>
    <mergeCell ref="B3:Q3"/>
    <mergeCell ref="O4:Q4"/>
    <mergeCell ref="B1:M1"/>
  </mergeCells>
  <printOptions horizontalCentered="1"/>
  <pageMargins left="0" right="0" top="0.3937007874015748"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X69"/>
  <sheetViews>
    <sheetView view="pageBreakPreview" zoomScale="80" zoomScaleSheetLayoutView="80" zoomScalePageLayoutView="0" workbookViewId="0" topLeftCell="A1">
      <selection activeCell="B1" sqref="B1:J1"/>
    </sheetView>
  </sheetViews>
  <sheetFormatPr defaultColWidth="9.125" defaultRowHeight="12.75"/>
  <cols>
    <col min="1" max="1" width="3.625" style="1114" bestFit="1" customWidth="1"/>
    <col min="2" max="2" width="7.125" style="917" bestFit="1" customWidth="1"/>
    <col min="3" max="3" width="5.75390625" style="917" customWidth="1"/>
    <col min="4" max="5" width="6.75390625" style="917" customWidth="1"/>
    <col min="6" max="6" width="56.875" style="918" customWidth="1"/>
    <col min="7" max="8" width="12.75390625" style="1016" customWidth="1"/>
    <col min="9" max="9" width="12.75390625" style="1017" customWidth="1"/>
    <col min="10" max="10" width="12.75390625" style="1018" customWidth="1"/>
    <col min="11" max="11" width="12.75390625" style="1019" customWidth="1"/>
    <col min="12" max="12" width="11.75390625" style="918" customWidth="1"/>
    <col min="13" max="13" width="12.75390625" style="918" customWidth="1"/>
    <col min="14" max="16384" width="9.125" style="918" customWidth="1"/>
  </cols>
  <sheetData>
    <row r="1" spans="1:11" s="1126" customFormat="1" ht="15">
      <c r="A1" s="1123"/>
      <c r="B1" s="1699" t="s">
        <v>1252</v>
      </c>
      <c r="C1" s="1699"/>
      <c r="D1" s="1699"/>
      <c r="E1" s="1699"/>
      <c r="F1" s="1699"/>
      <c r="G1" s="1699"/>
      <c r="H1" s="1699"/>
      <c r="I1" s="1699"/>
      <c r="J1" s="1699"/>
      <c r="K1" s="1127"/>
    </row>
    <row r="2" spans="1:13" s="919" customFormat="1" ht="18" customHeight="1">
      <c r="A2" s="1115"/>
      <c r="B2" s="1700" t="s">
        <v>430</v>
      </c>
      <c r="C2" s="1700"/>
      <c r="D2" s="1700"/>
      <c r="E2" s="1700"/>
      <c r="F2" s="1700"/>
      <c r="G2" s="1700"/>
      <c r="H2" s="1700"/>
      <c r="I2" s="1700"/>
      <c r="J2" s="1700"/>
      <c r="K2" s="1700"/>
      <c r="L2" s="1700"/>
      <c r="M2" s="1700"/>
    </row>
    <row r="3" spans="1:13" s="919" customFormat="1" ht="18" customHeight="1">
      <c r="A3" s="1115"/>
      <c r="B3" s="1701" t="s">
        <v>580</v>
      </c>
      <c r="C3" s="1701"/>
      <c r="D3" s="1701"/>
      <c r="E3" s="1701"/>
      <c r="F3" s="1701"/>
      <c r="G3" s="1701"/>
      <c r="H3" s="1701"/>
      <c r="I3" s="1701"/>
      <c r="J3" s="1701"/>
      <c r="K3" s="1701"/>
      <c r="L3" s="1701"/>
      <c r="M3" s="1701"/>
    </row>
    <row r="4" spans="1:13" s="919" customFormat="1" ht="18" customHeight="1">
      <c r="A4" s="1115"/>
      <c r="B4" s="1702" t="s">
        <v>978</v>
      </c>
      <c r="C4" s="1702"/>
      <c r="D4" s="1702"/>
      <c r="E4" s="1702"/>
      <c r="F4" s="1702"/>
      <c r="G4" s="1702"/>
      <c r="H4" s="1702"/>
      <c r="I4" s="1702"/>
      <c r="J4" s="1702"/>
      <c r="K4" s="1702"/>
      <c r="L4" s="1702"/>
      <c r="M4" s="1702"/>
    </row>
    <row r="5" spans="1:13" s="1126" customFormat="1" ht="15">
      <c r="A5" s="1123"/>
      <c r="B5" s="590"/>
      <c r="C5" s="590"/>
      <c r="D5" s="590"/>
      <c r="E5" s="590"/>
      <c r="F5" s="590"/>
      <c r="G5" s="1124"/>
      <c r="H5" s="1124"/>
      <c r="I5" s="163"/>
      <c r="J5" s="1125"/>
      <c r="K5" s="163"/>
      <c r="L5" s="1698" t="s">
        <v>0</v>
      </c>
      <c r="M5" s="1698"/>
    </row>
    <row r="6" spans="1:13" s="1029" customFormat="1" ht="14.25" thickBot="1">
      <c r="A6" s="1114"/>
      <c r="B6" s="1119" t="s">
        <v>1</v>
      </c>
      <c r="C6" s="1119" t="s">
        <v>3</v>
      </c>
      <c r="D6" s="1119" t="s">
        <v>2</v>
      </c>
      <c r="E6" s="1119" t="s">
        <v>4</v>
      </c>
      <c r="F6" s="1119" t="s">
        <v>5</v>
      </c>
      <c r="G6" s="1120" t="s">
        <v>21</v>
      </c>
      <c r="H6" s="1120" t="s">
        <v>22</v>
      </c>
      <c r="I6" s="1121" t="s">
        <v>23</v>
      </c>
      <c r="J6" s="1122" t="s">
        <v>199</v>
      </c>
      <c r="K6" s="161" t="s">
        <v>128</v>
      </c>
      <c r="L6" s="1114" t="s">
        <v>31</v>
      </c>
      <c r="M6" s="1114" t="s">
        <v>200</v>
      </c>
    </row>
    <row r="7" spans="1:24" s="927" customFormat="1" ht="72.75" thickBot="1">
      <c r="A7" s="1116"/>
      <c r="B7" s="921" t="s">
        <v>24</v>
      </c>
      <c r="C7" s="922" t="s">
        <v>25</v>
      </c>
      <c r="D7" s="923" t="s">
        <v>431</v>
      </c>
      <c r="E7" s="923" t="s">
        <v>432</v>
      </c>
      <c r="F7" s="924" t="s">
        <v>6</v>
      </c>
      <c r="G7" s="923" t="s">
        <v>433</v>
      </c>
      <c r="H7" s="923" t="s">
        <v>203</v>
      </c>
      <c r="I7" s="925" t="s">
        <v>681</v>
      </c>
      <c r="J7" s="905" t="s">
        <v>579</v>
      </c>
      <c r="K7" s="904" t="s">
        <v>876</v>
      </c>
      <c r="L7" s="360" t="s">
        <v>346</v>
      </c>
      <c r="M7" s="361" t="s">
        <v>983</v>
      </c>
      <c r="N7" s="926"/>
      <c r="O7" s="926"/>
      <c r="P7" s="926"/>
      <c r="Q7" s="926"/>
      <c r="R7" s="926"/>
      <c r="S7" s="926"/>
      <c r="T7" s="926"/>
      <c r="U7" s="926"/>
      <c r="V7" s="926"/>
      <c r="W7" s="926"/>
      <c r="X7" s="926"/>
    </row>
    <row r="8" spans="1:24" s="933" customFormat="1" ht="36" customHeight="1">
      <c r="A8" s="1116">
        <v>1</v>
      </c>
      <c r="B8" s="928"/>
      <c r="C8" s="929"/>
      <c r="D8" s="930">
        <v>1</v>
      </c>
      <c r="E8" s="930"/>
      <c r="F8" s="931" t="s">
        <v>368</v>
      </c>
      <c r="G8" s="177">
        <f>SUM(G9,G16,G26,G31,G32,G15,G30)</f>
        <v>11976121</v>
      </c>
      <c r="H8" s="177">
        <f>SUM(H9,H16,H26,H31,H32,H15,H30)</f>
        <v>10513484</v>
      </c>
      <c r="I8" s="178">
        <f>SUM(I9,I16,I26,I31,I32,I15,I30)</f>
        <v>12146773</v>
      </c>
      <c r="J8" s="906">
        <f>SUM(J9,J16,J26,J31,J32,J15,J30)</f>
        <v>10476265</v>
      </c>
      <c r="K8" s="177">
        <f>SUM(K9,K16,K26,K31,K32,K15,K30)</f>
        <v>10753438</v>
      </c>
      <c r="L8" s="177">
        <f>SUM(L9,L16,L26,L31,L32,L15,L30)</f>
        <v>107357</v>
      </c>
      <c r="M8" s="433">
        <f>SUM(M9,M16,M26,M31,M32,M15,M30)</f>
        <v>10860795</v>
      </c>
      <c r="N8" s="932"/>
      <c r="O8" s="932"/>
      <c r="P8" s="932"/>
      <c r="Q8" s="932"/>
      <c r="R8" s="932"/>
      <c r="S8" s="932"/>
      <c r="T8" s="932"/>
      <c r="U8" s="932"/>
      <c r="V8" s="932"/>
      <c r="W8" s="932"/>
      <c r="X8" s="932"/>
    </row>
    <row r="9" spans="1:24" s="933" customFormat="1" ht="36" customHeight="1">
      <c r="A9" s="1116">
        <v>2</v>
      </c>
      <c r="B9" s="934">
        <v>18</v>
      </c>
      <c r="C9" s="935"/>
      <c r="D9" s="936"/>
      <c r="E9" s="936">
        <v>1</v>
      </c>
      <c r="F9" s="935" t="s">
        <v>434</v>
      </c>
      <c r="G9" s="937">
        <f aca="true" t="shared" si="0" ref="G9:L9">SUM(G10,G13:G13)</f>
        <v>4667298</v>
      </c>
      <c r="H9" s="937">
        <f t="shared" si="0"/>
        <v>3507784</v>
      </c>
      <c r="I9" s="938">
        <f t="shared" si="0"/>
        <v>3879913</v>
      </c>
      <c r="J9" s="939">
        <f t="shared" si="0"/>
        <v>2950575</v>
      </c>
      <c r="K9" s="937">
        <f t="shared" si="0"/>
        <v>3146133</v>
      </c>
      <c r="L9" s="937">
        <f t="shared" si="0"/>
        <v>11642</v>
      </c>
      <c r="M9" s="940">
        <f>SUM(M10,M13:M13)</f>
        <v>3157775</v>
      </c>
      <c r="N9" s="932"/>
      <c r="O9" s="932"/>
      <c r="P9" s="932"/>
      <c r="Q9" s="932"/>
      <c r="R9" s="932"/>
      <c r="S9" s="932"/>
      <c r="T9" s="932"/>
      <c r="U9" s="932"/>
      <c r="V9" s="932"/>
      <c r="W9" s="932"/>
      <c r="X9" s="932"/>
    </row>
    <row r="10" spans="1:13" s="946" customFormat="1" ht="21.75" customHeight="1">
      <c r="A10" s="1116">
        <v>3</v>
      </c>
      <c r="B10" s="941"/>
      <c r="C10" s="942"/>
      <c r="D10" s="920"/>
      <c r="E10" s="920"/>
      <c r="F10" s="943" t="s">
        <v>435</v>
      </c>
      <c r="G10" s="944">
        <f aca="true" t="shared" si="1" ref="G10:M10">SUM(G11:G12)</f>
        <v>4361695</v>
      </c>
      <c r="H10" s="944">
        <f t="shared" si="1"/>
        <v>3009851</v>
      </c>
      <c r="I10" s="179">
        <f t="shared" si="1"/>
        <v>3342944</v>
      </c>
      <c r="J10" s="945">
        <f t="shared" si="1"/>
        <v>2736561</v>
      </c>
      <c r="K10" s="944">
        <f t="shared" si="1"/>
        <v>2895583</v>
      </c>
      <c r="L10" s="944">
        <f t="shared" si="1"/>
        <v>7007</v>
      </c>
      <c r="M10" s="916">
        <f t="shared" si="1"/>
        <v>2902590</v>
      </c>
    </row>
    <row r="11" spans="1:13" ht="36">
      <c r="A11" s="1116">
        <v>4</v>
      </c>
      <c r="B11" s="947"/>
      <c r="C11" s="948"/>
      <c r="D11" s="948"/>
      <c r="E11" s="948"/>
      <c r="F11" s="949" t="s">
        <v>436</v>
      </c>
      <c r="G11" s="950">
        <v>2618843</v>
      </c>
      <c r="H11" s="950">
        <v>2963093</v>
      </c>
      <c r="I11" s="951">
        <v>3101194</v>
      </c>
      <c r="J11" s="952">
        <v>2736561</v>
      </c>
      <c r="K11" s="951">
        <v>2777085</v>
      </c>
      <c r="L11" s="950">
        <v>1885</v>
      </c>
      <c r="M11" s="953">
        <f>SUM(K11:L11)</f>
        <v>2778970</v>
      </c>
    </row>
    <row r="12" spans="1:13" ht="36">
      <c r="A12" s="1116">
        <v>5</v>
      </c>
      <c r="B12" s="954"/>
      <c r="C12" s="948"/>
      <c r="D12" s="948"/>
      <c r="E12" s="948"/>
      <c r="F12" s="949" t="s">
        <v>437</v>
      </c>
      <c r="G12" s="950">
        <f>242852+1500000</f>
        <v>1742852</v>
      </c>
      <c r="H12" s="950">
        <v>46758</v>
      </c>
      <c r="I12" s="951">
        <v>241750</v>
      </c>
      <c r="J12" s="952"/>
      <c r="K12" s="951">
        <v>118498</v>
      </c>
      <c r="L12" s="950">
        <v>5122</v>
      </c>
      <c r="M12" s="953">
        <f>SUM(K12:L12)</f>
        <v>123620</v>
      </c>
    </row>
    <row r="13" spans="1:13" s="946" customFormat="1" ht="21.75" customHeight="1">
      <c r="A13" s="1116">
        <v>6</v>
      </c>
      <c r="B13" s="941"/>
      <c r="C13" s="955"/>
      <c r="D13" s="948"/>
      <c r="E13" s="948"/>
      <c r="F13" s="956" t="s">
        <v>438</v>
      </c>
      <c r="G13" s="944">
        <v>305603</v>
      </c>
      <c r="H13" s="944">
        <v>497933</v>
      </c>
      <c r="I13" s="179">
        <v>536969</v>
      </c>
      <c r="J13" s="907">
        <v>214014</v>
      </c>
      <c r="K13" s="179">
        <v>250550</v>
      </c>
      <c r="L13" s="944">
        <v>4635</v>
      </c>
      <c r="M13" s="916">
        <f>SUM(K13:L13)</f>
        <v>255185</v>
      </c>
    </row>
    <row r="14" spans="1:13" ht="18">
      <c r="A14" s="1116">
        <v>7</v>
      </c>
      <c r="B14" s="954"/>
      <c r="C14" s="948"/>
      <c r="D14" s="948"/>
      <c r="E14" s="948"/>
      <c r="F14" s="949" t="s">
        <v>439</v>
      </c>
      <c r="G14" s="950">
        <v>180166</v>
      </c>
      <c r="H14" s="950">
        <v>143683</v>
      </c>
      <c r="I14" s="951">
        <v>152164</v>
      </c>
      <c r="J14" s="952">
        <v>128400</v>
      </c>
      <c r="K14" s="951">
        <v>128400</v>
      </c>
      <c r="L14" s="950"/>
      <c r="M14" s="953">
        <f>SUM(K14:L14)</f>
        <v>128400</v>
      </c>
    </row>
    <row r="15" spans="1:13" ht="42" customHeight="1">
      <c r="A15" s="1117">
        <v>8</v>
      </c>
      <c r="B15" s="957" t="s">
        <v>440</v>
      </c>
      <c r="C15" s="948"/>
      <c r="D15" s="948"/>
      <c r="E15" s="958">
        <v>2</v>
      </c>
      <c r="F15" s="935" t="s">
        <v>441</v>
      </c>
      <c r="G15" s="179">
        <v>164408</v>
      </c>
      <c r="H15" s="179">
        <v>115009</v>
      </c>
      <c r="I15" s="179">
        <v>217215</v>
      </c>
      <c r="J15" s="907">
        <v>84306</v>
      </c>
      <c r="K15" s="179">
        <v>138519</v>
      </c>
      <c r="L15" s="950">
        <v>16450</v>
      </c>
      <c r="M15" s="953">
        <f>SUM(K15:L15)</f>
        <v>154969</v>
      </c>
    </row>
    <row r="16" spans="1:13" s="960" customFormat="1" ht="36" customHeight="1">
      <c r="A16" s="1116">
        <v>9</v>
      </c>
      <c r="B16" s="954">
        <v>18</v>
      </c>
      <c r="C16" s="942"/>
      <c r="D16" s="920"/>
      <c r="E16" s="920">
        <v>3</v>
      </c>
      <c r="F16" s="959" t="s">
        <v>442</v>
      </c>
      <c r="G16" s="180">
        <f>SUM(G17,G25:G25)</f>
        <v>5488153</v>
      </c>
      <c r="H16" s="180">
        <f>SUM(H17,H25:H25)</f>
        <v>5485000</v>
      </c>
      <c r="I16" s="181">
        <f>SUM(I17,I25:I25)</f>
        <v>6245413</v>
      </c>
      <c r="J16" s="908">
        <f>SUM(J17,J25:J25)</f>
        <v>5845000</v>
      </c>
      <c r="K16" s="180">
        <f>SUM(K17,K25:K25)</f>
        <v>5845000</v>
      </c>
      <c r="L16" s="180">
        <f>SUM(L17,L25:L25)</f>
        <v>0</v>
      </c>
      <c r="M16" s="434">
        <f>SUM(M17,M25:M25)</f>
        <v>5845000</v>
      </c>
    </row>
    <row r="17" spans="1:13" s="946" customFormat="1" ht="21.75" customHeight="1">
      <c r="A17" s="1116">
        <v>10</v>
      </c>
      <c r="B17" s="941"/>
      <c r="C17" s="942"/>
      <c r="D17" s="920"/>
      <c r="E17" s="920"/>
      <c r="F17" s="956" t="s">
        <v>443</v>
      </c>
      <c r="G17" s="944">
        <f>SUM(G18:G24)</f>
        <v>5470662</v>
      </c>
      <c r="H17" s="944">
        <f>SUM(H18:H24)</f>
        <v>5465000</v>
      </c>
      <c r="I17" s="179">
        <f>SUM(I18:I24)</f>
        <v>6228040</v>
      </c>
      <c r="J17" s="945">
        <f>SUM(J18:J24)</f>
        <v>5825000</v>
      </c>
      <c r="K17" s="944">
        <f>SUM(K18:K24)</f>
        <v>5825000</v>
      </c>
      <c r="L17" s="944">
        <f>SUM(L18:L24)</f>
        <v>0</v>
      </c>
      <c r="M17" s="916">
        <f>SUM(M18:M24)</f>
        <v>5825000</v>
      </c>
    </row>
    <row r="18" spans="1:13" ht="18">
      <c r="A18" s="1116">
        <v>11</v>
      </c>
      <c r="B18" s="954"/>
      <c r="C18" s="920"/>
      <c r="D18" s="920"/>
      <c r="E18" s="920"/>
      <c r="F18" s="949" t="s">
        <v>357</v>
      </c>
      <c r="G18" s="950">
        <v>1127194</v>
      </c>
      <c r="H18" s="950">
        <v>1130000</v>
      </c>
      <c r="I18" s="951">
        <v>1152985</v>
      </c>
      <c r="J18" s="952">
        <v>1120000</v>
      </c>
      <c r="K18" s="951">
        <v>1120000</v>
      </c>
      <c r="L18" s="950"/>
      <c r="M18" s="953">
        <f>SUM(K18:L18)</f>
        <v>1120000</v>
      </c>
    </row>
    <row r="19" spans="1:13" ht="18">
      <c r="A19" s="1116">
        <v>12</v>
      </c>
      <c r="B19" s="954"/>
      <c r="C19" s="920"/>
      <c r="D19" s="920"/>
      <c r="E19" s="920"/>
      <c r="F19" s="949" t="s">
        <v>360</v>
      </c>
      <c r="G19" s="950">
        <v>32272</v>
      </c>
      <c r="H19" s="950">
        <v>35000</v>
      </c>
      <c r="I19" s="951">
        <v>33109</v>
      </c>
      <c r="J19" s="952">
        <v>30000</v>
      </c>
      <c r="K19" s="951">
        <v>30000</v>
      </c>
      <c r="L19" s="950"/>
      <c r="M19" s="953">
        <f aca="true" t="shared" si="2" ref="M19:M24">SUM(K19:L19)</f>
        <v>30000</v>
      </c>
    </row>
    <row r="20" spans="1:13" ht="18">
      <c r="A20" s="1116">
        <v>13</v>
      </c>
      <c r="B20" s="954"/>
      <c r="C20" s="920"/>
      <c r="D20" s="920"/>
      <c r="E20" s="920"/>
      <c r="F20" s="949" t="s">
        <v>359</v>
      </c>
      <c r="G20" s="950">
        <v>142370</v>
      </c>
      <c r="H20" s="950">
        <v>140000</v>
      </c>
      <c r="I20" s="951">
        <v>117063</v>
      </c>
      <c r="J20" s="952">
        <v>135000</v>
      </c>
      <c r="K20" s="951">
        <v>135000</v>
      </c>
      <c r="L20" s="950"/>
      <c r="M20" s="953">
        <f t="shared" si="2"/>
        <v>135000</v>
      </c>
    </row>
    <row r="21" spans="1:13" ht="18">
      <c r="A21" s="1116">
        <v>14</v>
      </c>
      <c r="B21" s="954"/>
      <c r="C21" s="920"/>
      <c r="D21" s="920"/>
      <c r="E21" s="920"/>
      <c r="F21" s="949" t="s">
        <v>358</v>
      </c>
      <c r="G21" s="950">
        <v>137270</v>
      </c>
      <c r="H21" s="950">
        <v>135000</v>
      </c>
      <c r="I21" s="951">
        <v>125591</v>
      </c>
      <c r="J21" s="952">
        <v>125000</v>
      </c>
      <c r="K21" s="951">
        <v>125000</v>
      </c>
      <c r="L21" s="950"/>
      <c r="M21" s="953">
        <f t="shared" si="2"/>
        <v>125000</v>
      </c>
    </row>
    <row r="22" spans="1:13" ht="18">
      <c r="A22" s="1116">
        <v>15</v>
      </c>
      <c r="B22" s="954"/>
      <c r="C22" s="920"/>
      <c r="D22" s="920"/>
      <c r="E22" s="920"/>
      <c r="F22" s="949" t="s">
        <v>356</v>
      </c>
      <c r="G22" s="950">
        <v>3789124</v>
      </c>
      <c r="H22" s="950">
        <v>3800000</v>
      </c>
      <c r="I22" s="951">
        <v>4587535</v>
      </c>
      <c r="J22" s="952">
        <v>4200000</v>
      </c>
      <c r="K22" s="951">
        <v>4200000</v>
      </c>
      <c r="L22" s="950"/>
      <c r="M22" s="953">
        <f t="shared" si="2"/>
        <v>4200000</v>
      </c>
    </row>
    <row r="23" spans="1:13" ht="18">
      <c r="A23" s="1116">
        <v>16</v>
      </c>
      <c r="B23" s="954"/>
      <c r="C23" s="920"/>
      <c r="D23" s="920"/>
      <c r="E23" s="920"/>
      <c r="F23" s="949" t="s">
        <v>361</v>
      </c>
      <c r="G23" s="950">
        <v>188896</v>
      </c>
      <c r="H23" s="950">
        <v>190000</v>
      </c>
      <c r="I23" s="951">
        <v>176853</v>
      </c>
      <c r="J23" s="952">
        <v>185000</v>
      </c>
      <c r="K23" s="951">
        <v>185000</v>
      </c>
      <c r="L23" s="950"/>
      <c r="M23" s="953">
        <f t="shared" si="2"/>
        <v>185000</v>
      </c>
    </row>
    <row r="24" spans="1:13" ht="18">
      <c r="A24" s="1116">
        <v>17</v>
      </c>
      <c r="B24" s="954"/>
      <c r="C24" s="920"/>
      <c r="D24" s="920"/>
      <c r="E24" s="920"/>
      <c r="F24" s="949" t="s">
        <v>444</v>
      </c>
      <c r="G24" s="950">
        <v>53536</v>
      </c>
      <c r="H24" s="950">
        <v>35000</v>
      </c>
      <c r="I24" s="951">
        <v>34904</v>
      </c>
      <c r="J24" s="952">
        <v>30000</v>
      </c>
      <c r="K24" s="951">
        <v>30000</v>
      </c>
      <c r="L24" s="950"/>
      <c r="M24" s="953">
        <f t="shared" si="2"/>
        <v>30000</v>
      </c>
    </row>
    <row r="25" spans="1:13" s="946" customFormat="1" ht="36">
      <c r="A25" s="1117">
        <v>18</v>
      </c>
      <c r="B25" s="941"/>
      <c r="C25" s="942"/>
      <c r="D25" s="920"/>
      <c r="E25" s="920"/>
      <c r="F25" s="956" t="s">
        <v>445</v>
      </c>
      <c r="G25" s="944">
        <v>17491</v>
      </c>
      <c r="H25" s="944">
        <v>20000</v>
      </c>
      <c r="I25" s="179">
        <v>17373</v>
      </c>
      <c r="J25" s="907">
        <v>20000</v>
      </c>
      <c r="K25" s="179">
        <v>20000</v>
      </c>
      <c r="L25" s="944"/>
      <c r="M25" s="916">
        <f>SUM(K25:L25)</f>
        <v>20000</v>
      </c>
    </row>
    <row r="26" spans="1:13" s="960" customFormat="1" ht="36" customHeight="1">
      <c r="A26" s="1116">
        <v>19</v>
      </c>
      <c r="B26" s="954">
        <v>18</v>
      </c>
      <c r="C26" s="942"/>
      <c r="D26" s="920"/>
      <c r="E26" s="920">
        <v>4</v>
      </c>
      <c r="F26" s="959" t="s">
        <v>372</v>
      </c>
      <c r="G26" s="180">
        <v>506309</v>
      </c>
      <c r="H26" s="180">
        <v>426096</v>
      </c>
      <c r="I26" s="181">
        <v>572465</v>
      </c>
      <c r="J26" s="908">
        <v>430110</v>
      </c>
      <c r="K26" s="180">
        <v>427734</v>
      </c>
      <c r="L26" s="180">
        <v>35246</v>
      </c>
      <c r="M26" s="916">
        <f>SUM(K26:L26)</f>
        <v>462980</v>
      </c>
    </row>
    <row r="27" spans="1:13" ht="18">
      <c r="A27" s="1116">
        <v>20</v>
      </c>
      <c r="B27" s="954"/>
      <c r="C27" s="920"/>
      <c r="D27" s="920"/>
      <c r="E27" s="920"/>
      <c r="F27" s="949" t="s">
        <v>446</v>
      </c>
      <c r="G27" s="950">
        <v>354114</v>
      </c>
      <c r="H27" s="950">
        <v>251050</v>
      </c>
      <c r="I27" s="951">
        <v>286478</v>
      </c>
      <c r="J27" s="952">
        <v>44990</v>
      </c>
      <c r="K27" s="951">
        <v>43146</v>
      </c>
      <c r="L27" s="950"/>
      <c r="M27" s="953">
        <f>SUM(K27:L27)</f>
        <v>43146</v>
      </c>
    </row>
    <row r="28" spans="1:13" ht="18">
      <c r="A28" s="1116">
        <v>21</v>
      </c>
      <c r="B28" s="954"/>
      <c r="C28" s="920"/>
      <c r="D28" s="920"/>
      <c r="E28" s="920"/>
      <c r="F28" s="949" t="s">
        <v>447</v>
      </c>
      <c r="G28" s="950">
        <v>25037</v>
      </c>
      <c r="H28" s="950">
        <v>35000</v>
      </c>
      <c r="I28" s="951">
        <v>152617</v>
      </c>
      <c r="J28" s="952">
        <v>187110</v>
      </c>
      <c r="K28" s="951">
        <v>187110</v>
      </c>
      <c r="L28" s="950"/>
      <c r="M28" s="953">
        <f>SUM(K28:L28)</f>
        <v>187110</v>
      </c>
    </row>
    <row r="29" spans="1:14" ht="18">
      <c r="A29" s="1116">
        <v>22</v>
      </c>
      <c r="B29" s="954"/>
      <c r="C29" s="920"/>
      <c r="D29" s="920"/>
      <c r="E29" s="920"/>
      <c r="F29" s="949" t="s">
        <v>448</v>
      </c>
      <c r="G29" s="950">
        <v>123672</v>
      </c>
      <c r="H29" s="950">
        <v>67500</v>
      </c>
      <c r="I29" s="951">
        <v>110448</v>
      </c>
      <c r="J29" s="952">
        <v>159710</v>
      </c>
      <c r="K29" s="951">
        <v>159710</v>
      </c>
      <c r="L29" s="950"/>
      <c r="M29" s="953">
        <f>SUM(K29:L29)</f>
        <v>159710</v>
      </c>
      <c r="N29" s="920"/>
    </row>
    <row r="30" spans="1:13" s="960" customFormat="1" ht="36" customHeight="1">
      <c r="A30" s="1116">
        <v>23</v>
      </c>
      <c r="B30" s="961" t="s">
        <v>440</v>
      </c>
      <c r="C30" s="942"/>
      <c r="D30" s="920"/>
      <c r="E30" s="920">
        <v>5</v>
      </c>
      <c r="F30" s="959" t="s">
        <v>449</v>
      </c>
      <c r="G30" s="180">
        <v>1033576</v>
      </c>
      <c r="H30" s="180">
        <v>899595</v>
      </c>
      <c r="I30" s="181">
        <v>1124260</v>
      </c>
      <c r="J30" s="908">
        <v>1082274</v>
      </c>
      <c r="K30" s="180">
        <v>1109756</v>
      </c>
      <c r="L30" s="180">
        <v>43968</v>
      </c>
      <c r="M30" s="916">
        <f>SUM(K30:L30)</f>
        <v>1153724</v>
      </c>
    </row>
    <row r="31" spans="1:13" s="960" customFormat="1" ht="36" customHeight="1">
      <c r="A31" s="1116">
        <v>24</v>
      </c>
      <c r="B31" s="954">
        <v>18</v>
      </c>
      <c r="C31" s="942"/>
      <c r="D31" s="920"/>
      <c r="E31" s="920">
        <v>6</v>
      </c>
      <c r="F31" s="959" t="s">
        <v>450</v>
      </c>
      <c r="G31" s="180">
        <v>2914</v>
      </c>
      <c r="H31" s="180"/>
      <c r="I31" s="181">
        <v>601</v>
      </c>
      <c r="J31" s="908"/>
      <c r="K31" s="180">
        <v>472</v>
      </c>
      <c r="L31" s="180"/>
      <c r="M31" s="916">
        <f>SUM(J31:L31)</f>
        <v>472</v>
      </c>
    </row>
    <row r="32" spans="1:13" s="946" customFormat="1" ht="36">
      <c r="A32" s="1118">
        <v>25</v>
      </c>
      <c r="B32" s="962" t="s">
        <v>440</v>
      </c>
      <c r="C32" s="963"/>
      <c r="D32" s="963"/>
      <c r="E32" s="964">
        <v>7</v>
      </c>
      <c r="F32" s="965" t="s">
        <v>451</v>
      </c>
      <c r="G32" s="182">
        <v>113463</v>
      </c>
      <c r="H32" s="182">
        <v>80000</v>
      </c>
      <c r="I32" s="182">
        <v>106906</v>
      </c>
      <c r="J32" s="909">
        <v>84000</v>
      </c>
      <c r="K32" s="182">
        <v>85824</v>
      </c>
      <c r="L32" s="966">
        <v>51</v>
      </c>
      <c r="M32" s="967">
        <f>SUM(K32:L32)</f>
        <v>85875</v>
      </c>
    </row>
    <row r="33" spans="1:24" s="933" customFormat="1" ht="36" customHeight="1">
      <c r="A33" s="1116">
        <v>26</v>
      </c>
      <c r="B33" s="968"/>
      <c r="C33" s="969"/>
      <c r="D33" s="970">
        <v>2</v>
      </c>
      <c r="E33" s="970"/>
      <c r="F33" s="971" t="s">
        <v>369</v>
      </c>
      <c r="G33" s="183">
        <f aca="true" t="shared" si="3" ref="G33:M33">SUM(G34,G39:G40,G42:G44)</f>
        <v>1861642</v>
      </c>
      <c r="H33" s="183">
        <f t="shared" si="3"/>
        <v>6190156</v>
      </c>
      <c r="I33" s="184">
        <f t="shared" si="3"/>
        <v>4934964</v>
      </c>
      <c r="J33" s="910">
        <f t="shared" si="3"/>
        <v>2369913</v>
      </c>
      <c r="K33" s="183">
        <f t="shared" si="3"/>
        <v>4341747</v>
      </c>
      <c r="L33" s="183">
        <f t="shared" si="3"/>
        <v>27993</v>
      </c>
      <c r="M33" s="435">
        <f t="shared" si="3"/>
        <v>4369740</v>
      </c>
      <c r="N33" s="932"/>
      <c r="O33" s="932"/>
      <c r="P33" s="932"/>
      <c r="Q33" s="932"/>
      <c r="R33" s="932"/>
      <c r="S33" s="932"/>
      <c r="T33" s="932"/>
      <c r="U33" s="932"/>
      <c r="V33" s="932"/>
      <c r="W33" s="932"/>
      <c r="X33" s="932"/>
    </row>
    <row r="34" spans="1:13" s="960" customFormat="1" ht="33" customHeight="1">
      <c r="A34" s="1116">
        <v>27</v>
      </c>
      <c r="B34" s="954"/>
      <c r="C34" s="942"/>
      <c r="D34" s="920"/>
      <c r="E34" s="920">
        <v>8</v>
      </c>
      <c r="F34" s="959" t="s">
        <v>452</v>
      </c>
      <c r="G34" s="180">
        <f>SUM(G35,G38)</f>
        <v>1717783</v>
      </c>
      <c r="H34" s="180">
        <f>SUM(H35,H38)</f>
        <v>5640156</v>
      </c>
      <c r="I34" s="181">
        <f>SUM(I35,I38)</f>
        <v>4516247</v>
      </c>
      <c r="J34" s="911">
        <f>SUM(J35,J38)</f>
        <v>1867624</v>
      </c>
      <c r="K34" s="181">
        <f>SUM(K35,K38)</f>
        <v>4108947</v>
      </c>
      <c r="L34" s="181">
        <f>SUM(L35,L38)</f>
        <v>26903</v>
      </c>
      <c r="M34" s="436">
        <f>SUM(M35,M38)</f>
        <v>4135850</v>
      </c>
    </row>
    <row r="35" spans="1:13" s="976" customFormat="1" ht="21.75" customHeight="1">
      <c r="A35" s="1117">
        <v>28</v>
      </c>
      <c r="B35" s="972">
        <v>18</v>
      </c>
      <c r="C35" s="1321"/>
      <c r="D35" s="1322"/>
      <c r="E35" s="1322"/>
      <c r="F35" s="973" t="s">
        <v>453</v>
      </c>
      <c r="G35" s="189">
        <f>SUM(G36:G37)</f>
        <v>341018</v>
      </c>
      <c r="H35" s="189">
        <f>SUM(H36:H37)</f>
        <v>1733964</v>
      </c>
      <c r="I35" s="190">
        <f>SUM(I36:I37)</f>
        <v>3925237</v>
      </c>
      <c r="J35" s="974">
        <f>SUM(J36:J37)</f>
        <v>0</v>
      </c>
      <c r="K35" s="189">
        <f>SUM(K36:K37)</f>
        <v>743810</v>
      </c>
      <c r="L35" s="189">
        <f>SUM(L36:L37)</f>
        <v>0</v>
      </c>
      <c r="M35" s="975">
        <f>SUM(M36:M37)</f>
        <v>743810</v>
      </c>
    </row>
    <row r="36" spans="1:13" ht="18">
      <c r="A36" s="1116">
        <v>29</v>
      </c>
      <c r="B36" s="954"/>
      <c r="C36" s="948"/>
      <c r="D36" s="948"/>
      <c r="E36" s="948"/>
      <c r="F36" s="977" t="s">
        <v>887</v>
      </c>
      <c r="G36" s="951">
        <v>7800</v>
      </c>
      <c r="H36" s="951"/>
      <c r="I36" s="951">
        <v>2183601</v>
      </c>
      <c r="J36" s="952"/>
      <c r="K36" s="951">
        <v>743810</v>
      </c>
      <c r="L36" s="950"/>
      <c r="M36" s="953">
        <f>SUM(K36:L36)</f>
        <v>743810</v>
      </c>
    </row>
    <row r="37" spans="1:13" ht="36">
      <c r="A37" s="1118">
        <v>30</v>
      </c>
      <c r="B37" s="954"/>
      <c r="C37" s="948"/>
      <c r="D37" s="948"/>
      <c r="E37" s="948"/>
      <c r="F37" s="977" t="s">
        <v>454</v>
      </c>
      <c r="G37" s="951">
        <v>333218</v>
      </c>
      <c r="H37" s="951">
        <v>1733964</v>
      </c>
      <c r="I37" s="951">
        <v>1741636</v>
      </c>
      <c r="J37" s="952"/>
      <c r="K37" s="951"/>
      <c r="L37" s="950"/>
      <c r="M37" s="978"/>
    </row>
    <row r="38" spans="1:13" s="976" customFormat="1" ht="30" customHeight="1">
      <c r="A38" s="1117">
        <v>31</v>
      </c>
      <c r="B38" s="972">
        <v>18</v>
      </c>
      <c r="C38" s="1321"/>
      <c r="D38" s="1322"/>
      <c r="E38" s="1322"/>
      <c r="F38" s="973" t="s">
        <v>455</v>
      </c>
      <c r="G38" s="190">
        <v>1376765</v>
      </c>
      <c r="H38" s="190">
        <v>3906192</v>
      </c>
      <c r="I38" s="190">
        <v>591010</v>
      </c>
      <c r="J38" s="913">
        <v>1867624</v>
      </c>
      <c r="K38" s="190">
        <v>3365137</v>
      </c>
      <c r="L38" s="189">
        <v>26903</v>
      </c>
      <c r="M38" s="975">
        <f>SUM(K38:L38)</f>
        <v>3392040</v>
      </c>
    </row>
    <row r="39" spans="1:13" s="946" customFormat="1" ht="35.25" customHeight="1">
      <c r="A39" s="1118">
        <v>32</v>
      </c>
      <c r="B39" s="962" t="s">
        <v>440</v>
      </c>
      <c r="C39" s="955"/>
      <c r="D39" s="955"/>
      <c r="E39" s="948">
        <v>9</v>
      </c>
      <c r="F39" s="956" t="s">
        <v>456</v>
      </c>
      <c r="G39" s="179">
        <v>14500</v>
      </c>
      <c r="H39" s="179"/>
      <c r="I39" s="179"/>
      <c r="J39" s="907"/>
      <c r="K39" s="179">
        <v>10000</v>
      </c>
      <c r="L39" s="944"/>
      <c r="M39" s="916">
        <f>SUM(K39:L39)</f>
        <v>10000</v>
      </c>
    </row>
    <row r="40" spans="1:13" s="960" customFormat="1" ht="33" customHeight="1">
      <c r="A40" s="1116">
        <v>33</v>
      </c>
      <c r="B40" s="954">
        <v>18</v>
      </c>
      <c r="C40" s="942"/>
      <c r="D40" s="920"/>
      <c r="E40" s="920">
        <v>10</v>
      </c>
      <c r="F40" s="959" t="s">
        <v>457</v>
      </c>
      <c r="G40" s="180">
        <f>SUM(G41)</f>
        <v>94021</v>
      </c>
      <c r="H40" s="180">
        <f>SUM(H41)</f>
        <v>550000</v>
      </c>
      <c r="I40" s="181">
        <f>SUM(I41)</f>
        <v>409229</v>
      </c>
      <c r="J40" s="908">
        <f>SUM(J41)</f>
        <v>500000</v>
      </c>
      <c r="K40" s="180">
        <f>SUM(K41)</f>
        <v>215000</v>
      </c>
      <c r="L40" s="180">
        <f>SUM(L41)</f>
        <v>0</v>
      </c>
      <c r="M40" s="434">
        <f>SUM(M41)</f>
        <v>215000</v>
      </c>
    </row>
    <row r="41" spans="1:13" ht="18">
      <c r="A41" s="1116">
        <v>34</v>
      </c>
      <c r="B41" s="954"/>
      <c r="C41" s="920"/>
      <c r="D41" s="920"/>
      <c r="E41" s="920"/>
      <c r="F41" s="949" t="s">
        <v>458</v>
      </c>
      <c r="G41" s="950">
        <v>94021</v>
      </c>
      <c r="H41" s="950">
        <v>550000</v>
      </c>
      <c r="I41" s="951">
        <v>409229</v>
      </c>
      <c r="J41" s="952">
        <v>500000</v>
      </c>
      <c r="K41" s="951">
        <v>215000</v>
      </c>
      <c r="L41" s="950"/>
      <c r="M41" s="953">
        <f>SUM(K41:L41)</f>
        <v>215000</v>
      </c>
    </row>
    <row r="42" spans="1:13" ht="33" customHeight="1">
      <c r="A42" s="1116">
        <v>35</v>
      </c>
      <c r="B42" s="954"/>
      <c r="C42" s="920"/>
      <c r="D42" s="920"/>
      <c r="E42" s="920">
        <v>11</v>
      </c>
      <c r="F42" s="980" t="s">
        <v>459</v>
      </c>
      <c r="G42" s="179">
        <v>5025</v>
      </c>
      <c r="H42" s="944"/>
      <c r="I42" s="179">
        <v>543</v>
      </c>
      <c r="J42" s="907">
        <v>2289</v>
      </c>
      <c r="K42" s="179">
        <v>5422</v>
      </c>
      <c r="L42" s="950">
        <v>1090</v>
      </c>
      <c r="M42" s="916">
        <f>SUM(K42:L42)</f>
        <v>6512</v>
      </c>
    </row>
    <row r="43" spans="1:13" s="960" customFormat="1" ht="33" customHeight="1">
      <c r="A43" s="1116">
        <v>36</v>
      </c>
      <c r="B43" s="954">
        <v>18</v>
      </c>
      <c r="C43" s="942"/>
      <c r="D43" s="920"/>
      <c r="E43" s="920">
        <v>12</v>
      </c>
      <c r="F43" s="959" t="s">
        <v>460</v>
      </c>
      <c r="G43" s="180">
        <v>30313</v>
      </c>
      <c r="H43" s="180"/>
      <c r="I43" s="181">
        <v>8945</v>
      </c>
      <c r="J43" s="908"/>
      <c r="K43" s="180"/>
      <c r="L43" s="180"/>
      <c r="M43" s="981"/>
    </row>
    <row r="44" spans="1:13" s="946" customFormat="1" ht="33" customHeight="1">
      <c r="A44" s="1117">
        <v>37</v>
      </c>
      <c r="B44" s="957" t="s">
        <v>440</v>
      </c>
      <c r="C44" s="942"/>
      <c r="D44" s="942"/>
      <c r="E44" s="948">
        <v>13</v>
      </c>
      <c r="F44" s="982" t="s">
        <v>461</v>
      </c>
      <c r="G44" s="179"/>
      <c r="H44" s="944"/>
      <c r="I44" s="179"/>
      <c r="J44" s="907"/>
      <c r="K44" s="179">
        <v>2378</v>
      </c>
      <c r="L44" s="944"/>
      <c r="M44" s="916">
        <f>SUM(K44:L44)</f>
        <v>2378</v>
      </c>
    </row>
    <row r="45" spans="1:13" s="976" customFormat="1" ht="36" customHeight="1">
      <c r="A45" s="1117">
        <v>38</v>
      </c>
      <c r="B45" s="972">
        <v>18</v>
      </c>
      <c r="C45" s="983"/>
      <c r="D45" s="984"/>
      <c r="E45" s="984"/>
      <c r="F45" s="985" t="s">
        <v>462</v>
      </c>
      <c r="G45" s="191">
        <f>SUM(G46:G47)</f>
        <v>1149</v>
      </c>
      <c r="H45" s="191">
        <f>SUM(H46:H47)</f>
        <v>0</v>
      </c>
      <c r="I45" s="192">
        <f>SUM(I46:I47)</f>
        <v>0</v>
      </c>
      <c r="J45" s="914">
        <f>SUM(J46:J47)</f>
        <v>2600</v>
      </c>
      <c r="K45" s="192">
        <f>SUM(K46:K47)</f>
        <v>2600</v>
      </c>
      <c r="L45" s="192">
        <f>SUM(L46:L47)</f>
        <v>0</v>
      </c>
      <c r="M45" s="439">
        <f>SUM(M46:M47)</f>
        <v>2600</v>
      </c>
    </row>
    <row r="46" spans="1:13" ht="36">
      <c r="A46" s="1116">
        <v>39</v>
      </c>
      <c r="B46" s="954"/>
      <c r="C46" s="920"/>
      <c r="D46" s="920"/>
      <c r="E46" s="920"/>
      <c r="F46" s="986" t="s">
        <v>575</v>
      </c>
      <c r="G46" s="950">
        <v>1149</v>
      </c>
      <c r="H46" s="950"/>
      <c r="I46" s="951"/>
      <c r="J46" s="952">
        <v>2600</v>
      </c>
      <c r="K46" s="951">
        <v>2600</v>
      </c>
      <c r="L46" s="950"/>
      <c r="M46" s="953">
        <f>SUM(K46:L46)</f>
        <v>2600</v>
      </c>
    </row>
    <row r="47" spans="1:13" s="919" customFormat="1" ht="25.5" customHeight="1">
      <c r="A47" s="1117">
        <v>40</v>
      </c>
      <c r="B47" s="972"/>
      <c r="C47" s="1348"/>
      <c r="D47" s="1348"/>
      <c r="E47" s="1348"/>
      <c r="F47" s="1349" t="s">
        <v>457</v>
      </c>
      <c r="G47" s="1350"/>
      <c r="H47" s="1350"/>
      <c r="I47" s="1351"/>
      <c r="J47" s="1352"/>
      <c r="K47" s="1351"/>
      <c r="L47" s="1350"/>
      <c r="M47" s="1353"/>
    </row>
    <row r="48" spans="1:13" s="976" customFormat="1" ht="39.75" customHeight="1" thickBot="1">
      <c r="A48" s="1117">
        <v>41</v>
      </c>
      <c r="B48" s="988"/>
      <c r="C48" s="989"/>
      <c r="D48" s="990"/>
      <c r="E48" s="990"/>
      <c r="F48" s="991" t="s">
        <v>463</v>
      </c>
      <c r="G48" s="186">
        <f>SUM(G8,G33,G45)</f>
        <v>13838912</v>
      </c>
      <c r="H48" s="186">
        <f>SUM(H8,H33,H45)</f>
        <v>16703640</v>
      </c>
      <c r="I48" s="187">
        <f>SUM(I8,I33,I45)</f>
        <v>17081737</v>
      </c>
      <c r="J48" s="912">
        <f>SUM(J8,J33,J45)</f>
        <v>12848778</v>
      </c>
      <c r="K48" s="186">
        <f>SUM(K8,K33,K45)</f>
        <v>15097785</v>
      </c>
      <c r="L48" s="186">
        <f>SUM(L8,L33,L45)</f>
        <v>135350</v>
      </c>
      <c r="M48" s="437">
        <f>SUM(M8,M33,M45)</f>
        <v>15233135</v>
      </c>
    </row>
    <row r="49" spans="1:13" s="976" customFormat="1" ht="39.75" customHeight="1" thickBot="1" thickTop="1">
      <c r="A49" s="1117">
        <v>42</v>
      </c>
      <c r="B49" s="992"/>
      <c r="C49" s="993"/>
      <c r="D49" s="994"/>
      <c r="E49" s="994"/>
      <c r="F49" s="995" t="s">
        <v>464</v>
      </c>
      <c r="G49" s="996">
        <v>-2125695</v>
      </c>
      <c r="H49" s="996">
        <f>+H48-'2.Onki'!H32</f>
        <v>395560</v>
      </c>
      <c r="I49" s="997"/>
      <c r="J49" s="998">
        <f>+J48-'2.Onki'!J32</f>
        <v>-1048266</v>
      </c>
      <c r="K49" s="997">
        <v>-2809251</v>
      </c>
      <c r="L49" s="997"/>
      <c r="M49" s="999">
        <v>-2809251</v>
      </c>
    </row>
    <row r="50" spans="1:13" s="976" customFormat="1" ht="39.75" customHeight="1">
      <c r="A50" s="1117">
        <v>43</v>
      </c>
      <c r="B50" s="1000"/>
      <c r="C50" s="1321"/>
      <c r="D50" s="1322"/>
      <c r="E50" s="1322">
        <v>14</v>
      </c>
      <c r="F50" s="1001" t="s">
        <v>465</v>
      </c>
      <c r="G50" s="189">
        <f>SUM(G51,G62)</f>
        <v>1012025</v>
      </c>
      <c r="H50" s="189">
        <f>SUM(H51,H62)</f>
        <v>1352433</v>
      </c>
      <c r="I50" s="190">
        <f>SUM(I51,I62)</f>
        <v>1478425</v>
      </c>
      <c r="J50" s="913">
        <f>SUM(J51,J62)</f>
        <v>1100000</v>
      </c>
      <c r="K50" s="190">
        <f>SUM(K51,K62)</f>
        <v>2945667</v>
      </c>
      <c r="L50" s="190">
        <f>SUM(L51,L62)</f>
        <v>0</v>
      </c>
      <c r="M50" s="438">
        <f>SUM(M51,M62)</f>
        <v>2945667</v>
      </c>
    </row>
    <row r="51" spans="1:13" s="976" customFormat="1" ht="39.75" customHeight="1">
      <c r="A51" s="1117">
        <v>44</v>
      </c>
      <c r="B51" s="1002"/>
      <c r="C51" s="983"/>
      <c r="D51" s="984"/>
      <c r="E51" s="984"/>
      <c r="F51" s="985" t="s">
        <v>466</v>
      </c>
      <c r="G51" s="191">
        <f>SUM(G52,G58)</f>
        <v>260256</v>
      </c>
      <c r="H51" s="191">
        <f>SUM(H52,H58)</f>
        <v>0</v>
      </c>
      <c r="I51" s="192">
        <f>SUM(I52,I58)+I61</f>
        <v>1151708</v>
      </c>
      <c r="J51" s="914">
        <f>SUM(J52,J58)</f>
        <v>1100000</v>
      </c>
      <c r="K51" s="192">
        <f>SUM(K52,K58)</f>
        <v>2185072</v>
      </c>
      <c r="L51" s="192">
        <f>SUM(L52,L58)</f>
        <v>0</v>
      </c>
      <c r="M51" s="439">
        <f>SUM(M52,M58)</f>
        <v>2185072</v>
      </c>
    </row>
    <row r="52" spans="1:13" s="960" customFormat="1" ht="30" customHeight="1">
      <c r="A52" s="1116">
        <v>45</v>
      </c>
      <c r="B52" s="941"/>
      <c r="C52" s="942"/>
      <c r="D52" s="920">
        <v>1</v>
      </c>
      <c r="E52" s="920"/>
      <c r="F52" s="959" t="s">
        <v>577</v>
      </c>
      <c r="G52" s="180">
        <f>SUM(G53:G57)</f>
        <v>255986</v>
      </c>
      <c r="H52" s="180">
        <f>SUM(H53:H57)</f>
        <v>0</v>
      </c>
      <c r="I52" s="181">
        <f>SUM(I53:I57)</f>
        <v>1067026</v>
      </c>
      <c r="J52" s="908">
        <f>SUM(J53:J57)</f>
        <v>450000</v>
      </c>
      <c r="K52" s="180">
        <f>SUM(K53:K57)</f>
        <v>1535072</v>
      </c>
      <c r="L52" s="180">
        <f>SUM(L53:L57)</f>
        <v>0</v>
      </c>
      <c r="M52" s="434">
        <f>SUM(M53:M57)</f>
        <v>1535072</v>
      </c>
    </row>
    <row r="53" spans="1:13" ht="18">
      <c r="A53" s="1116">
        <v>46</v>
      </c>
      <c r="B53" s="957" t="s">
        <v>440</v>
      </c>
      <c r="C53" s="920"/>
      <c r="D53" s="920"/>
      <c r="E53" s="920"/>
      <c r="F53" s="949" t="s">
        <v>467</v>
      </c>
      <c r="G53" s="950">
        <v>39832</v>
      </c>
      <c r="H53" s="950"/>
      <c r="I53" s="951">
        <v>142701</v>
      </c>
      <c r="J53" s="952"/>
      <c r="K53" s="951">
        <v>216837</v>
      </c>
      <c r="L53" s="950"/>
      <c r="M53" s="953">
        <f>SUM(K53:L53)</f>
        <v>216837</v>
      </c>
    </row>
    <row r="54" spans="1:13" ht="18">
      <c r="A54" s="1116">
        <v>47</v>
      </c>
      <c r="B54" s="954">
        <v>17</v>
      </c>
      <c r="C54" s="920"/>
      <c r="D54" s="920"/>
      <c r="E54" s="920"/>
      <c r="F54" s="949" t="s">
        <v>468</v>
      </c>
      <c r="G54" s="950">
        <v>140469</v>
      </c>
      <c r="H54" s="950"/>
      <c r="I54" s="951">
        <v>171583</v>
      </c>
      <c r="J54" s="952"/>
      <c r="K54" s="951">
        <v>145507</v>
      </c>
      <c r="L54" s="950"/>
      <c r="M54" s="953">
        <f>SUM(K54:L54)</f>
        <v>145507</v>
      </c>
    </row>
    <row r="55" spans="1:13" ht="18">
      <c r="A55" s="1116">
        <v>48</v>
      </c>
      <c r="B55" s="954">
        <v>18</v>
      </c>
      <c r="C55" s="920"/>
      <c r="D55" s="920"/>
      <c r="E55" s="920"/>
      <c r="F55" s="949" t="s">
        <v>353</v>
      </c>
      <c r="G55" s="950">
        <v>66256</v>
      </c>
      <c r="H55" s="950"/>
      <c r="I55" s="951">
        <v>752742</v>
      </c>
      <c r="J55" s="952"/>
      <c r="K55" s="951">
        <v>1172728</v>
      </c>
      <c r="L55" s="950"/>
      <c r="M55" s="953">
        <f>SUM(K55:L55)</f>
        <v>1172728</v>
      </c>
    </row>
    <row r="56" spans="1:13" ht="18">
      <c r="A56" s="1116">
        <v>49</v>
      </c>
      <c r="B56" s="954">
        <v>18</v>
      </c>
      <c r="C56" s="1003"/>
      <c r="D56" s="920"/>
      <c r="E56" s="920"/>
      <c r="F56" s="949" t="s">
        <v>469</v>
      </c>
      <c r="G56" s="950">
        <v>8112</v>
      </c>
      <c r="H56" s="950"/>
      <c r="I56" s="951"/>
      <c r="J56" s="952">
        <v>450000</v>
      </c>
      <c r="K56" s="951">
        <v>0</v>
      </c>
      <c r="L56" s="950"/>
      <c r="M56" s="953">
        <f>SUM(K56:L56)</f>
        <v>0</v>
      </c>
    </row>
    <row r="57" spans="1:13" ht="18">
      <c r="A57" s="1116">
        <v>50</v>
      </c>
      <c r="B57" s="954">
        <v>18</v>
      </c>
      <c r="C57" s="920"/>
      <c r="D57" s="920"/>
      <c r="E57" s="920"/>
      <c r="F57" s="949" t="s">
        <v>462</v>
      </c>
      <c r="G57" s="950">
        <v>1317</v>
      </c>
      <c r="H57" s="950"/>
      <c r="I57" s="951"/>
      <c r="J57" s="952"/>
      <c r="K57" s="951"/>
      <c r="L57" s="950"/>
      <c r="M57" s="978"/>
    </row>
    <row r="58" spans="1:13" s="960" customFormat="1" ht="30" customHeight="1">
      <c r="A58" s="1116">
        <v>51</v>
      </c>
      <c r="B58" s="941"/>
      <c r="C58" s="942"/>
      <c r="D58" s="920">
        <v>2</v>
      </c>
      <c r="E58" s="920"/>
      <c r="F58" s="959" t="s">
        <v>576</v>
      </c>
      <c r="G58" s="180">
        <f>SUM(G59:G60)</f>
        <v>4270</v>
      </c>
      <c r="H58" s="180">
        <f>SUM(H59:H60)</f>
        <v>0</v>
      </c>
      <c r="I58" s="181">
        <f>SUM(I59:I60)</f>
        <v>0</v>
      </c>
      <c r="J58" s="908">
        <f>J59+J60</f>
        <v>650000</v>
      </c>
      <c r="K58" s="180">
        <f>K59+K60</f>
        <v>650000</v>
      </c>
      <c r="L58" s="180">
        <f>L59+L60</f>
        <v>0</v>
      </c>
      <c r="M58" s="434">
        <f>M59+M60</f>
        <v>650000</v>
      </c>
    </row>
    <row r="59" spans="1:13" s="946" customFormat="1" ht="18">
      <c r="A59" s="1116">
        <v>52</v>
      </c>
      <c r="B59" s="961" t="s">
        <v>440</v>
      </c>
      <c r="C59" s="920"/>
      <c r="D59" s="920"/>
      <c r="E59" s="920"/>
      <c r="F59" s="1004" t="s">
        <v>467</v>
      </c>
      <c r="G59" s="950">
        <v>4270</v>
      </c>
      <c r="H59" s="950"/>
      <c r="I59" s="951"/>
      <c r="J59" s="952"/>
      <c r="K59" s="951"/>
      <c r="L59" s="944"/>
      <c r="M59" s="979"/>
    </row>
    <row r="60" spans="1:13" s="946" customFormat="1" ht="18">
      <c r="A60" s="1116">
        <v>53</v>
      </c>
      <c r="B60" s="954">
        <v>18</v>
      </c>
      <c r="C60" s="920"/>
      <c r="D60" s="920"/>
      <c r="E60" s="920"/>
      <c r="F60" s="1004" t="s">
        <v>470</v>
      </c>
      <c r="G60" s="950"/>
      <c r="H60" s="950"/>
      <c r="I60" s="951"/>
      <c r="J60" s="952">
        <v>650000</v>
      </c>
      <c r="K60" s="951">
        <v>650000</v>
      </c>
      <c r="L60" s="944"/>
      <c r="M60" s="916">
        <f>SUM(K60:L60)</f>
        <v>650000</v>
      </c>
    </row>
    <row r="61" spans="1:13" s="946" customFormat="1" ht="18">
      <c r="A61" s="1116"/>
      <c r="B61" s="954"/>
      <c r="C61" s="920"/>
      <c r="D61" s="920"/>
      <c r="E61" s="920"/>
      <c r="F61" s="959" t="s">
        <v>682</v>
      </c>
      <c r="G61" s="950"/>
      <c r="H61" s="950"/>
      <c r="I61" s="951">
        <v>84682</v>
      </c>
      <c r="J61" s="952"/>
      <c r="K61" s="951"/>
      <c r="L61" s="944"/>
      <c r="M61" s="916"/>
    </row>
    <row r="62" spans="1:13" s="976" customFormat="1" ht="36" customHeight="1">
      <c r="A62" s="1117">
        <v>54</v>
      </c>
      <c r="B62" s="1002"/>
      <c r="C62" s="983"/>
      <c r="D62" s="984"/>
      <c r="E62" s="984"/>
      <c r="F62" s="985" t="s">
        <v>471</v>
      </c>
      <c r="G62" s="191">
        <f>SUM(G63:G65)</f>
        <v>751769</v>
      </c>
      <c r="H62" s="191">
        <f>SUM(H63:H65)</f>
        <v>1352433</v>
      </c>
      <c r="I62" s="192">
        <f>SUM(I63:I65)</f>
        <v>326717</v>
      </c>
      <c r="J62" s="914">
        <f>SUM(J63:J65)</f>
        <v>0</v>
      </c>
      <c r="K62" s="192">
        <f>SUM(K63:K65)</f>
        <v>760595</v>
      </c>
      <c r="L62" s="192">
        <f>SUM(L63:L65)</f>
        <v>0</v>
      </c>
      <c r="M62" s="439">
        <f>SUM(M63:M65)</f>
        <v>760595</v>
      </c>
    </row>
    <row r="63" spans="1:13" s="960" customFormat="1" ht="30" customHeight="1">
      <c r="A63" s="1116">
        <v>55</v>
      </c>
      <c r="B63" s="941">
        <v>18</v>
      </c>
      <c r="C63" s="942"/>
      <c r="D63" s="920">
        <v>2</v>
      </c>
      <c r="E63" s="920"/>
      <c r="F63" s="959" t="s">
        <v>472</v>
      </c>
      <c r="G63" s="180"/>
      <c r="H63" s="180"/>
      <c r="I63" s="181"/>
      <c r="J63" s="908"/>
      <c r="K63" s="180"/>
      <c r="L63" s="180"/>
      <c r="M63" s="981"/>
    </row>
    <row r="64" spans="1:13" ht="18">
      <c r="A64" s="1116">
        <v>56</v>
      </c>
      <c r="B64" s="954"/>
      <c r="C64" s="920"/>
      <c r="D64" s="920"/>
      <c r="E64" s="920"/>
      <c r="F64" s="949" t="s">
        <v>472</v>
      </c>
      <c r="G64" s="950">
        <v>751769</v>
      </c>
      <c r="H64" s="950">
        <v>500000</v>
      </c>
      <c r="I64" s="951"/>
      <c r="J64" s="952"/>
      <c r="K64" s="951"/>
      <c r="L64" s="950"/>
      <c r="M64" s="953">
        <f>SUM(K64:L64)</f>
        <v>0</v>
      </c>
    </row>
    <row r="65" spans="1:13" ht="18">
      <c r="A65" s="1116">
        <v>57</v>
      </c>
      <c r="B65" s="954"/>
      <c r="C65" s="920"/>
      <c r="D65" s="920"/>
      <c r="E65" s="920"/>
      <c r="F65" s="1005" t="s">
        <v>473</v>
      </c>
      <c r="G65" s="1006"/>
      <c r="H65" s="1006">
        <v>852433</v>
      </c>
      <c r="I65" s="1007">
        <v>326717</v>
      </c>
      <c r="J65" s="1008"/>
      <c r="K65" s="1007">
        <v>760595</v>
      </c>
      <c r="L65" s="1006"/>
      <c r="M65" s="1009">
        <f>SUM(K65:L65)</f>
        <v>760595</v>
      </c>
    </row>
    <row r="66" spans="1:13" s="960" customFormat="1" ht="30" customHeight="1">
      <c r="A66" s="1116">
        <v>58</v>
      </c>
      <c r="B66" s="941"/>
      <c r="C66" s="942"/>
      <c r="D66" s="920"/>
      <c r="E66" s="920"/>
      <c r="F66" s="959" t="s">
        <v>474</v>
      </c>
      <c r="G66" s="180"/>
      <c r="H66" s="180"/>
      <c r="I66" s="181"/>
      <c r="J66" s="908"/>
      <c r="K66" s="180"/>
      <c r="L66" s="180"/>
      <c r="M66" s="953"/>
    </row>
    <row r="67" spans="1:13" s="946" customFormat="1" ht="18">
      <c r="A67" s="1116">
        <v>59</v>
      </c>
      <c r="B67" s="961" t="s">
        <v>440</v>
      </c>
      <c r="C67" s="942"/>
      <c r="D67" s="920"/>
      <c r="E67" s="920"/>
      <c r="F67" s="1010" t="s">
        <v>475</v>
      </c>
      <c r="G67" s="950">
        <v>-75002</v>
      </c>
      <c r="H67" s="944"/>
      <c r="I67" s="179"/>
      <c r="J67" s="907"/>
      <c r="K67" s="179"/>
      <c r="L67" s="944"/>
      <c r="M67" s="953">
        <f>SUM(K67:L67)</f>
        <v>0</v>
      </c>
    </row>
    <row r="68" spans="1:13" ht="18">
      <c r="A68" s="1116">
        <v>60</v>
      </c>
      <c r="B68" s="954">
        <v>18</v>
      </c>
      <c r="C68" s="920"/>
      <c r="D68" s="920"/>
      <c r="E68" s="920"/>
      <c r="F68" s="1011" t="s">
        <v>476</v>
      </c>
      <c r="G68" s="950">
        <v>-4457</v>
      </c>
      <c r="H68" s="950"/>
      <c r="I68" s="951"/>
      <c r="J68" s="952"/>
      <c r="K68" s="951"/>
      <c r="L68" s="950"/>
      <c r="M68" s="953">
        <f>SUM(K68:L68)</f>
        <v>0</v>
      </c>
    </row>
    <row r="69" spans="1:13" s="976" customFormat="1" ht="36" customHeight="1" thickBot="1">
      <c r="A69" s="1117">
        <v>61</v>
      </c>
      <c r="B69" s="1012"/>
      <c r="C69" s="1013"/>
      <c r="D69" s="1014"/>
      <c r="E69" s="1014"/>
      <c r="F69" s="1015" t="s">
        <v>477</v>
      </c>
      <c r="G69" s="194">
        <f>SUM(G48,G50,G66:G68)</f>
        <v>14771478</v>
      </c>
      <c r="H69" s="194">
        <f>SUM(H48,H50,H66:H68)</f>
        <v>18056073</v>
      </c>
      <c r="I69" s="195">
        <f>SUM(I48,I50,I66:I68)</f>
        <v>18560162</v>
      </c>
      <c r="J69" s="915">
        <f>SUM(J48,J50,J66:J68)</f>
        <v>13948778</v>
      </c>
      <c r="K69" s="195">
        <f>SUM(K48,K50,K66:K68)</f>
        <v>18043452</v>
      </c>
      <c r="L69" s="195">
        <f>SUM(L48,L50,L66:L68)</f>
        <v>135350</v>
      </c>
      <c r="M69" s="440">
        <f>SUM(M48,M50,M66:M68)</f>
        <v>18178802</v>
      </c>
    </row>
  </sheetData>
  <sheetProtection/>
  <mergeCells count="5">
    <mergeCell ref="L5:M5"/>
    <mergeCell ref="B1:J1"/>
    <mergeCell ref="B2:M2"/>
    <mergeCell ref="B3:M3"/>
    <mergeCell ref="B4:M4"/>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7" r:id="rId1"/>
  <rowBreaks count="1" manualBreakCount="1">
    <brk id="42" max="11" man="1"/>
  </rowBreaks>
</worksheet>
</file>

<file path=xl/worksheets/sheet3.xml><?xml version="1.0" encoding="utf-8"?>
<worksheet xmlns="http://schemas.openxmlformats.org/spreadsheetml/2006/main" xmlns:r="http://schemas.openxmlformats.org/officeDocument/2006/relationships">
  <dimension ref="A1:M78"/>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1021" customWidth="1"/>
    <col min="2" max="2" width="4.75390625" style="1035" bestFit="1" customWidth="1"/>
    <col min="3" max="3" width="3.125" style="1030" bestFit="1" customWidth="1"/>
    <col min="4" max="5" width="4.75390625" style="1030" bestFit="1" customWidth="1"/>
    <col min="6" max="6" width="44.75390625" style="1031" bestFit="1" customWidth="1"/>
    <col min="7" max="7" width="11.00390625" style="1031" bestFit="1" customWidth="1"/>
    <col min="8" max="8" width="11.75390625" style="1031" customWidth="1"/>
    <col min="9" max="9" width="11.00390625" style="1031" bestFit="1" customWidth="1"/>
    <col min="10" max="10" width="11.75390625" style="1107" customWidth="1"/>
    <col min="11" max="11" width="11.25390625" style="1031" customWidth="1"/>
    <col min="12" max="12" width="10.75390625" style="1031" customWidth="1"/>
    <col min="13" max="13" width="11.25390625" style="1031" customWidth="1"/>
    <col min="14" max="16384" width="9.125" style="1031" customWidth="1"/>
  </cols>
  <sheetData>
    <row r="1" spans="1:11" s="1110" customFormat="1" ht="15">
      <c r="A1" s="1109"/>
      <c r="B1" s="1704" t="s">
        <v>1253</v>
      </c>
      <c r="C1" s="1704"/>
      <c r="D1" s="1704"/>
      <c r="E1" s="1704"/>
      <c r="F1" s="1704"/>
      <c r="H1" s="1111"/>
      <c r="I1" s="1112"/>
      <c r="J1" s="1113"/>
      <c r="K1" s="1112"/>
    </row>
    <row r="2" spans="1:13" s="1034" customFormat="1" ht="18" customHeight="1">
      <c r="A2" s="1022"/>
      <c r="B2" s="1705" t="s">
        <v>430</v>
      </c>
      <c r="C2" s="1705"/>
      <c r="D2" s="1705"/>
      <c r="E2" s="1705"/>
      <c r="F2" s="1705"/>
      <c r="G2" s="1705"/>
      <c r="H2" s="1705"/>
      <c r="I2" s="1705"/>
      <c r="J2" s="1705"/>
      <c r="K2" s="1705"/>
      <c r="L2" s="1705"/>
      <c r="M2" s="1705"/>
    </row>
    <row r="3" spans="1:13" s="1034" customFormat="1" ht="18" customHeight="1">
      <c r="A3" s="1022"/>
      <c r="B3" s="1705" t="s">
        <v>601</v>
      </c>
      <c r="C3" s="1705"/>
      <c r="D3" s="1705"/>
      <c r="E3" s="1705"/>
      <c r="F3" s="1705"/>
      <c r="G3" s="1705"/>
      <c r="H3" s="1705"/>
      <c r="I3" s="1705"/>
      <c r="J3" s="1705"/>
      <c r="K3" s="1705"/>
      <c r="L3" s="1705"/>
      <c r="M3" s="1705"/>
    </row>
    <row r="4" spans="1:13" s="1034" customFormat="1" ht="18" customHeight="1">
      <c r="A4" s="1022"/>
      <c r="B4" s="1706" t="s">
        <v>978</v>
      </c>
      <c r="C4" s="1706"/>
      <c r="D4" s="1706"/>
      <c r="E4" s="1706"/>
      <c r="F4" s="1706"/>
      <c r="G4" s="1706"/>
      <c r="H4" s="1706"/>
      <c r="I4" s="1706"/>
      <c r="J4" s="1706"/>
      <c r="K4" s="1706"/>
      <c r="L4" s="1706"/>
      <c r="M4" s="1706"/>
    </row>
    <row r="5" spans="1:13" s="204" customFormat="1" ht="14.25" customHeight="1">
      <c r="A5" s="199"/>
      <c r="B5" s="200"/>
      <c r="C5" s="201"/>
      <c r="D5" s="199"/>
      <c r="E5" s="201"/>
      <c r="F5" s="202"/>
      <c r="G5" s="202"/>
      <c r="H5" s="203"/>
      <c r="J5" s="1020"/>
      <c r="K5" s="441"/>
      <c r="L5" s="1703" t="s">
        <v>0</v>
      </c>
      <c r="M5" s="1703"/>
    </row>
    <row r="6" spans="2:13" s="1021" customFormat="1" ht="14.25" thickBot="1">
      <c r="B6" s="1023" t="s">
        <v>1</v>
      </c>
      <c r="C6" s="1021" t="s">
        <v>3</v>
      </c>
      <c r="D6" s="1021" t="s">
        <v>2</v>
      </c>
      <c r="E6" s="1021" t="s">
        <v>4</v>
      </c>
      <c r="F6" s="1021" t="s">
        <v>5</v>
      </c>
      <c r="G6" s="1021" t="s">
        <v>21</v>
      </c>
      <c r="H6" s="1021" t="s">
        <v>22</v>
      </c>
      <c r="I6" s="1025" t="s">
        <v>23</v>
      </c>
      <c r="J6" s="1026" t="s">
        <v>199</v>
      </c>
      <c r="K6" s="1027" t="s">
        <v>128</v>
      </c>
      <c r="L6" s="1021" t="s">
        <v>31</v>
      </c>
      <c r="M6" s="1021" t="s">
        <v>200</v>
      </c>
    </row>
    <row r="7" spans="1:13" s="1033" customFormat="1" ht="72.75" thickBot="1">
      <c r="A7" s="1022"/>
      <c r="B7" s="1326" t="s">
        <v>478</v>
      </c>
      <c r="C7" s="1327" t="s">
        <v>25</v>
      </c>
      <c r="D7" s="1309" t="s">
        <v>431</v>
      </c>
      <c r="E7" s="1309" t="s">
        <v>432</v>
      </c>
      <c r="F7" s="1040" t="s">
        <v>6</v>
      </c>
      <c r="G7" s="1039" t="s">
        <v>393</v>
      </c>
      <c r="H7" s="1039" t="s">
        <v>203</v>
      </c>
      <c r="I7" s="925" t="s">
        <v>681</v>
      </c>
      <c r="J7" s="905" t="s">
        <v>579</v>
      </c>
      <c r="K7" s="904" t="s">
        <v>876</v>
      </c>
      <c r="L7" s="360" t="s">
        <v>346</v>
      </c>
      <c r="M7" s="1310" t="s">
        <v>983</v>
      </c>
    </row>
    <row r="8" spans="1:13" s="1048" customFormat="1" ht="30" customHeight="1">
      <c r="A8" s="1021">
        <v>1</v>
      </c>
      <c r="B8" s="1041" t="s">
        <v>440</v>
      </c>
      <c r="C8" s="1042"/>
      <c r="D8" s="1043"/>
      <c r="E8" s="1042"/>
      <c r="F8" s="1044" t="s">
        <v>479</v>
      </c>
      <c r="G8" s="1045">
        <f aca="true" t="shared" si="0" ref="G8:L8">SUM(G9:G10)</f>
        <v>6047359</v>
      </c>
      <c r="H8" s="1045">
        <f t="shared" si="0"/>
        <v>6127521</v>
      </c>
      <c r="I8" s="1045">
        <f t="shared" si="0"/>
        <v>6668003</v>
      </c>
      <c r="J8" s="1046">
        <f t="shared" si="0"/>
        <v>6418114</v>
      </c>
      <c r="K8" s="1045">
        <f t="shared" si="0"/>
        <v>7027749</v>
      </c>
      <c r="L8" s="1045">
        <f t="shared" si="0"/>
        <v>105385</v>
      </c>
      <c r="M8" s="1047">
        <f>SUM(M9:M10)</f>
        <v>7133134</v>
      </c>
    </row>
    <row r="9" spans="1:13" ht="25.5" customHeight="1">
      <c r="A9" s="1021">
        <v>2</v>
      </c>
      <c r="B9" s="1049"/>
      <c r="C9" s="1038"/>
      <c r="D9" s="1038">
        <v>1</v>
      </c>
      <c r="E9" s="1038"/>
      <c r="F9" s="1050" t="s">
        <v>204</v>
      </c>
      <c r="G9" s="1050">
        <v>5941271</v>
      </c>
      <c r="H9" s="1050">
        <v>6014645</v>
      </c>
      <c r="I9" s="1050">
        <v>6505741</v>
      </c>
      <c r="J9" s="1051">
        <v>6347833</v>
      </c>
      <c r="K9" s="1050">
        <v>6786249</v>
      </c>
      <c r="L9" s="1050">
        <v>48863</v>
      </c>
      <c r="M9" s="1052">
        <f>SUM(K9:L9)</f>
        <v>6835112</v>
      </c>
    </row>
    <row r="10" spans="1:13" ht="25.5" customHeight="1">
      <c r="A10" s="1021">
        <v>3</v>
      </c>
      <c r="B10" s="1049"/>
      <c r="C10" s="1038"/>
      <c r="D10" s="1038">
        <v>2</v>
      </c>
      <c r="E10" s="1038"/>
      <c r="F10" s="1050" t="s">
        <v>400</v>
      </c>
      <c r="G10" s="1050">
        <f>SUM(G11:G12)</f>
        <v>106088</v>
      </c>
      <c r="H10" s="1050">
        <f>SUM(H11:H12)</f>
        <v>112876</v>
      </c>
      <c r="I10" s="1050">
        <f>SUM(I11:I12)</f>
        <v>162262</v>
      </c>
      <c r="J10" s="1051">
        <f>SUM(J11:J12)</f>
        <v>70281</v>
      </c>
      <c r="K10" s="1050">
        <f>SUM(K11:K12)</f>
        <v>241500</v>
      </c>
      <c r="L10" s="1050">
        <f>SUM(L11:L12)</f>
        <v>56522</v>
      </c>
      <c r="M10" s="1052">
        <f>SUM(M11:M12)</f>
        <v>298022</v>
      </c>
    </row>
    <row r="11" spans="1:13" ht="18">
      <c r="A11" s="1021">
        <v>4</v>
      </c>
      <c r="B11" s="1049"/>
      <c r="C11" s="1038"/>
      <c r="D11" s="1038"/>
      <c r="E11" s="1038">
        <v>1</v>
      </c>
      <c r="F11" s="1053" t="s">
        <v>401</v>
      </c>
      <c r="G11" s="1050">
        <v>105407</v>
      </c>
      <c r="H11" s="1050">
        <v>94211</v>
      </c>
      <c r="I11" s="1050">
        <v>138538</v>
      </c>
      <c r="J11" s="1051">
        <v>64149</v>
      </c>
      <c r="K11" s="1050">
        <v>184706</v>
      </c>
      <c r="L11" s="1050">
        <v>55172</v>
      </c>
      <c r="M11" s="1052">
        <f>SUM(K11:L11)</f>
        <v>239878</v>
      </c>
    </row>
    <row r="12" spans="1:13" ht="18">
      <c r="A12" s="1021">
        <v>5</v>
      </c>
      <c r="B12" s="1049"/>
      <c r="C12" s="1038"/>
      <c r="D12" s="1038"/>
      <c r="E12" s="1038">
        <v>2</v>
      </c>
      <c r="F12" s="1053" t="s">
        <v>402</v>
      </c>
      <c r="G12" s="1050">
        <v>681</v>
      </c>
      <c r="H12" s="1050">
        <v>18665</v>
      </c>
      <c r="I12" s="1050">
        <v>23724</v>
      </c>
      <c r="J12" s="1051">
        <v>6132</v>
      </c>
      <c r="K12" s="1050">
        <v>56794</v>
      </c>
      <c r="L12" s="1050">
        <v>1350</v>
      </c>
      <c r="M12" s="1052">
        <f>SUM(K12:L12)</f>
        <v>58144</v>
      </c>
    </row>
    <row r="13" spans="1:13" s="1048" customFormat="1" ht="30" customHeight="1">
      <c r="A13" s="1021">
        <v>6</v>
      </c>
      <c r="B13" s="1054" t="s">
        <v>480</v>
      </c>
      <c r="C13" s="1055"/>
      <c r="D13" s="1056"/>
      <c r="E13" s="1056"/>
      <c r="F13" s="1057" t="s">
        <v>353</v>
      </c>
      <c r="G13" s="1057">
        <f>SUM(G14:G15,G24,G25)</f>
        <v>6973981</v>
      </c>
      <c r="H13" s="1057">
        <f>SUM(H14:H15,H24,H25)</f>
        <v>10180559</v>
      </c>
      <c r="I13" s="1057">
        <f>SUM(I14:I15,I24,I25)</f>
        <v>7966953</v>
      </c>
      <c r="J13" s="1058">
        <f>SUM(J14:J15,J24,J25)</f>
        <v>7478930</v>
      </c>
      <c r="K13" s="1057">
        <f>SUM(K14:K15,K24,K25)</f>
        <v>10879287</v>
      </c>
      <c r="L13" s="1057">
        <f>SUM(L14:L15,L24,L25)</f>
        <v>29965</v>
      </c>
      <c r="M13" s="1059">
        <f>SUM(M14:M15,M24,M25)</f>
        <v>10909252</v>
      </c>
    </row>
    <row r="14" spans="1:13" s="1048" customFormat="1" ht="25.5" customHeight="1">
      <c r="A14" s="1021">
        <v>7</v>
      </c>
      <c r="B14" s="1049"/>
      <c r="C14" s="1060"/>
      <c r="D14" s="1038">
        <v>1</v>
      </c>
      <c r="E14" s="1060"/>
      <c r="F14" s="1061" t="s">
        <v>204</v>
      </c>
      <c r="G14" s="1061">
        <v>3823797</v>
      </c>
      <c r="H14" s="1061">
        <v>4181144</v>
      </c>
      <c r="I14" s="1061">
        <v>4371390</v>
      </c>
      <c r="J14" s="1062">
        <v>4180802</v>
      </c>
      <c r="K14" s="1063">
        <v>4916189</v>
      </c>
      <c r="L14" s="1063">
        <v>73264</v>
      </c>
      <c r="M14" s="1064">
        <f>SUM(K14:L14)</f>
        <v>4989453</v>
      </c>
    </row>
    <row r="15" spans="1:13" ht="25.5" customHeight="1">
      <c r="A15" s="1021">
        <v>8</v>
      </c>
      <c r="B15" s="1049"/>
      <c r="C15" s="1060"/>
      <c r="D15" s="1060"/>
      <c r="E15" s="1060"/>
      <c r="F15" s="1061" t="s">
        <v>481</v>
      </c>
      <c r="G15" s="1061">
        <f>SUM(G16,G20)</f>
        <v>0</v>
      </c>
      <c r="H15" s="1061">
        <f>SUM(H16,H20)</f>
        <v>1273579</v>
      </c>
      <c r="I15" s="1061">
        <f>SUM(I16,I20)</f>
        <v>0</v>
      </c>
      <c r="J15" s="1062">
        <f>SUM(J16,J20)</f>
        <v>156619</v>
      </c>
      <c r="K15" s="1061">
        <f>SUM(K16,K20)</f>
        <v>393601</v>
      </c>
      <c r="L15" s="1061">
        <f>SUM(L16,L20)</f>
        <v>-44427</v>
      </c>
      <c r="M15" s="1065">
        <f>SUM(M16,M20)</f>
        <v>349174</v>
      </c>
    </row>
    <row r="16" spans="1:13" s="1072" customFormat="1" ht="25.5" customHeight="1">
      <c r="A16" s="1021">
        <v>9</v>
      </c>
      <c r="B16" s="1066"/>
      <c r="C16" s="1067"/>
      <c r="D16" s="1038">
        <v>1</v>
      </c>
      <c r="E16" s="1067"/>
      <c r="F16" s="1068" t="s">
        <v>482</v>
      </c>
      <c r="G16" s="1069">
        <f>SUM(G18:G19)</f>
        <v>0</v>
      </c>
      <c r="H16" s="1069">
        <f>SUM(H18:H19)</f>
        <v>120000</v>
      </c>
      <c r="I16" s="1069">
        <f>SUM(I18:I19)</f>
        <v>0</v>
      </c>
      <c r="J16" s="1070">
        <f>SUM(J18:J19)+J17</f>
        <v>156619</v>
      </c>
      <c r="K16" s="1069">
        <f>SUM(K18:K19)+K17</f>
        <v>63762</v>
      </c>
      <c r="L16" s="1069">
        <f>SUM(L18:L19)+L17</f>
        <v>-44427</v>
      </c>
      <c r="M16" s="1071">
        <f>SUM(M18:M19)+M17</f>
        <v>19335</v>
      </c>
    </row>
    <row r="17" spans="1:13" s="1072" customFormat="1" ht="25.5" customHeight="1">
      <c r="A17" s="1021">
        <v>10</v>
      </c>
      <c r="B17" s="1066"/>
      <c r="C17" s="1067"/>
      <c r="D17" s="1038"/>
      <c r="E17" s="1067"/>
      <c r="F17" s="1073" t="s">
        <v>483</v>
      </c>
      <c r="G17" s="1069"/>
      <c r="H17" s="1069"/>
      <c r="I17" s="1069"/>
      <c r="J17" s="1070">
        <v>57784</v>
      </c>
      <c r="K17" s="1069">
        <v>0</v>
      </c>
      <c r="L17" s="1069"/>
      <c r="M17" s="1071">
        <f>SUM(K17:L17)</f>
        <v>0</v>
      </c>
    </row>
    <row r="18" spans="1:13" ht="19.5">
      <c r="A18" s="1021">
        <v>11</v>
      </c>
      <c r="B18" s="1049"/>
      <c r="C18" s="1038"/>
      <c r="D18" s="1038"/>
      <c r="E18" s="1038"/>
      <c r="F18" s="1073" t="s">
        <v>484</v>
      </c>
      <c r="G18" s="1050"/>
      <c r="H18" s="1050">
        <v>96000</v>
      </c>
      <c r="I18" s="1050"/>
      <c r="J18" s="1051">
        <v>74835</v>
      </c>
      <c r="K18" s="1050">
        <v>55411</v>
      </c>
      <c r="L18" s="1050">
        <v>-42636</v>
      </c>
      <c r="M18" s="1071">
        <f>SUM(K18:L18)</f>
        <v>12775</v>
      </c>
    </row>
    <row r="19" spans="1:13" ht="19.5">
      <c r="A19" s="1021">
        <v>12</v>
      </c>
      <c r="B19" s="1049"/>
      <c r="C19" s="1038"/>
      <c r="D19" s="1038"/>
      <c r="E19" s="1038"/>
      <c r="F19" s="1073" t="s">
        <v>485</v>
      </c>
      <c r="G19" s="1050"/>
      <c r="H19" s="1050">
        <v>24000</v>
      </c>
      <c r="I19" s="1050"/>
      <c r="J19" s="1051">
        <v>24000</v>
      </c>
      <c r="K19" s="1050">
        <v>8351</v>
      </c>
      <c r="L19" s="1050">
        <v>-1791</v>
      </c>
      <c r="M19" s="1071">
        <f>SUM(K19:L19)</f>
        <v>6560</v>
      </c>
    </row>
    <row r="20" spans="1:13" s="1072" customFormat="1" ht="25.5" customHeight="1">
      <c r="A20" s="1021">
        <v>13</v>
      </c>
      <c r="B20" s="1066"/>
      <c r="C20" s="1067"/>
      <c r="D20" s="1038">
        <v>2</v>
      </c>
      <c r="E20" s="1067"/>
      <c r="F20" s="1068" t="s">
        <v>486</v>
      </c>
      <c r="G20" s="1069">
        <f>SUM(G21:G23)</f>
        <v>0</v>
      </c>
      <c r="H20" s="1069">
        <f>SUM(H21:H23)</f>
        <v>1153579</v>
      </c>
      <c r="I20" s="1069">
        <f>SUM(I21:I23)</f>
        <v>0</v>
      </c>
      <c r="J20" s="1070">
        <f>SUM(J21:J23)</f>
        <v>0</v>
      </c>
      <c r="K20" s="1069">
        <f>SUM(K21:K23)</f>
        <v>329839</v>
      </c>
      <c r="L20" s="1069">
        <f>SUM(L21:L23)</f>
        <v>0</v>
      </c>
      <c r="M20" s="1071">
        <f>SUM(M21:M23)</f>
        <v>329839</v>
      </c>
    </row>
    <row r="21" spans="1:13" ht="19.5">
      <c r="A21" s="1021">
        <v>14</v>
      </c>
      <c r="B21" s="1049"/>
      <c r="C21" s="1038"/>
      <c r="D21" s="1067"/>
      <c r="E21" s="1038"/>
      <c r="F21" s="1073" t="s">
        <v>487</v>
      </c>
      <c r="G21" s="1050"/>
      <c r="H21" s="1050">
        <v>815433</v>
      </c>
      <c r="I21" s="1050"/>
      <c r="J21" s="1051"/>
      <c r="K21" s="1050">
        <v>329839</v>
      </c>
      <c r="L21" s="1050"/>
      <c r="M21" s="1052">
        <f>SUM(K21:L21)</f>
        <v>329839</v>
      </c>
    </row>
    <row r="22" spans="1:13" ht="18">
      <c r="A22" s="1021">
        <v>15</v>
      </c>
      <c r="B22" s="1049"/>
      <c r="C22" s="1038"/>
      <c r="D22" s="1038"/>
      <c r="E22" s="1038"/>
      <c r="F22" s="1073" t="s">
        <v>488</v>
      </c>
      <c r="G22" s="1050"/>
      <c r="H22" s="1050">
        <v>121471</v>
      </c>
      <c r="I22" s="1050"/>
      <c r="J22" s="1051"/>
      <c r="K22" s="1050"/>
      <c r="L22" s="1050"/>
      <c r="M22" s="1052"/>
    </row>
    <row r="23" spans="1:13" ht="18">
      <c r="A23" s="1021">
        <v>16</v>
      </c>
      <c r="B23" s="1049"/>
      <c r="C23" s="1038"/>
      <c r="D23" s="1038"/>
      <c r="E23" s="1038"/>
      <c r="F23" s="1073" t="s">
        <v>489</v>
      </c>
      <c r="G23" s="1050"/>
      <c r="H23" s="1050">
        <v>216675</v>
      </c>
      <c r="I23" s="1050"/>
      <c r="J23" s="1051"/>
      <c r="K23" s="1050"/>
      <c r="L23" s="1050"/>
      <c r="M23" s="1052"/>
    </row>
    <row r="24" spans="1:13" s="1034" customFormat="1" ht="25.5" customHeight="1">
      <c r="A24" s="1022">
        <v>17</v>
      </c>
      <c r="B24" s="1074"/>
      <c r="C24" s="1075"/>
      <c r="D24" s="1075"/>
      <c r="E24" s="1075"/>
      <c r="F24" s="1076" t="s">
        <v>490</v>
      </c>
      <c r="G24" s="1076">
        <v>0</v>
      </c>
      <c r="H24" s="1076">
        <v>85000</v>
      </c>
      <c r="I24" s="1076">
        <v>0</v>
      </c>
      <c r="J24" s="1077">
        <v>100000</v>
      </c>
      <c r="K24" s="1076">
        <v>100000</v>
      </c>
      <c r="L24" s="1078"/>
      <c r="M24" s="1079">
        <f>SUM(K24:L24)</f>
        <v>100000</v>
      </c>
    </row>
    <row r="25" spans="1:13" s="1048" customFormat="1" ht="25.5" customHeight="1">
      <c r="A25" s="1021">
        <v>18</v>
      </c>
      <c r="B25" s="1049"/>
      <c r="C25" s="1060"/>
      <c r="D25" s="1038">
        <v>2</v>
      </c>
      <c r="E25" s="1060"/>
      <c r="F25" s="1061" t="s">
        <v>400</v>
      </c>
      <c r="G25" s="1061">
        <f>SUM(G26:G28)</f>
        <v>3150184</v>
      </c>
      <c r="H25" s="1061">
        <f>SUM(H26:H28)</f>
        <v>4640836</v>
      </c>
      <c r="I25" s="1061">
        <f>SUM(I26:I28)</f>
        <v>3595563</v>
      </c>
      <c r="J25" s="1062">
        <f>SUM(J26:J28)</f>
        <v>3041509</v>
      </c>
      <c r="K25" s="1061">
        <f>SUM(K26:K28)</f>
        <v>5469497</v>
      </c>
      <c r="L25" s="1061">
        <f>SUM(L26:L28)</f>
        <v>1128</v>
      </c>
      <c r="M25" s="1065">
        <f>SUM(M26:M28)</f>
        <v>5470625</v>
      </c>
    </row>
    <row r="26" spans="1:13" ht="18">
      <c r="A26" s="1021">
        <v>19</v>
      </c>
      <c r="B26" s="1049"/>
      <c r="C26" s="1060"/>
      <c r="D26" s="1038"/>
      <c r="E26" s="1038">
        <v>1</v>
      </c>
      <c r="F26" s="1053" t="s">
        <v>401</v>
      </c>
      <c r="G26" s="1050">
        <v>2292451</v>
      </c>
      <c r="H26" s="1050">
        <v>3017086</v>
      </c>
      <c r="I26" s="1050">
        <v>3000675</v>
      </c>
      <c r="J26" s="1051">
        <v>1712579</v>
      </c>
      <c r="K26" s="1050">
        <v>4831180</v>
      </c>
      <c r="L26" s="1050">
        <v>-872</v>
      </c>
      <c r="M26" s="1052">
        <f>SUM(K26:L26)</f>
        <v>4830308</v>
      </c>
    </row>
    <row r="27" spans="1:13" ht="18">
      <c r="A27" s="1021">
        <v>20</v>
      </c>
      <c r="B27" s="1049"/>
      <c r="C27" s="1060"/>
      <c r="D27" s="1038"/>
      <c r="E27" s="1038">
        <v>2</v>
      </c>
      <c r="F27" s="1053" t="s">
        <v>402</v>
      </c>
      <c r="G27" s="1050">
        <v>54477</v>
      </c>
      <c r="H27" s="1050">
        <v>204950</v>
      </c>
      <c r="I27" s="1050">
        <v>557965</v>
      </c>
      <c r="J27" s="1051">
        <v>580300</v>
      </c>
      <c r="K27" s="1050">
        <v>603569</v>
      </c>
      <c r="L27" s="1050">
        <v>2000</v>
      </c>
      <c r="M27" s="1052">
        <f>SUM(K27:L27)</f>
        <v>605569</v>
      </c>
    </row>
    <row r="28" spans="1:13" ht="18">
      <c r="A28" s="1021">
        <v>21</v>
      </c>
      <c r="B28" s="1049"/>
      <c r="C28" s="1060"/>
      <c r="D28" s="1038"/>
      <c r="E28" s="1038">
        <v>3</v>
      </c>
      <c r="F28" s="1053" t="s">
        <v>403</v>
      </c>
      <c r="G28" s="1050">
        <v>803256</v>
      </c>
      <c r="H28" s="1050">
        <v>1418800</v>
      </c>
      <c r="I28" s="1050">
        <v>36923</v>
      </c>
      <c r="J28" s="1051">
        <v>748630</v>
      </c>
      <c r="K28" s="1050">
        <v>34748</v>
      </c>
      <c r="L28" s="1050"/>
      <c r="M28" s="1052">
        <f>SUM(K28:L28)</f>
        <v>34748</v>
      </c>
    </row>
    <row r="29" spans="1:13" s="1048" customFormat="1" ht="30" customHeight="1">
      <c r="A29" s="1021">
        <v>22</v>
      </c>
      <c r="B29" s="1049" t="s">
        <v>480</v>
      </c>
      <c r="C29" s="1055"/>
      <c r="D29" s="1056"/>
      <c r="E29" s="1055"/>
      <c r="F29" s="1057" t="s">
        <v>491</v>
      </c>
      <c r="G29" s="1057">
        <f>SUM(G30:G31)</f>
        <v>47</v>
      </c>
      <c r="H29" s="1057">
        <f>SUM(H30:H31)</f>
        <v>0</v>
      </c>
      <c r="I29" s="1057">
        <f>SUM(I30:I31)</f>
        <v>0</v>
      </c>
      <c r="J29" s="1058">
        <f>SUM(J30:J31)</f>
        <v>0</v>
      </c>
      <c r="K29" s="1057">
        <f>SUM(K30:K31)</f>
        <v>0</v>
      </c>
      <c r="L29" s="1057">
        <f>SUM(L30:L31)</f>
        <v>0</v>
      </c>
      <c r="M29" s="1059">
        <f>SUM(M30:M31)</f>
        <v>0</v>
      </c>
    </row>
    <row r="30" spans="1:13" ht="18">
      <c r="A30" s="1021">
        <v>23</v>
      </c>
      <c r="B30" s="1049"/>
      <c r="C30" s="1038"/>
      <c r="D30" s="1038">
        <v>1</v>
      </c>
      <c r="E30" s="1038"/>
      <c r="F30" s="1080" t="s">
        <v>204</v>
      </c>
      <c r="G30" s="1050">
        <v>47</v>
      </c>
      <c r="H30" s="1050"/>
      <c r="I30" s="1050"/>
      <c r="J30" s="1051"/>
      <c r="K30" s="1050"/>
      <c r="L30" s="1050"/>
      <c r="M30" s="1052"/>
    </row>
    <row r="31" spans="1:13" s="1087" customFormat="1" ht="24" customHeight="1" thickBot="1">
      <c r="A31" s="1028">
        <v>24</v>
      </c>
      <c r="B31" s="1081"/>
      <c r="C31" s="1082"/>
      <c r="D31" s="1082">
        <v>2</v>
      </c>
      <c r="E31" s="1082"/>
      <c r="F31" s="1083" t="s">
        <v>400</v>
      </c>
      <c r="G31" s="1084"/>
      <c r="H31" s="1084"/>
      <c r="I31" s="1084"/>
      <c r="J31" s="1085"/>
      <c r="K31" s="1084"/>
      <c r="L31" s="1084"/>
      <c r="M31" s="1086"/>
    </row>
    <row r="32" spans="1:13" s="1076" customFormat="1" ht="39.75" customHeight="1" thickBot="1">
      <c r="A32" s="1022">
        <v>25</v>
      </c>
      <c r="B32" s="1088"/>
      <c r="C32" s="1089"/>
      <c r="D32" s="1090"/>
      <c r="E32" s="1089"/>
      <c r="F32" s="1091" t="s">
        <v>492</v>
      </c>
      <c r="G32" s="1091">
        <f>SUM(G8,G13,G29)</f>
        <v>13021387</v>
      </c>
      <c r="H32" s="1091">
        <f>SUM(H8,H13,H29)</f>
        <v>16308080</v>
      </c>
      <c r="I32" s="1091">
        <f>SUM(I8,I13,I29)</f>
        <v>14634956</v>
      </c>
      <c r="J32" s="1092">
        <f>SUM(J8,J13,J29)</f>
        <v>13897044</v>
      </c>
      <c r="K32" s="1091">
        <f>SUM(K8,K13,K29)</f>
        <v>17907036</v>
      </c>
      <c r="L32" s="1091">
        <f>SUM(L8,L13,L29)</f>
        <v>135350</v>
      </c>
      <c r="M32" s="1093">
        <f>SUM(M8,M13,M29)</f>
        <v>18042386</v>
      </c>
    </row>
    <row r="33" spans="1:13" s="1032" customFormat="1" ht="30" customHeight="1">
      <c r="A33" s="1021">
        <v>26</v>
      </c>
      <c r="B33" s="1049" t="s">
        <v>480</v>
      </c>
      <c r="C33" s="1038"/>
      <c r="D33" s="1038"/>
      <c r="E33" s="1038"/>
      <c r="F33" s="1061" t="s">
        <v>493</v>
      </c>
      <c r="G33" s="1061">
        <f>SUM(G37:G38,G34)</f>
        <v>745861</v>
      </c>
      <c r="H33" s="1061">
        <f>SUM(H37:H38,H34)</f>
        <v>1747993</v>
      </c>
      <c r="I33" s="1061">
        <f>SUM(I37:I38,I34)</f>
        <v>1740134</v>
      </c>
      <c r="J33" s="1062">
        <f>SUM(J37:J38,J34)</f>
        <v>51734</v>
      </c>
      <c r="K33" s="1061">
        <f>SUM(K37:K38,K34)+K35</f>
        <v>136416</v>
      </c>
      <c r="L33" s="1061">
        <f>SUM(L37:L38,L34)+L35</f>
        <v>0</v>
      </c>
      <c r="M33" s="1065">
        <f>SUM(M37:M38,M34)+M35</f>
        <v>136416</v>
      </c>
    </row>
    <row r="34" spans="1:13" s="1032" customFormat="1" ht="18">
      <c r="A34" s="1021">
        <v>27</v>
      </c>
      <c r="B34" s="1049"/>
      <c r="C34" s="1038"/>
      <c r="D34" s="1038">
        <v>1</v>
      </c>
      <c r="E34" s="1038"/>
      <c r="F34" s="1037" t="s">
        <v>494</v>
      </c>
      <c r="G34" s="1037"/>
      <c r="H34" s="1037"/>
      <c r="I34" s="1037"/>
      <c r="J34" s="1094"/>
      <c r="K34" s="1037"/>
      <c r="L34" s="1037"/>
      <c r="M34" s="1095"/>
    </row>
    <row r="35" spans="1:13" s="1032" customFormat="1" ht="18">
      <c r="A35" s="1021">
        <v>28</v>
      </c>
      <c r="B35" s="1049"/>
      <c r="C35" s="1038"/>
      <c r="D35" s="1038"/>
      <c r="E35" s="1038"/>
      <c r="F35" s="1037" t="s">
        <v>759</v>
      </c>
      <c r="G35" s="1037"/>
      <c r="H35" s="1037"/>
      <c r="I35" s="1037"/>
      <c r="J35" s="1094"/>
      <c r="K35" s="1037">
        <v>84682</v>
      </c>
      <c r="L35" s="1037"/>
      <c r="M35" s="1052">
        <f>SUM(K35:L35)</f>
        <v>84682</v>
      </c>
    </row>
    <row r="36" spans="1:13" ht="18">
      <c r="A36" s="1021">
        <v>29</v>
      </c>
      <c r="B36" s="1049"/>
      <c r="C36" s="1038"/>
      <c r="D36" s="1038">
        <v>2</v>
      </c>
      <c r="E36" s="1038"/>
      <c r="F36" s="1037" t="s">
        <v>495</v>
      </c>
      <c r="G36" s="1050"/>
      <c r="H36" s="1050"/>
      <c r="I36" s="1050"/>
      <c r="J36" s="1051"/>
      <c r="K36" s="1050"/>
      <c r="L36" s="1050"/>
      <c r="M36" s="1052"/>
    </row>
    <row r="37" spans="1:13" ht="18">
      <c r="A37" s="1021">
        <v>30</v>
      </c>
      <c r="B37" s="1049"/>
      <c r="C37" s="1038"/>
      <c r="D37" s="1038"/>
      <c r="E37" s="1038"/>
      <c r="F37" s="1096" t="s">
        <v>496</v>
      </c>
      <c r="G37" s="1050">
        <v>745787</v>
      </c>
      <c r="H37" s="1050">
        <v>1747993</v>
      </c>
      <c r="I37" s="1050">
        <v>1740134</v>
      </c>
      <c r="J37" s="1051">
        <v>51734</v>
      </c>
      <c r="K37" s="1050">
        <v>51734</v>
      </c>
      <c r="L37" s="1050"/>
      <c r="M37" s="1052">
        <f>SUM(K37:L37)</f>
        <v>51734</v>
      </c>
    </row>
    <row r="38" spans="1:13" s="1087" customFormat="1" ht="18" customHeight="1">
      <c r="A38" s="1021">
        <v>31</v>
      </c>
      <c r="B38" s="1081"/>
      <c r="C38" s="1082"/>
      <c r="D38" s="1082"/>
      <c r="E38" s="1082"/>
      <c r="F38" s="1097" t="s">
        <v>497</v>
      </c>
      <c r="G38" s="1084">
        <v>74</v>
      </c>
      <c r="H38" s="1084"/>
      <c r="I38" s="1084"/>
      <c r="J38" s="1085"/>
      <c r="K38" s="1098"/>
      <c r="L38" s="1098"/>
      <c r="M38" s="1099">
        <f>SUM(K38:L38)</f>
        <v>0</v>
      </c>
    </row>
    <row r="39" spans="1:13" s="960" customFormat="1" ht="30" customHeight="1">
      <c r="A39" s="1021">
        <v>32</v>
      </c>
      <c r="B39" s="941"/>
      <c r="C39" s="942"/>
      <c r="D39" s="920"/>
      <c r="E39" s="920"/>
      <c r="F39" s="1100" t="s">
        <v>474</v>
      </c>
      <c r="G39" s="1101"/>
      <c r="H39" s="1101"/>
      <c r="I39" s="1102"/>
      <c r="J39" s="1103"/>
      <c r="K39" s="180"/>
      <c r="L39" s="959"/>
      <c r="M39" s="981"/>
    </row>
    <row r="40" spans="1:13" s="946" customFormat="1" ht="18">
      <c r="A40" s="1021">
        <v>33</v>
      </c>
      <c r="B40" s="961" t="s">
        <v>440</v>
      </c>
      <c r="C40" s="942"/>
      <c r="D40" s="920"/>
      <c r="E40" s="920"/>
      <c r="F40" s="1010" t="s">
        <v>475</v>
      </c>
      <c r="G40" s="950">
        <v>-1939</v>
      </c>
      <c r="H40" s="944"/>
      <c r="I40" s="179"/>
      <c r="J40" s="907"/>
      <c r="K40" s="951">
        <v>0</v>
      </c>
      <c r="L40" s="1104"/>
      <c r="M40" s="953">
        <f>SUM(K40:L40)</f>
        <v>0</v>
      </c>
    </row>
    <row r="41" spans="1:13" s="918" customFormat="1" ht="18.75" thickBot="1">
      <c r="A41" s="1021">
        <v>34</v>
      </c>
      <c r="B41" s="954">
        <v>18</v>
      </c>
      <c r="C41" s="920"/>
      <c r="D41" s="920"/>
      <c r="E41" s="920"/>
      <c r="F41" s="1011" t="s">
        <v>476</v>
      </c>
      <c r="G41" s="950">
        <v>-56553</v>
      </c>
      <c r="H41" s="950"/>
      <c r="I41" s="951"/>
      <c r="J41" s="952"/>
      <c r="K41" s="951">
        <v>0</v>
      </c>
      <c r="L41" s="987"/>
      <c r="M41" s="953">
        <f>SUM(K41:L41)</f>
        <v>0</v>
      </c>
    </row>
    <row r="42" spans="1:13" s="1076" customFormat="1" ht="39.75" customHeight="1" thickBot="1">
      <c r="A42" s="1022">
        <v>35</v>
      </c>
      <c r="B42" s="1088"/>
      <c r="C42" s="1089"/>
      <c r="D42" s="1090"/>
      <c r="E42" s="1089"/>
      <c r="F42" s="1091" t="s">
        <v>498</v>
      </c>
      <c r="G42" s="1091">
        <f>SUM(G32:G33,G40:G41)</f>
        <v>13708756</v>
      </c>
      <c r="H42" s="1091">
        <f>SUM(H32:H33,H40:H41)</f>
        <v>18056073</v>
      </c>
      <c r="I42" s="1091">
        <f>SUM(I32:I33,I40:I41)</f>
        <v>16375090</v>
      </c>
      <c r="J42" s="1092">
        <f>SUM(J32:J33,J40:J41)</f>
        <v>13948778</v>
      </c>
      <c r="K42" s="1091">
        <f>SUM(K32:K33,K40:K41)</f>
        <v>18043452</v>
      </c>
      <c r="L42" s="1091">
        <f>SUM(L32:L33,L40:L41)</f>
        <v>135350</v>
      </c>
      <c r="M42" s="1093">
        <f>SUM(M32:M33,M40:M41)</f>
        <v>18178802</v>
      </c>
    </row>
    <row r="43" spans="2:11" ht="18">
      <c r="B43" s="1105"/>
      <c r="C43" s="1038"/>
      <c r="D43" s="1038"/>
      <c r="E43" s="1038"/>
      <c r="F43" s="1050"/>
      <c r="G43" s="1050"/>
      <c r="H43" s="1050"/>
      <c r="I43" s="1050"/>
      <c r="J43" s="1106"/>
      <c r="K43" s="1050"/>
    </row>
    <row r="44" spans="2:9" ht="18">
      <c r="B44" s="1105"/>
      <c r="C44" s="1038"/>
      <c r="D44" s="1038"/>
      <c r="E44" s="1038"/>
      <c r="F44" s="1050"/>
      <c r="G44" s="1050"/>
      <c r="H44" s="1050"/>
      <c r="I44" s="1050"/>
    </row>
    <row r="45" spans="2:9" ht="18">
      <c r="B45" s="1105"/>
      <c r="C45" s="1038"/>
      <c r="D45" s="1038"/>
      <c r="E45" s="1038"/>
      <c r="F45" s="1050"/>
      <c r="G45" s="1050"/>
      <c r="H45" s="1050"/>
      <c r="I45" s="1050"/>
    </row>
    <row r="46" spans="2:9" ht="18">
      <c r="B46" s="1105"/>
      <c r="C46" s="1038"/>
      <c r="D46" s="1038"/>
      <c r="E46" s="1038"/>
      <c r="F46" s="1050"/>
      <c r="G46" s="1050"/>
      <c r="H46" s="1050"/>
      <c r="I46" s="1050"/>
    </row>
    <row r="47" spans="2:9" ht="18">
      <c r="B47" s="1105"/>
      <c r="C47" s="1060"/>
      <c r="D47" s="1038"/>
      <c r="E47" s="1060"/>
      <c r="F47" s="1061"/>
      <c r="G47" s="1061"/>
      <c r="H47" s="1061"/>
      <c r="I47" s="1061"/>
    </row>
    <row r="48" spans="2:9" ht="18">
      <c r="B48" s="1105"/>
      <c r="C48" s="1038"/>
      <c r="D48" s="1038"/>
      <c r="E48" s="1038"/>
      <c r="F48" s="1050"/>
      <c r="G48" s="1050"/>
      <c r="H48" s="1050"/>
      <c r="I48" s="1050"/>
    </row>
    <row r="49" spans="2:9" ht="18">
      <c r="B49" s="1105"/>
      <c r="C49" s="1038"/>
      <c r="D49" s="1038"/>
      <c r="E49" s="1038"/>
      <c r="F49" s="1050"/>
      <c r="G49" s="1050"/>
      <c r="H49" s="1050"/>
      <c r="I49" s="1050"/>
    </row>
    <row r="58" spans="1:10" s="1048" customFormat="1" ht="18">
      <c r="A58" s="1024"/>
      <c r="B58" s="1035"/>
      <c r="C58" s="1036"/>
      <c r="D58" s="1030"/>
      <c r="E58" s="1036"/>
      <c r="J58" s="1108"/>
    </row>
    <row r="63" spans="1:10" s="1048" customFormat="1" ht="18">
      <c r="A63" s="1024"/>
      <c r="B63" s="1035"/>
      <c r="C63" s="1036"/>
      <c r="D63" s="1030"/>
      <c r="E63" s="1036"/>
      <c r="J63" s="1108"/>
    </row>
    <row r="65" spans="1:10" s="1048" customFormat="1" ht="18">
      <c r="A65" s="1024"/>
      <c r="B65" s="1035"/>
      <c r="C65" s="1036"/>
      <c r="D65" s="1030"/>
      <c r="E65" s="1036"/>
      <c r="J65" s="1108"/>
    </row>
    <row r="72" ht="18">
      <c r="F72" s="1050"/>
    </row>
    <row r="73" ht="18">
      <c r="F73" s="1050"/>
    </row>
    <row r="74" ht="18">
      <c r="F74" s="1050"/>
    </row>
    <row r="75" ht="18">
      <c r="F75" s="1050"/>
    </row>
    <row r="76" ht="18">
      <c r="F76" s="1050"/>
    </row>
    <row r="77" ht="18">
      <c r="F77" s="1050"/>
    </row>
    <row r="78" ht="18">
      <c r="F78" s="1050"/>
    </row>
  </sheetData>
  <sheetProtection/>
  <mergeCells count="5">
    <mergeCell ref="L5:M5"/>
    <mergeCell ref="B1:F1"/>
    <mergeCell ref="B2:M2"/>
    <mergeCell ref="B3:M3"/>
    <mergeCell ref="B4:M4"/>
  </mergeCells>
  <printOptions horizontalCentered="1"/>
  <pageMargins left="0.1968503937007874" right="0.1968503937007874" top="0.984251968503937" bottom="0.984251968503937" header="0.5118110236220472" footer="0.511811023622047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Q259"/>
  <sheetViews>
    <sheetView view="pageBreakPreview" zoomScale="85" zoomScaleSheetLayoutView="85" zoomScalePageLayoutView="0" workbookViewId="0" topLeftCell="A1">
      <selection activeCell="B1" sqref="B1:D1"/>
    </sheetView>
  </sheetViews>
  <sheetFormatPr defaultColWidth="9.125" defaultRowHeight="12.75"/>
  <cols>
    <col min="1" max="1" width="3.375" style="1338" bestFit="1" customWidth="1"/>
    <col min="2" max="2" width="4.125" style="705" customWidth="1"/>
    <col min="3" max="3" width="5.875" style="705" bestFit="1" customWidth="1"/>
    <col min="4" max="4" width="50.75390625" style="705" customWidth="1"/>
    <col min="5" max="5" width="9.375" style="705" bestFit="1" customWidth="1"/>
    <col min="6" max="6" width="14.00390625" style="705" bestFit="1" customWidth="1"/>
    <col min="7" max="7" width="11.00390625" style="705" bestFit="1" customWidth="1"/>
    <col min="8" max="8" width="12.375" style="705" bestFit="1" customWidth="1"/>
    <col min="9" max="9" width="13.25390625" style="705" customWidth="1"/>
    <col min="10" max="11" width="12.75390625" style="705" customWidth="1"/>
    <col min="12" max="12" width="9.875" style="705" bestFit="1" customWidth="1"/>
    <col min="13" max="13" width="12.75390625" style="707" customWidth="1"/>
    <col min="14" max="14" width="12.75390625" style="705" customWidth="1"/>
    <col min="15" max="16384" width="9.125" style="705" customWidth="1"/>
  </cols>
  <sheetData>
    <row r="1" spans="1:15" ht="15" customHeight="1">
      <c r="A1" s="1335"/>
      <c r="B1" s="1707" t="s">
        <v>1254</v>
      </c>
      <c r="C1" s="1707"/>
      <c r="D1" s="1707"/>
      <c r="E1" s="108"/>
      <c r="F1" s="108"/>
      <c r="G1" s="108"/>
      <c r="H1" s="108"/>
      <c r="I1" s="108"/>
      <c r="J1" s="108"/>
      <c r="K1" s="108"/>
      <c r="L1" s="108"/>
      <c r="M1" s="109"/>
      <c r="N1" s="108"/>
      <c r="O1" s="108"/>
    </row>
    <row r="2" spans="1:17" ht="15">
      <c r="A2" s="1335"/>
      <c r="B2" s="1708" t="s">
        <v>367</v>
      </c>
      <c r="C2" s="1708"/>
      <c r="D2" s="1708"/>
      <c r="E2" s="1708"/>
      <c r="F2" s="1708"/>
      <c r="G2" s="1708"/>
      <c r="H2" s="1708"/>
      <c r="I2" s="1708"/>
      <c r="J2" s="1708"/>
      <c r="K2" s="1708"/>
      <c r="L2" s="1708"/>
      <c r="M2" s="1708"/>
      <c r="N2" s="1708"/>
      <c r="O2" s="132"/>
      <c r="P2" s="132"/>
      <c r="Q2" s="132"/>
    </row>
    <row r="3" spans="1:17" ht="15">
      <c r="A3" s="1335"/>
      <c r="B3" s="1708" t="s">
        <v>979</v>
      </c>
      <c r="C3" s="1708"/>
      <c r="D3" s="1708"/>
      <c r="E3" s="1708"/>
      <c r="F3" s="1708"/>
      <c r="G3" s="1708"/>
      <c r="H3" s="1708"/>
      <c r="I3" s="1708"/>
      <c r="J3" s="1708"/>
      <c r="K3" s="1708"/>
      <c r="L3" s="1708"/>
      <c r="M3" s="1708"/>
      <c r="N3" s="1708"/>
      <c r="O3" s="132"/>
      <c r="P3" s="132"/>
      <c r="Q3" s="132"/>
    </row>
    <row r="4" spans="1:15" ht="15">
      <c r="A4" s="1335"/>
      <c r="B4" s="699"/>
      <c r="C4" s="108"/>
      <c r="D4" s="108"/>
      <c r="E4" s="110"/>
      <c r="F4" s="110"/>
      <c r="G4" s="110"/>
      <c r="H4" s="110"/>
      <c r="I4" s="110"/>
      <c r="J4" s="110"/>
      <c r="K4" s="108"/>
      <c r="L4" s="108"/>
      <c r="M4" s="1709" t="s">
        <v>0</v>
      </c>
      <c r="N4" s="1709"/>
      <c r="O4" s="108"/>
    </row>
    <row r="5" spans="1:14" s="142" customFormat="1" ht="15" thickBot="1">
      <c r="A5" s="1335"/>
      <c r="B5" s="142" t="s">
        <v>1</v>
      </c>
      <c r="C5" s="142" t="s">
        <v>3</v>
      </c>
      <c r="D5" s="142" t="s">
        <v>2</v>
      </c>
      <c r="E5" s="341" t="s">
        <v>4</v>
      </c>
      <c r="F5" s="341" t="s">
        <v>5</v>
      </c>
      <c r="G5" s="341" t="s">
        <v>21</v>
      </c>
      <c r="H5" s="341" t="s">
        <v>22</v>
      </c>
      <c r="I5" s="341" t="s">
        <v>23</v>
      </c>
      <c r="J5" s="341" t="s">
        <v>199</v>
      </c>
      <c r="K5" s="142" t="s">
        <v>128</v>
      </c>
      <c r="L5" s="142" t="s">
        <v>31</v>
      </c>
      <c r="M5" s="342" t="s">
        <v>200</v>
      </c>
      <c r="N5" s="142" t="s">
        <v>201</v>
      </c>
    </row>
    <row r="6" spans="1:14" s="699" customFormat="1" ht="30" customHeight="1">
      <c r="A6" s="1335"/>
      <c r="B6" s="1710" t="s">
        <v>24</v>
      </c>
      <c r="C6" s="1712" t="s">
        <v>25</v>
      </c>
      <c r="D6" s="1714" t="s">
        <v>6</v>
      </c>
      <c r="E6" s="1716" t="s">
        <v>368</v>
      </c>
      <c r="F6" s="1716"/>
      <c r="G6" s="1716"/>
      <c r="H6" s="1717" t="s">
        <v>369</v>
      </c>
      <c r="I6" s="1717"/>
      <c r="J6" s="1717"/>
      <c r="K6" s="1717" t="s">
        <v>578</v>
      </c>
      <c r="L6" s="1717" t="s">
        <v>370</v>
      </c>
      <c r="M6" s="1717"/>
      <c r="N6" s="1719" t="s">
        <v>371</v>
      </c>
    </row>
    <row r="7" spans="1:15" ht="45" customHeight="1" thickBot="1">
      <c r="A7" s="1335"/>
      <c r="B7" s="1711"/>
      <c r="C7" s="1713"/>
      <c r="D7" s="1715"/>
      <c r="E7" s="1558" t="s">
        <v>372</v>
      </c>
      <c r="F7" s="1558" t="s">
        <v>373</v>
      </c>
      <c r="G7" s="1558" t="s">
        <v>374</v>
      </c>
      <c r="H7" s="1558" t="s">
        <v>375</v>
      </c>
      <c r="I7" s="1558" t="s">
        <v>753</v>
      </c>
      <c r="J7" s="1558" t="s">
        <v>376</v>
      </c>
      <c r="K7" s="1718"/>
      <c r="L7" s="1558" t="s">
        <v>354</v>
      </c>
      <c r="M7" s="112" t="s">
        <v>377</v>
      </c>
      <c r="N7" s="1720"/>
      <c r="O7" s="108"/>
    </row>
    <row r="8" spans="1:14" s="113" customFormat="1" ht="25.5" customHeight="1">
      <c r="A8" s="1336">
        <v>1</v>
      </c>
      <c r="B8" s="114">
        <v>1</v>
      </c>
      <c r="C8" s="115"/>
      <c r="D8" s="116" t="s">
        <v>734</v>
      </c>
      <c r="E8" s="117"/>
      <c r="F8" s="118"/>
      <c r="G8" s="118"/>
      <c r="H8" s="118"/>
      <c r="I8" s="118"/>
      <c r="J8" s="118"/>
      <c r="K8" s="118"/>
      <c r="L8" s="117"/>
      <c r="M8" s="118"/>
      <c r="N8" s="119"/>
    </row>
    <row r="9" spans="1:14" s="1134" customFormat="1" ht="15">
      <c r="A9" s="1336">
        <v>2</v>
      </c>
      <c r="B9" s="1128"/>
      <c r="C9" s="1129"/>
      <c r="D9" s="1130" t="s">
        <v>602</v>
      </c>
      <c r="E9" s="1131">
        <v>13613</v>
      </c>
      <c r="F9" s="1131"/>
      <c r="G9" s="1131"/>
      <c r="H9" s="1131"/>
      <c r="I9" s="1131"/>
      <c r="J9" s="1131"/>
      <c r="K9" s="1131"/>
      <c r="L9" s="1131">
        <v>157566</v>
      </c>
      <c r="M9" s="1132">
        <v>130387</v>
      </c>
      <c r="N9" s="1133">
        <f aca="true" t="shared" si="0" ref="N9:N18">SUM(E9:L9)</f>
        <v>171179</v>
      </c>
    </row>
    <row r="10" spans="1:14" s="108" customFormat="1" ht="15">
      <c r="A10" s="1336">
        <v>3</v>
      </c>
      <c r="B10" s="120"/>
      <c r="C10" s="111"/>
      <c r="D10" s="121" t="s">
        <v>875</v>
      </c>
      <c r="E10" s="117">
        <v>13613</v>
      </c>
      <c r="F10" s="117"/>
      <c r="G10" s="117"/>
      <c r="H10" s="117"/>
      <c r="I10" s="117"/>
      <c r="J10" s="117"/>
      <c r="K10" s="117">
        <v>6709</v>
      </c>
      <c r="L10" s="117">
        <v>159796</v>
      </c>
      <c r="M10" s="118">
        <v>130387</v>
      </c>
      <c r="N10" s="442">
        <f t="shared" si="0"/>
        <v>180118</v>
      </c>
    </row>
    <row r="11" spans="1:14" s="109" customFormat="1" ht="15">
      <c r="A11" s="1336">
        <v>4</v>
      </c>
      <c r="B11" s="131"/>
      <c r="C11" s="443"/>
      <c r="D11" s="138" t="s">
        <v>991</v>
      </c>
      <c r="E11" s="122"/>
      <c r="F11" s="122"/>
      <c r="G11" s="122"/>
      <c r="H11" s="122"/>
      <c r="I11" s="122"/>
      <c r="J11" s="122"/>
      <c r="K11" s="122"/>
      <c r="L11" s="122">
        <v>70</v>
      </c>
      <c r="M11" s="122"/>
      <c r="N11" s="444">
        <f t="shared" si="0"/>
        <v>70</v>
      </c>
    </row>
    <row r="12" spans="1:14" s="109" customFormat="1" ht="15">
      <c r="A12" s="1336">
        <v>5</v>
      </c>
      <c r="B12" s="131"/>
      <c r="C12" s="443"/>
      <c r="D12" s="138" t="s">
        <v>1017</v>
      </c>
      <c r="E12" s="122"/>
      <c r="F12" s="122"/>
      <c r="G12" s="122"/>
      <c r="H12" s="122"/>
      <c r="I12" s="122"/>
      <c r="J12" s="122"/>
      <c r="K12" s="122"/>
      <c r="L12" s="122">
        <v>4756</v>
      </c>
      <c r="M12" s="122"/>
      <c r="N12" s="444">
        <f t="shared" si="0"/>
        <v>4756</v>
      </c>
    </row>
    <row r="13" spans="1:14" s="132" customFormat="1" ht="15">
      <c r="A13" s="1336">
        <v>6</v>
      </c>
      <c r="B13" s="1563"/>
      <c r="C13" s="1564"/>
      <c r="D13" s="135" t="s">
        <v>984</v>
      </c>
      <c r="E13" s="136">
        <f aca="true" t="shared" si="1" ref="E13:N13">SUM(E10:E12)</f>
        <v>13613</v>
      </c>
      <c r="F13" s="136">
        <f t="shared" si="1"/>
        <v>0</v>
      </c>
      <c r="G13" s="136">
        <f t="shared" si="1"/>
        <v>0</v>
      </c>
      <c r="H13" s="136">
        <f t="shared" si="1"/>
        <v>0</v>
      </c>
      <c r="I13" s="136">
        <f t="shared" si="1"/>
        <v>0</v>
      </c>
      <c r="J13" s="136">
        <f t="shared" si="1"/>
        <v>0</v>
      </c>
      <c r="K13" s="136">
        <f t="shared" si="1"/>
        <v>6709</v>
      </c>
      <c r="L13" s="136">
        <f t="shared" si="1"/>
        <v>164622</v>
      </c>
      <c r="M13" s="136">
        <f t="shared" si="1"/>
        <v>130387</v>
      </c>
      <c r="N13" s="123">
        <f t="shared" si="1"/>
        <v>184944</v>
      </c>
    </row>
    <row r="14" spans="1:14" s="124" customFormat="1" ht="15">
      <c r="A14" s="1336">
        <v>7</v>
      </c>
      <c r="B14" s="125"/>
      <c r="C14" s="126">
        <v>1</v>
      </c>
      <c r="D14" s="127" t="s">
        <v>379</v>
      </c>
      <c r="E14" s="128"/>
      <c r="F14" s="128"/>
      <c r="G14" s="128"/>
      <c r="H14" s="128"/>
      <c r="I14" s="128"/>
      <c r="J14" s="128"/>
      <c r="K14" s="128"/>
      <c r="L14" s="128"/>
      <c r="M14" s="129"/>
      <c r="N14" s="130"/>
    </row>
    <row r="15" spans="1:14" s="1140" customFormat="1" ht="15">
      <c r="A15" s="1336">
        <v>8</v>
      </c>
      <c r="B15" s="1135"/>
      <c r="C15" s="1136"/>
      <c r="D15" s="1137" t="s">
        <v>602</v>
      </c>
      <c r="E15" s="1138"/>
      <c r="F15" s="1138"/>
      <c r="G15" s="1138"/>
      <c r="H15" s="1138"/>
      <c r="I15" s="1138"/>
      <c r="J15" s="1138"/>
      <c r="K15" s="1138"/>
      <c r="L15" s="1138"/>
      <c r="M15" s="1139"/>
      <c r="N15" s="1133">
        <f t="shared" si="0"/>
        <v>0</v>
      </c>
    </row>
    <row r="16" spans="1:14" s="108" customFormat="1" ht="15">
      <c r="A16" s="1336">
        <v>9</v>
      </c>
      <c r="B16" s="120"/>
      <c r="C16" s="111"/>
      <c r="D16" s="720" t="s">
        <v>875</v>
      </c>
      <c r="E16" s="117"/>
      <c r="F16" s="117"/>
      <c r="G16" s="117"/>
      <c r="H16" s="117"/>
      <c r="I16" s="117"/>
      <c r="J16" s="117"/>
      <c r="K16" s="117"/>
      <c r="L16" s="117"/>
      <c r="M16" s="118"/>
      <c r="N16" s="442">
        <f t="shared" si="0"/>
        <v>0</v>
      </c>
    </row>
    <row r="17" spans="1:14" s="448" customFormat="1" ht="15">
      <c r="A17" s="1336">
        <v>10</v>
      </c>
      <c r="B17" s="445"/>
      <c r="C17" s="446"/>
      <c r="D17" s="447" t="s">
        <v>603</v>
      </c>
      <c r="E17" s="129"/>
      <c r="F17" s="129"/>
      <c r="G17" s="129"/>
      <c r="H17" s="129"/>
      <c r="I17" s="129"/>
      <c r="J17" s="129"/>
      <c r="K17" s="129"/>
      <c r="L17" s="129"/>
      <c r="M17" s="129"/>
      <c r="N17" s="444">
        <f t="shared" si="0"/>
        <v>0</v>
      </c>
    </row>
    <row r="18" spans="1:14" s="454" customFormat="1" ht="15">
      <c r="A18" s="1336">
        <v>11</v>
      </c>
      <c r="B18" s="449"/>
      <c r="C18" s="450"/>
      <c r="D18" s="451" t="s">
        <v>984</v>
      </c>
      <c r="E18" s="452">
        <f>SUM(E15:E17)</f>
        <v>0</v>
      </c>
      <c r="F18" s="452">
        <f aca="true" t="shared" si="2" ref="F18:M18">SUM(F15:F17)</f>
        <v>0</v>
      </c>
      <c r="G18" s="452">
        <f t="shared" si="2"/>
        <v>0</v>
      </c>
      <c r="H18" s="452">
        <f t="shared" si="2"/>
        <v>0</v>
      </c>
      <c r="I18" s="452">
        <f t="shared" si="2"/>
        <v>0</v>
      </c>
      <c r="J18" s="452">
        <f t="shared" si="2"/>
        <v>0</v>
      </c>
      <c r="K18" s="452">
        <f t="shared" si="2"/>
        <v>0</v>
      </c>
      <c r="L18" s="452">
        <f t="shared" si="2"/>
        <v>0</v>
      </c>
      <c r="M18" s="453">
        <f t="shared" si="2"/>
        <v>0</v>
      </c>
      <c r="N18" s="119">
        <f t="shared" si="0"/>
        <v>0</v>
      </c>
    </row>
    <row r="19" spans="1:14" s="113" customFormat="1" ht="25.5" customHeight="1">
      <c r="A19" s="1336">
        <v>12</v>
      </c>
      <c r="B19" s="114">
        <v>2</v>
      </c>
      <c r="C19" s="115"/>
      <c r="D19" s="116" t="s">
        <v>735</v>
      </c>
      <c r="E19" s="117"/>
      <c r="F19" s="118"/>
      <c r="G19" s="118"/>
      <c r="H19" s="118"/>
      <c r="I19" s="118"/>
      <c r="J19" s="118"/>
      <c r="K19" s="118"/>
      <c r="L19" s="117"/>
      <c r="M19" s="118"/>
      <c r="N19" s="119"/>
    </row>
    <row r="20" spans="1:14" s="1134" customFormat="1" ht="15">
      <c r="A20" s="1336">
        <v>13</v>
      </c>
      <c r="B20" s="1128"/>
      <c r="C20" s="1129"/>
      <c r="D20" s="1130" t="s">
        <v>602</v>
      </c>
      <c r="E20" s="1131">
        <v>27687</v>
      </c>
      <c r="F20" s="1131"/>
      <c r="G20" s="1131"/>
      <c r="H20" s="1131"/>
      <c r="I20" s="1131"/>
      <c r="J20" s="1131"/>
      <c r="K20" s="1131"/>
      <c r="L20" s="1131">
        <v>263281</v>
      </c>
      <c r="M20" s="1132">
        <v>233963</v>
      </c>
      <c r="N20" s="1133">
        <f>SUM(E20:L20)</f>
        <v>290968</v>
      </c>
    </row>
    <row r="21" spans="1:14" s="108" customFormat="1" ht="15">
      <c r="A21" s="1336">
        <v>14</v>
      </c>
      <c r="B21" s="120"/>
      <c r="C21" s="111"/>
      <c r="D21" s="121" t="s">
        <v>875</v>
      </c>
      <c r="E21" s="117">
        <v>27687</v>
      </c>
      <c r="F21" s="117"/>
      <c r="G21" s="117"/>
      <c r="H21" s="117"/>
      <c r="I21" s="117"/>
      <c r="J21" s="117"/>
      <c r="K21" s="117">
        <v>5070</v>
      </c>
      <c r="L21" s="117">
        <v>268964</v>
      </c>
      <c r="M21" s="118"/>
      <c r="N21" s="442">
        <f>SUM(E21:L21)</f>
        <v>301721</v>
      </c>
    </row>
    <row r="22" spans="1:14" s="109" customFormat="1" ht="15">
      <c r="A22" s="1336">
        <v>15</v>
      </c>
      <c r="B22" s="131"/>
      <c r="C22" s="443"/>
      <c r="D22" s="138" t="s">
        <v>991</v>
      </c>
      <c r="E22" s="122"/>
      <c r="F22" s="122"/>
      <c r="G22" s="122"/>
      <c r="H22" s="122"/>
      <c r="I22" s="122"/>
      <c r="J22" s="122"/>
      <c r="K22" s="122"/>
      <c r="L22" s="122">
        <v>117</v>
      </c>
      <c r="M22" s="122"/>
      <c r="N22" s="444">
        <f>SUM(E22:L22)</f>
        <v>117</v>
      </c>
    </row>
    <row r="23" spans="1:14" s="109" customFormat="1" ht="15">
      <c r="A23" s="1336">
        <v>16</v>
      </c>
      <c r="B23" s="131"/>
      <c r="C23" s="443"/>
      <c r="D23" s="138" t="s">
        <v>1017</v>
      </c>
      <c r="E23" s="122"/>
      <c r="F23" s="122"/>
      <c r="G23" s="122"/>
      <c r="H23" s="122"/>
      <c r="I23" s="122"/>
      <c r="J23" s="122"/>
      <c r="K23" s="122"/>
      <c r="L23" s="122">
        <v>6634</v>
      </c>
      <c r="M23" s="122"/>
      <c r="N23" s="444">
        <f>SUM(E23:L23)</f>
        <v>6634</v>
      </c>
    </row>
    <row r="24" spans="1:14" s="109" customFormat="1" ht="15">
      <c r="A24" s="1336">
        <v>17</v>
      </c>
      <c r="B24" s="131"/>
      <c r="C24" s="443"/>
      <c r="D24" s="138" t="s">
        <v>1109</v>
      </c>
      <c r="E24" s="122"/>
      <c r="F24" s="122"/>
      <c r="G24" s="122"/>
      <c r="H24" s="122"/>
      <c r="I24" s="122"/>
      <c r="J24" s="122"/>
      <c r="K24" s="122"/>
      <c r="L24" s="122">
        <v>100</v>
      </c>
      <c r="M24" s="122"/>
      <c r="N24" s="444">
        <f>SUM(E24:L24)</f>
        <v>100</v>
      </c>
    </row>
    <row r="25" spans="1:14" s="132" customFormat="1" ht="15">
      <c r="A25" s="1336">
        <v>18</v>
      </c>
      <c r="B25" s="1563"/>
      <c r="C25" s="1564"/>
      <c r="D25" s="135" t="s">
        <v>984</v>
      </c>
      <c r="E25" s="136">
        <f>SUM(E21:E24)</f>
        <v>27687</v>
      </c>
      <c r="F25" s="136">
        <f aca="true" t="shared" si="3" ref="F25:N25">SUM(F21:F24)</f>
        <v>0</v>
      </c>
      <c r="G25" s="136">
        <f t="shared" si="3"/>
        <v>0</v>
      </c>
      <c r="H25" s="136">
        <f t="shared" si="3"/>
        <v>0</v>
      </c>
      <c r="I25" s="136">
        <f t="shared" si="3"/>
        <v>0</v>
      </c>
      <c r="J25" s="136">
        <f t="shared" si="3"/>
        <v>0</v>
      </c>
      <c r="K25" s="136">
        <f t="shared" si="3"/>
        <v>5070</v>
      </c>
      <c r="L25" s="136">
        <f t="shared" si="3"/>
        <v>275815</v>
      </c>
      <c r="M25" s="136">
        <f t="shared" si="3"/>
        <v>0</v>
      </c>
      <c r="N25" s="123">
        <f t="shared" si="3"/>
        <v>308572</v>
      </c>
    </row>
    <row r="26" spans="1:14" s="113" customFormat="1" ht="21.75" customHeight="1">
      <c r="A26" s="1336">
        <v>19</v>
      </c>
      <c r="B26" s="114"/>
      <c r="C26" s="115">
        <v>1</v>
      </c>
      <c r="D26" s="1329" t="s">
        <v>379</v>
      </c>
      <c r="E26" s="117"/>
      <c r="F26" s="117"/>
      <c r="G26" s="117"/>
      <c r="H26" s="117"/>
      <c r="I26" s="117"/>
      <c r="J26" s="117"/>
      <c r="K26" s="117"/>
      <c r="L26" s="117"/>
      <c r="M26" s="118"/>
      <c r="N26" s="119"/>
    </row>
    <row r="27" spans="1:14" s="1134" customFormat="1" ht="15">
      <c r="A27" s="1336">
        <v>20</v>
      </c>
      <c r="B27" s="1128"/>
      <c r="C27" s="1129"/>
      <c r="D27" s="1141" t="s">
        <v>602</v>
      </c>
      <c r="E27" s="1131"/>
      <c r="F27" s="1131">
        <v>268</v>
      </c>
      <c r="G27" s="1131"/>
      <c r="H27" s="1131"/>
      <c r="I27" s="1131"/>
      <c r="J27" s="1131"/>
      <c r="K27" s="1131"/>
      <c r="L27" s="1131"/>
      <c r="M27" s="1132"/>
      <c r="N27" s="1133">
        <f>SUM(E27:L27)</f>
        <v>268</v>
      </c>
    </row>
    <row r="28" spans="1:14" s="108" customFormat="1" ht="15">
      <c r="A28" s="1336">
        <v>21</v>
      </c>
      <c r="B28" s="120"/>
      <c r="C28" s="111"/>
      <c r="D28" s="720" t="s">
        <v>875</v>
      </c>
      <c r="E28" s="117"/>
      <c r="F28" s="117">
        <v>783</v>
      </c>
      <c r="G28" s="117"/>
      <c r="H28" s="117"/>
      <c r="I28" s="117"/>
      <c r="J28" s="117"/>
      <c r="K28" s="117"/>
      <c r="L28" s="117"/>
      <c r="M28" s="118"/>
      <c r="N28" s="442">
        <f>SUM(E28:L28)</f>
        <v>783</v>
      </c>
    </row>
    <row r="29" spans="1:14" s="448" customFormat="1" ht="15">
      <c r="A29" s="1336">
        <v>22</v>
      </c>
      <c r="B29" s="445"/>
      <c r="C29" s="446"/>
      <c r="D29" s="447" t="s">
        <v>603</v>
      </c>
      <c r="E29" s="129"/>
      <c r="F29" s="129"/>
      <c r="G29" s="129"/>
      <c r="H29" s="129"/>
      <c r="I29" s="129"/>
      <c r="J29" s="129"/>
      <c r="K29" s="129"/>
      <c r="L29" s="129"/>
      <c r="M29" s="129"/>
      <c r="N29" s="444">
        <f>SUM(E29:L29)</f>
        <v>0</v>
      </c>
    </row>
    <row r="30" spans="1:14" s="454" customFormat="1" ht="15">
      <c r="A30" s="1336">
        <v>23</v>
      </c>
      <c r="B30" s="449"/>
      <c r="C30" s="450"/>
      <c r="D30" s="451" t="s">
        <v>984</v>
      </c>
      <c r="E30" s="452">
        <f>SUM(E28:E29)</f>
        <v>0</v>
      </c>
      <c r="F30" s="452">
        <f>SUM(F28:F29)</f>
        <v>783</v>
      </c>
      <c r="G30" s="452">
        <f aca="true" t="shared" si="4" ref="G30:M30">SUM(G28:G29)</f>
        <v>0</v>
      </c>
      <c r="H30" s="452">
        <f t="shared" si="4"/>
        <v>0</v>
      </c>
      <c r="I30" s="452">
        <f t="shared" si="4"/>
        <v>0</v>
      </c>
      <c r="J30" s="452">
        <f t="shared" si="4"/>
        <v>0</v>
      </c>
      <c r="K30" s="452">
        <f t="shared" si="4"/>
        <v>0</v>
      </c>
      <c r="L30" s="452">
        <f t="shared" si="4"/>
        <v>0</v>
      </c>
      <c r="M30" s="453">
        <f t="shared" si="4"/>
        <v>0</v>
      </c>
      <c r="N30" s="119">
        <f>SUM(E30:L30)</f>
        <v>783</v>
      </c>
    </row>
    <row r="31" spans="1:14" s="113" customFormat="1" ht="25.5" customHeight="1">
      <c r="A31" s="1336">
        <v>24</v>
      </c>
      <c r="B31" s="114">
        <v>3</v>
      </c>
      <c r="C31" s="115"/>
      <c r="D31" s="116" t="s">
        <v>736</v>
      </c>
      <c r="E31" s="117"/>
      <c r="F31" s="118"/>
      <c r="G31" s="118"/>
      <c r="H31" s="118"/>
      <c r="I31" s="118"/>
      <c r="J31" s="118"/>
      <c r="K31" s="118"/>
      <c r="L31" s="117"/>
      <c r="M31" s="118"/>
      <c r="N31" s="119"/>
    </row>
    <row r="32" spans="1:14" s="1134" customFormat="1" ht="15">
      <c r="A32" s="1336">
        <v>25</v>
      </c>
      <c r="B32" s="1128"/>
      <c r="C32" s="1129"/>
      <c r="D32" s="1142" t="s">
        <v>602</v>
      </c>
      <c r="E32" s="1131">
        <v>31163</v>
      </c>
      <c r="F32" s="1131"/>
      <c r="G32" s="1131"/>
      <c r="H32" s="1131">
        <v>2289</v>
      </c>
      <c r="I32" s="1131"/>
      <c r="J32" s="1131"/>
      <c r="K32" s="1131"/>
      <c r="L32" s="1131">
        <v>311450</v>
      </c>
      <c r="M32" s="1132">
        <v>260900</v>
      </c>
      <c r="N32" s="1133">
        <f>SUM(E32:L32)</f>
        <v>344902</v>
      </c>
    </row>
    <row r="33" spans="1:14" s="108" customFormat="1" ht="15">
      <c r="A33" s="1336">
        <v>26</v>
      </c>
      <c r="B33" s="120"/>
      <c r="C33" s="111"/>
      <c r="D33" s="710" t="s">
        <v>875</v>
      </c>
      <c r="E33" s="117">
        <v>31163</v>
      </c>
      <c r="F33" s="117"/>
      <c r="G33" s="117"/>
      <c r="H33" s="117">
        <v>2289</v>
      </c>
      <c r="I33" s="117"/>
      <c r="J33" s="117"/>
      <c r="K33" s="117">
        <v>8257</v>
      </c>
      <c r="L33" s="117">
        <v>315852</v>
      </c>
      <c r="M33" s="118">
        <v>260900</v>
      </c>
      <c r="N33" s="442">
        <f>SUM(E33:L33)</f>
        <v>357561</v>
      </c>
    </row>
    <row r="34" spans="1:14" s="109" customFormat="1" ht="15">
      <c r="A34" s="1336">
        <v>27</v>
      </c>
      <c r="B34" s="131"/>
      <c r="C34" s="443"/>
      <c r="D34" s="138" t="s">
        <v>991</v>
      </c>
      <c r="E34" s="122"/>
      <c r="F34" s="122"/>
      <c r="G34" s="122"/>
      <c r="H34" s="122"/>
      <c r="I34" s="122"/>
      <c r="J34" s="122"/>
      <c r="K34" s="122"/>
      <c r="L34" s="122">
        <v>66</v>
      </c>
      <c r="M34" s="122"/>
      <c r="N34" s="444">
        <f>SUM(E34:L34)</f>
        <v>66</v>
      </c>
    </row>
    <row r="35" spans="1:14" s="109" customFormat="1" ht="15">
      <c r="A35" s="1336">
        <v>28</v>
      </c>
      <c r="B35" s="131"/>
      <c r="C35" s="443"/>
      <c r="D35" s="138" t="s">
        <v>1053</v>
      </c>
      <c r="E35" s="122"/>
      <c r="F35" s="122"/>
      <c r="G35" s="122"/>
      <c r="H35" s="122"/>
      <c r="I35" s="122"/>
      <c r="J35" s="122"/>
      <c r="K35" s="122"/>
      <c r="L35" s="122">
        <v>2220</v>
      </c>
      <c r="M35" s="122"/>
      <c r="N35" s="444">
        <f>SUM(E35:L35)</f>
        <v>2220</v>
      </c>
    </row>
    <row r="36" spans="1:14" s="132" customFormat="1" ht="15">
      <c r="A36" s="1336">
        <v>29</v>
      </c>
      <c r="B36" s="1563"/>
      <c r="C36" s="1564"/>
      <c r="D36" s="135" t="s">
        <v>984</v>
      </c>
      <c r="E36" s="136">
        <f aca="true" t="shared" si="5" ref="E36:N36">SUM(E33:E35)</f>
        <v>31163</v>
      </c>
      <c r="F36" s="136">
        <f t="shared" si="5"/>
        <v>0</v>
      </c>
      <c r="G36" s="136">
        <f t="shared" si="5"/>
        <v>0</v>
      </c>
      <c r="H36" s="136">
        <f t="shared" si="5"/>
        <v>2289</v>
      </c>
      <c r="I36" s="136">
        <f t="shared" si="5"/>
        <v>0</v>
      </c>
      <c r="J36" s="136">
        <f t="shared" si="5"/>
        <v>0</v>
      </c>
      <c r="K36" s="136">
        <f t="shared" si="5"/>
        <v>8257</v>
      </c>
      <c r="L36" s="136">
        <f t="shared" si="5"/>
        <v>318138</v>
      </c>
      <c r="M36" s="136">
        <f t="shared" si="5"/>
        <v>260900</v>
      </c>
      <c r="N36" s="123">
        <f t="shared" si="5"/>
        <v>359847</v>
      </c>
    </row>
    <row r="37" spans="1:14" s="113" customFormat="1" ht="21.75" customHeight="1">
      <c r="A37" s="1336">
        <v>30</v>
      </c>
      <c r="B37" s="114"/>
      <c r="C37" s="115">
        <v>1</v>
      </c>
      <c r="D37" s="1329" t="s">
        <v>379</v>
      </c>
      <c r="E37" s="117"/>
      <c r="F37" s="117"/>
      <c r="G37" s="117"/>
      <c r="H37" s="117"/>
      <c r="I37" s="117"/>
      <c r="J37" s="117"/>
      <c r="K37" s="117"/>
      <c r="L37" s="117"/>
      <c r="M37" s="118"/>
      <c r="N37" s="119"/>
    </row>
    <row r="38" spans="1:14" s="1140" customFormat="1" ht="15">
      <c r="A38" s="1336">
        <v>31</v>
      </c>
      <c r="B38" s="1135"/>
      <c r="C38" s="1136"/>
      <c r="D38" s="1137" t="s">
        <v>602</v>
      </c>
      <c r="E38" s="1138"/>
      <c r="F38" s="1138"/>
      <c r="G38" s="1138"/>
      <c r="H38" s="1138"/>
      <c r="I38" s="1138"/>
      <c r="J38" s="1138"/>
      <c r="K38" s="1138"/>
      <c r="L38" s="1138"/>
      <c r="M38" s="1139"/>
      <c r="N38" s="1133">
        <f>SUM(E38:L38)</f>
        <v>0</v>
      </c>
    </row>
    <row r="39" spans="1:14" s="108" customFormat="1" ht="15">
      <c r="A39" s="1336">
        <v>32</v>
      </c>
      <c r="B39" s="120"/>
      <c r="C39" s="111"/>
      <c r="D39" s="720" t="s">
        <v>875</v>
      </c>
      <c r="E39" s="117"/>
      <c r="F39" s="117"/>
      <c r="G39" s="117"/>
      <c r="H39" s="117"/>
      <c r="I39" s="117"/>
      <c r="J39" s="117"/>
      <c r="K39" s="117"/>
      <c r="L39" s="117"/>
      <c r="M39" s="118"/>
      <c r="N39" s="442">
        <f>SUM(E39:L39)</f>
        <v>0</v>
      </c>
    </row>
    <row r="40" spans="1:14" s="448" customFormat="1" ht="15">
      <c r="A40" s="1336">
        <v>33</v>
      </c>
      <c r="B40" s="445"/>
      <c r="C40" s="446"/>
      <c r="D40" s="447" t="s">
        <v>603</v>
      </c>
      <c r="E40" s="129"/>
      <c r="F40" s="129"/>
      <c r="G40" s="129"/>
      <c r="H40" s="129"/>
      <c r="I40" s="129"/>
      <c r="J40" s="129"/>
      <c r="K40" s="129"/>
      <c r="L40" s="129"/>
      <c r="M40" s="129"/>
      <c r="N40" s="444">
        <f>SUM(E40:L40)</f>
        <v>0</v>
      </c>
    </row>
    <row r="41" spans="1:14" s="454" customFormat="1" ht="15">
      <c r="A41" s="1336">
        <v>34</v>
      </c>
      <c r="B41" s="449"/>
      <c r="C41" s="450"/>
      <c r="D41" s="451" t="s">
        <v>984</v>
      </c>
      <c r="E41" s="452">
        <f>SUM(E38:E40)</f>
        <v>0</v>
      </c>
      <c r="F41" s="452">
        <f aca="true" t="shared" si="6" ref="F41:M41">SUM(F38:F40)</f>
        <v>0</v>
      </c>
      <c r="G41" s="452">
        <f t="shared" si="6"/>
        <v>0</v>
      </c>
      <c r="H41" s="452">
        <f t="shared" si="6"/>
        <v>0</v>
      </c>
      <c r="I41" s="452">
        <f t="shared" si="6"/>
        <v>0</v>
      </c>
      <c r="J41" s="452">
        <f t="shared" si="6"/>
        <v>0</v>
      </c>
      <c r="K41" s="452">
        <f t="shared" si="6"/>
        <v>0</v>
      </c>
      <c r="L41" s="452">
        <f t="shared" si="6"/>
        <v>0</v>
      </c>
      <c r="M41" s="453">
        <f t="shared" si="6"/>
        <v>0</v>
      </c>
      <c r="N41" s="119">
        <f>SUM(E41:L41)</f>
        <v>0</v>
      </c>
    </row>
    <row r="42" spans="1:14" s="113" customFormat="1" ht="15">
      <c r="A42" s="1336">
        <v>35</v>
      </c>
      <c r="B42" s="114">
        <v>4</v>
      </c>
      <c r="C42" s="115"/>
      <c r="D42" s="116" t="s">
        <v>737</v>
      </c>
      <c r="E42" s="117"/>
      <c r="F42" s="118"/>
      <c r="G42" s="118"/>
      <c r="H42" s="118"/>
      <c r="I42" s="118"/>
      <c r="J42" s="118"/>
      <c r="K42" s="118"/>
      <c r="L42" s="117"/>
      <c r="M42" s="118"/>
      <c r="N42" s="119"/>
    </row>
    <row r="43" spans="1:14" s="1140" customFormat="1" ht="15">
      <c r="A43" s="1336">
        <v>36</v>
      </c>
      <c r="B43" s="1135"/>
      <c r="C43" s="1136"/>
      <c r="D43" s="1143" t="s">
        <v>602</v>
      </c>
      <c r="E43" s="1138">
        <v>25207</v>
      </c>
      <c r="F43" s="1138"/>
      <c r="G43" s="1138"/>
      <c r="H43" s="1138"/>
      <c r="I43" s="1138"/>
      <c r="J43" s="1138"/>
      <c r="K43" s="1138"/>
      <c r="L43" s="1138">
        <v>230442</v>
      </c>
      <c r="M43" s="1139">
        <v>216422</v>
      </c>
      <c r="N43" s="1133">
        <f>SUM(E43:L43)</f>
        <v>255649</v>
      </c>
    </row>
    <row r="44" spans="1:14" s="108" customFormat="1" ht="15">
      <c r="A44" s="1336">
        <v>37</v>
      </c>
      <c r="B44" s="120"/>
      <c r="C44" s="111"/>
      <c r="D44" s="710" t="s">
        <v>875</v>
      </c>
      <c r="E44" s="117">
        <v>25207</v>
      </c>
      <c r="F44" s="117"/>
      <c r="G44" s="117"/>
      <c r="H44" s="117"/>
      <c r="I44" s="117"/>
      <c r="J44" s="117"/>
      <c r="K44" s="117">
        <v>12515</v>
      </c>
      <c r="L44" s="117">
        <v>233329</v>
      </c>
      <c r="M44" s="118">
        <v>216422</v>
      </c>
      <c r="N44" s="442">
        <f>SUM(E44:L44)</f>
        <v>271051</v>
      </c>
    </row>
    <row r="45" spans="1:14" s="109" customFormat="1" ht="15">
      <c r="A45" s="1336">
        <v>38</v>
      </c>
      <c r="B45" s="131"/>
      <c r="C45" s="443"/>
      <c r="D45" s="138" t="s">
        <v>991</v>
      </c>
      <c r="E45" s="122"/>
      <c r="F45" s="122"/>
      <c r="G45" s="122"/>
      <c r="H45" s="122"/>
      <c r="I45" s="122"/>
      <c r="J45" s="122"/>
      <c r="K45" s="122"/>
      <c r="L45" s="122">
        <v>77</v>
      </c>
      <c r="M45" s="122"/>
      <c r="N45" s="444">
        <f>SUM(E45:L45)</f>
        <v>77</v>
      </c>
    </row>
    <row r="46" spans="1:14" s="109" customFormat="1" ht="15">
      <c r="A46" s="1336">
        <v>39</v>
      </c>
      <c r="B46" s="131"/>
      <c r="C46" s="443"/>
      <c r="D46" s="138" t="s">
        <v>1053</v>
      </c>
      <c r="E46" s="122"/>
      <c r="F46" s="122"/>
      <c r="G46" s="122"/>
      <c r="H46" s="122"/>
      <c r="I46" s="122"/>
      <c r="J46" s="122"/>
      <c r="K46" s="122"/>
      <c r="L46" s="122">
        <v>310</v>
      </c>
      <c r="M46" s="122"/>
      <c r="N46" s="444">
        <f>SUM(E46:L46)</f>
        <v>310</v>
      </c>
    </row>
    <row r="47" spans="1:14" s="109" customFormat="1" ht="15">
      <c r="A47" s="1336">
        <v>40</v>
      </c>
      <c r="B47" s="131"/>
      <c r="C47" s="443"/>
      <c r="D47" s="138" t="s">
        <v>1110</v>
      </c>
      <c r="E47" s="122"/>
      <c r="F47" s="122"/>
      <c r="G47" s="122"/>
      <c r="H47" s="122"/>
      <c r="I47" s="122"/>
      <c r="J47" s="122"/>
      <c r="K47" s="122"/>
      <c r="L47" s="122">
        <v>50</v>
      </c>
      <c r="M47" s="122"/>
      <c r="N47" s="444">
        <f>SUM(E47:L47)</f>
        <v>50</v>
      </c>
    </row>
    <row r="48" spans="1:14" s="132" customFormat="1" ht="15">
      <c r="A48" s="1336">
        <v>41</v>
      </c>
      <c r="B48" s="1563"/>
      <c r="C48" s="1564"/>
      <c r="D48" s="135" t="s">
        <v>984</v>
      </c>
      <c r="E48" s="136">
        <f>SUM(E44:E47)</f>
        <v>25207</v>
      </c>
      <c r="F48" s="136">
        <f aca="true" t="shared" si="7" ref="F48:M48">SUM(F44:F47)</f>
        <v>0</v>
      </c>
      <c r="G48" s="136">
        <f t="shared" si="7"/>
        <v>0</v>
      </c>
      <c r="H48" s="136">
        <f t="shared" si="7"/>
        <v>0</v>
      </c>
      <c r="I48" s="136">
        <f t="shared" si="7"/>
        <v>0</v>
      </c>
      <c r="J48" s="136">
        <f t="shared" si="7"/>
        <v>0</v>
      </c>
      <c r="K48" s="136">
        <f t="shared" si="7"/>
        <v>12515</v>
      </c>
      <c r="L48" s="136">
        <f>SUM(L44:L47)</f>
        <v>233766</v>
      </c>
      <c r="M48" s="136">
        <f t="shared" si="7"/>
        <v>216422</v>
      </c>
      <c r="N48" s="123">
        <f>SUM(N44:N47)</f>
        <v>271488</v>
      </c>
    </row>
    <row r="49" spans="1:14" s="1586" customFormat="1" ht="14.25">
      <c r="A49" s="1336">
        <v>42</v>
      </c>
      <c r="B49" s="765"/>
      <c r="C49" s="723">
        <v>1</v>
      </c>
      <c r="D49" s="1582" t="s">
        <v>379</v>
      </c>
      <c r="E49" s="1583"/>
      <c r="F49" s="1583"/>
      <c r="G49" s="1583"/>
      <c r="H49" s="1583"/>
      <c r="I49" s="1583"/>
      <c r="J49" s="1583"/>
      <c r="K49" s="1583"/>
      <c r="L49" s="1583"/>
      <c r="M49" s="1584"/>
      <c r="N49" s="1585"/>
    </row>
    <row r="50" spans="1:14" s="1593" customFormat="1" ht="14.25">
      <c r="A50" s="1336">
        <v>43</v>
      </c>
      <c r="B50" s="1587"/>
      <c r="C50" s="1588"/>
      <c r="D50" s="1589" t="s">
        <v>602</v>
      </c>
      <c r="E50" s="1590"/>
      <c r="F50" s="1590"/>
      <c r="G50" s="1590"/>
      <c r="H50" s="1590"/>
      <c r="I50" s="1590"/>
      <c r="J50" s="1590"/>
      <c r="K50" s="1590"/>
      <c r="L50" s="1590"/>
      <c r="M50" s="1591"/>
      <c r="N50" s="1592">
        <f>SUM(E50:L50)</f>
        <v>0</v>
      </c>
    </row>
    <row r="51" spans="1:14" s="1597" customFormat="1" ht="14.25">
      <c r="A51" s="1336">
        <v>44</v>
      </c>
      <c r="B51" s="724"/>
      <c r="C51" s="341"/>
      <c r="D51" s="1594" t="s">
        <v>875</v>
      </c>
      <c r="E51" s="878"/>
      <c r="F51" s="878"/>
      <c r="G51" s="878"/>
      <c r="H51" s="878"/>
      <c r="I51" s="878"/>
      <c r="J51" s="878"/>
      <c r="K51" s="878"/>
      <c r="L51" s="878"/>
      <c r="M51" s="1595"/>
      <c r="N51" s="1596">
        <f>SUM(E51:L51)</f>
        <v>0</v>
      </c>
    </row>
    <row r="52" spans="1:14" s="1602" customFormat="1" ht="14.25">
      <c r="A52" s="1336">
        <v>45</v>
      </c>
      <c r="B52" s="1598"/>
      <c r="C52" s="1599"/>
      <c r="D52" s="1600" t="s">
        <v>603</v>
      </c>
      <c r="E52" s="1584"/>
      <c r="F52" s="1584"/>
      <c r="G52" s="1584"/>
      <c r="H52" s="1584"/>
      <c r="I52" s="1584"/>
      <c r="J52" s="1584"/>
      <c r="K52" s="1584"/>
      <c r="L52" s="1584"/>
      <c r="M52" s="1584"/>
      <c r="N52" s="1601">
        <f>SUM(E52:L52)</f>
        <v>0</v>
      </c>
    </row>
    <row r="53" spans="1:14" s="1609" customFormat="1" ht="14.25">
      <c r="A53" s="1336">
        <v>46</v>
      </c>
      <c r="B53" s="1603"/>
      <c r="C53" s="1604"/>
      <c r="D53" s="1605" t="s">
        <v>984</v>
      </c>
      <c r="E53" s="1606">
        <f>SUM(E50:E52)</f>
        <v>0</v>
      </c>
      <c r="F53" s="1606">
        <f aca="true" t="shared" si="8" ref="F53:M53">SUM(F50:F52)</f>
        <v>0</v>
      </c>
      <c r="G53" s="1606">
        <f t="shared" si="8"/>
        <v>0</v>
      </c>
      <c r="H53" s="1606">
        <f t="shared" si="8"/>
        <v>0</v>
      </c>
      <c r="I53" s="1606">
        <f t="shared" si="8"/>
        <v>0</v>
      </c>
      <c r="J53" s="1606">
        <f t="shared" si="8"/>
        <v>0</v>
      </c>
      <c r="K53" s="1606">
        <f t="shared" si="8"/>
        <v>0</v>
      </c>
      <c r="L53" s="1606">
        <f t="shared" si="8"/>
        <v>0</v>
      </c>
      <c r="M53" s="1607">
        <f t="shared" si="8"/>
        <v>0</v>
      </c>
      <c r="N53" s="1608">
        <f>SUM(E53:L53)</f>
        <v>0</v>
      </c>
    </row>
    <row r="54" spans="1:14" s="113" customFormat="1" ht="15">
      <c r="A54" s="1336">
        <v>47</v>
      </c>
      <c r="B54" s="114">
        <v>5</v>
      </c>
      <c r="C54" s="115"/>
      <c r="D54" s="116" t="s">
        <v>738</v>
      </c>
      <c r="E54" s="117"/>
      <c r="F54" s="118"/>
      <c r="G54" s="118"/>
      <c r="H54" s="118"/>
      <c r="I54" s="118"/>
      <c r="J54" s="118"/>
      <c r="K54" s="118"/>
      <c r="L54" s="117"/>
      <c r="M54" s="118"/>
      <c r="N54" s="119"/>
    </row>
    <row r="55" spans="1:14" s="1140" customFormat="1" ht="15">
      <c r="A55" s="1336">
        <v>48</v>
      </c>
      <c r="B55" s="1135"/>
      <c r="C55" s="1136"/>
      <c r="D55" s="1143" t="s">
        <v>602</v>
      </c>
      <c r="E55" s="1138">
        <v>26960</v>
      </c>
      <c r="F55" s="1138"/>
      <c r="G55" s="1138"/>
      <c r="H55" s="1138"/>
      <c r="I55" s="1138"/>
      <c r="J55" s="1138"/>
      <c r="K55" s="1138"/>
      <c r="L55" s="1138">
        <v>245429</v>
      </c>
      <c r="M55" s="1139">
        <v>204347</v>
      </c>
      <c r="N55" s="1133">
        <f>SUM(E55:L55)</f>
        <v>272389</v>
      </c>
    </row>
    <row r="56" spans="1:14" s="108" customFormat="1" ht="15">
      <c r="A56" s="1336">
        <v>49</v>
      </c>
      <c r="B56" s="120"/>
      <c r="C56" s="111"/>
      <c r="D56" s="710" t="s">
        <v>875</v>
      </c>
      <c r="E56" s="117">
        <v>26960</v>
      </c>
      <c r="F56" s="117"/>
      <c r="G56" s="117"/>
      <c r="H56" s="117"/>
      <c r="I56" s="117"/>
      <c r="J56" s="117"/>
      <c r="K56" s="117">
        <v>27772</v>
      </c>
      <c r="L56" s="117">
        <v>249905</v>
      </c>
      <c r="M56" s="118">
        <v>204347</v>
      </c>
      <c r="N56" s="442">
        <f>SUM(E56:L56)</f>
        <v>304637</v>
      </c>
    </row>
    <row r="57" spans="1:14" s="109" customFormat="1" ht="15">
      <c r="A57" s="1336">
        <v>50</v>
      </c>
      <c r="B57" s="131"/>
      <c r="C57" s="443"/>
      <c r="D57" s="138" t="s">
        <v>991</v>
      </c>
      <c r="E57" s="122"/>
      <c r="F57" s="122"/>
      <c r="G57" s="122"/>
      <c r="H57" s="122"/>
      <c r="I57" s="122"/>
      <c r="J57" s="122"/>
      <c r="K57" s="122"/>
      <c r="L57" s="122">
        <v>91</v>
      </c>
      <c r="M57" s="122"/>
      <c r="N57" s="444">
        <f>SUM(E57:L57)</f>
        <v>91</v>
      </c>
    </row>
    <row r="58" spans="1:14" s="109" customFormat="1" ht="15">
      <c r="A58" s="1336">
        <v>51</v>
      </c>
      <c r="B58" s="131"/>
      <c r="C58" s="443"/>
      <c r="D58" s="138" t="s">
        <v>1017</v>
      </c>
      <c r="E58" s="122"/>
      <c r="F58" s="122"/>
      <c r="G58" s="122"/>
      <c r="H58" s="122"/>
      <c r="I58" s="122"/>
      <c r="J58" s="122"/>
      <c r="K58" s="122"/>
      <c r="L58" s="122">
        <v>5525</v>
      </c>
      <c r="M58" s="122"/>
      <c r="N58" s="444">
        <f>SUM(E58:L58)</f>
        <v>5525</v>
      </c>
    </row>
    <row r="59" spans="1:14" s="132" customFormat="1" ht="15">
      <c r="A59" s="1336">
        <v>52</v>
      </c>
      <c r="B59" s="1563"/>
      <c r="C59" s="1564"/>
      <c r="D59" s="135" t="s">
        <v>984</v>
      </c>
      <c r="E59" s="136">
        <f aca="true" t="shared" si="9" ref="E59:N59">SUM(E56:E58)</f>
        <v>26960</v>
      </c>
      <c r="F59" s="136">
        <f t="shared" si="9"/>
        <v>0</v>
      </c>
      <c r="G59" s="136">
        <f t="shared" si="9"/>
        <v>0</v>
      </c>
      <c r="H59" s="136">
        <f t="shared" si="9"/>
        <v>0</v>
      </c>
      <c r="I59" s="136">
        <f t="shared" si="9"/>
        <v>0</v>
      </c>
      <c r="J59" s="136">
        <f t="shared" si="9"/>
        <v>0</v>
      </c>
      <c r="K59" s="136">
        <f t="shared" si="9"/>
        <v>27772</v>
      </c>
      <c r="L59" s="136">
        <f t="shared" si="9"/>
        <v>255521</v>
      </c>
      <c r="M59" s="136">
        <f t="shared" si="9"/>
        <v>204347</v>
      </c>
      <c r="N59" s="123">
        <f t="shared" si="9"/>
        <v>310253</v>
      </c>
    </row>
    <row r="60" spans="1:14" s="1586" customFormat="1" ht="14.25">
      <c r="A60" s="1336">
        <v>53</v>
      </c>
      <c r="B60" s="765"/>
      <c r="C60" s="723">
        <v>1</v>
      </c>
      <c r="D60" s="1582" t="s">
        <v>379</v>
      </c>
      <c r="E60" s="1583"/>
      <c r="F60" s="1583"/>
      <c r="G60" s="1583"/>
      <c r="H60" s="1583"/>
      <c r="I60" s="1583"/>
      <c r="J60" s="1583"/>
      <c r="K60" s="1583"/>
      <c r="L60" s="1583"/>
      <c r="M60" s="1584"/>
      <c r="N60" s="1585"/>
    </row>
    <row r="61" spans="1:14" s="1593" customFormat="1" ht="14.25">
      <c r="A61" s="1336">
        <v>54</v>
      </c>
      <c r="B61" s="1587"/>
      <c r="C61" s="1588"/>
      <c r="D61" s="1589" t="s">
        <v>602</v>
      </c>
      <c r="E61" s="1590"/>
      <c r="F61" s="1590"/>
      <c r="G61" s="1590"/>
      <c r="H61" s="1590"/>
      <c r="I61" s="1590"/>
      <c r="J61" s="1590"/>
      <c r="K61" s="1590"/>
      <c r="L61" s="1590"/>
      <c r="M61" s="1591"/>
      <c r="N61" s="1592">
        <f>SUM(E61:L61)</f>
        <v>0</v>
      </c>
    </row>
    <row r="62" spans="1:14" s="1597" customFormat="1" ht="14.25">
      <c r="A62" s="1336">
        <v>55</v>
      </c>
      <c r="B62" s="724"/>
      <c r="C62" s="341"/>
      <c r="D62" s="1594" t="s">
        <v>875</v>
      </c>
      <c r="E62" s="878"/>
      <c r="F62" s="878"/>
      <c r="G62" s="878"/>
      <c r="H62" s="878"/>
      <c r="I62" s="878"/>
      <c r="J62" s="878"/>
      <c r="K62" s="878"/>
      <c r="L62" s="878"/>
      <c r="M62" s="1595"/>
      <c r="N62" s="1596">
        <f>SUM(E62:L62)</f>
        <v>0</v>
      </c>
    </row>
    <row r="63" spans="1:14" s="1602" customFormat="1" ht="14.25">
      <c r="A63" s="1336">
        <v>56</v>
      </c>
      <c r="B63" s="1598"/>
      <c r="C63" s="1599"/>
      <c r="D63" s="1600" t="s">
        <v>603</v>
      </c>
      <c r="E63" s="1584"/>
      <c r="F63" s="1584"/>
      <c r="G63" s="1584"/>
      <c r="H63" s="1584"/>
      <c r="I63" s="1584"/>
      <c r="J63" s="1584"/>
      <c r="K63" s="1584"/>
      <c r="L63" s="1584"/>
      <c r="M63" s="1584"/>
      <c r="N63" s="1601">
        <f>SUM(E63:L63)</f>
        <v>0</v>
      </c>
    </row>
    <row r="64" spans="1:14" s="1609" customFormat="1" ht="14.25">
      <c r="A64" s="1336">
        <v>57</v>
      </c>
      <c r="B64" s="1603"/>
      <c r="C64" s="1604"/>
      <c r="D64" s="1605" t="s">
        <v>984</v>
      </c>
      <c r="E64" s="1606">
        <f>SUM(E61:E63)</f>
        <v>0</v>
      </c>
      <c r="F64" s="1606">
        <f aca="true" t="shared" si="10" ref="F64:M64">SUM(F61:F63)</f>
        <v>0</v>
      </c>
      <c r="G64" s="1606">
        <f t="shared" si="10"/>
        <v>0</v>
      </c>
      <c r="H64" s="1606">
        <f t="shared" si="10"/>
        <v>0</v>
      </c>
      <c r="I64" s="1606">
        <f t="shared" si="10"/>
        <v>0</v>
      </c>
      <c r="J64" s="1606">
        <f t="shared" si="10"/>
        <v>0</v>
      </c>
      <c r="K64" s="1606">
        <f t="shared" si="10"/>
        <v>0</v>
      </c>
      <c r="L64" s="1606">
        <f t="shared" si="10"/>
        <v>0</v>
      </c>
      <c r="M64" s="1607">
        <f t="shared" si="10"/>
        <v>0</v>
      </c>
      <c r="N64" s="1608">
        <f>SUM(E64:L64)</f>
        <v>0</v>
      </c>
    </row>
    <row r="65" spans="1:14" s="113" customFormat="1" ht="15">
      <c r="A65" s="1336">
        <v>58</v>
      </c>
      <c r="B65" s="114">
        <v>6</v>
      </c>
      <c r="C65" s="115"/>
      <c r="D65" s="116" t="s">
        <v>739</v>
      </c>
      <c r="E65" s="117"/>
      <c r="F65" s="118"/>
      <c r="G65" s="118"/>
      <c r="H65" s="118"/>
      <c r="I65" s="118"/>
      <c r="J65" s="118"/>
      <c r="K65" s="118"/>
      <c r="L65" s="117"/>
      <c r="M65" s="118"/>
      <c r="N65" s="119"/>
    </row>
    <row r="66" spans="1:14" s="1140" customFormat="1" ht="15">
      <c r="A66" s="1336">
        <v>59</v>
      </c>
      <c r="B66" s="1135"/>
      <c r="C66" s="1136"/>
      <c r="D66" s="1143" t="s">
        <v>602</v>
      </c>
      <c r="E66" s="1138">
        <v>14268</v>
      </c>
      <c r="F66" s="1138"/>
      <c r="G66" s="1138"/>
      <c r="H66" s="1138"/>
      <c r="I66" s="1138"/>
      <c r="J66" s="1138"/>
      <c r="K66" s="1138"/>
      <c r="L66" s="1138">
        <v>122146</v>
      </c>
      <c r="M66" s="1139">
        <v>100440</v>
      </c>
      <c r="N66" s="1133">
        <f>SUM(E66:L66)</f>
        <v>136414</v>
      </c>
    </row>
    <row r="67" spans="1:14" s="108" customFormat="1" ht="15">
      <c r="A67" s="1336">
        <v>60</v>
      </c>
      <c r="B67" s="120"/>
      <c r="C67" s="111"/>
      <c r="D67" s="710" t="s">
        <v>875</v>
      </c>
      <c r="E67" s="117">
        <v>14268</v>
      </c>
      <c r="F67" s="117"/>
      <c r="G67" s="117"/>
      <c r="H67" s="117"/>
      <c r="I67" s="117"/>
      <c r="J67" s="117"/>
      <c r="K67" s="117">
        <v>3820</v>
      </c>
      <c r="L67" s="117">
        <v>123870</v>
      </c>
      <c r="M67" s="118">
        <v>100440</v>
      </c>
      <c r="N67" s="442">
        <f>SUM(E67:L67)</f>
        <v>141958</v>
      </c>
    </row>
    <row r="68" spans="1:14" s="109" customFormat="1" ht="15">
      <c r="A68" s="1336">
        <v>61</v>
      </c>
      <c r="B68" s="131"/>
      <c r="C68" s="443"/>
      <c r="D68" s="138" t="s">
        <v>991</v>
      </c>
      <c r="E68" s="122"/>
      <c r="F68" s="122"/>
      <c r="G68" s="122"/>
      <c r="H68" s="122"/>
      <c r="I68" s="122"/>
      <c r="J68" s="122"/>
      <c r="K68" s="122"/>
      <c r="L68" s="122">
        <v>2</v>
      </c>
      <c r="M68" s="122"/>
      <c r="N68" s="444">
        <f>SUM(E68:L68)</f>
        <v>2</v>
      </c>
    </row>
    <row r="69" spans="1:14" s="109" customFormat="1" ht="15">
      <c r="A69" s="1336">
        <v>62</v>
      </c>
      <c r="B69" s="131"/>
      <c r="C69" s="443"/>
      <c r="D69" s="138" t="s">
        <v>1053</v>
      </c>
      <c r="E69" s="122"/>
      <c r="F69" s="122"/>
      <c r="G69" s="122"/>
      <c r="H69" s="122"/>
      <c r="I69" s="122"/>
      <c r="J69" s="122"/>
      <c r="K69" s="122"/>
      <c r="L69" s="122">
        <v>1168</v>
      </c>
      <c r="M69" s="122"/>
      <c r="N69" s="444">
        <f>SUM(E69:L69)</f>
        <v>1168</v>
      </c>
    </row>
    <row r="70" spans="1:14" s="132" customFormat="1" ht="15">
      <c r="A70" s="1336">
        <v>63</v>
      </c>
      <c r="B70" s="1563"/>
      <c r="C70" s="1564"/>
      <c r="D70" s="135" t="s">
        <v>984</v>
      </c>
      <c r="E70" s="136">
        <f aca="true" t="shared" si="11" ref="E70:N70">SUM(E67:E69)</f>
        <v>14268</v>
      </c>
      <c r="F70" s="136">
        <f t="shared" si="11"/>
        <v>0</v>
      </c>
      <c r="G70" s="136">
        <f t="shared" si="11"/>
        <v>0</v>
      </c>
      <c r="H70" s="136">
        <f t="shared" si="11"/>
        <v>0</v>
      </c>
      <c r="I70" s="136">
        <f t="shared" si="11"/>
        <v>0</v>
      </c>
      <c r="J70" s="136">
        <f t="shared" si="11"/>
        <v>0</v>
      </c>
      <c r="K70" s="136">
        <f t="shared" si="11"/>
        <v>3820</v>
      </c>
      <c r="L70" s="136">
        <f t="shared" si="11"/>
        <v>125040</v>
      </c>
      <c r="M70" s="136">
        <f t="shared" si="11"/>
        <v>100440</v>
      </c>
      <c r="N70" s="123">
        <f t="shared" si="11"/>
        <v>143128</v>
      </c>
    </row>
    <row r="71" spans="1:14" s="124" customFormat="1" ht="15">
      <c r="A71" s="1336">
        <v>64</v>
      </c>
      <c r="B71" s="125"/>
      <c r="C71" s="126">
        <v>1</v>
      </c>
      <c r="D71" s="127" t="s">
        <v>379</v>
      </c>
      <c r="E71" s="128"/>
      <c r="F71" s="128"/>
      <c r="G71" s="128"/>
      <c r="H71" s="128"/>
      <c r="I71" s="128"/>
      <c r="J71" s="128"/>
      <c r="K71" s="128"/>
      <c r="L71" s="128"/>
      <c r="M71" s="129"/>
      <c r="N71" s="466"/>
    </row>
    <row r="72" spans="1:14" s="1140" customFormat="1" ht="15">
      <c r="A72" s="1336">
        <v>65</v>
      </c>
      <c r="B72" s="1135"/>
      <c r="C72" s="1136"/>
      <c r="D72" s="1137" t="s">
        <v>602</v>
      </c>
      <c r="E72" s="1138"/>
      <c r="F72" s="1138">
        <v>2236</v>
      </c>
      <c r="G72" s="1138"/>
      <c r="H72" s="1138"/>
      <c r="I72" s="1138"/>
      <c r="J72" s="1138"/>
      <c r="K72" s="1138"/>
      <c r="L72" s="1138"/>
      <c r="M72" s="1139"/>
      <c r="N72" s="1133">
        <f>SUM(E72:L72)</f>
        <v>2236</v>
      </c>
    </row>
    <row r="73" spans="1:14" s="108" customFormat="1" ht="15">
      <c r="A73" s="1336">
        <v>66</v>
      </c>
      <c r="B73" s="120"/>
      <c r="C73" s="111"/>
      <c r="D73" s="720" t="s">
        <v>875</v>
      </c>
      <c r="E73" s="117"/>
      <c r="F73" s="117">
        <v>2236</v>
      </c>
      <c r="G73" s="117"/>
      <c r="H73" s="117"/>
      <c r="I73" s="117"/>
      <c r="J73" s="117"/>
      <c r="K73" s="117"/>
      <c r="L73" s="117"/>
      <c r="M73" s="118"/>
      <c r="N73" s="442">
        <f>SUM(E73:L73)</f>
        <v>2236</v>
      </c>
    </row>
    <row r="74" spans="1:14" s="448" customFormat="1" ht="15">
      <c r="A74" s="1336">
        <v>67</v>
      </c>
      <c r="B74" s="445"/>
      <c r="C74" s="446"/>
      <c r="D74" s="447" t="s">
        <v>603</v>
      </c>
      <c r="E74" s="129"/>
      <c r="F74" s="129"/>
      <c r="G74" s="129"/>
      <c r="H74" s="129"/>
      <c r="I74" s="129"/>
      <c r="J74" s="129"/>
      <c r="K74" s="129"/>
      <c r="L74" s="129"/>
      <c r="M74" s="129"/>
      <c r="N74" s="444">
        <f>SUM(E74:L74)</f>
        <v>0</v>
      </c>
    </row>
    <row r="75" spans="1:14" s="454" customFormat="1" ht="18" customHeight="1">
      <c r="A75" s="1336">
        <v>68</v>
      </c>
      <c r="B75" s="449"/>
      <c r="C75" s="450"/>
      <c r="D75" s="451" t="s">
        <v>984</v>
      </c>
      <c r="E75" s="452">
        <f>SUM(E73:E74)</f>
        <v>0</v>
      </c>
      <c r="F75" s="452">
        <f>SUM(F73:F74)</f>
        <v>2236</v>
      </c>
      <c r="G75" s="452">
        <f aca="true" t="shared" si="12" ref="G75:N75">SUM(G73:G74)</f>
        <v>0</v>
      </c>
      <c r="H75" s="452">
        <f t="shared" si="12"/>
        <v>0</v>
      </c>
      <c r="I75" s="452">
        <f t="shared" si="12"/>
        <v>0</v>
      </c>
      <c r="J75" s="452">
        <f t="shared" si="12"/>
        <v>0</v>
      </c>
      <c r="K75" s="452">
        <f t="shared" si="12"/>
        <v>0</v>
      </c>
      <c r="L75" s="452">
        <f t="shared" si="12"/>
        <v>0</v>
      </c>
      <c r="M75" s="453">
        <f t="shared" si="12"/>
        <v>0</v>
      </c>
      <c r="N75" s="130">
        <f t="shared" si="12"/>
        <v>2236</v>
      </c>
    </row>
    <row r="76" spans="1:15" s="109" customFormat="1" ht="15">
      <c r="A76" s="1336">
        <v>69</v>
      </c>
      <c r="B76" s="131"/>
      <c r="C76" s="455"/>
      <c r="D76" s="455" t="s">
        <v>384</v>
      </c>
      <c r="E76" s="455"/>
      <c r="F76" s="455"/>
      <c r="G76" s="455"/>
      <c r="H76" s="455"/>
      <c r="I76" s="455"/>
      <c r="J76" s="455"/>
      <c r="K76" s="455"/>
      <c r="L76" s="455"/>
      <c r="M76" s="455"/>
      <c r="N76" s="467"/>
      <c r="O76" s="108"/>
    </row>
    <row r="77" spans="1:14" s="1134" customFormat="1" ht="15">
      <c r="A77" s="1336">
        <v>70</v>
      </c>
      <c r="B77" s="1128"/>
      <c r="C77" s="1129"/>
      <c r="D77" s="1130" t="s">
        <v>602</v>
      </c>
      <c r="E77" s="1131">
        <f aca="true" t="shared" si="13" ref="E77:M77">SUM(E72,E66,E61,E55,E50,E43,E38,E32,E27,E20,E15,E9)</f>
        <v>138898</v>
      </c>
      <c r="F77" s="1131">
        <f t="shared" si="13"/>
        <v>2504</v>
      </c>
      <c r="G77" s="1131">
        <f t="shared" si="13"/>
        <v>0</v>
      </c>
      <c r="H77" s="1131">
        <f t="shared" si="13"/>
        <v>2289</v>
      </c>
      <c r="I77" s="1131">
        <f t="shared" si="13"/>
        <v>0</v>
      </c>
      <c r="J77" s="1131">
        <f t="shared" si="13"/>
        <v>0</v>
      </c>
      <c r="K77" s="1131">
        <f t="shared" si="13"/>
        <v>0</v>
      </c>
      <c r="L77" s="1131">
        <f t="shared" si="13"/>
        <v>1330314</v>
      </c>
      <c r="M77" s="1132">
        <f t="shared" si="13"/>
        <v>1146459</v>
      </c>
      <c r="N77" s="1133">
        <f>SUM(E77:L77)</f>
        <v>1474005</v>
      </c>
    </row>
    <row r="78" spans="1:14" s="108" customFormat="1" ht="15">
      <c r="A78" s="1336">
        <v>71</v>
      </c>
      <c r="B78" s="120"/>
      <c r="C78" s="111"/>
      <c r="D78" s="121" t="s">
        <v>875</v>
      </c>
      <c r="E78" s="117">
        <f aca="true" t="shared" si="14" ref="E78:M78">SUM(E73,E67,E62,E56,E51,E44,E39,E33,E28,E21,E16,E10)</f>
        <v>138898</v>
      </c>
      <c r="F78" s="117">
        <f t="shared" si="14"/>
        <v>3019</v>
      </c>
      <c r="G78" s="117">
        <f t="shared" si="14"/>
        <v>0</v>
      </c>
      <c r="H78" s="117">
        <f t="shared" si="14"/>
        <v>2289</v>
      </c>
      <c r="I78" s="117">
        <f t="shared" si="14"/>
        <v>0</v>
      </c>
      <c r="J78" s="117">
        <f t="shared" si="14"/>
        <v>0</v>
      </c>
      <c r="K78" s="117">
        <f t="shared" si="14"/>
        <v>64143</v>
      </c>
      <c r="L78" s="117">
        <f t="shared" si="14"/>
        <v>1351716</v>
      </c>
      <c r="M78" s="118">
        <f t="shared" si="14"/>
        <v>912496</v>
      </c>
      <c r="N78" s="442">
        <f>SUM(E78:L78)</f>
        <v>1560065</v>
      </c>
    </row>
    <row r="79" spans="1:14" s="109" customFormat="1" ht="30">
      <c r="A79" s="1337">
        <v>72</v>
      </c>
      <c r="B79" s="131"/>
      <c r="C79" s="443"/>
      <c r="D79" s="713" t="s">
        <v>1165</v>
      </c>
      <c r="E79" s="122">
        <f>SUM(E74,E68:E68,E63,E57:E57,E52,E45:E45,E40,E34:E34,E29,E22:E22,E17,E11:E11)+E69+E58+E47+E46+E35+E24+E23+E12</f>
        <v>0</v>
      </c>
      <c r="F79" s="122">
        <f aca="true" t="shared" si="15" ref="F79:M79">SUM(F74,F68:F68,F63,F57:F57,F52,F45:F45,F40,F34:F34,F29,F22:F22,F17,F11:F11)+F69+F58+F47+F46+F35+F24+F23+F12</f>
        <v>0</v>
      </c>
      <c r="G79" s="122">
        <f t="shared" si="15"/>
        <v>0</v>
      </c>
      <c r="H79" s="122">
        <f t="shared" si="15"/>
        <v>0</v>
      </c>
      <c r="I79" s="122">
        <f t="shared" si="15"/>
        <v>0</v>
      </c>
      <c r="J79" s="122">
        <f t="shared" si="15"/>
        <v>0</v>
      </c>
      <c r="K79" s="122">
        <f t="shared" si="15"/>
        <v>0</v>
      </c>
      <c r="L79" s="122">
        <f t="shared" si="15"/>
        <v>21186</v>
      </c>
      <c r="M79" s="122">
        <f t="shared" si="15"/>
        <v>0</v>
      </c>
      <c r="N79" s="150">
        <f>SUM(N74,N68:N68,N63,N57:N57,N52,N45:N45,N40,N34:N34,N29,N22:N22,N17,N11:N11)+N69+N58+N47+N46+N35+N24+N23+N12</f>
        <v>21186</v>
      </c>
    </row>
    <row r="80" spans="1:14" s="132" customFormat="1" ht="15">
      <c r="A80" s="1336">
        <v>73</v>
      </c>
      <c r="B80" s="1563"/>
      <c r="C80" s="456"/>
      <c r="D80" s="457" t="s">
        <v>984</v>
      </c>
      <c r="E80" s="458">
        <f>SUM(E78:E79)</f>
        <v>138898</v>
      </c>
      <c r="F80" s="458">
        <f aca="true" t="shared" si="16" ref="F80:M80">SUM(F78:F79)</f>
        <v>3019</v>
      </c>
      <c r="G80" s="458">
        <f t="shared" si="16"/>
        <v>0</v>
      </c>
      <c r="H80" s="458">
        <f t="shared" si="16"/>
        <v>2289</v>
      </c>
      <c r="I80" s="458">
        <f t="shared" si="16"/>
        <v>0</v>
      </c>
      <c r="J80" s="458">
        <f t="shared" si="16"/>
        <v>0</v>
      </c>
      <c r="K80" s="458">
        <f t="shared" si="16"/>
        <v>64143</v>
      </c>
      <c r="L80" s="458">
        <f t="shared" si="16"/>
        <v>1372902</v>
      </c>
      <c r="M80" s="703">
        <f t="shared" si="16"/>
        <v>912496</v>
      </c>
      <c r="N80" s="468">
        <f>SUM(E80:L80)</f>
        <v>1581251</v>
      </c>
    </row>
    <row r="81" spans="1:15" s="465" customFormat="1" ht="30" customHeight="1">
      <c r="A81" s="1336">
        <v>74</v>
      </c>
      <c r="B81" s="114">
        <v>7</v>
      </c>
      <c r="C81" s="115"/>
      <c r="D81" s="116" t="s">
        <v>347</v>
      </c>
      <c r="E81" s="461"/>
      <c r="F81" s="461"/>
      <c r="G81" s="461"/>
      <c r="H81" s="461"/>
      <c r="I81" s="461"/>
      <c r="J81" s="461"/>
      <c r="K81" s="461"/>
      <c r="L81" s="461"/>
      <c r="M81" s="704"/>
      <c r="N81" s="119"/>
      <c r="O81" s="113"/>
    </row>
    <row r="82" spans="1:14" s="1140" customFormat="1" ht="15">
      <c r="A82" s="1336">
        <v>75</v>
      </c>
      <c r="B82" s="1135"/>
      <c r="C82" s="1136"/>
      <c r="D82" s="1143" t="s">
        <v>602</v>
      </c>
      <c r="E82" s="1138">
        <v>2015</v>
      </c>
      <c r="F82" s="1138"/>
      <c r="G82" s="1138"/>
      <c r="H82" s="1138"/>
      <c r="I82" s="1138"/>
      <c r="J82" s="1138"/>
      <c r="K82" s="1138"/>
      <c r="L82" s="1138">
        <v>158122</v>
      </c>
      <c r="M82" s="1139"/>
      <c r="N82" s="1133">
        <f>SUM(E82:L82)</f>
        <v>160137</v>
      </c>
    </row>
    <row r="83" spans="1:14" s="108" customFormat="1" ht="15">
      <c r="A83" s="1336">
        <v>76</v>
      </c>
      <c r="B83" s="120"/>
      <c r="C83" s="111"/>
      <c r="D83" s="710" t="s">
        <v>875</v>
      </c>
      <c r="E83" s="117">
        <v>2686</v>
      </c>
      <c r="F83" s="117">
        <v>600</v>
      </c>
      <c r="G83" s="117"/>
      <c r="H83" s="117"/>
      <c r="I83" s="117"/>
      <c r="J83" s="117"/>
      <c r="K83" s="117">
        <v>22348</v>
      </c>
      <c r="L83" s="117">
        <v>162677</v>
      </c>
      <c r="M83" s="118"/>
      <c r="N83" s="442">
        <f>SUM(E83:L83)</f>
        <v>188311</v>
      </c>
    </row>
    <row r="84" spans="1:14" s="109" customFormat="1" ht="15">
      <c r="A84" s="1336">
        <v>77</v>
      </c>
      <c r="B84" s="131"/>
      <c r="C84" s="443"/>
      <c r="D84" s="138" t="s">
        <v>991</v>
      </c>
      <c r="E84" s="122"/>
      <c r="F84" s="122"/>
      <c r="G84" s="122"/>
      <c r="H84" s="122"/>
      <c r="I84" s="122"/>
      <c r="J84" s="122"/>
      <c r="K84" s="122"/>
      <c r="L84" s="122">
        <v>440</v>
      </c>
      <c r="M84" s="122"/>
      <c r="N84" s="444">
        <f>SUM(E84:L84)</f>
        <v>440</v>
      </c>
    </row>
    <row r="85" spans="1:14" s="109" customFormat="1" ht="15">
      <c r="A85" s="1336">
        <v>78</v>
      </c>
      <c r="B85" s="131"/>
      <c r="C85" s="443"/>
      <c r="D85" s="138" t="s">
        <v>1053</v>
      </c>
      <c r="E85" s="122"/>
      <c r="F85" s="122"/>
      <c r="G85" s="122"/>
      <c r="H85" s="122"/>
      <c r="I85" s="122"/>
      <c r="J85" s="122"/>
      <c r="K85" s="122"/>
      <c r="L85" s="122">
        <v>405</v>
      </c>
      <c r="M85" s="122"/>
      <c r="N85" s="444">
        <f>SUM(E85:L85)</f>
        <v>405</v>
      </c>
    </row>
    <row r="86" spans="1:16" s="132" customFormat="1" ht="15">
      <c r="A86" s="1336">
        <v>79</v>
      </c>
      <c r="B86" s="1563"/>
      <c r="C86" s="1564"/>
      <c r="D86" s="135" t="s">
        <v>984</v>
      </c>
      <c r="E86" s="136">
        <f>SUM(E83:E85)</f>
        <v>2686</v>
      </c>
      <c r="F86" s="136">
        <f aca="true" t="shared" si="17" ref="F86:N86">SUM(F83:F85)</f>
        <v>600</v>
      </c>
      <c r="G86" s="136">
        <f t="shared" si="17"/>
        <v>0</v>
      </c>
      <c r="H86" s="136">
        <f t="shared" si="17"/>
        <v>0</v>
      </c>
      <c r="I86" s="136">
        <f t="shared" si="17"/>
        <v>0</v>
      </c>
      <c r="J86" s="136">
        <f t="shared" si="17"/>
        <v>0</v>
      </c>
      <c r="K86" s="136">
        <f t="shared" si="17"/>
        <v>22348</v>
      </c>
      <c r="L86" s="136">
        <f t="shared" si="17"/>
        <v>163522</v>
      </c>
      <c r="M86" s="136">
        <f t="shared" si="17"/>
        <v>0</v>
      </c>
      <c r="N86" s="123">
        <f t="shared" si="17"/>
        <v>189156</v>
      </c>
      <c r="O86" s="136"/>
      <c r="P86" s="136"/>
    </row>
    <row r="87" spans="1:15" s="465" customFormat="1" ht="30" customHeight="1">
      <c r="A87" s="1336">
        <v>80</v>
      </c>
      <c r="B87" s="114">
        <v>8</v>
      </c>
      <c r="C87" s="115"/>
      <c r="D87" s="116" t="s">
        <v>348</v>
      </c>
      <c r="E87" s="461"/>
      <c r="F87" s="461"/>
      <c r="G87" s="461"/>
      <c r="H87" s="461"/>
      <c r="I87" s="461"/>
      <c r="J87" s="461"/>
      <c r="K87" s="461"/>
      <c r="L87" s="461"/>
      <c r="M87" s="704"/>
      <c r="N87" s="119"/>
      <c r="O87" s="113"/>
    </row>
    <row r="88" spans="1:14" s="1140" customFormat="1" ht="15">
      <c r="A88" s="1336">
        <v>81</v>
      </c>
      <c r="B88" s="1135"/>
      <c r="C88" s="1136"/>
      <c r="D88" s="1143" t="s">
        <v>602</v>
      </c>
      <c r="E88" s="1138">
        <v>60727</v>
      </c>
      <c r="F88" s="1138"/>
      <c r="G88" s="1138"/>
      <c r="H88" s="1138"/>
      <c r="I88" s="1138"/>
      <c r="J88" s="1138"/>
      <c r="K88" s="1138"/>
      <c r="L88" s="1138">
        <v>362696</v>
      </c>
      <c r="M88" s="1139">
        <v>241557</v>
      </c>
      <c r="N88" s="1133">
        <f>SUM(E88:L88)</f>
        <v>423423</v>
      </c>
    </row>
    <row r="89" spans="1:14" s="108" customFormat="1" ht="15">
      <c r="A89" s="1336">
        <v>82</v>
      </c>
      <c r="B89" s="120"/>
      <c r="C89" s="111"/>
      <c r="D89" s="710" t="s">
        <v>875</v>
      </c>
      <c r="E89" s="117">
        <v>60727</v>
      </c>
      <c r="F89" s="117">
        <v>11620</v>
      </c>
      <c r="G89" s="117"/>
      <c r="H89" s="117"/>
      <c r="I89" s="117"/>
      <c r="J89" s="117"/>
      <c r="K89" s="117">
        <v>15103</v>
      </c>
      <c r="L89" s="117">
        <v>408643</v>
      </c>
      <c r="M89" s="118">
        <v>241557</v>
      </c>
      <c r="N89" s="442">
        <f>SUM(E89:L89)</f>
        <v>496093</v>
      </c>
    </row>
    <row r="90" spans="1:14" s="109" customFormat="1" ht="15">
      <c r="A90" s="1336">
        <v>83</v>
      </c>
      <c r="B90" s="131"/>
      <c r="C90" s="443"/>
      <c r="D90" s="138" t="s">
        <v>991</v>
      </c>
      <c r="E90" s="122"/>
      <c r="F90" s="122"/>
      <c r="G90" s="122"/>
      <c r="H90" s="122"/>
      <c r="I90" s="122"/>
      <c r="J90" s="122"/>
      <c r="K90" s="122"/>
      <c r="L90" s="122">
        <v>999</v>
      </c>
      <c r="M90" s="122"/>
      <c r="N90" s="444">
        <f>SUM(E90:L90)</f>
        <v>999</v>
      </c>
    </row>
    <row r="91" spans="1:14" s="109" customFormat="1" ht="15">
      <c r="A91" s="1336">
        <v>84</v>
      </c>
      <c r="B91" s="131"/>
      <c r="C91" s="443"/>
      <c r="D91" s="138" t="s">
        <v>1008</v>
      </c>
      <c r="E91" s="122"/>
      <c r="F91" s="122">
        <v>12659</v>
      </c>
      <c r="G91" s="122"/>
      <c r="H91" s="122"/>
      <c r="I91" s="122"/>
      <c r="J91" s="122"/>
      <c r="K91" s="122"/>
      <c r="L91" s="122"/>
      <c r="M91" s="122"/>
      <c r="N91" s="444">
        <f>SUM(E91:L91)</f>
        <v>12659</v>
      </c>
    </row>
    <row r="92" spans="1:14" s="109" customFormat="1" ht="15">
      <c r="A92" s="1336">
        <v>85</v>
      </c>
      <c r="B92" s="131"/>
      <c r="C92" s="443"/>
      <c r="D92" s="138" t="s">
        <v>1017</v>
      </c>
      <c r="E92" s="122"/>
      <c r="F92" s="122"/>
      <c r="G92" s="122"/>
      <c r="H92" s="122"/>
      <c r="I92" s="122"/>
      <c r="J92" s="122"/>
      <c r="K92" s="122"/>
      <c r="L92" s="122">
        <v>3335</v>
      </c>
      <c r="M92" s="122"/>
      <c r="N92" s="444">
        <f>SUM(E92:L92)</f>
        <v>3335</v>
      </c>
    </row>
    <row r="93" spans="1:14" s="109" customFormat="1" ht="15">
      <c r="A93" s="1336">
        <v>86</v>
      </c>
      <c r="B93" s="131"/>
      <c r="C93" s="443"/>
      <c r="D93" s="138" t="s">
        <v>1163</v>
      </c>
      <c r="E93" s="122"/>
      <c r="F93" s="122"/>
      <c r="G93" s="122"/>
      <c r="H93" s="122"/>
      <c r="I93" s="122"/>
      <c r="J93" s="122"/>
      <c r="K93" s="122"/>
      <c r="L93" s="122">
        <v>50</v>
      </c>
      <c r="M93" s="122"/>
      <c r="N93" s="444">
        <f>SUM(E93:L93)</f>
        <v>50</v>
      </c>
    </row>
    <row r="94" spans="1:14" s="109" customFormat="1" ht="15">
      <c r="A94" s="1336">
        <v>87</v>
      </c>
      <c r="B94" s="131"/>
      <c r="C94" s="443"/>
      <c r="D94" s="138" t="s">
        <v>1164</v>
      </c>
      <c r="E94" s="122"/>
      <c r="F94" s="122"/>
      <c r="G94" s="122"/>
      <c r="H94" s="122"/>
      <c r="I94" s="122"/>
      <c r="J94" s="122"/>
      <c r="K94" s="122"/>
      <c r="L94" s="122">
        <v>40</v>
      </c>
      <c r="M94" s="122"/>
      <c r="N94" s="444">
        <f>SUM(E94:L94)</f>
        <v>40</v>
      </c>
    </row>
    <row r="95" spans="1:14" s="132" customFormat="1" ht="15">
      <c r="A95" s="1336">
        <v>88</v>
      </c>
      <c r="B95" s="1563"/>
      <c r="C95" s="1564"/>
      <c r="D95" s="135" t="s">
        <v>984</v>
      </c>
      <c r="E95" s="136">
        <f>SUM(E89:E94)</f>
        <v>60727</v>
      </c>
      <c r="F95" s="136">
        <f aca="true" t="shared" si="18" ref="F95:M95">SUM(F89:F94)</f>
        <v>24279</v>
      </c>
      <c r="G95" s="136">
        <f t="shared" si="18"/>
        <v>0</v>
      </c>
      <c r="H95" s="136">
        <f t="shared" si="18"/>
        <v>0</v>
      </c>
      <c r="I95" s="136">
        <f t="shared" si="18"/>
        <v>0</v>
      </c>
      <c r="J95" s="136">
        <f t="shared" si="18"/>
        <v>0</v>
      </c>
      <c r="K95" s="136">
        <f t="shared" si="18"/>
        <v>15103</v>
      </c>
      <c r="L95" s="136">
        <f t="shared" si="18"/>
        <v>413067</v>
      </c>
      <c r="M95" s="136">
        <f t="shared" si="18"/>
        <v>241557</v>
      </c>
      <c r="N95" s="123">
        <f>SUM(N89:N94)</f>
        <v>513176</v>
      </c>
    </row>
    <row r="96" spans="1:15" s="706" customFormat="1" ht="15">
      <c r="A96" s="1336">
        <v>89</v>
      </c>
      <c r="B96" s="114"/>
      <c r="C96" s="115">
        <v>1</v>
      </c>
      <c r="D96" s="469" t="s">
        <v>379</v>
      </c>
      <c r="E96" s="117"/>
      <c r="F96" s="117"/>
      <c r="G96" s="117"/>
      <c r="H96" s="117"/>
      <c r="I96" s="117"/>
      <c r="J96" s="117"/>
      <c r="K96" s="117"/>
      <c r="L96" s="117"/>
      <c r="M96" s="118"/>
      <c r="N96" s="119"/>
      <c r="O96" s="113"/>
    </row>
    <row r="97" spans="1:14" s="1140" customFormat="1" ht="15">
      <c r="A97" s="1336">
        <v>90</v>
      </c>
      <c r="B97" s="1135"/>
      <c r="C97" s="1136"/>
      <c r="D97" s="1137" t="s">
        <v>602</v>
      </c>
      <c r="E97" s="1138"/>
      <c r="F97" s="1138"/>
      <c r="G97" s="1138"/>
      <c r="H97" s="1138"/>
      <c r="I97" s="1138"/>
      <c r="J97" s="1138"/>
      <c r="K97" s="1138"/>
      <c r="L97" s="1138"/>
      <c r="M97" s="1139"/>
      <c r="N97" s="1133">
        <f>SUM(E97:L97)</f>
        <v>0</v>
      </c>
    </row>
    <row r="98" spans="1:14" s="108" customFormat="1" ht="15">
      <c r="A98" s="1336">
        <v>91</v>
      </c>
      <c r="B98" s="120"/>
      <c r="C98" s="111"/>
      <c r="D98" s="720" t="s">
        <v>875</v>
      </c>
      <c r="E98" s="117"/>
      <c r="F98" s="117">
        <v>540</v>
      </c>
      <c r="G98" s="117"/>
      <c r="H98" s="117"/>
      <c r="I98" s="117"/>
      <c r="J98" s="117"/>
      <c r="K98" s="117"/>
      <c r="L98" s="117"/>
      <c r="M98" s="118"/>
      <c r="N98" s="442">
        <f>SUM(E98:L98)</f>
        <v>540</v>
      </c>
    </row>
    <row r="99" spans="1:14" s="448" customFormat="1" ht="15">
      <c r="A99" s="1336">
        <v>92</v>
      </c>
      <c r="B99" s="445"/>
      <c r="C99" s="446"/>
      <c r="D99" s="447" t="s">
        <v>603</v>
      </c>
      <c r="E99" s="129"/>
      <c r="F99" s="129">
        <v>334</v>
      </c>
      <c r="G99" s="129"/>
      <c r="H99" s="129"/>
      <c r="I99" s="129"/>
      <c r="J99" s="129"/>
      <c r="K99" s="129"/>
      <c r="L99" s="129"/>
      <c r="M99" s="129"/>
      <c r="N99" s="444">
        <f>SUM(E99:L99)</f>
        <v>334</v>
      </c>
    </row>
    <row r="100" spans="1:14" s="454" customFormat="1" ht="15">
      <c r="A100" s="1336">
        <v>93</v>
      </c>
      <c r="B100" s="449"/>
      <c r="C100" s="450"/>
      <c r="D100" s="451" t="s">
        <v>984</v>
      </c>
      <c r="E100" s="452">
        <f>SUM(E98:E99)</f>
        <v>0</v>
      </c>
      <c r="F100" s="452">
        <f>SUM(F98:F99)</f>
        <v>874</v>
      </c>
      <c r="G100" s="452">
        <f aca="true" t="shared" si="19" ref="G100:N100">SUM(G98:G99)</f>
        <v>0</v>
      </c>
      <c r="H100" s="452">
        <f t="shared" si="19"/>
        <v>0</v>
      </c>
      <c r="I100" s="452">
        <f t="shared" si="19"/>
        <v>0</v>
      </c>
      <c r="J100" s="452">
        <f t="shared" si="19"/>
        <v>0</v>
      </c>
      <c r="K100" s="452">
        <f t="shared" si="19"/>
        <v>0</v>
      </c>
      <c r="L100" s="452">
        <f t="shared" si="19"/>
        <v>0</v>
      </c>
      <c r="M100" s="453">
        <f t="shared" si="19"/>
        <v>0</v>
      </c>
      <c r="N100" s="130">
        <f t="shared" si="19"/>
        <v>874</v>
      </c>
    </row>
    <row r="101" spans="1:15" s="465" customFormat="1" ht="30" customHeight="1">
      <c r="A101" s="1336">
        <v>94</v>
      </c>
      <c r="B101" s="114">
        <v>9</v>
      </c>
      <c r="C101" s="115"/>
      <c r="D101" s="116" t="s">
        <v>349</v>
      </c>
      <c r="E101" s="461"/>
      <c r="F101" s="461"/>
      <c r="G101" s="461"/>
      <c r="H101" s="461"/>
      <c r="I101" s="461"/>
      <c r="J101" s="461"/>
      <c r="K101" s="461"/>
      <c r="L101" s="461"/>
      <c r="M101" s="704"/>
      <c r="N101" s="119"/>
      <c r="O101" s="113"/>
    </row>
    <row r="102" spans="1:14" s="1140" customFormat="1" ht="15">
      <c r="A102" s="1336">
        <v>95</v>
      </c>
      <c r="B102" s="1135"/>
      <c r="C102" s="1136"/>
      <c r="D102" s="1143" t="s">
        <v>602</v>
      </c>
      <c r="E102" s="1138">
        <v>10260</v>
      </c>
      <c r="F102" s="1138"/>
      <c r="G102" s="1138"/>
      <c r="H102" s="1138"/>
      <c r="I102" s="1138"/>
      <c r="J102" s="1138"/>
      <c r="K102" s="1138"/>
      <c r="L102" s="1138">
        <v>43070</v>
      </c>
      <c r="M102" s="1139">
        <v>20600</v>
      </c>
      <c r="N102" s="1133">
        <f>SUM(E102:L102)</f>
        <v>53330</v>
      </c>
    </row>
    <row r="103" spans="1:14" s="108" customFormat="1" ht="15">
      <c r="A103" s="1336">
        <v>96</v>
      </c>
      <c r="B103" s="120"/>
      <c r="C103" s="111"/>
      <c r="D103" s="710" t="s">
        <v>875</v>
      </c>
      <c r="E103" s="117">
        <v>10260</v>
      </c>
      <c r="F103" s="117"/>
      <c r="G103" s="117"/>
      <c r="H103" s="117">
        <v>700</v>
      </c>
      <c r="I103" s="117"/>
      <c r="J103" s="117"/>
      <c r="K103" s="117">
        <v>12784</v>
      </c>
      <c r="L103" s="117">
        <v>53957</v>
      </c>
      <c r="M103" s="118">
        <v>20600</v>
      </c>
      <c r="N103" s="442">
        <f>SUM(E103:L103)</f>
        <v>77701</v>
      </c>
    </row>
    <row r="104" spans="1:14" s="109" customFormat="1" ht="15">
      <c r="A104" s="1336">
        <v>97</v>
      </c>
      <c r="B104" s="131"/>
      <c r="C104" s="443"/>
      <c r="D104" s="138" t="s">
        <v>991</v>
      </c>
      <c r="E104" s="122"/>
      <c r="F104" s="122"/>
      <c r="G104" s="122"/>
      <c r="H104" s="122"/>
      <c r="I104" s="122"/>
      <c r="J104" s="122"/>
      <c r="K104" s="122"/>
      <c r="L104" s="122">
        <v>74</v>
      </c>
      <c r="M104" s="122"/>
      <c r="N104" s="444">
        <f>SUM(E104:L104)</f>
        <v>74</v>
      </c>
    </row>
    <row r="105" spans="1:14" s="132" customFormat="1" ht="15">
      <c r="A105" s="1336">
        <v>98</v>
      </c>
      <c r="B105" s="1563"/>
      <c r="C105" s="1564"/>
      <c r="D105" s="135" t="s">
        <v>984</v>
      </c>
      <c r="E105" s="136">
        <f aca="true" t="shared" si="20" ref="E105:N105">SUM(E103:E104)</f>
        <v>10260</v>
      </c>
      <c r="F105" s="136">
        <f t="shared" si="20"/>
        <v>0</v>
      </c>
      <c r="G105" s="136">
        <f t="shared" si="20"/>
        <v>0</v>
      </c>
      <c r="H105" s="136">
        <f t="shared" si="20"/>
        <v>700</v>
      </c>
      <c r="I105" s="136">
        <f t="shared" si="20"/>
        <v>0</v>
      </c>
      <c r="J105" s="136">
        <f t="shared" si="20"/>
        <v>0</v>
      </c>
      <c r="K105" s="136">
        <f t="shared" si="20"/>
        <v>12784</v>
      </c>
      <c r="L105" s="136">
        <f t="shared" si="20"/>
        <v>54031</v>
      </c>
      <c r="M105" s="136">
        <f t="shared" si="20"/>
        <v>20600</v>
      </c>
      <c r="N105" s="123">
        <f t="shared" si="20"/>
        <v>77775</v>
      </c>
    </row>
    <row r="106" spans="1:14" s="113" customFormat="1" ht="15">
      <c r="A106" s="1336">
        <v>99</v>
      </c>
      <c r="B106" s="114"/>
      <c r="C106" s="115">
        <v>1</v>
      </c>
      <c r="D106" s="469" t="s">
        <v>379</v>
      </c>
      <c r="E106" s="117"/>
      <c r="F106" s="117"/>
      <c r="G106" s="117"/>
      <c r="H106" s="117"/>
      <c r="I106" s="117"/>
      <c r="J106" s="117"/>
      <c r="K106" s="117"/>
      <c r="L106" s="117"/>
      <c r="M106" s="118"/>
      <c r="N106" s="442"/>
    </row>
    <row r="107" spans="1:14" s="1140" customFormat="1" ht="15">
      <c r="A107" s="1336">
        <v>100</v>
      </c>
      <c r="B107" s="1135"/>
      <c r="C107" s="1136"/>
      <c r="D107" s="1137" t="s">
        <v>602</v>
      </c>
      <c r="E107" s="1138"/>
      <c r="F107" s="1138">
        <v>268</v>
      </c>
      <c r="G107" s="1138"/>
      <c r="H107" s="1138"/>
      <c r="I107" s="1138"/>
      <c r="J107" s="1138"/>
      <c r="K107" s="1138"/>
      <c r="L107" s="1138"/>
      <c r="M107" s="1139"/>
      <c r="N107" s="1133">
        <f>SUM(E107:L107)</f>
        <v>268</v>
      </c>
    </row>
    <row r="108" spans="1:14" s="108" customFormat="1" ht="15">
      <c r="A108" s="1336">
        <v>101</v>
      </c>
      <c r="B108" s="120"/>
      <c r="C108" s="111"/>
      <c r="D108" s="720" t="s">
        <v>875</v>
      </c>
      <c r="E108" s="117"/>
      <c r="F108" s="117">
        <v>695</v>
      </c>
      <c r="G108" s="117"/>
      <c r="H108" s="117"/>
      <c r="I108" s="117"/>
      <c r="J108" s="117"/>
      <c r="K108" s="117"/>
      <c r="L108" s="117"/>
      <c r="M108" s="118"/>
      <c r="N108" s="442">
        <f>SUM(E108:L108)</f>
        <v>695</v>
      </c>
    </row>
    <row r="109" spans="1:14" s="448" customFormat="1" ht="15">
      <c r="A109" s="1336">
        <v>102</v>
      </c>
      <c r="B109" s="445"/>
      <c r="C109" s="446"/>
      <c r="D109" s="447" t="s">
        <v>603</v>
      </c>
      <c r="E109" s="129"/>
      <c r="F109" s="129">
        <v>181</v>
      </c>
      <c r="G109" s="129"/>
      <c r="H109" s="129"/>
      <c r="I109" s="129"/>
      <c r="J109" s="129"/>
      <c r="K109" s="129"/>
      <c r="L109" s="129"/>
      <c r="M109" s="129"/>
      <c r="N109" s="444">
        <f aca="true" t="shared" si="21" ref="N109:N115">SUM(E109:L109)</f>
        <v>181</v>
      </c>
    </row>
    <row r="110" spans="1:14" s="454" customFormat="1" ht="24" customHeight="1">
      <c r="A110" s="1336">
        <v>103</v>
      </c>
      <c r="B110" s="449"/>
      <c r="C110" s="450"/>
      <c r="D110" s="451" t="s">
        <v>984</v>
      </c>
      <c r="E110" s="452">
        <f>SUM(E108:E109)</f>
        <v>0</v>
      </c>
      <c r="F110" s="452">
        <f>SUM(F108:F109)</f>
        <v>876</v>
      </c>
      <c r="G110" s="452">
        <f aca="true" t="shared" si="22" ref="G110:N110">SUM(G108:G109)</f>
        <v>0</v>
      </c>
      <c r="H110" s="452">
        <f t="shared" si="22"/>
        <v>0</v>
      </c>
      <c r="I110" s="452">
        <f t="shared" si="22"/>
        <v>0</v>
      </c>
      <c r="J110" s="452">
        <f t="shared" si="22"/>
        <v>0</v>
      </c>
      <c r="K110" s="452">
        <f t="shared" si="22"/>
        <v>0</v>
      </c>
      <c r="L110" s="452">
        <f t="shared" si="22"/>
        <v>0</v>
      </c>
      <c r="M110" s="453">
        <f t="shared" si="22"/>
        <v>0</v>
      </c>
      <c r="N110" s="130">
        <f t="shared" si="22"/>
        <v>876</v>
      </c>
    </row>
    <row r="111" spans="1:15" s="109" customFormat="1" ht="15">
      <c r="A111" s="1336">
        <v>104</v>
      </c>
      <c r="B111" s="131"/>
      <c r="C111" s="455"/>
      <c r="D111" s="455" t="s">
        <v>385</v>
      </c>
      <c r="E111" s="455"/>
      <c r="F111" s="455"/>
      <c r="G111" s="455"/>
      <c r="H111" s="455"/>
      <c r="I111" s="455"/>
      <c r="J111" s="455"/>
      <c r="K111" s="455"/>
      <c r="L111" s="455"/>
      <c r="M111" s="455"/>
      <c r="N111" s="467">
        <f t="shared" si="21"/>
        <v>0</v>
      </c>
      <c r="O111" s="108"/>
    </row>
    <row r="112" spans="1:14" s="1134" customFormat="1" ht="15">
      <c r="A112" s="1336">
        <v>105</v>
      </c>
      <c r="B112" s="1128"/>
      <c r="C112" s="1129"/>
      <c r="D112" s="1130" t="s">
        <v>602</v>
      </c>
      <c r="E112" s="1144">
        <f aca="true" t="shared" si="23" ref="E112:M112">SUM(E107,E102,E97,E88,E82)</f>
        <v>73002</v>
      </c>
      <c r="F112" s="1144">
        <f t="shared" si="23"/>
        <v>268</v>
      </c>
      <c r="G112" s="1144">
        <f t="shared" si="23"/>
        <v>0</v>
      </c>
      <c r="H112" s="1144">
        <f t="shared" si="23"/>
        <v>0</v>
      </c>
      <c r="I112" s="1144">
        <f t="shared" si="23"/>
        <v>0</v>
      </c>
      <c r="J112" s="1144">
        <f t="shared" si="23"/>
        <v>0</v>
      </c>
      <c r="K112" s="1144">
        <f t="shared" si="23"/>
        <v>0</v>
      </c>
      <c r="L112" s="1144">
        <f t="shared" si="23"/>
        <v>563888</v>
      </c>
      <c r="M112" s="1145">
        <f t="shared" si="23"/>
        <v>262157</v>
      </c>
      <c r="N112" s="1146">
        <f t="shared" si="21"/>
        <v>637158</v>
      </c>
    </row>
    <row r="113" spans="1:14" s="108" customFormat="1" ht="15">
      <c r="A113" s="1336">
        <v>106</v>
      </c>
      <c r="B113" s="120"/>
      <c r="C113" s="111"/>
      <c r="D113" s="121" t="s">
        <v>875</v>
      </c>
      <c r="E113" s="110">
        <f aca="true" t="shared" si="24" ref="E113:M113">SUM(E108,E103,E98,E89,E83)</f>
        <v>73673</v>
      </c>
      <c r="F113" s="110">
        <f t="shared" si="24"/>
        <v>13455</v>
      </c>
      <c r="G113" s="110">
        <f t="shared" si="24"/>
        <v>0</v>
      </c>
      <c r="H113" s="110">
        <f t="shared" si="24"/>
        <v>700</v>
      </c>
      <c r="I113" s="110">
        <f t="shared" si="24"/>
        <v>0</v>
      </c>
      <c r="J113" s="110">
        <f t="shared" si="24"/>
        <v>0</v>
      </c>
      <c r="K113" s="110">
        <f t="shared" si="24"/>
        <v>50235</v>
      </c>
      <c r="L113" s="110">
        <f t="shared" si="24"/>
        <v>625277</v>
      </c>
      <c r="M113" s="122">
        <f t="shared" si="24"/>
        <v>262157</v>
      </c>
      <c r="N113" s="144">
        <f t="shared" si="21"/>
        <v>763340</v>
      </c>
    </row>
    <row r="114" spans="1:14" s="109" customFormat="1" ht="30">
      <c r="A114" s="1337">
        <v>107</v>
      </c>
      <c r="B114" s="131"/>
      <c r="C114" s="443"/>
      <c r="D114" s="713" t="s">
        <v>1166</v>
      </c>
      <c r="E114" s="122">
        <f aca="true" t="shared" si="25" ref="E114:N114">SUM(E109,E104:E104,E99,E90:E91,E84:E84)+E92+E85+E94+E93</f>
        <v>0</v>
      </c>
      <c r="F114" s="122">
        <f t="shared" si="25"/>
        <v>13174</v>
      </c>
      <c r="G114" s="122">
        <f t="shared" si="25"/>
        <v>0</v>
      </c>
      <c r="H114" s="122">
        <f t="shared" si="25"/>
        <v>0</v>
      </c>
      <c r="I114" s="122">
        <f t="shared" si="25"/>
        <v>0</v>
      </c>
      <c r="J114" s="122">
        <f t="shared" si="25"/>
        <v>0</v>
      </c>
      <c r="K114" s="122">
        <f t="shared" si="25"/>
        <v>0</v>
      </c>
      <c r="L114" s="122">
        <f t="shared" si="25"/>
        <v>5343</v>
      </c>
      <c r="M114" s="122">
        <f t="shared" si="25"/>
        <v>0</v>
      </c>
      <c r="N114" s="150">
        <f t="shared" si="25"/>
        <v>18517</v>
      </c>
    </row>
    <row r="115" spans="1:14" s="132" customFormat="1" ht="15">
      <c r="A115" s="1336">
        <v>108</v>
      </c>
      <c r="B115" s="1563"/>
      <c r="C115" s="456"/>
      <c r="D115" s="457" t="s">
        <v>984</v>
      </c>
      <c r="E115" s="458">
        <f>SUM(E113:E114)</f>
        <v>73673</v>
      </c>
      <c r="F115" s="458">
        <f aca="true" t="shared" si="26" ref="F115:M115">SUM(F113:F114)</f>
        <v>26629</v>
      </c>
      <c r="G115" s="458">
        <f t="shared" si="26"/>
        <v>0</v>
      </c>
      <c r="H115" s="458">
        <f t="shared" si="26"/>
        <v>700</v>
      </c>
      <c r="I115" s="458">
        <f t="shared" si="26"/>
        <v>0</v>
      </c>
      <c r="J115" s="458">
        <f t="shared" si="26"/>
        <v>0</v>
      </c>
      <c r="K115" s="458">
        <f t="shared" si="26"/>
        <v>50235</v>
      </c>
      <c r="L115" s="458">
        <f t="shared" si="26"/>
        <v>630620</v>
      </c>
      <c r="M115" s="703">
        <f t="shared" si="26"/>
        <v>262157</v>
      </c>
      <c r="N115" s="468">
        <f t="shared" si="21"/>
        <v>781857</v>
      </c>
    </row>
    <row r="116" spans="1:14" s="113" customFormat="1" ht="36" customHeight="1">
      <c r="A116" s="1336">
        <v>109</v>
      </c>
      <c r="B116" s="114">
        <v>10</v>
      </c>
      <c r="C116" s="115"/>
      <c r="D116" s="133" t="s">
        <v>350</v>
      </c>
      <c r="E116" s="117"/>
      <c r="F116" s="117"/>
      <c r="G116" s="117"/>
      <c r="H116" s="117"/>
      <c r="I116" s="117"/>
      <c r="J116" s="117"/>
      <c r="K116" s="117"/>
      <c r="L116" s="117"/>
      <c r="M116" s="118"/>
      <c r="N116" s="442"/>
    </row>
    <row r="117" spans="1:14" s="1140" customFormat="1" ht="15">
      <c r="A117" s="1336">
        <v>110</v>
      </c>
      <c r="B117" s="1135"/>
      <c r="C117" s="1136"/>
      <c r="D117" s="1143" t="s">
        <v>602</v>
      </c>
      <c r="E117" s="1138">
        <v>24000</v>
      </c>
      <c r="F117" s="1138"/>
      <c r="G117" s="1138"/>
      <c r="H117" s="1138"/>
      <c r="I117" s="1138"/>
      <c r="J117" s="1138"/>
      <c r="K117" s="1138"/>
      <c r="L117" s="1138">
        <v>138042</v>
      </c>
      <c r="M117" s="1139"/>
      <c r="N117" s="1133">
        <f>SUM(E117:L117)</f>
        <v>162042</v>
      </c>
    </row>
    <row r="118" spans="1:14" s="108" customFormat="1" ht="15">
      <c r="A118" s="1336">
        <v>111</v>
      </c>
      <c r="B118" s="120"/>
      <c r="C118" s="111"/>
      <c r="D118" s="710" t="s">
        <v>875</v>
      </c>
      <c r="E118" s="117">
        <v>24000</v>
      </c>
      <c r="F118" s="117"/>
      <c r="G118" s="117"/>
      <c r="H118" s="117"/>
      <c r="I118" s="117"/>
      <c r="J118" s="117"/>
      <c r="K118" s="117">
        <v>35840</v>
      </c>
      <c r="L118" s="117">
        <v>186238</v>
      </c>
      <c r="M118" s="118"/>
      <c r="N118" s="442">
        <f>SUM(E118:L118)</f>
        <v>246078</v>
      </c>
    </row>
    <row r="119" spans="1:14" s="109" customFormat="1" ht="15">
      <c r="A119" s="1336">
        <v>112</v>
      </c>
      <c r="B119" s="131"/>
      <c r="C119" s="443"/>
      <c r="D119" s="138" t="s">
        <v>991</v>
      </c>
      <c r="E119" s="122"/>
      <c r="F119" s="122"/>
      <c r="G119" s="122"/>
      <c r="H119" s="122"/>
      <c r="I119" s="122"/>
      <c r="J119" s="122"/>
      <c r="K119" s="122"/>
      <c r="L119" s="122">
        <v>112</v>
      </c>
      <c r="M119" s="122"/>
      <c r="N119" s="444">
        <f aca="true" t="shared" si="27" ref="N119:N124">SUM(E119:L119)</f>
        <v>112</v>
      </c>
    </row>
    <row r="120" spans="1:14" s="109" customFormat="1" ht="15">
      <c r="A120" s="1336">
        <v>113</v>
      </c>
      <c r="B120" s="131"/>
      <c r="C120" s="443"/>
      <c r="D120" s="138" t="s">
        <v>1054</v>
      </c>
      <c r="E120" s="122"/>
      <c r="F120" s="122"/>
      <c r="G120" s="122"/>
      <c r="H120" s="122"/>
      <c r="I120" s="122"/>
      <c r="J120" s="122"/>
      <c r="K120" s="122"/>
      <c r="L120" s="122">
        <v>816</v>
      </c>
      <c r="M120" s="122"/>
      <c r="N120" s="444">
        <f t="shared" si="27"/>
        <v>816</v>
      </c>
    </row>
    <row r="121" spans="1:14" s="109" customFormat="1" ht="16.5">
      <c r="A121" s="1336">
        <v>114</v>
      </c>
      <c r="B121" s="131"/>
      <c r="C121" s="443"/>
      <c r="D121" s="138" t="s">
        <v>1159</v>
      </c>
      <c r="E121" s="122"/>
      <c r="F121" s="122"/>
      <c r="G121" s="122"/>
      <c r="H121" s="122"/>
      <c r="I121" s="122"/>
      <c r="J121" s="122"/>
      <c r="K121" s="122"/>
      <c r="L121" s="39">
        <v>20</v>
      </c>
      <c r="M121" s="122"/>
      <c r="N121" s="444">
        <f t="shared" si="27"/>
        <v>20</v>
      </c>
    </row>
    <row r="122" spans="1:14" s="109" customFormat="1" ht="16.5">
      <c r="A122" s="1336">
        <v>115</v>
      </c>
      <c r="B122" s="131"/>
      <c r="C122" s="443"/>
      <c r="D122" s="138" t="s">
        <v>1160</v>
      </c>
      <c r="E122" s="122"/>
      <c r="F122" s="122"/>
      <c r="G122" s="122"/>
      <c r="H122" s="122"/>
      <c r="I122" s="122"/>
      <c r="J122" s="122"/>
      <c r="K122" s="122"/>
      <c r="L122" s="39">
        <v>20</v>
      </c>
      <c r="M122" s="122"/>
      <c r="N122" s="444">
        <f t="shared" si="27"/>
        <v>20</v>
      </c>
    </row>
    <row r="123" spans="1:14" s="109" customFormat="1" ht="16.5">
      <c r="A123" s="1336">
        <v>116</v>
      </c>
      <c r="B123" s="131"/>
      <c r="C123" s="443"/>
      <c r="D123" s="138" t="s">
        <v>1161</v>
      </c>
      <c r="E123" s="122"/>
      <c r="F123" s="122"/>
      <c r="G123" s="122"/>
      <c r="H123" s="122"/>
      <c r="I123" s="122"/>
      <c r="J123" s="122"/>
      <c r="K123" s="122"/>
      <c r="L123" s="39">
        <v>15</v>
      </c>
      <c r="M123" s="122"/>
      <c r="N123" s="444">
        <f t="shared" si="27"/>
        <v>15</v>
      </c>
    </row>
    <row r="124" spans="1:14" s="109" customFormat="1" ht="16.5">
      <c r="A124" s="1336">
        <v>117</v>
      </c>
      <c r="B124" s="131"/>
      <c r="C124" s="443"/>
      <c r="D124" s="138" t="s">
        <v>1167</v>
      </c>
      <c r="E124" s="122"/>
      <c r="F124" s="122"/>
      <c r="G124" s="122"/>
      <c r="H124" s="122"/>
      <c r="I124" s="122"/>
      <c r="J124" s="122"/>
      <c r="K124" s="122"/>
      <c r="L124" s="39">
        <v>50</v>
      </c>
      <c r="M124" s="122"/>
      <c r="N124" s="444">
        <f t="shared" si="27"/>
        <v>50</v>
      </c>
    </row>
    <row r="125" spans="1:14" s="132" customFormat="1" ht="15">
      <c r="A125" s="1336">
        <v>118</v>
      </c>
      <c r="B125" s="1563"/>
      <c r="C125" s="1564"/>
      <c r="D125" s="135" t="s">
        <v>984</v>
      </c>
      <c r="E125" s="136">
        <f>SUM(E118:E124)</f>
        <v>24000</v>
      </c>
      <c r="F125" s="136">
        <f aca="true" t="shared" si="28" ref="F125:N125">SUM(F118:F124)</f>
        <v>0</v>
      </c>
      <c r="G125" s="136">
        <f t="shared" si="28"/>
        <v>0</v>
      </c>
      <c r="H125" s="136">
        <f t="shared" si="28"/>
        <v>0</v>
      </c>
      <c r="I125" s="136">
        <f t="shared" si="28"/>
        <v>0</v>
      </c>
      <c r="J125" s="136">
        <f t="shared" si="28"/>
        <v>0</v>
      </c>
      <c r="K125" s="136">
        <f t="shared" si="28"/>
        <v>35840</v>
      </c>
      <c r="L125" s="136">
        <f>SUM(L118:L124)</f>
        <v>187271</v>
      </c>
      <c r="M125" s="136">
        <f t="shared" si="28"/>
        <v>0</v>
      </c>
      <c r="N125" s="123">
        <f t="shared" si="28"/>
        <v>247111</v>
      </c>
    </row>
    <row r="126" spans="1:15" ht="30" customHeight="1">
      <c r="A126" s="1336">
        <v>119</v>
      </c>
      <c r="B126" s="120"/>
      <c r="C126" s="111">
        <v>1</v>
      </c>
      <c r="D126" s="103" t="s">
        <v>386</v>
      </c>
      <c r="E126" s="117"/>
      <c r="F126" s="117"/>
      <c r="G126" s="117"/>
      <c r="H126" s="117"/>
      <c r="I126" s="117"/>
      <c r="J126" s="117"/>
      <c r="K126" s="117"/>
      <c r="L126" s="117"/>
      <c r="M126" s="118"/>
      <c r="N126" s="119"/>
      <c r="O126" s="108"/>
    </row>
    <row r="127" spans="1:14" s="1140" customFormat="1" ht="15">
      <c r="A127" s="1336">
        <v>120</v>
      </c>
      <c r="B127" s="1135"/>
      <c r="C127" s="1136"/>
      <c r="D127" s="1137" t="s">
        <v>602</v>
      </c>
      <c r="E127" s="1138"/>
      <c r="F127" s="1138">
        <v>13236</v>
      </c>
      <c r="G127" s="1138"/>
      <c r="H127" s="1138"/>
      <c r="I127" s="1138"/>
      <c r="J127" s="1138"/>
      <c r="K127" s="1138"/>
      <c r="L127" s="1138"/>
      <c r="M127" s="1139"/>
      <c r="N127" s="1133">
        <f aca="true" t="shared" si="29" ref="N127:N216">SUM(E127:L127)</f>
        <v>13236</v>
      </c>
    </row>
    <row r="128" spans="1:14" s="108" customFormat="1" ht="15">
      <c r="A128" s="1336">
        <v>121</v>
      </c>
      <c r="B128" s="120"/>
      <c r="C128" s="111"/>
      <c r="D128" s="720" t="s">
        <v>875</v>
      </c>
      <c r="E128" s="117"/>
      <c r="F128" s="117">
        <v>28686</v>
      </c>
      <c r="G128" s="117"/>
      <c r="H128" s="117"/>
      <c r="I128" s="117"/>
      <c r="J128" s="117"/>
      <c r="K128" s="117">
        <v>4880</v>
      </c>
      <c r="L128" s="117"/>
      <c r="M128" s="118"/>
      <c r="N128" s="442">
        <f t="shared" si="29"/>
        <v>33566</v>
      </c>
    </row>
    <row r="129" spans="1:14" s="448" customFormat="1" ht="15">
      <c r="A129" s="1336">
        <v>122</v>
      </c>
      <c r="B129" s="445"/>
      <c r="C129" s="446"/>
      <c r="D129" s="447" t="s">
        <v>886</v>
      </c>
      <c r="E129" s="129"/>
      <c r="F129" s="129"/>
      <c r="G129" s="129"/>
      <c r="H129" s="129"/>
      <c r="I129" s="129"/>
      <c r="J129" s="129"/>
      <c r="K129" s="129"/>
      <c r="L129" s="129"/>
      <c r="M129" s="129"/>
      <c r="N129" s="444">
        <f t="shared" si="29"/>
        <v>0</v>
      </c>
    </row>
    <row r="130" spans="1:14" s="454" customFormat="1" ht="15">
      <c r="A130" s="1336">
        <v>123</v>
      </c>
      <c r="B130" s="449"/>
      <c r="C130" s="450"/>
      <c r="D130" s="451" t="s">
        <v>875</v>
      </c>
      <c r="E130" s="452">
        <f>SUM(E128:E129)</f>
        <v>0</v>
      </c>
      <c r="F130" s="452">
        <f>SUM(F128:F129)</f>
        <v>28686</v>
      </c>
      <c r="G130" s="452">
        <f aca="true" t="shared" si="30" ref="G130:N130">SUM(G128:G129)</f>
        <v>0</v>
      </c>
      <c r="H130" s="452">
        <f t="shared" si="30"/>
        <v>0</v>
      </c>
      <c r="I130" s="452">
        <f t="shared" si="30"/>
        <v>0</v>
      </c>
      <c r="J130" s="452">
        <f t="shared" si="30"/>
        <v>0</v>
      </c>
      <c r="K130" s="452">
        <f t="shared" si="30"/>
        <v>4880</v>
      </c>
      <c r="L130" s="452">
        <f t="shared" si="30"/>
        <v>0</v>
      </c>
      <c r="M130" s="453">
        <f t="shared" si="30"/>
        <v>0</v>
      </c>
      <c r="N130" s="130">
        <f t="shared" si="30"/>
        <v>33566</v>
      </c>
    </row>
    <row r="131" spans="1:15" s="706" customFormat="1" ht="19.5" customHeight="1">
      <c r="A131" s="1336">
        <v>124</v>
      </c>
      <c r="B131" s="114"/>
      <c r="C131" s="115">
        <v>2</v>
      </c>
      <c r="D131" s="1721" t="s">
        <v>8</v>
      </c>
      <c r="E131" s="1721"/>
      <c r="F131" s="1721"/>
      <c r="G131" s="117"/>
      <c r="H131" s="117"/>
      <c r="I131" s="117"/>
      <c r="J131" s="117"/>
      <c r="K131" s="117"/>
      <c r="L131" s="117"/>
      <c r="M131" s="118"/>
      <c r="N131" s="119"/>
      <c r="O131" s="113"/>
    </row>
    <row r="132" spans="1:14" s="108" customFormat="1" ht="15">
      <c r="A132" s="1336">
        <v>125</v>
      </c>
      <c r="B132" s="120"/>
      <c r="C132" s="111"/>
      <c r="D132" s="720" t="s">
        <v>875</v>
      </c>
      <c r="E132" s="117"/>
      <c r="F132" s="117">
        <v>3382</v>
      </c>
      <c r="G132" s="117"/>
      <c r="H132" s="117"/>
      <c r="I132" s="117"/>
      <c r="J132" s="117"/>
      <c r="K132" s="117">
        <v>1128</v>
      </c>
      <c r="L132" s="117"/>
      <c r="M132" s="118"/>
      <c r="N132" s="442">
        <f>SUM(E132:M132)</f>
        <v>4510</v>
      </c>
    </row>
    <row r="133" spans="1:14" s="448" customFormat="1" ht="15">
      <c r="A133" s="1336">
        <v>126</v>
      </c>
      <c r="B133" s="445"/>
      <c r="C133" s="446"/>
      <c r="D133" s="447" t="s">
        <v>677</v>
      </c>
      <c r="E133" s="129"/>
      <c r="F133" s="129"/>
      <c r="G133" s="129"/>
      <c r="H133" s="129"/>
      <c r="I133" s="129"/>
      <c r="J133" s="129"/>
      <c r="K133" s="129"/>
      <c r="L133" s="129"/>
      <c r="M133" s="129"/>
      <c r="N133" s="444">
        <f>SUM(E133:M133)</f>
        <v>0</v>
      </c>
    </row>
    <row r="134" spans="1:14" s="454" customFormat="1" ht="15">
      <c r="A134" s="1336">
        <v>127</v>
      </c>
      <c r="B134" s="449"/>
      <c r="C134" s="450"/>
      <c r="D134" s="451" t="s">
        <v>984</v>
      </c>
      <c r="E134" s="452">
        <f>SUM(E132:E133)</f>
        <v>0</v>
      </c>
      <c r="F134" s="452">
        <f aca="true" t="shared" si="31" ref="F134:N134">SUM(F132:F133)</f>
        <v>3382</v>
      </c>
      <c r="G134" s="452">
        <f t="shared" si="31"/>
        <v>0</v>
      </c>
      <c r="H134" s="452">
        <f t="shared" si="31"/>
        <v>0</v>
      </c>
      <c r="I134" s="452">
        <f t="shared" si="31"/>
        <v>0</v>
      </c>
      <c r="J134" s="452">
        <f t="shared" si="31"/>
        <v>0</v>
      </c>
      <c r="K134" s="452">
        <f t="shared" si="31"/>
        <v>1128</v>
      </c>
      <c r="L134" s="452">
        <f t="shared" si="31"/>
        <v>0</v>
      </c>
      <c r="M134" s="453">
        <f t="shared" si="31"/>
        <v>0</v>
      </c>
      <c r="N134" s="130">
        <f t="shared" si="31"/>
        <v>4510</v>
      </c>
    </row>
    <row r="135" spans="1:14" s="113" customFormat="1" ht="36" customHeight="1">
      <c r="A135" s="1336">
        <v>128</v>
      </c>
      <c r="B135" s="114">
        <v>11</v>
      </c>
      <c r="C135" s="115"/>
      <c r="D135" s="133" t="s">
        <v>94</v>
      </c>
      <c r="E135" s="110"/>
      <c r="F135" s="110"/>
      <c r="G135" s="110"/>
      <c r="H135" s="110"/>
      <c r="I135" s="110"/>
      <c r="J135" s="110"/>
      <c r="K135" s="110"/>
      <c r="L135" s="110"/>
      <c r="M135" s="122"/>
      <c r="N135" s="123"/>
    </row>
    <row r="136" spans="1:14" s="1140" customFormat="1" ht="15">
      <c r="A136" s="1336">
        <v>129</v>
      </c>
      <c r="B136" s="1135"/>
      <c r="C136" s="1136"/>
      <c r="D136" s="1143" t="s">
        <v>602</v>
      </c>
      <c r="E136" s="1138">
        <v>7160</v>
      </c>
      <c r="F136" s="1138">
        <v>4000</v>
      </c>
      <c r="G136" s="1138"/>
      <c r="H136" s="1138"/>
      <c r="I136" s="1138"/>
      <c r="J136" s="1138"/>
      <c r="K136" s="1138"/>
      <c r="L136" s="1138">
        <v>71807</v>
      </c>
      <c r="M136" s="1139"/>
      <c r="N136" s="1133">
        <f t="shared" si="29"/>
        <v>82967</v>
      </c>
    </row>
    <row r="137" spans="1:14" s="108" customFormat="1" ht="15">
      <c r="A137" s="1336">
        <v>130</v>
      </c>
      <c r="B137" s="120"/>
      <c r="C137" s="111"/>
      <c r="D137" s="710" t="s">
        <v>875</v>
      </c>
      <c r="E137" s="117">
        <v>13050</v>
      </c>
      <c r="F137" s="117">
        <v>4000</v>
      </c>
      <c r="G137" s="117"/>
      <c r="H137" s="117"/>
      <c r="I137" s="117"/>
      <c r="J137" s="117"/>
      <c r="K137" s="117">
        <v>3689</v>
      </c>
      <c r="L137" s="117">
        <v>79036</v>
      </c>
      <c r="M137" s="118"/>
      <c r="N137" s="442">
        <f t="shared" si="29"/>
        <v>99775</v>
      </c>
    </row>
    <row r="138" spans="1:14" s="109" customFormat="1" ht="15">
      <c r="A138" s="1336">
        <v>131</v>
      </c>
      <c r="B138" s="131"/>
      <c r="C138" s="443"/>
      <c r="D138" s="138" t="s">
        <v>991</v>
      </c>
      <c r="E138" s="122"/>
      <c r="F138" s="122"/>
      <c r="G138" s="122"/>
      <c r="H138" s="122"/>
      <c r="I138" s="122"/>
      <c r="J138" s="122"/>
      <c r="K138" s="122"/>
      <c r="L138" s="122">
        <v>55</v>
      </c>
      <c r="M138" s="122"/>
      <c r="N138" s="444">
        <f t="shared" si="29"/>
        <v>55</v>
      </c>
    </row>
    <row r="139" spans="1:14" s="109" customFormat="1" ht="15">
      <c r="A139" s="1336">
        <v>132</v>
      </c>
      <c r="B139" s="131"/>
      <c r="C139" s="443"/>
      <c r="D139" s="138" t="s">
        <v>1053</v>
      </c>
      <c r="E139" s="122"/>
      <c r="F139" s="122"/>
      <c r="G139" s="122"/>
      <c r="H139" s="122"/>
      <c r="I139" s="122"/>
      <c r="J139" s="122"/>
      <c r="K139" s="122"/>
      <c r="L139" s="122">
        <v>437</v>
      </c>
      <c r="M139" s="122"/>
      <c r="N139" s="444">
        <f t="shared" si="29"/>
        <v>437</v>
      </c>
    </row>
    <row r="140" spans="1:14" s="109" customFormat="1" ht="15">
      <c r="A140" s="1336">
        <v>133</v>
      </c>
      <c r="B140" s="131"/>
      <c r="C140" s="443"/>
      <c r="D140" s="138" t="s">
        <v>1070</v>
      </c>
      <c r="E140" s="122">
        <v>1814</v>
      </c>
      <c r="F140" s="122">
        <v>442</v>
      </c>
      <c r="G140" s="122">
        <v>51</v>
      </c>
      <c r="H140" s="122"/>
      <c r="I140" s="122"/>
      <c r="J140" s="122"/>
      <c r="K140" s="122"/>
      <c r="L140" s="122">
        <v>5040</v>
      </c>
      <c r="M140" s="122"/>
      <c r="N140" s="444">
        <f t="shared" si="29"/>
        <v>7347</v>
      </c>
    </row>
    <row r="141" spans="1:14" s="132" customFormat="1" ht="15">
      <c r="A141" s="1336">
        <v>134</v>
      </c>
      <c r="B141" s="1563"/>
      <c r="C141" s="1564"/>
      <c r="D141" s="135" t="s">
        <v>984</v>
      </c>
      <c r="E141" s="136">
        <f>SUM(E137:E140)</f>
        <v>14864</v>
      </c>
      <c r="F141" s="136">
        <f aca="true" t="shared" si="32" ref="F141:N141">SUM(F137:F140)</f>
        <v>4442</v>
      </c>
      <c r="G141" s="136">
        <f t="shared" si="32"/>
        <v>51</v>
      </c>
      <c r="H141" s="136">
        <f t="shared" si="32"/>
        <v>0</v>
      </c>
      <c r="I141" s="136">
        <f t="shared" si="32"/>
        <v>0</v>
      </c>
      <c r="J141" s="136">
        <f t="shared" si="32"/>
        <v>0</v>
      </c>
      <c r="K141" s="136">
        <f t="shared" si="32"/>
        <v>3689</v>
      </c>
      <c r="L141" s="136">
        <f t="shared" si="32"/>
        <v>84568</v>
      </c>
      <c r="M141" s="136">
        <f t="shared" si="32"/>
        <v>0</v>
      </c>
      <c r="N141" s="123">
        <f t="shared" si="32"/>
        <v>107614</v>
      </c>
    </row>
    <row r="142" spans="1:15" s="706" customFormat="1" ht="19.5" customHeight="1">
      <c r="A142" s="1336">
        <v>135</v>
      </c>
      <c r="B142" s="114"/>
      <c r="C142" s="115">
        <v>1</v>
      </c>
      <c r="D142" s="1329" t="s">
        <v>386</v>
      </c>
      <c r="E142" s="117"/>
      <c r="F142" s="117"/>
      <c r="G142" s="117"/>
      <c r="H142" s="117"/>
      <c r="I142" s="117"/>
      <c r="J142" s="117"/>
      <c r="K142" s="117"/>
      <c r="L142" s="117"/>
      <c r="M142" s="118"/>
      <c r="N142" s="119"/>
      <c r="O142" s="113"/>
    </row>
    <row r="143" spans="1:14" s="1140" customFormat="1" ht="15">
      <c r="A143" s="1336">
        <v>136</v>
      </c>
      <c r="B143" s="1135"/>
      <c r="C143" s="1136"/>
      <c r="D143" s="1137" t="s">
        <v>602</v>
      </c>
      <c r="E143" s="1138"/>
      <c r="F143" s="1138">
        <v>8200</v>
      </c>
      <c r="G143" s="1138"/>
      <c r="H143" s="1138"/>
      <c r="I143" s="1138"/>
      <c r="J143" s="1138"/>
      <c r="K143" s="1138"/>
      <c r="L143" s="1138"/>
      <c r="M143" s="1139"/>
      <c r="N143" s="1133">
        <f t="shared" si="29"/>
        <v>8200</v>
      </c>
    </row>
    <row r="144" spans="1:14" s="108" customFormat="1" ht="15">
      <c r="A144" s="1336">
        <v>137</v>
      </c>
      <c r="B144" s="120"/>
      <c r="C144" s="111"/>
      <c r="D144" s="720" t="s">
        <v>875</v>
      </c>
      <c r="E144" s="117"/>
      <c r="F144" s="117">
        <v>11225</v>
      </c>
      <c r="G144" s="117"/>
      <c r="H144" s="117"/>
      <c r="I144" s="117"/>
      <c r="J144" s="117"/>
      <c r="K144" s="117">
        <v>75</v>
      </c>
      <c r="L144" s="117"/>
      <c r="M144" s="118"/>
      <c r="N144" s="442">
        <f t="shared" si="29"/>
        <v>11300</v>
      </c>
    </row>
    <row r="145" spans="1:14" s="448" customFormat="1" ht="15">
      <c r="A145" s="1336">
        <v>138</v>
      </c>
      <c r="B145" s="445"/>
      <c r="C145" s="446"/>
      <c r="D145" s="447" t="s">
        <v>603</v>
      </c>
      <c r="E145" s="129"/>
      <c r="F145" s="129"/>
      <c r="G145" s="129"/>
      <c r="H145" s="129"/>
      <c r="I145" s="129"/>
      <c r="J145" s="129"/>
      <c r="K145" s="129"/>
      <c r="L145" s="129"/>
      <c r="M145" s="129"/>
      <c r="N145" s="444">
        <f t="shared" si="29"/>
        <v>0</v>
      </c>
    </row>
    <row r="146" spans="1:14" s="454" customFormat="1" ht="15">
      <c r="A146" s="1336">
        <v>139</v>
      </c>
      <c r="B146" s="449"/>
      <c r="C146" s="450"/>
      <c r="D146" s="451" t="s">
        <v>984</v>
      </c>
      <c r="E146" s="452">
        <f>SUM(E144:E145)</f>
        <v>0</v>
      </c>
      <c r="F146" s="452">
        <f>SUM(F144:F145)</f>
        <v>11225</v>
      </c>
      <c r="G146" s="452">
        <f aca="true" t="shared" si="33" ref="G146:N146">SUM(G144:G145)</f>
        <v>0</v>
      </c>
      <c r="H146" s="452">
        <f t="shared" si="33"/>
        <v>0</v>
      </c>
      <c r="I146" s="452">
        <f t="shared" si="33"/>
        <v>0</v>
      </c>
      <c r="J146" s="452">
        <f t="shared" si="33"/>
        <v>0</v>
      </c>
      <c r="K146" s="452">
        <f t="shared" si="33"/>
        <v>75</v>
      </c>
      <c r="L146" s="452">
        <f t="shared" si="33"/>
        <v>0</v>
      </c>
      <c r="M146" s="453">
        <f t="shared" si="33"/>
        <v>0</v>
      </c>
      <c r="N146" s="130">
        <f t="shared" si="33"/>
        <v>11300</v>
      </c>
    </row>
    <row r="147" spans="1:15" s="706" customFormat="1" ht="19.5" customHeight="1">
      <c r="A147" s="1336">
        <v>140</v>
      </c>
      <c r="B147" s="114"/>
      <c r="C147" s="115">
        <v>2</v>
      </c>
      <c r="D147" s="1329" t="s">
        <v>407</v>
      </c>
      <c r="E147" s="117"/>
      <c r="F147" s="117"/>
      <c r="G147" s="117"/>
      <c r="H147" s="117"/>
      <c r="I147" s="117"/>
      <c r="J147" s="117"/>
      <c r="K147" s="117"/>
      <c r="L147" s="117"/>
      <c r="M147" s="118"/>
      <c r="N147" s="119"/>
      <c r="O147" s="113"/>
    </row>
    <row r="148" spans="1:14" s="108" customFormat="1" ht="15">
      <c r="A148" s="1336">
        <v>141</v>
      </c>
      <c r="B148" s="120"/>
      <c r="C148" s="111"/>
      <c r="D148" s="720" t="s">
        <v>875</v>
      </c>
      <c r="E148" s="117"/>
      <c r="F148" s="117"/>
      <c r="G148" s="117"/>
      <c r="H148" s="117"/>
      <c r="I148" s="117"/>
      <c r="J148" s="117"/>
      <c r="K148" s="117">
        <v>996</v>
      </c>
      <c r="L148" s="117"/>
      <c r="M148" s="118"/>
      <c r="N148" s="442">
        <f t="shared" si="29"/>
        <v>996</v>
      </c>
    </row>
    <row r="149" spans="1:14" s="448" customFormat="1" ht="15">
      <c r="A149" s="1336">
        <v>142</v>
      </c>
      <c r="B149" s="445"/>
      <c r="C149" s="446"/>
      <c r="D149" s="447" t="s">
        <v>603</v>
      </c>
      <c r="E149" s="129"/>
      <c r="F149" s="129"/>
      <c r="G149" s="129"/>
      <c r="H149" s="129"/>
      <c r="I149" s="129"/>
      <c r="J149" s="129"/>
      <c r="K149" s="129"/>
      <c r="L149" s="129"/>
      <c r="M149" s="129"/>
      <c r="N149" s="444">
        <f t="shared" si="29"/>
        <v>0</v>
      </c>
    </row>
    <row r="150" spans="1:14" s="454" customFormat="1" ht="15">
      <c r="A150" s="1336">
        <v>143</v>
      </c>
      <c r="B150" s="449"/>
      <c r="C150" s="450"/>
      <c r="D150" s="451" t="s">
        <v>984</v>
      </c>
      <c r="E150" s="452">
        <f aca="true" t="shared" si="34" ref="E150:J150">SUM(E148:E149)</f>
        <v>0</v>
      </c>
      <c r="F150" s="452">
        <f t="shared" si="34"/>
        <v>0</v>
      </c>
      <c r="G150" s="452">
        <f t="shared" si="34"/>
        <v>0</v>
      </c>
      <c r="H150" s="452">
        <f t="shared" si="34"/>
        <v>0</v>
      </c>
      <c r="I150" s="452">
        <f t="shared" si="34"/>
        <v>0</v>
      </c>
      <c r="J150" s="452">
        <f t="shared" si="34"/>
        <v>0</v>
      </c>
      <c r="K150" s="452">
        <f>SUM(K148:K149)</f>
        <v>996</v>
      </c>
      <c r="L150" s="452">
        <f>SUM(L148:L149)</f>
        <v>0</v>
      </c>
      <c r="M150" s="453">
        <f>SUM(M148:M149)</f>
        <v>0</v>
      </c>
      <c r="N150" s="130">
        <f>SUM(N148:N149)</f>
        <v>996</v>
      </c>
    </row>
    <row r="151" spans="1:14" s="113" customFormat="1" ht="25.5" customHeight="1">
      <c r="A151" s="1336">
        <v>144</v>
      </c>
      <c r="B151" s="114">
        <v>12</v>
      </c>
      <c r="C151" s="115"/>
      <c r="D151" s="133" t="s">
        <v>96</v>
      </c>
      <c r="E151" s="110"/>
      <c r="F151" s="110"/>
      <c r="G151" s="110"/>
      <c r="H151" s="110"/>
      <c r="I151" s="110"/>
      <c r="J151" s="110"/>
      <c r="K151" s="110"/>
      <c r="L151" s="110"/>
      <c r="M151" s="122"/>
      <c r="N151" s="123"/>
    </row>
    <row r="152" spans="1:14" s="1140" customFormat="1" ht="15">
      <c r="A152" s="1336">
        <v>145</v>
      </c>
      <c r="B152" s="1135"/>
      <c r="C152" s="1136"/>
      <c r="D152" s="1143" t="s">
        <v>602</v>
      </c>
      <c r="E152" s="1138">
        <v>20200</v>
      </c>
      <c r="F152" s="1138"/>
      <c r="G152" s="1138"/>
      <c r="H152" s="1138"/>
      <c r="I152" s="1138"/>
      <c r="J152" s="1138"/>
      <c r="K152" s="1138"/>
      <c r="L152" s="1138">
        <v>344347</v>
      </c>
      <c r="M152" s="1139">
        <v>277028</v>
      </c>
      <c r="N152" s="1133">
        <f t="shared" si="29"/>
        <v>364547</v>
      </c>
    </row>
    <row r="153" spans="1:14" s="108" customFormat="1" ht="15">
      <c r="A153" s="1336">
        <v>146</v>
      </c>
      <c r="B153" s="120"/>
      <c r="C153" s="111"/>
      <c r="D153" s="710" t="s">
        <v>875</v>
      </c>
      <c r="E153" s="117">
        <v>32808</v>
      </c>
      <c r="F153" s="117">
        <v>3091</v>
      </c>
      <c r="G153" s="117">
        <v>2422</v>
      </c>
      <c r="H153" s="117"/>
      <c r="I153" s="117"/>
      <c r="J153" s="117">
        <v>2378</v>
      </c>
      <c r="K153" s="117">
        <v>7426</v>
      </c>
      <c r="L153" s="117">
        <v>351413</v>
      </c>
      <c r="M153" s="118">
        <v>277028</v>
      </c>
      <c r="N153" s="442">
        <f t="shared" si="29"/>
        <v>399538</v>
      </c>
    </row>
    <row r="154" spans="1:14" s="109" customFormat="1" ht="15">
      <c r="A154" s="1336">
        <v>147</v>
      </c>
      <c r="B154" s="131"/>
      <c r="C154" s="443"/>
      <c r="D154" s="138" t="s">
        <v>991</v>
      </c>
      <c r="E154" s="122"/>
      <c r="F154" s="122"/>
      <c r="G154" s="122"/>
      <c r="H154" s="122"/>
      <c r="I154" s="122"/>
      <c r="J154" s="122"/>
      <c r="K154" s="122"/>
      <c r="L154" s="122">
        <v>309</v>
      </c>
      <c r="M154" s="122"/>
      <c r="N154" s="444">
        <f t="shared" si="29"/>
        <v>309</v>
      </c>
    </row>
    <row r="155" spans="1:14" s="109" customFormat="1" ht="15">
      <c r="A155" s="1336">
        <v>148</v>
      </c>
      <c r="B155" s="131"/>
      <c r="C155" s="443"/>
      <c r="D155" s="138" t="s">
        <v>1012</v>
      </c>
      <c r="E155" s="122">
        <v>5244</v>
      </c>
      <c r="F155" s="122">
        <v>194</v>
      </c>
      <c r="G155" s="122"/>
      <c r="H155" s="122"/>
      <c r="I155" s="122"/>
      <c r="J155" s="122"/>
      <c r="K155" s="122"/>
      <c r="L155" s="122"/>
      <c r="M155" s="122"/>
      <c r="N155" s="444">
        <f t="shared" si="29"/>
        <v>5438</v>
      </c>
    </row>
    <row r="156" spans="1:14" s="109" customFormat="1" ht="15">
      <c r="A156" s="1336">
        <v>149</v>
      </c>
      <c r="B156" s="131"/>
      <c r="C156" s="443"/>
      <c r="D156" s="138" t="s">
        <v>1053</v>
      </c>
      <c r="E156" s="122"/>
      <c r="F156" s="122"/>
      <c r="G156" s="122"/>
      <c r="H156" s="122"/>
      <c r="I156" s="122"/>
      <c r="J156" s="122"/>
      <c r="K156" s="122"/>
      <c r="L156" s="122">
        <v>3092</v>
      </c>
      <c r="M156" s="122"/>
      <c r="N156" s="444">
        <f t="shared" si="29"/>
        <v>3092</v>
      </c>
    </row>
    <row r="157" spans="1:14" s="109" customFormat="1" ht="45">
      <c r="A157" s="1337">
        <v>150</v>
      </c>
      <c r="B157" s="131"/>
      <c r="C157" s="443"/>
      <c r="D157" s="713" t="s">
        <v>1245</v>
      </c>
      <c r="E157" s="122"/>
      <c r="F157" s="122"/>
      <c r="G157" s="122"/>
      <c r="H157" s="122"/>
      <c r="I157" s="122"/>
      <c r="J157" s="122"/>
      <c r="K157" s="122"/>
      <c r="L157" s="122">
        <v>200</v>
      </c>
      <c r="M157" s="122"/>
      <c r="N157" s="444">
        <f t="shared" si="29"/>
        <v>200</v>
      </c>
    </row>
    <row r="158" spans="1:14" s="132" customFormat="1" ht="15">
      <c r="A158" s="1336">
        <v>151</v>
      </c>
      <c r="B158" s="1563"/>
      <c r="C158" s="1564"/>
      <c r="D158" s="135" t="s">
        <v>984</v>
      </c>
      <c r="E158" s="136">
        <f>SUM(E153:E157)</f>
        <v>38052</v>
      </c>
      <c r="F158" s="136">
        <f aca="true" t="shared" si="35" ref="F158:N158">SUM(F153:F157)</f>
        <v>3285</v>
      </c>
      <c r="G158" s="136">
        <f t="shared" si="35"/>
        <v>2422</v>
      </c>
      <c r="H158" s="136">
        <f t="shared" si="35"/>
        <v>0</v>
      </c>
      <c r="I158" s="136">
        <f t="shared" si="35"/>
        <v>0</v>
      </c>
      <c r="J158" s="136">
        <f t="shared" si="35"/>
        <v>2378</v>
      </c>
      <c r="K158" s="136">
        <f t="shared" si="35"/>
        <v>7426</v>
      </c>
      <c r="L158" s="136">
        <f t="shared" si="35"/>
        <v>355014</v>
      </c>
      <c r="M158" s="136">
        <f t="shared" si="35"/>
        <v>277028</v>
      </c>
      <c r="N158" s="123">
        <f t="shared" si="35"/>
        <v>408577</v>
      </c>
    </row>
    <row r="159" spans="1:15" s="706" customFormat="1" ht="15">
      <c r="A159" s="1336">
        <v>152</v>
      </c>
      <c r="B159" s="114"/>
      <c r="C159" s="115">
        <v>1</v>
      </c>
      <c r="D159" s="1721" t="s">
        <v>387</v>
      </c>
      <c r="E159" s="1721"/>
      <c r="F159" s="1721"/>
      <c r="G159" s="133"/>
      <c r="H159" s="117"/>
      <c r="I159" s="117"/>
      <c r="J159" s="117"/>
      <c r="K159" s="117"/>
      <c r="L159" s="117"/>
      <c r="M159" s="118"/>
      <c r="N159" s="119"/>
      <c r="O159" s="113"/>
    </row>
    <row r="160" spans="1:14" s="1140" customFormat="1" ht="15">
      <c r="A160" s="1336">
        <v>153</v>
      </c>
      <c r="B160" s="1135"/>
      <c r="C160" s="1136"/>
      <c r="D160" s="1137" t="s">
        <v>602</v>
      </c>
      <c r="E160" s="1138"/>
      <c r="F160" s="1138"/>
      <c r="G160" s="1138"/>
      <c r="H160" s="1138"/>
      <c r="I160" s="1138"/>
      <c r="J160" s="1138"/>
      <c r="K160" s="1138"/>
      <c r="L160" s="1138"/>
      <c r="M160" s="1139"/>
      <c r="N160" s="1133">
        <f>SUM(E160:L160)</f>
        <v>0</v>
      </c>
    </row>
    <row r="161" spans="1:14" s="108" customFormat="1" ht="15">
      <c r="A161" s="1336">
        <v>154</v>
      </c>
      <c r="B161" s="120"/>
      <c r="C161" s="111"/>
      <c r="D161" s="720" t="s">
        <v>875</v>
      </c>
      <c r="E161" s="117"/>
      <c r="F161" s="117"/>
      <c r="G161" s="117"/>
      <c r="H161" s="117"/>
      <c r="I161" s="117"/>
      <c r="J161" s="117"/>
      <c r="K161" s="117"/>
      <c r="L161" s="117"/>
      <c r="M161" s="118"/>
      <c r="N161" s="442">
        <f>SUM(E161:L161)</f>
        <v>0</v>
      </c>
    </row>
    <row r="162" spans="1:14" s="448" customFormat="1" ht="15">
      <c r="A162" s="1336">
        <v>155</v>
      </c>
      <c r="B162" s="445"/>
      <c r="C162" s="446"/>
      <c r="D162" s="447" t="s">
        <v>603</v>
      </c>
      <c r="E162" s="129"/>
      <c r="F162" s="129"/>
      <c r="G162" s="129"/>
      <c r="H162" s="129"/>
      <c r="I162" s="129"/>
      <c r="J162" s="129"/>
      <c r="K162" s="129"/>
      <c r="L162" s="129"/>
      <c r="M162" s="129"/>
      <c r="N162" s="444">
        <f>SUM(E162:L162)</f>
        <v>0</v>
      </c>
    </row>
    <row r="163" spans="1:14" s="454" customFormat="1" ht="15">
      <c r="A163" s="1336">
        <v>156</v>
      </c>
      <c r="B163" s="449"/>
      <c r="C163" s="450"/>
      <c r="D163" s="451" t="s">
        <v>984</v>
      </c>
      <c r="E163" s="452">
        <f>SUM(E160:E162)</f>
        <v>0</v>
      </c>
      <c r="F163" s="452">
        <f aca="true" t="shared" si="36" ref="F163:M163">SUM(F160:F162)</f>
        <v>0</v>
      </c>
      <c r="G163" s="452">
        <f t="shared" si="36"/>
        <v>0</v>
      </c>
      <c r="H163" s="452">
        <f t="shared" si="36"/>
        <v>0</v>
      </c>
      <c r="I163" s="452">
        <f t="shared" si="36"/>
        <v>0</v>
      </c>
      <c r="J163" s="452">
        <f t="shared" si="36"/>
        <v>0</v>
      </c>
      <c r="K163" s="452">
        <f t="shared" si="36"/>
        <v>0</v>
      </c>
      <c r="L163" s="452">
        <f t="shared" si="36"/>
        <v>0</v>
      </c>
      <c r="M163" s="453">
        <f t="shared" si="36"/>
        <v>0</v>
      </c>
      <c r="N163" s="119">
        <f>SUM(E163:L163)</f>
        <v>0</v>
      </c>
    </row>
    <row r="164" spans="1:15" s="706" customFormat="1" ht="15">
      <c r="A164" s="1336">
        <v>157</v>
      </c>
      <c r="B164" s="114"/>
      <c r="C164" s="115">
        <v>2</v>
      </c>
      <c r="D164" s="1559" t="s">
        <v>379</v>
      </c>
      <c r="E164" s="133"/>
      <c r="F164" s="133"/>
      <c r="G164" s="133"/>
      <c r="H164" s="117"/>
      <c r="I164" s="117"/>
      <c r="J164" s="117"/>
      <c r="K164" s="117"/>
      <c r="L164" s="117"/>
      <c r="M164" s="118"/>
      <c r="N164" s="119"/>
      <c r="O164" s="113"/>
    </row>
    <row r="165" spans="1:14" s="1140" customFormat="1" ht="15">
      <c r="A165" s="1336">
        <v>158</v>
      </c>
      <c r="B165" s="1135"/>
      <c r="C165" s="1136"/>
      <c r="D165" s="1137" t="s">
        <v>602</v>
      </c>
      <c r="E165" s="1138"/>
      <c r="F165" s="1138">
        <v>1258</v>
      </c>
      <c r="G165" s="1138"/>
      <c r="H165" s="1138"/>
      <c r="I165" s="1138"/>
      <c r="J165" s="1138"/>
      <c r="K165" s="1138"/>
      <c r="L165" s="1138"/>
      <c r="M165" s="1139"/>
      <c r="N165" s="1133">
        <f t="shared" si="29"/>
        <v>1258</v>
      </c>
    </row>
    <row r="166" spans="1:14" s="108" customFormat="1" ht="15">
      <c r="A166" s="1336">
        <v>159</v>
      </c>
      <c r="B166" s="120"/>
      <c r="C166" s="111"/>
      <c r="D166" s="720" t="s">
        <v>875</v>
      </c>
      <c r="E166" s="117"/>
      <c r="F166" s="117">
        <v>5529</v>
      </c>
      <c r="G166" s="117"/>
      <c r="H166" s="117"/>
      <c r="I166" s="117"/>
      <c r="J166" s="117"/>
      <c r="K166" s="117">
        <v>88</v>
      </c>
      <c r="L166" s="117"/>
      <c r="M166" s="118"/>
      <c r="N166" s="442">
        <f t="shared" si="29"/>
        <v>5617</v>
      </c>
    </row>
    <row r="167" spans="1:14" s="448" customFormat="1" ht="15">
      <c r="A167" s="1336">
        <v>160</v>
      </c>
      <c r="B167" s="445"/>
      <c r="C167" s="446"/>
      <c r="D167" s="447" t="s">
        <v>603</v>
      </c>
      <c r="E167" s="129"/>
      <c r="F167" s="129">
        <v>1048</v>
      </c>
      <c r="G167" s="129"/>
      <c r="H167" s="129"/>
      <c r="I167" s="129"/>
      <c r="J167" s="129"/>
      <c r="K167" s="129"/>
      <c r="L167" s="129"/>
      <c r="M167" s="129"/>
      <c r="N167" s="444">
        <f t="shared" si="29"/>
        <v>1048</v>
      </c>
    </row>
    <row r="168" spans="1:14" s="454" customFormat="1" ht="15">
      <c r="A168" s="1336">
        <v>161</v>
      </c>
      <c r="B168" s="449"/>
      <c r="C168" s="450"/>
      <c r="D168" s="451" t="s">
        <v>984</v>
      </c>
      <c r="E168" s="452">
        <f>SUM(E166:E167)</f>
        <v>0</v>
      </c>
      <c r="F168" s="452">
        <f>SUM(F166:F167)</f>
        <v>6577</v>
      </c>
      <c r="G168" s="452">
        <f aca="true" t="shared" si="37" ref="G168:M168">SUM(G166:G167)</f>
        <v>0</v>
      </c>
      <c r="H168" s="452">
        <f t="shared" si="37"/>
        <v>0</v>
      </c>
      <c r="I168" s="452">
        <f t="shared" si="37"/>
        <v>0</v>
      </c>
      <c r="J168" s="452">
        <f t="shared" si="37"/>
        <v>0</v>
      </c>
      <c r="K168" s="452">
        <f t="shared" si="37"/>
        <v>88</v>
      </c>
      <c r="L168" s="452">
        <f t="shared" si="37"/>
        <v>0</v>
      </c>
      <c r="M168" s="453">
        <f t="shared" si="37"/>
        <v>0</v>
      </c>
      <c r="N168" s="119">
        <f t="shared" si="29"/>
        <v>6665</v>
      </c>
    </row>
    <row r="169" spans="1:14" s="113" customFormat="1" ht="25.5" customHeight="1">
      <c r="A169" s="1336">
        <v>162</v>
      </c>
      <c r="B169" s="114">
        <v>13</v>
      </c>
      <c r="C169" s="115"/>
      <c r="D169" s="133" t="s">
        <v>190</v>
      </c>
      <c r="E169" s="110"/>
      <c r="F169" s="110"/>
      <c r="G169" s="110"/>
      <c r="H169" s="110"/>
      <c r="I169" s="110"/>
      <c r="J169" s="110"/>
      <c r="K169" s="110"/>
      <c r="L169" s="110"/>
      <c r="M169" s="122"/>
      <c r="N169" s="123"/>
    </row>
    <row r="170" spans="1:14" s="1140" customFormat="1" ht="15">
      <c r="A170" s="1336">
        <v>163</v>
      </c>
      <c r="B170" s="1135"/>
      <c r="C170" s="1136"/>
      <c r="D170" s="1143" t="s">
        <v>602</v>
      </c>
      <c r="E170" s="1138">
        <v>194000</v>
      </c>
      <c r="F170" s="1138"/>
      <c r="G170" s="1138"/>
      <c r="H170" s="1138"/>
      <c r="I170" s="1138"/>
      <c r="J170" s="1138"/>
      <c r="K170" s="1138"/>
      <c r="L170" s="1138">
        <v>125730</v>
      </c>
      <c r="M170" s="1139">
        <v>112700</v>
      </c>
      <c r="N170" s="1133">
        <f t="shared" si="29"/>
        <v>319730</v>
      </c>
    </row>
    <row r="171" spans="1:14" s="108" customFormat="1" ht="15">
      <c r="A171" s="1336">
        <v>164</v>
      </c>
      <c r="B171" s="120"/>
      <c r="C171" s="111"/>
      <c r="D171" s="710" t="s">
        <v>875</v>
      </c>
      <c r="E171" s="117">
        <v>194000</v>
      </c>
      <c r="F171" s="117">
        <v>3200</v>
      </c>
      <c r="G171" s="117">
        <v>170</v>
      </c>
      <c r="H171" s="117"/>
      <c r="I171" s="117"/>
      <c r="J171" s="117"/>
      <c r="K171" s="117">
        <v>29894</v>
      </c>
      <c r="L171" s="117">
        <v>130783</v>
      </c>
      <c r="M171" s="118">
        <v>112700</v>
      </c>
      <c r="N171" s="442">
        <f t="shared" si="29"/>
        <v>358047</v>
      </c>
    </row>
    <row r="172" spans="1:14" s="109" customFormat="1" ht="15">
      <c r="A172" s="1336">
        <v>165</v>
      </c>
      <c r="B172" s="131"/>
      <c r="C172" s="443"/>
      <c r="D172" s="138" t="s">
        <v>991</v>
      </c>
      <c r="E172" s="122"/>
      <c r="F172" s="122"/>
      <c r="G172" s="122"/>
      <c r="H172" s="122"/>
      <c r="I172" s="122"/>
      <c r="J172" s="122"/>
      <c r="K172" s="122"/>
      <c r="L172" s="122">
        <v>230</v>
      </c>
      <c r="M172" s="122"/>
      <c r="N172" s="444">
        <f t="shared" si="29"/>
        <v>230</v>
      </c>
    </row>
    <row r="173" spans="1:14" s="109" customFormat="1" ht="15">
      <c r="A173" s="1336">
        <v>166</v>
      </c>
      <c r="B173" s="131"/>
      <c r="C173" s="443"/>
      <c r="D173" s="138" t="s">
        <v>1051</v>
      </c>
      <c r="E173" s="122">
        <v>38000</v>
      </c>
      <c r="F173" s="122"/>
      <c r="G173" s="122"/>
      <c r="H173" s="122"/>
      <c r="I173" s="122"/>
      <c r="J173" s="122"/>
      <c r="K173" s="122"/>
      <c r="L173" s="122"/>
      <c r="M173" s="122"/>
      <c r="N173" s="444">
        <f t="shared" si="29"/>
        <v>38000</v>
      </c>
    </row>
    <row r="174" spans="1:14" s="109" customFormat="1" ht="15">
      <c r="A174" s="1336">
        <v>167</v>
      </c>
      <c r="B174" s="131"/>
      <c r="C174" s="443"/>
      <c r="D174" s="138" t="s">
        <v>1053</v>
      </c>
      <c r="E174" s="122"/>
      <c r="F174" s="122"/>
      <c r="G174" s="122"/>
      <c r="H174" s="122"/>
      <c r="I174" s="122"/>
      <c r="J174" s="122"/>
      <c r="K174" s="122"/>
      <c r="L174" s="122">
        <v>930</v>
      </c>
      <c r="M174" s="122"/>
      <c r="N174" s="444">
        <f t="shared" si="29"/>
        <v>930</v>
      </c>
    </row>
    <row r="175" spans="1:14" s="109" customFormat="1" ht="16.5">
      <c r="A175" s="1336">
        <v>168</v>
      </c>
      <c r="B175" s="131"/>
      <c r="C175" s="443"/>
      <c r="D175" s="138" t="s">
        <v>1122</v>
      </c>
      <c r="E175" s="122"/>
      <c r="F175" s="122"/>
      <c r="G175" s="122"/>
      <c r="H175" s="122"/>
      <c r="I175" s="122"/>
      <c r="J175" s="122"/>
      <c r="K175" s="122"/>
      <c r="L175" s="39">
        <v>50</v>
      </c>
      <c r="M175" s="122"/>
      <c r="N175" s="444">
        <f t="shared" si="29"/>
        <v>50</v>
      </c>
    </row>
    <row r="176" spans="1:14" s="109" customFormat="1" ht="16.5">
      <c r="A176" s="1336">
        <v>169</v>
      </c>
      <c r="B176" s="131"/>
      <c r="C176" s="443"/>
      <c r="D176" s="138" t="s">
        <v>1123</v>
      </c>
      <c r="E176" s="122"/>
      <c r="F176" s="122"/>
      <c r="G176" s="122"/>
      <c r="H176" s="122"/>
      <c r="I176" s="122"/>
      <c r="J176" s="122"/>
      <c r="K176" s="122"/>
      <c r="L176" s="39">
        <v>30</v>
      </c>
      <c r="M176" s="122"/>
      <c r="N176" s="444">
        <f t="shared" si="29"/>
        <v>30</v>
      </c>
    </row>
    <row r="177" spans="1:14" s="109" customFormat="1" ht="16.5">
      <c r="A177" s="1336">
        <v>170</v>
      </c>
      <c r="B177" s="131"/>
      <c r="C177" s="443"/>
      <c r="D177" s="138" t="s">
        <v>1127</v>
      </c>
      <c r="E177" s="122"/>
      <c r="F177" s="122"/>
      <c r="G177" s="122"/>
      <c r="H177" s="122"/>
      <c r="I177" s="122"/>
      <c r="J177" s="122"/>
      <c r="K177" s="122"/>
      <c r="L177" s="39">
        <v>50</v>
      </c>
      <c r="M177" s="122"/>
      <c r="N177" s="444">
        <f t="shared" si="29"/>
        <v>50</v>
      </c>
    </row>
    <row r="178" spans="1:14" s="109" customFormat="1" ht="16.5">
      <c r="A178" s="1336">
        <v>171</v>
      </c>
      <c r="B178" s="131"/>
      <c r="C178" s="443"/>
      <c r="D178" s="138" t="s">
        <v>1124</v>
      </c>
      <c r="E178" s="122"/>
      <c r="F178" s="122"/>
      <c r="G178" s="122"/>
      <c r="H178" s="122"/>
      <c r="I178" s="122"/>
      <c r="J178" s="122"/>
      <c r="K178" s="122"/>
      <c r="L178" s="39">
        <v>30</v>
      </c>
      <c r="M178" s="122"/>
      <c r="N178" s="444">
        <f t="shared" si="29"/>
        <v>30</v>
      </c>
    </row>
    <row r="179" spans="1:14" s="109" customFormat="1" ht="16.5">
      <c r="A179" s="1336">
        <v>172</v>
      </c>
      <c r="B179" s="131"/>
      <c r="C179" s="443"/>
      <c r="D179" s="138" t="s">
        <v>1125</v>
      </c>
      <c r="E179" s="122"/>
      <c r="F179" s="122"/>
      <c r="G179" s="122"/>
      <c r="H179" s="122"/>
      <c r="I179" s="122"/>
      <c r="J179" s="122"/>
      <c r="K179" s="122"/>
      <c r="L179" s="39">
        <v>20</v>
      </c>
      <c r="M179" s="122"/>
      <c r="N179" s="444">
        <f t="shared" si="29"/>
        <v>20</v>
      </c>
    </row>
    <row r="180" spans="1:14" s="109" customFormat="1" ht="16.5">
      <c r="A180" s="1336">
        <v>173</v>
      </c>
      <c r="B180" s="131"/>
      <c r="C180" s="443"/>
      <c r="D180" s="138" t="s">
        <v>1126</v>
      </c>
      <c r="E180" s="122"/>
      <c r="F180" s="122"/>
      <c r="G180" s="122"/>
      <c r="H180" s="122"/>
      <c r="I180" s="122"/>
      <c r="J180" s="122"/>
      <c r="K180" s="122"/>
      <c r="L180" s="39">
        <v>20</v>
      </c>
      <c r="M180" s="122"/>
      <c r="N180" s="444">
        <f t="shared" si="29"/>
        <v>20</v>
      </c>
    </row>
    <row r="181" spans="1:14" s="132" customFormat="1" ht="15">
      <c r="A181" s="1336">
        <v>174</v>
      </c>
      <c r="B181" s="1563"/>
      <c r="C181" s="1564"/>
      <c r="D181" s="135" t="s">
        <v>984</v>
      </c>
      <c r="E181" s="136">
        <f>SUM(E171:E180)</f>
        <v>232000</v>
      </c>
      <c r="F181" s="136">
        <f aca="true" t="shared" si="38" ref="F181:N181">SUM(F171:F180)</f>
        <v>3200</v>
      </c>
      <c r="G181" s="136">
        <f t="shared" si="38"/>
        <v>170</v>
      </c>
      <c r="H181" s="136">
        <f t="shared" si="38"/>
        <v>0</v>
      </c>
      <c r="I181" s="136">
        <f t="shared" si="38"/>
        <v>0</v>
      </c>
      <c r="J181" s="136">
        <f t="shared" si="38"/>
        <v>0</v>
      </c>
      <c r="K181" s="136">
        <f t="shared" si="38"/>
        <v>29894</v>
      </c>
      <c r="L181" s="136">
        <f>SUM(L171:L180)</f>
        <v>132143</v>
      </c>
      <c r="M181" s="136">
        <f t="shared" si="38"/>
        <v>112700</v>
      </c>
      <c r="N181" s="123">
        <f t="shared" si="38"/>
        <v>397407</v>
      </c>
    </row>
    <row r="182" spans="1:15" s="706" customFormat="1" ht="15">
      <c r="A182" s="1336">
        <v>175</v>
      </c>
      <c r="B182" s="114"/>
      <c r="C182" s="115">
        <v>1</v>
      </c>
      <c r="D182" s="1726" t="s">
        <v>388</v>
      </c>
      <c r="E182" s="1726"/>
      <c r="F182" s="1726"/>
      <c r="G182" s="1726"/>
      <c r="H182" s="117"/>
      <c r="I182" s="117"/>
      <c r="J182" s="117"/>
      <c r="K182" s="117"/>
      <c r="L182" s="117"/>
      <c r="M182" s="118"/>
      <c r="N182" s="119"/>
      <c r="O182" s="113"/>
    </row>
    <row r="183" spans="1:14" s="1140" customFormat="1" ht="15">
      <c r="A183" s="1336">
        <v>176</v>
      </c>
      <c r="B183" s="1135"/>
      <c r="C183" s="1136"/>
      <c r="D183" s="1137" t="s">
        <v>602</v>
      </c>
      <c r="E183" s="1138"/>
      <c r="F183" s="1138"/>
      <c r="G183" s="1138"/>
      <c r="H183" s="1138"/>
      <c r="I183" s="1138"/>
      <c r="J183" s="1138"/>
      <c r="K183" s="1138"/>
      <c r="L183" s="1138"/>
      <c r="M183" s="1139"/>
      <c r="N183" s="1133">
        <f>SUM(E183:L183)</f>
        <v>0</v>
      </c>
    </row>
    <row r="184" spans="1:14" s="108" customFormat="1" ht="15">
      <c r="A184" s="1336">
        <v>177</v>
      </c>
      <c r="B184" s="120"/>
      <c r="C184" s="111"/>
      <c r="D184" s="720" t="s">
        <v>875</v>
      </c>
      <c r="E184" s="117"/>
      <c r="F184" s="117"/>
      <c r="G184" s="117"/>
      <c r="H184" s="117"/>
      <c r="I184" s="117"/>
      <c r="J184" s="117"/>
      <c r="K184" s="117"/>
      <c r="L184" s="117"/>
      <c r="M184" s="118"/>
      <c r="N184" s="442">
        <f>SUM(E184:L184)</f>
        <v>0</v>
      </c>
    </row>
    <row r="185" spans="1:14" s="448" customFormat="1" ht="15">
      <c r="A185" s="1336">
        <v>178</v>
      </c>
      <c r="B185" s="445"/>
      <c r="C185" s="446"/>
      <c r="D185" s="447" t="s">
        <v>603</v>
      </c>
      <c r="E185" s="129"/>
      <c r="F185" s="129"/>
      <c r="G185" s="129"/>
      <c r="H185" s="129"/>
      <c r="I185" s="129"/>
      <c r="J185" s="129"/>
      <c r="K185" s="129"/>
      <c r="L185" s="129"/>
      <c r="M185" s="129"/>
      <c r="N185" s="444">
        <f>SUM(E185:L185)</f>
        <v>0</v>
      </c>
    </row>
    <row r="186" spans="1:14" s="454" customFormat="1" ht="15">
      <c r="A186" s="1336">
        <v>179</v>
      </c>
      <c r="B186" s="449"/>
      <c r="C186" s="450"/>
      <c r="D186" s="451" t="s">
        <v>984</v>
      </c>
      <c r="E186" s="452">
        <f>SUM(E183:E185)</f>
        <v>0</v>
      </c>
      <c r="F186" s="452">
        <f aca="true" t="shared" si="39" ref="F186:M186">SUM(F183:F185)</f>
        <v>0</v>
      </c>
      <c r="G186" s="452">
        <f t="shared" si="39"/>
        <v>0</v>
      </c>
      <c r="H186" s="452">
        <f t="shared" si="39"/>
        <v>0</v>
      </c>
      <c r="I186" s="452">
        <f t="shared" si="39"/>
        <v>0</v>
      </c>
      <c r="J186" s="452">
        <f t="shared" si="39"/>
        <v>0</v>
      </c>
      <c r="K186" s="452">
        <f t="shared" si="39"/>
        <v>0</v>
      </c>
      <c r="L186" s="452">
        <f t="shared" si="39"/>
        <v>0</v>
      </c>
      <c r="M186" s="453">
        <f t="shared" si="39"/>
        <v>0</v>
      </c>
      <c r="N186" s="119">
        <f>SUM(E186:L186)</f>
        <v>0</v>
      </c>
    </row>
    <row r="187" spans="1:14" s="124" customFormat="1" ht="15">
      <c r="A187" s="1336">
        <v>180</v>
      </c>
      <c r="B187" s="125"/>
      <c r="C187" s="126">
        <v>2</v>
      </c>
      <c r="D187" s="127" t="s">
        <v>379</v>
      </c>
      <c r="E187" s="134"/>
      <c r="F187" s="134"/>
      <c r="G187" s="134"/>
      <c r="H187" s="134"/>
      <c r="I187" s="134"/>
      <c r="J187" s="134"/>
      <c r="K187" s="110"/>
      <c r="L187" s="110"/>
      <c r="M187" s="122"/>
      <c r="N187" s="123"/>
    </row>
    <row r="188" spans="1:14" s="1140" customFormat="1" ht="15">
      <c r="A188" s="1336">
        <v>181</v>
      </c>
      <c r="B188" s="1135"/>
      <c r="C188" s="1136"/>
      <c r="D188" s="1137" t="s">
        <v>602</v>
      </c>
      <c r="E188" s="1138"/>
      <c r="F188" s="1138">
        <v>30610</v>
      </c>
      <c r="G188" s="1138"/>
      <c r="H188" s="1138"/>
      <c r="I188" s="1138"/>
      <c r="J188" s="1138"/>
      <c r="K188" s="1138"/>
      <c r="L188" s="1138"/>
      <c r="M188" s="1139"/>
      <c r="N188" s="1133">
        <f t="shared" si="29"/>
        <v>30610</v>
      </c>
    </row>
    <row r="189" spans="1:14" s="108" customFormat="1" ht="15">
      <c r="A189" s="1336">
        <v>182</v>
      </c>
      <c r="B189" s="120"/>
      <c r="C189" s="111"/>
      <c r="D189" s="720" t="s">
        <v>875</v>
      </c>
      <c r="E189" s="117"/>
      <c r="F189" s="117">
        <v>30610</v>
      </c>
      <c r="G189" s="117"/>
      <c r="H189" s="117"/>
      <c r="I189" s="117"/>
      <c r="J189" s="117"/>
      <c r="K189" s="117"/>
      <c r="L189" s="117"/>
      <c r="M189" s="118"/>
      <c r="N189" s="442">
        <f t="shared" si="29"/>
        <v>30610</v>
      </c>
    </row>
    <row r="190" spans="1:14" s="448" customFormat="1" ht="15">
      <c r="A190" s="1336">
        <v>183</v>
      </c>
      <c r="B190" s="445"/>
      <c r="C190" s="446"/>
      <c r="D190" s="447" t="s">
        <v>603</v>
      </c>
      <c r="E190" s="129"/>
      <c r="F190" s="129"/>
      <c r="G190" s="129"/>
      <c r="H190" s="129"/>
      <c r="I190" s="129"/>
      <c r="J190" s="129"/>
      <c r="K190" s="129"/>
      <c r="L190" s="129"/>
      <c r="M190" s="129"/>
      <c r="N190" s="444">
        <f t="shared" si="29"/>
        <v>0</v>
      </c>
    </row>
    <row r="191" spans="1:14" s="454" customFormat="1" ht="15">
      <c r="A191" s="1336">
        <v>184</v>
      </c>
      <c r="B191" s="449"/>
      <c r="C191" s="450"/>
      <c r="D191" s="451" t="s">
        <v>984</v>
      </c>
      <c r="E191" s="452">
        <f>SUM(E189:E190)</f>
        <v>0</v>
      </c>
      <c r="F191" s="452">
        <f>SUM(F189:F190)</f>
        <v>30610</v>
      </c>
      <c r="G191" s="452">
        <f aca="true" t="shared" si="40" ref="G191:N191">SUM(G189:G190)</f>
        <v>0</v>
      </c>
      <c r="H191" s="452">
        <f t="shared" si="40"/>
        <v>0</v>
      </c>
      <c r="I191" s="452">
        <f t="shared" si="40"/>
        <v>0</v>
      </c>
      <c r="J191" s="452">
        <f t="shared" si="40"/>
        <v>0</v>
      </c>
      <c r="K191" s="452">
        <f t="shared" si="40"/>
        <v>0</v>
      </c>
      <c r="L191" s="452">
        <f t="shared" si="40"/>
        <v>0</v>
      </c>
      <c r="M191" s="453">
        <f t="shared" si="40"/>
        <v>0</v>
      </c>
      <c r="N191" s="119">
        <f t="shared" si="40"/>
        <v>30610</v>
      </c>
    </row>
    <row r="192" spans="1:14" s="113" customFormat="1" ht="15.75" customHeight="1">
      <c r="A192" s="1336">
        <v>185</v>
      </c>
      <c r="B192" s="114">
        <v>14</v>
      </c>
      <c r="C192" s="115"/>
      <c r="D192" s="133" t="s">
        <v>351</v>
      </c>
      <c r="E192" s="128"/>
      <c r="F192" s="128"/>
      <c r="G192" s="128"/>
      <c r="H192" s="128"/>
      <c r="I192" s="128"/>
      <c r="J192" s="128"/>
      <c r="K192" s="128"/>
      <c r="L192" s="128"/>
      <c r="M192" s="129"/>
      <c r="N192" s="130"/>
    </row>
    <row r="193" spans="1:14" s="1140" customFormat="1" ht="15">
      <c r="A193" s="1336">
        <v>186</v>
      </c>
      <c r="B193" s="1135"/>
      <c r="C193" s="1136"/>
      <c r="D193" s="1143" t="s">
        <v>602</v>
      </c>
      <c r="E193" s="1138">
        <v>26298</v>
      </c>
      <c r="F193" s="1138"/>
      <c r="G193" s="1138">
        <v>4000</v>
      </c>
      <c r="H193" s="1138"/>
      <c r="I193" s="1138"/>
      <c r="J193" s="1138"/>
      <c r="K193" s="1138"/>
      <c r="L193" s="1138">
        <v>60347</v>
      </c>
      <c r="M193" s="1139">
        <v>43500</v>
      </c>
      <c r="N193" s="1133">
        <f t="shared" si="29"/>
        <v>90645</v>
      </c>
    </row>
    <row r="194" spans="1:14" s="108" customFormat="1" ht="15">
      <c r="A194" s="1336">
        <v>187</v>
      </c>
      <c r="B194" s="120"/>
      <c r="C194" s="111"/>
      <c r="D194" s="710" t="s">
        <v>875</v>
      </c>
      <c r="E194" s="117">
        <v>26298</v>
      </c>
      <c r="F194" s="117">
        <v>5069</v>
      </c>
      <c r="G194" s="117">
        <v>4000</v>
      </c>
      <c r="H194" s="117"/>
      <c r="I194" s="117"/>
      <c r="J194" s="117"/>
      <c r="K194" s="117">
        <v>8992</v>
      </c>
      <c r="L194" s="117">
        <v>60847</v>
      </c>
      <c r="M194" s="118">
        <v>43500</v>
      </c>
      <c r="N194" s="442">
        <f t="shared" si="29"/>
        <v>105206</v>
      </c>
    </row>
    <row r="195" spans="1:14" s="109" customFormat="1" ht="15">
      <c r="A195" s="1336">
        <v>188</v>
      </c>
      <c r="B195" s="131"/>
      <c r="C195" s="443"/>
      <c r="D195" s="138" t="s">
        <v>991</v>
      </c>
      <c r="E195" s="122"/>
      <c r="F195" s="122"/>
      <c r="G195" s="122"/>
      <c r="H195" s="122"/>
      <c r="I195" s="122"/>
      <c r="J195" s="122"/>
      <c r="K195" s="122"/>
      <c r="L195" s="122">
        <v>8</v>
      </c>
      <c r="M195" s="122"/>
      <c r="N195" s="444">
        <f t="shared" si="29"/>
        <v>8</v>
      </c>
    </row>
    <row r="196" spans="1:14" s="132" customFormat="1" ht="15">
      <c r="A196" s="1336">
        <v>189</v>
      </c>
      <c r="B196" s="1563"/>
      <c r="C196" s="1564"/>
      <c r="D196" s="135" t="s">
        <v>984</v>
      </c>
      <c r="E196" s="136">
        <f aca="true" t="shared" si="41" ref="E196:N196">SUM(E194:E195)</f>
        <v>26298</v>
      </c>
      <c r="F196" s="136">
        <f t="shared" si="41"/>
        <v>5069</v>
      </c>
      <c r="G196" s="136">
        <f t="shared" si="41"/>
        <v>4000</v>
      </c>
      <c r="H196" s="136">
        <f t="shared" si="41"/>
        <v>0</v>
      </c>
      <c r="I196" s="136">
        <f t="shared" si="41"/>
        <v>0</v>
      </c>
      <c r="J196" s="136">
        <f t="shared" si="41"/>
        <v>0</v>
      </c>
      <c r="K196" s="136">
        <f t="shared" si="41"/>
        <v>8992</v>
      </c>
      <c r="L196" s="136">
        <f t="shared" si="41"/>
        <v>60855</v>
      </c>
      <c r="M196" s="137">
        <f t="shared" si="41"/>
        <v>43500</v>
      </c>
      <c r="N196" s="123">
        <f t="shared" si="41"/>
        <v>105214</v>
      </c>
    </row>
    <row r="197" spans="1:14" s="113" customFormat="1" ht="15">
      <c r="A197" s="1336">
        <v>190</v>
      </c>
      <c r="B197" s="114"/>
      <c r="C197" s="115">
        <v>1</v>
      </c>
      <c r="D197" s="1329" t="s">
        <v>379</v>
      </c>
      <c r="E197" s="117"/>
      <c r="F197" s="117"/>
      <c r="G197" s="117"/>
      <c r="H197" s="117"/>
      <c r="I197" s="117"/>
      <c r="J197" s="117"/>
      <c r="K197" s="117"/>
      <c r="L197" s="117"/>
      <c r="M197" s="118"/>
      <c r="N197" s="119"/>
    </row>
    <row r="198" spans="1:14" s="1140" customFormat="1" ht="15">
      <c r="A198" s="1336">
        <v>191</v>
      </c>
      <c r="B198" s="1135"/>
      <c r="C198" s="1136"/>
      <c r="D198" s="1137" t="s">
        <v>602</v>
      </c>
      <c r="E198" s="1138"/>
      <c r="F198" s="1138">
        <v>535</v>
      </c>
      <c r="G198" s="1138"/>
      <c r="H198" s="1138"/>
      <c r="I198" s="1138"/>
      <c r="J198" s="1138"/>
      <c r="K198" s="1138"/>
      <c r="L198" s="1138"/>
      <c r="M198" s="1139"/>
      <c r="N198" s="1133">
        <f>SUM(E198:L198)</f>
        <v>535</v>
      </c>
    </row>
    <row r="199" spans="1:14" s="108" customFormat="1" ht="15">
      <c r="A199" s="1336">
        <v>192</v>
      </c>
      <c r="B199" s="120"/>
      <c r="C199" s="111"/>
      <c r="D199" s="720" t="s">
        <v>875</v>
      </c>
      <c r="E199" s="117"/>
      <c r="F199" s="117">
        <v>1186</v>
      </c>
      <c r="G199" s="117"/>
      <c r="H199" s="117"/>
      <c r="I199" s="117"/>
      <c r="J199" s="117"/>
      <c r="K199" s="117"/>
      <c r="L199" s="117"/>
      <c r="M199" s="118"/>
      <c r="N199" s="442">
        <f>SUM(E199:L199)</f>
        <v>1186</v>
      </c>
    </row>
    <row r="200" spans="1:14" s="448" customFormat="1" ht="15">
      <c r="A200" s="1336">
        <v>193</v>
      </c>
      <c r="B200" s="445"/>
      <c r="C200" s="446"/>
      <c r="D200" s="447" t="s">
        <v>603</v>
      </c>
      <c r="E200" s="129"/>
      <c r="F200" s="129"/>
      <c r="G200" s="129"/>
      <c r="H200" s="129"/>
      <c r="I200" s="129"/>
      <c r="J200" s="129"/>
      <c r="K200" s="129"/>
      <c r="L200" s="129"/>
      <c r="M200" s="129"/>
      <c r="N200" s="444">
        <f t="shared" si="29"/>
        <v>0</v>
      </c>
    </row>
    <row r="201" spans="1:14" s="454" customFormat="1" ht="15">
      <c r="A201" s="1336">
        <v>194</v>
      </c>
      <c r="B201" s="449"/>
      <c r="C201" s="450"/>
      <c r="D201" s="451" t="s">
        <v>984</v>
      </c>
      <c r="E201" s="452">
        <f>SUM(E199:E200)</f>
        <v>0</v>
      </c>
      <c r="F201" s="452">
        <f>SUM(F199:F200)</f>
        <v>1186</v>
      </c>
      <c r="G201" s="452">
        <f aca="true" t="shared" si="42" ref="G201:N201">SUM(G199:G200)</f>
        <v>0</v>
      </c>
      <c r="H201" s="452">
        <f t="shared" si="42"/>
        <v>0</v>
      </c>
      <c r="I201" s="452">
        <f t="shared" si="42"/>
        <v>0</v>
      </c>
      <c r="J201" s="452">
        <f t="shared" si="42"/>
        <v>0</v>
      </c>
      <c r="K201" s="452">
        <f t="shared" si="42"/>
        <v>0</v>
      </c>
      <c r="L201" s="452">
        <f t="shared" si="42"/>
        <v>0</v>
      </c>
      <c r="M201" s="453">
        <f t="shared" si="42"/>
        <v>0</v>
      </c>
      <c r="N201" s="119">
        <f t="shared" si="42"/>
        <v>1186</v>
      </c>
    </row>
    <row r="202" spans="1:14" s="113" customFormat="1" ht="15">
      <c r="A202" s="1336">
        <v>195</v>
      </c>
      <c r="B202" s="114">
        <v>15</v>
      </c>
      <c r="C202" s="115"/>
      <c r="D202" s="133" t="s">
        <v>389</v>
      </c>
      <c r="E202" s="128"/>
      <c r="F202" s="128"/>
      <c r="G202" s="128"/>
      <c r="H202" s="128"/>
      <c r="I202" s="128"/>
      <c r="J202" s="128"/>
      <c r="K202" s="128"/>
      <c r="L202" s="128"/>
      <c r="M202" s="129"/>
      <c r="N202" s="130"/>
    </row>
    <row r="203" spans="1:14" s="1140" customFormat="1" ht="15">
      <c r="A203" s="1336">
        <v>196</v>
      </c>
      <c r="B203" s="1135"/>
      <c r="C203" s="1136"/>
      <c r="D203" s="1143" t="s">
        <v>602</v>
      </c>
      <c r="E203" s="1138">
        <v>220000</v>
      </c>
      <c r="F203" s="1138">
        <v>14525</v>
      </c>
      <c r="G203" s="1138">
        <v>80000</v>
      </c>
      <c r="H203" s="1138"/>
      <c r="I203" s="1138"/>
      <c r="J203" s="1138"/>
      <c r="K203" s="1138"/>
      <c r="L203" s="1138">
        <v>409004</v>
      </c>
      <c r="M203" s="1139">
        <v>250800</v>
      </c>
      <c r="N203" s="1133">
        <f t="shared" si="29"/>
        <v>723529</v>
      </c>
    </row>
    <row r="204" spans="1:14" s="108" customFormat="1" ht="15">
      <c r="A204" s="1336">
        <v>197</v>
      </c>
      <c r="B204" s="120"/>
      <c r="C204" s="111"/>
      <c r="D204" s="710" t="s">
        <v>875</v>
      </c>
      <c r="E204" s="117">
        <v>220000</v>
      </c>
      <c r="F204" s="117">
        <v>14525</v>
      </c>
      <c r="G204" s="117">
        <v>79232</v>
      </c>
      <c r="H204" s="117">
        <v>2383</v>
      </c>
      <c r="I204" s="117">
        <v>10000</v>
      </c>
      <c r="J204" s="117">
        <v>0</v>
      </c>
      <c r="K204" s="117">
        <v>4017</v>
      </c>
      <c r="L204" s="117">
        <v>413322</v>
      </c>
      <c r="M204" s="118">
        <v>250800</v>
      </c>
      <c r="N204" s="442">
        <f t="shared" si="29"/>
        <v>743479</v>
      </c>
    </row>
    <row r="205" spans="1:14" s="109" customFormat="1" ht="15">
      <c r="A205" s="1336">
        <v>198</v>
      </c>
      <c r="B205" s="131"/>
      <c r="C205" s="443"/>
      <c r="D205" s="138" t="s">
        <v>991</v>
      </c>
      <c r="E205" s="122"/>
      <c r="F205" s="122"/>
      <c r="G205" s="122"/>
      <c r="H205" s="122"/>
      <c r="I205" s="122"/>
      <c r="J205" s="122"/>
      <c r="K205" s="122"/>
      <c r="L205" s="122">
        <v>315</v>
      </c>
      <c r="M205" s="122"/>
      <c r="N205" s="444">
        <f t="shared" si="29"/>
        <v>315</v>
      </c>
    </row>
    <row r="206" spans="1:14" s="109" customFormat="1" ht="15">
      <c r="A206" s="1336">
        <v>199</v>
      </c>
      <c r="B206" s="131"/>
      <c r="C206" s="443"/>
      <c r="D206" s="138" t="s">
        <v>881</v>
      </c>
      <c r="E206" s="122">
        <v>-1090</v>
      </c>
      <c r="F206" s="122"/>
      <c r="G206" s="122"/>
      <c r="H206" s="122">
        <v>1090</v>
      </c>
      <c r="I206" s="122"/>
      <c r="J206" s="122"/>
      <c r="K206" s="122"/>
      <c r="L206" s="122"/>
      <c r="M206" s="122"/>
      <c r="N206" s="444">
        <f t="shared" si="29"/>
        <v>0</v>
      </c>
    </row>
    <row r="207" spans="1:14" s="109" customFormat="1" ht="15">
      <c r="A207" s="1336">
        <v>200</v>
      </c>
      <c r="B207" s="131"/>
      <c r="C207" s="443"/>
      <c r="D207" s="138" t="s">
        <v>1053</v>
      </c>
      <c r="E207" s="122"/>
      <c r="F207" s="122"/>
      <c r="G207" s="122"/>
      <c r="H207" s="122"/>
      <c r="I207" s="122"/>
      <c r="J207" s="122"/>
      <c r="K207" s="122"/>
      <c r="L207" s="122">
        <v>1435</v>
      </c>
      <c r="M207" s="122"/>
      <c r="N207" s="444">
        <f t="shared" si="29"/>
        <v>1435</v>
      </c>
    </row>
    <row r="208" spans="1:14" s="132" customFormat="1" ht="15">
      <c r="A208" s="1336">
        <v>201</v>
      </c>
      <c r="B208" s="1563"/>
      <c r="C208" s="1564"/>
      <c r="D208" s="135" t="s">
        <v>984</v>
      </c>
      <c r="E208" s="136">
        <f>SUM(E204:E207)</f>
        <v>218910</v>
      </c>
      <c r="F208" s="136">
        <f aca="true" t="shared" si="43" ref="F208:N208">SUM(F204:F207)</f>
        <v>14525</v>
      </c>
      <c r="G208" s="136">
        <f t="shared" si="43"/>
        <v>79232</v>
      </c>
      <c r="H208" s="136">
        <f t="shared" si="43"/>
        <v>3473</v>
      </c>
      <c r="I208" s="136">
        <f t="shared" si="43"/>
        <v>10000</v>
      </c>
      <c r="J208" s="136">
        <f t="shared" si="43"/>
        <v>0</v>
      </c>
      <c r="K208" s="136">
        <f t="shared" si="43"/>
        <v>4017</v>
      </c>
      <c r="L208" s="136">
        <f>SUM(L204:L207)</f>
        <v>415072</v>
      </c>
      <c r="M208" s="136">
        <f t="shared" si="43"/>
        <v>250800</v>
      </c>
      <c r="N208" s="123">
        <f t="shared" si="43"/>
        <v>745229</v>
      </c>
    </row>
    <row r="209" spans="1:14" s="1612" customFormat="1" ht="14.25">
      <c r="A209" s="1336">
        <v>202</v>
      </c>
      <c r="B209" s="1610"/>
      <c r="C209" s="728">
        <v>1</v>
      </c>
      <c r="D209" s="1611" t="s">
        <v>379</v>
      </c>
      <c r="E209" s="878"/>
      <c r="F209" s="878"/>
      <c r="G209" s="878"/>
      <c r="H209" s="878"/>
      <c r="I209" s="878"/>
      <c r="J209" s="878"/>
      <c r="K209" s="878"/>
      <c r="L209" s="878"/>
      <c r="M209" s="1595"/>
      <c r="N209" s="1608"/>
    </row>
    <row r="210" spans="1:14" s="1593" customFormat="1" ht="14.25">
      <c r="A210" s="1336">
        <v>203</v>
      </c>
      <c r="B210" s="1587"/>
      <c r="C210" s="1588"/>
      <c r="D210" s="1589" t="s">
        <v>602</v>
      </c>
      <c r="E210" s="1590"/>
      <c r="F210" s="1590"/>
      <c r="G210" s="1590"/>
      <c r="H210" s="1590"/>
      <c r="I210" s="1590"/>
      <c r="J210" s="1590"/>
      <c r="K210" s="1590"/>
      <c r="L210" s="1590"/>
      <c r="M210" s="1591"/>
      <c r="N210" s="1592">
        <f t="shared" si="29"/>
        <v>0</v>
      </c>
    </row>
    <row r="211" spans="1:14" s="1597" customFormat="1" ht="14.25">
      <c r="A211" s="1336">
        <v>204</v>
      </c>
      <c r="B211" s="724"/>
      <c r="C211" s="341"/>
      <c r="D211" s="1594" t="s">
        <v>875</v>
      </c>
      <c r="E211" s="878"/>
      <c r="F211" s="878"/>
      <c r="G211" s="878"/>
      <c r="H211" s="878"/>
      <c r="I211" s="878"/>
      <c r="J211" s="878"/>
      <c r="K211" s="878">
        <v>213</v>
      </c>
      <c r="L211" s="878"/>
      <c r="M211" s="1595"/>
      <c r="N211" s="1596">
        <f t="shared" si="29"/>
        <v>213</v>
      </c>
    </row>
    <row r="212" spans="1:14" s="1602" customFormat="1" ht="14.25">
      <c r="A212" s="1336">
        <v>205</v>
      </c>
      <c r="B212" s="1598"/>
      <c r="C212" s="1599"/>
      <c r="D212" s="1600" t="s">
        <v>603</v>
      </c>
      <c r="E212" s="1584"/>
      <c r="F212" s="1584"/>
      <c r="G212" s="1584"/>
      <c r="H212" s="1584"/>
      <c r="I212" s="1584"/>
      <c r="J212" s="1584"/>
      <c r="K212" s="1584"/>
      <c r="L212" s="1584"/>
      <c r="M212" s="1584"/>
      <c r="N212" s="1601">
        <f t="shared" si="29"/>
        <v>0</v>
      </c>
    </row>
    <row r="213" spans="1:14" s="1609" customFormat="1" ht="21.75" customHeight="1">
      <c r="A213" s="1337">
        <v>206</v>
      </c>
      <c r="B213" s="1603"/>
      <c r="C213" s="1604"/>
      <c r="D213" s="1605" t="s">
        <v>984</v>
      </c>
      <c r="E213" s="1606">
        <f>SUM(E210:E212)</f>
        <v>0</v>
      </c>
      <c r="F213" s="1606">
        <f aca="true" t="shared" si="44" ref="F213:M213">SUM(F210:F212)</f>
        <v>0</v>
      </c>
      <c r="G213" s="1606">
        <f t="shared" si="44"/>
        <v>0</v>
      </c>
      <c r="H213" s="1606">
        <f t="shared" si="44"/>
        <v>0</v>
      </c>
      <c r="I213" s="1606">
        <f t="shared" si="44"/>
        <v>0</v>
      </c>
      <c r="J213" s="1606">
        <f t="shared" si="44"/>
        <v>0</v>
      </c>
      <c r="K213" s="1606">
        <f t="shared" si="44"/>
        <v>213</v>
      </c>
      <c r="L213" s="1606">
        <f t="shared" si="44"/>
        <v>0</v>
      </c>
      <c r="M213" s="1607">
        <f t="shared" si="44"/>
        <v>0</v>
      </c>
      <c r="N213" s="1585">
        <f t="shared" si="29"/>
        <v>213</v>
      </c>
    </row>
    <row r="214" spans="1:15" s="109" customFormat="1" ht="15">
      <c r="A214" s="1336">
        <v>207</v>
      </c>
      <c r="B214" s="131"/>
      <c r="C214" s="455"/>
      <c r="D214" s="455" t="s">
        <v>390</v>
      </c>
      <c r="E214" s="702"/>
      <c r="F214" s="702"/>
      <c r="G214" s="702"/>
      <c r="H214" s="702"/>
      <c r="I214" s="702"/>
      <c r="J214" s="702"/>
      <c r="K214" s="702"/>
      <c r="L214" s="702"/>
      <c r="M214" s="455"/>
      <c r="N214" s="709"/>
      <c r="O214" s="108"/>
    </row>
    <row r="215" spans="1:14" s="1134" customFormat="1" ht="15">
      <c r="A215" s="1336">
        <v>208</v>
      </c>
      <c r="B215" s="1128"/>
      <c r="C215" s="1129"/>
      <c r="D215" s="1142" t="s">
        <v>602</v>
      </c>
      <c r="E215" s="1144">
        <f aca="true" t="shared" si="45" ref="E215:M215">SUM(E210,E203,E198,E193,E188,E183,E170,E165,E160,E152,E143,E136,E127,E117)</f>
        <v>491658</v>
      </c>
      <c r="F215" s="1144">
        <f t="shared" si="45"/>
        <v>72364</v>
      </c>
      <c r="G215" s="1144">
        <f t="shared" si="45"/>
        <v>84000</v>
      </c>
      <c r="H215" s="1144">
        <f t="shared" si="45"/>
        <v>0</v>
      </c>
      <c r="I215" s="1144">
        <f t="shared" si="45"/>
        <v>0</v>
      </c>
      <c r="J215" s="1144">
        <f t="shared" si="45"/>
        <v>0</v>
      </c>
      <c r="K215" s="1144">
        <f t="shared" si="45"/>
        <v>0</v>
      </c>
      <c r="L215" s="1144">
        <f t="shared" si="45"/>
        <v>1149277</v>
      </c>
      <c r="M215" s="1145">
        <f t="shared" si="45"/>
        <v>684028</v>
      </c>
      <c r="N215" s="1146">
        <f t="shared" si="29"/>
        <v>1797299</v>
      </c>
    </row>
    <row r="216" spans="1:14" s="108" customFormat="1" ht="15">
      <c r="A216" s="1336">
        <v>209</v>
      </c>
      <c r="B216" s="120"/>
      <c r="C216" s="111"/>
      <c r="D216" s="710" t="s">
        <v>875</v>
      </c>
      <c r="E216" s="110">
        <f aca="true" t="shared" si="46" ref="E216:M216">SUM(E211,E204,E199,E194,E189,E184,E171,E166,E161,E153)+E148+E144+E137+E132+E128+E118</f>
        <v>510156</v>
      </c>
      <c r="F216" s="110">
        <f t="shared" si="46"/>
        <v>110503</v>
      </c>
      <c r="G216" s="110">
        <f t="shared" si="46"/>
        <v>85824</v>
      </c>
      <c r="H216" s="110">
        <f t="shared" si="46"/>
        <v>2383</v>
      </c>
      <c r="I216" s="110">
        <f t="shared" si="46"/>
        <v>10000</v>
      </c>
      <c r="J216" s="110">
        <f t="shared" si="46"/>
        <v>2378</v>
      </c>
      <c r="K216" s="110">
        <f t="shared" si="46"/>
        <v>97238</v>
      </c>
      <c r="L216" s="110">
        <f t="shared" si="46"/>
        <v>1221639</v>
      </c>
      <c r="M216" s="122">
        <f t="shared" si="46"/>
        <v>684028</v>
      </c>
      <c r="N216" s="144">
        <f t="shared" si="29"/>
        <v>2040121</v>
      </c>
    </row>
    <row r="217" spans="1:14" s="109" customFormat="1" ht="33" customHeight="1">
      <c r="A217" s="1337">
        <v>210</v>
      </c>
      <c r="B217" s="131"/>
      <c r="C217" s="443"/>
      <c r="D217" s="1406" t="s">
        <v>1168</v>
      </c>
      <c r="E217" s="122">
        <f>SUM(E212,E205:E206,E200,E195,E190,E185,E172:E173,E167,E162,E154,E149,E145,E138,E133,E129,E119:E124)+E207+E155+E174+E156+E139+E180+E179+E178+E176+E175+E157+E140+E177</f>
        <v>43968</v>
      </c>
      <c r="F217" s="122">
        <f aca="true" t="shared" si="47" ref="F217:N217">SUM(F212,F205:F206,F200,F195,F190,F185,F172:F173,F167,F162,F154,F149,F145,F138,F133,F129,F119:F124)+F207+F155+F174+F156+F139+F180+F179+F178+F176+F175+F157+F140+F177</f>
        <v>1684</v>
      </c>
      <c r="G217" s="122">
        <f t="shared" si="47"/>
        <v>51</v>
      </c>
      <c r="H217" s="122">
        <f t="shared" si="47"/>
        <v>1090</v>
      </c>
      <c r="I217" s="122">
        <f t="shared" si="47"/>
        <v>0</v>
      </c>
      <c r="J217" s="122">
        <f t="shared" si="47"/>
        <v>0</v>
      </c>
      <c r="K217" s="122">
        <f t="shared" si="47"/>
        <v>0</v>
      </c>
      <c r="L217" s="122">
        <f>SUM(L212,L205:L206,L200,L195,L190,L185,L172:L173,L167,L162,L154,L149,L145,L138,L133,L129,L119:L124)+L207+L155+L174+L156+L139+L180+L179+L178+L176+L175+L157+L140+L177</f>
        <v>13284</v>
      </c>
      <c r="M217" s="122">
        <f t="shared" si="47"/>
        <v>0</v>
      </c>
      <c r="N217" s="150">
        <f t="shared" si="47"/>
        <v>60077</v>
      </c>
    </row>
    <row r="218" spans="1:14" s="132" customFormat="1" ht="15">
      <c r="A218" s="1336">
        <v>211</v>
      </c>
      <c r="B218" s="1563"/>
      <c r="C218" s="456"/>
      <c r="D218" s="712" t="s">
        <v>984</v>
      </c>
      <c r="E218" s="458">
        <f>SUM(E216:E217)</f>
        <v>554124</v>
      </c>
      <c r="F218" s="458">
        <f aca="true" t="shared" si="48" ref="F218:M218">SUM(F216:F217)</f>
        <v>112187</v>
      </c>
      <c r="G218" s="458">
        <f t="shared" si="48"/>
        <v>85875</v>
      </c>
      <c r="H218" s="458">
        <f t="shared" si="48"/>
        <v>3473</v>
      </c>
      <c r="I218" s="458">
        <f t="shared" si="48"/>
        <v>10000</v>
      </c>
      <c r="J218" s="458">
        <f t="shared" si="48"/>
        <v>2378</v>
      </c>
      <c r="K218" s="458">
        <f t="shared" si="48"/>
        <v>97238</v>
      </c>
      <c r="L218" s="458">
        <f t="shared" si="48"/>
        <v>1234923</v>
      </c>
      <c r="M218" s="703">
        <f t="shared" si="48"/>
        <v>684028</v>
      </c>
      <c r="N218" s="468">
        <f>SUM(E218:L218)</f>
        <v>2100198</v>
      </c>
    </row>
    <row r="219" spans="1:14" s="465" customFormat="1" ht="21.75" customHeight="1">
      <c r="A219" s="1336">
        <v>212</v>
      </c>
      <c r="B219" s="114">
        <v>16</v>
      </c>
      <c r="C219" s="115"/>
      <c r="D219" s="464" t="s">
        <v>192</v>
      </c>
      <c r="E219" s="118"/>
      <c r="F219" s="118"/>
      <c r="G219" s="118"/>
      <c r="H219" s="118"/>
      <c r="I219" s="118"/>
      <c r="J219" s="118"/>
      <c r="K219" s="118"/>
      <c r="L219" s="118"/>
      <c r="M219" s="118"/>
      <c r="N219" s="444"/>
    </row>
    <row r="220" spans="1:14" s="1140" customFormat="1" ht="15">
      <c r="A220" s="1336">
        <v>213</v>
      </c>
      <c r="B220" s="1135"/>
      <c r="C220" s="1136"/>
      <c r="D220" s="1143" t="s">
        <v>602</v>
      </c>
      <c r="E220" s="1138">
        <v>378716</v>
      </c>
      <c r="F220" s="1138"/>
      <c r="G220" s="1138"/>
      <c r="H220" s="1138"/>
      <c r="I220" s="1138"/>
      <c r="J220" s="1138"/>
      <c r="K220" s="1138"/>
      <c r="L220" s="1138">
        <v>744359</v>
      </c>
      <c r="M220" s="1139">
        <v>160690</v>
      </c>
      <c r="N220" s="1133">
        <f>SUM(E220:L220)</f>
        <v>1123075</v>
      </c>
    </row>
    <row r="221" spans="1:14" s="108" customFormat="1" ht="15">
      <c r="A221" s="1336">
        <v>214</v>
      </c>
      <c r="B221" s="120"/>
      <c r="C221" s="111"/>
      <c r="D221" s="710" t="s">
        <v>875</v>
      </c>
      <c r="E221" s="117">
        <v>378716</v>
      </c>
      <c r="F221" s="117"/>
      <c r="G221" s="117"/>
      <c r="H221" s="117"/>
      <c r="I221" s="117"/>
      <c r="J221" s="117"/>
      <c r="K221" s="117">
        <v>5221</v>
      </c>
      <c r="L221" s="117">
        <v>752413</v>
      </c>
      <c r="M221" s="118">
        <v>160690</v>
      </c>
      <c r="N221" s="442">
        <f>SUM(E221:L221)</f>
        <v>1136350</v>
      </c>
    </row>
    <row r="222" spans="1:14" s="109" customFormat="1" ht="15">
      <c r="A222" s="1336">
        <v>215</v>
      </c>
      <c r="B222" s="131"/>
      <c r="C222" s="443"/>
      <c r="D222" s="138" t="s">
        <v>991</v>
      </c>
      <c r="E222" s="122"/>
      <c r="F222" s="122"/>
      <c r="G222" s="122"/>
      <c r="H222" s="122"/>
      <c r="I222" s="122"/>
      <c r="J222" s="122"/>
      <c r="K222" s="122"/>
      <c r="L222" s="122">
        <v>516</v>
      </c>
      <c r="M222" s="122"/>
      <c r="N222" s="444">
        <f>SUM(E222:L222)</f>
        <v>516</v>
      </c>
    </row>
    <row r="223" spans="1:14" s="109" customFormat="1" ht="15">
      <c r="A223" s="1336">
        <v>216</v>
      </c>
      <c r="B223" s="131"/>
      <c r="C223" s="443"/>
      <c r="D223" s="138" t="s">
        <v>1017</v>
      </c>
      <c r="E223" s="122"/>
      <c r="F223" s="122"/>
      <c r="G223" s="122"/>
      <c r="H223" s="122"/>
      <c r="I223" s="122"/>
      <c r="J223" s="122"/>
      <c r="K223" s="122"/>
      <c r="L223" s="122">
        <v>1317</v>
      </c>
      <c r="M223" s="122"/>
      <c r="N223" s="444">
        <f>SUM(E223:L223)</f>
        <v>1317</v>
      </c>
    </row>
    <row r="224" spans="1:14" s="109" customFormat="1" ht="15">
      <c r="A224" s="1336">
        <v>217</v>
      </c>
      <c r="B224" s="131"/>
      <c r="C224" s="443"/>
      <c r="D224" s="138" t="s">
        <v>1016</v>
      </c>
      <c r="E224" s="122"/>
      <c r="F224" s="122">
        <v>1592</v>
      </c>
      <c r="G224" s="122"/>
      <c r="H224" s="122"/>
      <c r="I224" s="122"/>
      <c r="J224" s="122"/>
      <c r="K224" s="122"/>
      <c r="L224" s="122"/>
      <c r="M224" s="122"/>
      <c r="N224" s="444">
        <f>SUM(E224:L224)</f>
        <v>1592</v>
      </c>
    </row>
    <row r="225" spans="1:14" s="454" customFormat="1" ht="15.75" thickBot="1">
      <c r="A225" s="1336">
        <v>218</v>
      </c>
      <c r="B225" s="449"/>
      <c r="C225" s="450"/>
      <c r="D225" s="471" t="s">
        <v>984</v>
      </c>
      <c r="E225" s="452">
        <f>SUM(E221:E224)</f>
        <v>378716</v>
      </c>
      <c r="F225" s="452">
        <f aca="true" t="shared" si="49" ref="F225:N225">SUM(F221:F224)</f>
        <v>1592</v>
      </c>
      <c r="G225" s="452">
        <f t="shared" si="49"/>
        <v>0</v>
      </c>
      <c r="H225" s="452">
        <f t="shared" si="49"/>
        <v>0</v>
      </c>
      <c r="I225" s="452">
        <f t="shared" si="49"/>
        <v>0</v>
      </c>
      <c r="J225" s="452">
        <f t="shared" si="49"/>
        <v>0</v>
      </c>
      <c r="K225" s="452">
        <f t="shared" si="49"/>
        <v>5221</v>
      </c>
      <c r="L225" s="452">
        <f t="shared" si="49"/>
        <v>754246</v>
      </c>
      <c r="M225" s="452">
        <f t="shared" si="49"/>
        <v>160690</v>
      </c>
      <c r="N225" s="130">
        <f t="shared" si="49"/>
        <v>1139775</v>
      </c>
    </row>
    <row r="226" spans="1:17" s="715" customFormat="1" ht="15">
      <c r="A226" s="1336">
        <v>219</v>
      </c>
      <c r="B226" s="1562"/>
      <c r="C226" s="1722" t="s">
        <v>391</v>
      </c>
      <c r="D226" s="1722"/>
      <c r="E226" s="460"/>
      <c r="F226" s="460"/>
      <c r="G226" s="460"/>
      <c r="H226" s="460"/>
      <c r="I226" s="460"/>
      <c r="J226" s="460"/>
      <c r="K226" s="460"/>
      <c r="L226" s="460"/>
      <c r="M226" s="462"/>
      <c r="N226" s="463"/>
      <c r="O226" s="108"/>
      <c r="P226" s="108"/>
      <c r="Q226" s="108"/>
    </row>
    <row r="227" spans="1:14" s="1134" customFormat="1" ht="15">
      <c r="A227" s="1336">
        <v>220</v>
      </c>
      <c r="B227" s="1128"/>
      <c r="C227" s="1129"/>
      <c r="D227" s="1404" t="s">
        <v>602</v>
      </c>
      <c r="E227" s="1144">
        <f aca="true" t="shared" si="50" ref="E227:N227">SUM(E77,E112,E215,E220)</f>
        <v>1082274</v>
      </c>
      <c r="F227" s="1144">
        <f t="shared" si="50"/>
        <v>75136</v>
      </c>
      <c r="G227" s="1144">
        <f t="shared" si="50"/>
        <v>84000</v>
      </c>
      <c r="H227" s="1144">
        <f t="shared" si="50"/>
        <v>2289</v>
      </c>
      <c r="I227" s="1144">
        <f t="shared" si="50"/>
        <v>0</v>
      </c>
      <c r="J227" s="1144">
        <f t="shared" si="50"/>
        <v>0</v>
      </c>
      <c r="K227" s="1144">
        <f t="shared" si="50"/>
        <v>0</v>
      </c>
      <c r="L227" s="1144">
        <f t="shared" si="50"/>
        <v>3787838</v>
      </c>
      <c r="M227" s="1145">
        <f t="shared" si="50"/>
        <v>2253334</v>
      </c>
      <c r="N227" s="1146">
        <f t="shared" si="50"/>
        <v>5031537</v>
      </c>
    </row>
    <row r="228" spans="1:14" s="108" customFormat="1" ht="15">
      <c r="A228" s="1336">
        <v>221</v>
      </c>
      <c r="B228" s="120"/>
      <c r="C228" s="111"/>
      <c r="D228" s="1149" t="s">
        <v>875</v>
      </c>
      <c r="E228" s="110">
        <f aca="true" t="shared" si="51" ref="E228:N228">SUM(E221,E216,E113,E78)</f>
        <v>1101443</v>
      </c>
      <c r="F228" s="110">
        <f t="shared" si="51"/>
        <v>126977</v>
      </c>
      <c r="G228" s="110">
        <f t="shared" si="51"/>
        <v>85824</v>
      </c>
      <c r="H228" s="110">
        <f t="shared" si="51"/>
        <v>5372</v>
      </c>
      <c r="I228" s="110">
        <f t="shared" si="51"/>
        <v>10000</v>
      </c>
      <c r="J228" s="110">
        <f t="shared" si="51"/>
        <v>2378</v>
      </c>
      <c r="K228" s="110">
        <f t="shared" si="51"/>
        <v>216837</v>
      </c>
      <c r="L228" s="110">
        <f t="shared" si="51"/>
        <v>3951045</v>
      </c>
      <c r="M228" s="122">
        <f t="shared" si="51"/>
        <v>2019371</v>
      </c>
      <c r="N228" s="144">
        <f t="shared" si="51"/>
        <v>5499876</v>
      </c>
    </row>
    <row r="229" spans="1:14" s="448" customFormat="1" ht="42.75">
      <c r="A229" s="1337">
        <v>222</v>
      </c>
      <c r="B229" s="445"/>
      <c r="C229" s="446"/>
      <c r="D229" s="732" t="s">
        <v>1169</v>
      </c>
      <c r="E229" s="118">
        <f aca="true" t="shared" si="52" ref="E229:N229">SUM(E222:E222,E217,E114,E79)+E224+E223</f>
        <v>43968</v>
      </c>
      <c r="F229" s="118">
        <f t="shared" si="52"/>
        <v>16450</v>
      </c>
      <c r="G229" s="118">
        <f t="shared" si="52"/>
        <v>51</v>
      </c>
      <c r="H229" s="118">
        <f t="shared" si="52"/>
        <v>1090</v>
      </c>
      <c r="I229" s="118">
        <f t="shared" si="52"/>
        <v>0</v>
      </c>
      <c r="J229" s="118">
        <f t="shared" si="52"/>
        <v>0</v>
      </c>
      <c r="K229" s="118">
        <f t="shared" si="52"/>
        <v>0</v>
      </c>
      <c r="L229" s="118">
        <f t="shared" si="52"/>
        <v>41646</v>
      </c>
      <c r="M229" s="118">
        <f t="shared" si="52"/>
        <v>0</v>
      </c>
      <c r="N229" s="444">
        <f t="shared" si="52"/>
        <v>103205</v>
      </c>
    </row>
    <row r="230" spans="1:14" s="132" customFormat="1" ht="15.75" thickBot="1">
      <c r="A230" s="1336">
        <v>223</v>
      </c>
      <c r="B230" s="505"/>
      <c r="C230" s="506"/>
      <c r="D230" s="1405" t="s">
        <v>984</v>
      </c>
      <c r="E230" s="717">
        <f>SUM(E228:E229)</f>
        <v>1145411</v>
      </c>
      <c r="F230" s="717">
        <f aca="true" t="shared" si="53" ref="F230:N230">SUM(F228:F229)</f>
        <v>143427</v>
      </c>
      <c r="G230" s="717">
        <f t="shared" si="53"/>
        <v>85875</v>
      </c>
      <c r="H230" s="717">
        <f t="shared" si="53"/>
        <v>6462</v>
      </c>
      <c r="I230" s="717">
        <f t="shared" si="53"/>
        <v>10000</v>
      </c>
      <c r="J230" s="717">
        <f t="shared" si="53"/>
        <v>2378</v>
      </c>
      <c r="K230" s="717">
        <f t="shared" si="53"/>
        <v>216837</v>
      </c>
      <c r="L230" s="717">
        <f t="shared" si="53"/>
        <v>3992691</v>
      </c>
      <c r="M230" s="718">
        <f t="shared" si="53"/>
        <v>2019371</v>
      </c>
      <c r="N230" s="719">
        <f t="shared" si="53"/>
        <v>5603081</v>
      </c>
    </row>
    <row r="231" spans="1:14" s="113" customFormat="1" ht="25.5" customHeight="1">
      <c r="A231" s="1336">
        <v>224</v>
      </c>
      <c r="B231" s="114">
        <v>17</v>
      </c>
      <c r="C231" s="115"/>
      <c r="D231" s="1724" t="s">
        <v>395</v>
      </c>
      <c r="E231" s="1724"/>
      <c r="F231" s="1724"/>
      <c r="G231" s="117"/>
      <c r="H231" s="117"/>
      <c r="I231" s="117"/>
      <c r="J231" s="117"/>
      <c r="K231" s="117"/>
      <c r="L231" s="117"/>
      <c r="M231" s="118"/>
      <c r="N231" s="119"/>
    </row>
    <row r="232" spans="1:14" s="1140" customFormat="1" ht="15">
      <c r="A232" s="1336">
        <v>225</v>
      </c>
      <c r="B232" s="1135"/>
      <c r="C232" s="1136"/>
      <c r="D232" s="1143" t="s">
        <v>602</v>
      </c>
      <c r="E232" s="1138"/>
      <c r="F232" s="1138"/>
      <c r="G232" s="1138"/>
      <c r="H232" s="1138"/>
      <c r="I232" s="1138"/>
      <c r="J232" s="1138"/>
      <c r="K232" s="1138"/>
      <c r="L232" s="1138">
        <v>1377407</v>
      </c>
      <c r="M232" s="1139"/>
      <c r="N232" s="1133">
        <f>SUM(E232:L232)</f>
        <v>1377407</v>
      </c>
    </row>
    <row r="233" spans="1:14" s="108" customFormat="1" ht="15">
      <c r="A233" s="1336">
        <v>226</v>
      </c>
      <c r="B233" s="120"/>
      <c r="C233" s="111"/>
      <c r="D233" s="710" t="s">
        <v>875</v>
      </c>
      <c r="E233" s="117">
        <v>8313</v>
      </c>
      <c r="F233" s="117">
        <v>987</v>
      </c>
      <c r="G233" s="117"/>
      <c r="H233" s="117">
        <v>50</v>
      </c>
      <c r="I233" s="117"/>
      <c r="J233" s="117"/>
      <c r="K233" s="117">
        <v>145507</v>
      </c>
      <c r="L233" s="117">
        <v>1362461</v>
      </c>
      <c r="M233" s="118"/>
      <c r="N233" s="442">
        <f>SUM(E233:L233)</f>
        <v>1517318</v>
      </c>
    </row>
    <row r="234" spans="1:14" s="109" customFormat="1" ht="15">
      <c r="A234" s="1336">
        <v>227</v>
      </c>
      <c r="B234" s="131"/>
      <c r="C234" s="443"/>
      <c r="D234" s="138" t="s">
        <v>991</v>
      </c>
      <c r="E234" s="122"/>
      <c r="F234" s="122"/>
      <c r="G234" s="122"/>
      <c r="H234" s="122"/>
      <c r="I234" s="122"/>
      <c r="J234" s="122"/>
      <c r="K234" s="122"/>
      <c r="L234" s="122">
        <v>564</v>
      </c>
      <c r="M234" s="122"/>
      <c r="N234" s="444">
        <f>SUM(E234:L234)</f>
        <v>564</v>
      </c>
    </row>
    <row r="235" spans="1:14" s="109" customFormat="1" ht="15">
      <c r="A235" s="1336">
        <v>228</v>
      </c>
      <c r="B235" s="131"/>
      <c r="C235" s="443"/>
      <c r="D235" s="138" t="s">
        <v>1064</v>
      </c>
      <c r="E235" s="122"/>
      <c r="F235" s="122"/>
      <c r="G235" s="122"/>
      <c r="H235" s="122"/>
      <c r="I235" s="122"/>
      <c r="J235" s="122"/>
      <c r="K235" s="122"/>
      <c r="L235" s="122">
        <v>1616</v>
      </c>
      <c r="M235" s="122"/>
      <c r="N235" s="444">
        <f>SUM(E235:L235)</f>
        <v>1616</v>
      </c>
    </row>
    <row r="236" spans="1:14" s="132" customFormat="1" ht="15">
      <c r="A236" s="1336">
        <v>229</v>
      </c>
      <c r="B236" s="1563"/>
      <c r="C236" s="1564"/>
      <c r="D236" s="135" t="s">
        <v>984</v>
      </c>
      <c r="E236" s="136">
        <f>SUM(E233:E235)</f>
        <v>8313</v>
      </c>
      <c r="F236" s="136">
        <f aca="true" t="shared" si="54" ref="F236:N236">SUM(F233:F235)</f>
        <v>987</v>
      </c>
      <c r="G236" s="136">
        <f t="shared" si="54"/>
        <v>0</v>
      </c>
      <c r="H236" s="136">
        <f t="shared" si="54"/>
        <v>50</v>
      </c>
      <c r="I236" s="136">
        <f t="shared" si="54"/>
        <v>0</v>
      </c>
      <c r="J236" s="136">
        <f t="shared" si="54"/>
        <v>0</v>
      </c>
      <c r="K236" s="136">
        <f t="shared" si="54"/>
        <v>145507</v>
      </c>
      <c r="L236" s="136">
        <f t="shared" si="54"/>
        <v>1364641</v>
      </c>
      <c r="M236" s="136">
        <f t="shared" si="54"/>
        <v>0</v>
      </c>
      <c r="N236" s="123">
        <f t="shared" si="54"/>
        <v>1519498</v>
      </c>
    </row>
    <row r="237" spans="1:14" s="132" customFormat="1" ht="30" customHeight="1">
      <c r="A237" s="1337">
        <v>230</v>
      </c>
      <c r="B237" s="1563"/>
      <c r="C237" s="111">
        <v>1</v>
      </c>
      <c r="D237" s="1725" t="s">
        <v>424</v>
      </c>
      <c r="E237" s="1725"/>
      <c r="F237" s="1725"/>
      <c r="G237" s="134"/>
      <c r="H237" s="136"/>
      <c r="I237" s="136"/>
      <c r="J237" s="136"/>
      <c r="K237" s="136"/>
      <c r="L237" s="136"/>
      <c r="M237" s="137"/>
      <c r="N237" s="119"/>
    </row>
    <row r="238" spans="1:14" s="108" customFormat="1" ht="15">
      <c r="A238" s="1336">
        <v>231</v>
      </c>
      <c r="B238" s="120"/>
      <c r="C238" s="115"/>
      <c r="D238" s="710" t="s">
        <v>875</v>
      </c>
      <c r="E238" s="110"/>
      <c r="F238" s="110">
        <v>0</v>
      </c>
      <c r="G238" s="110"/>
      <c r="H238" s="110"/>
      <c r="I238" s="110"/>
      <c r="J238" s="110"/>
      <c r="K238" s="110"/>
      <c r="L238" s="110"/>
      <c r="M238" s="122"/>
      <c r="N238" s="444">
        <f>SUM(E238:M238)</f>
        <v>0</v>
      </c>
    </row>
    <row r="239" spans="1:14" s="109" customFormat="1" ht="15">
      <c r="A239" s="1336">
        <v>232</v>
      </c>
      <c r="B239" s="131"/>
      <c r="C239" s="115"/>
      <c r="D239" s="138" t="s">
        <v>603</v>
      </c>
      <c r="E239" s="122"/>
      <c r="F239" s="122"/>
      <c r="G239" s="122"/>
      <c r="H239" s="122"/>
      <c r="I239" s="122"/>
      <c r="J239" s="122"/>
      <c r="K239" s="122"/>
      <c r="L239" s="122"/>
      <c r="M239" s="122"/>
      <c r="N239" s="444">
        <f>SUM(E239:M239)</f>
        <v>0</v>
      </c>
    </row>
    <row r="240" spans="1:14" s="132" customFormat="1" ht="15">
      <c r="A240" s="1336">
        <v>233</v>
      </c>
      <c r="B240" s="1563"/>
      <c r="C240" s="115"/>
      <c r="D240" s="135" t="s">
        <v>984</v>
      </c>
      <c r="E240" s="136">
        <f>SUM(E238:E239)</f>
        <v>0</v>
      </c>
      <c r="F240" s="136">
        <f>SUM(F238:F239)</f>
        <v>0</v>
      </c>
      <c r="G240" s="136">
        <f aca="true" t="shared" si="55" ref="G240:N240">SUM(G238:G239)</f>
        <v>0</v>
      </c>
      <c r="H240" s="136">
        <f t="shared" si="55"/>
        <v>0</v>
      </c>
      <c r="I240" s="136">
        <f t="shared" si="55"/>
        <v>0</v>
      </c>
      <c r="J240" s="136">
        <f t="shared" si="55"/>
        <v>0</v>
      </c>
      <c r="K240" s="136">
        <f t="shared" si="55"/>
        <v>0</v>
      </c>
      <c r="L240" s="136">
        <f t="shared" si="55"/>
        <v>0</v>
      </c>
      <c r="M240" s="137">
        <f t="shared" si="55"/>
        <v>0</v>
      </c>
      <c r="N240" s="123">
        <f t="shared" si="55"/>
        <v>0</v>
      </c>
    </row>
    <row r="241" spans="1:14" s="132" customFormat="1" ht="15">
      <c r="A241" s="1336">
        <v>234</v>
      </c>
      <c r="B241" s="1563"/>
      <c r="C241" s="115">
        <v>2</v>
      </c>
      <c r="D241" s="1724" t="s">
        <v>415</v>
      </c>
      <c r="E241" s="1724"/>
      <c r="F241" s="1724"/>
      <c r="G241" s="136"/>
      <c r="H241" s="136"/>
      <c r="I241" s="136"/>
      <c r="J241" s="136"/>
      <c r="K241" s="136"/>
      <c r="L241" s="136"/>
      <c r="M241" s="137"/>
      <c r="N241" s="123"/>
    </row>
    <row r="242" spans="1:14" s="132" customFormat="1" ht="15">
      <c r="A242" s="1336">
        <v>235</v>
      </c>
      <c r="B242" s="1563"/>
      <c r="C242" s="115"/>
      <c r="D242" s="1560" t="s">
        <v>875</v>
      </c>
      <c r="E242" s="117"/>
      <c r="F242" s="117">
        <v>785</v>
      </c>
      <c r="G242" s="117"/>
      <c r="H242" s="117"/>
      <c r="I242" s="117"/>
      <c r="J242" s="117"/>
      <c r="K242" s="117"/>
      <c r="L242" s="117"/>
      <c r="M242" s="117"/>
      <c r="N242" s="144">
        <f>SUM(E242:M242)</f>
        <v>785</v>
      </c>
    </row>
    <row r="243" spans="1:14" s="109" customFormat="1" ht="15">
      <c r="A243" s="1336">
        <v>236</v>
      </c>
      <c r="B243" s="131"/>
      <c r="C243" s="1330"/>
      <c r="D243" s="138" t="s">
        <v>677</v>
      </c>
      <c r="E243" s="122"/>
      <c r="F243" s="122"/>
      <c r="G243" s="122"/>
      <c r="H243" s="122"/>
      <c r="I243" s="122"/>
      <c r="J243" s="122"/>
      <c r="K243" s="122"/>
      <c r="L243" s="122"/>
      <c r="M243" s="122"/>
      <c r="N243" s="150">
        <f>SUM(E243:M243)</f>
        <v>0</v>
      </c>
    </row>
    <row r="244" spans="1:14" s="132" customFormat="1" ht="15">
      <c r="A244" s="1336">
        <v>237</v>
      </c>
      <c r="B244" s="1563"/>
      <c r="C244" s="1564"/>
      <c r="D244" s="135" t="s">
        <v>984</v>
      </c>
      <c r="E244" s="136">
        <f>SUM(E242:E243)</f>
        <v>0</v>
      </c>
      <c r="F244" s="136">
        <f aca="true" t="shared" si="56" ref="F244:N244">SUM(F242:F243)</f>
        <v>785</v>
      </c>
      <c r="G244" s="136">
        <f t="shared" si="56"/>
        <v>0</v>
      </c>
      <c r="H244" s="136">
        <f t="shared" si="56"/>
        <v>0</v>
      </c>
      <c r="I244" s="136">
        <f t="shared" si="56"/>
        <v>0</v>
      </c>
      <c r="J244" s="136">
        <f t="shared" si="56"/>
        <v>0</v>
      </c>
      <c r="K244" s="136">
        <f t="shared" si="56"/>
        <v>0</v>
      </c>
      <c r="L244" s="136">
        <f t="shared" si="56"/>
        <v>0</v>
      </c>
      <c r="M244" s="137">
        <f t="shared" si="56"/>
        <v>0</v>
      </c>
      <c r="N244" s="123">
        <f t="shared" si="56"/>
        <v>785</v>
      </c>
    </row>
    <row r="245" spans="1:14" s="113" customFormat="1" ht="19.5" customHeight="1">
      <c r="A245" s="1336">
        <v>238</v>
      </c>
      <c r="B245" s="114"/>
      <c r="C245" s="115">
        <v>3</v>
      </c>
      <c r="D245" s="1560" t="s">
        <v>752</v>
      </c>
      <c r="E245" s="117"/>
      <c r="F245" s="117"/>
      <c r="G245" s="117"/>
      <c r="H245" s="117"/>
      <c r="I245" s="117"/>
      <c r="J245" s="117"/>
      <c r="K245" s="117"/>
      <c r="L245" s="117"/>
      <c r="M245" s="118"/>
      <c r="N245" s="119"/>
    </row>
    <row r="246" spans="1:14" s="1140" customFormat="1" ht="15">
      <c r="A246" s="1336">
        <v>239</v>
      </c>
      <c r="B246" s="1135"/>
      <c r="C246" s="1136"/>
      <c r="D246" s="1143" t="s">
        <v>602</v>
      </c>
      <c r="E246" s="1138"/>
      <c r="F246" s="1138">
        <v>9170</v>
      </c>
      <c r="G246" s="1138"/>
      <c r="H246" s="1138"/>
      <c r="I246" s="1138"/>
      <c r="J246" s="1138"/>
      <c r="K246" s="1138"/>
      <c r="L246" s="1138"/>
      <c r="M246" s="1139"/>
      <c r="N246" s="1133">
        <f>SUM(E246:L246)</f>
        <v>9170</v>
      </c>
    </row>
    <row r="247" spans="1:14" s="108" customFormat="1" ht="15">
      <c r="A247" s="1336">
        <v>240</v>
      </c>
      <c r="B247" s="120"/>
      <c r="C247" s="111"/>
      <c r="D247" s="710" t="s">
        <v>875</v>
      </c>
      <c r="E247" s="117"/>
      <c r="F247" s="117">
        <v>9770</v>
      </c>
      <c r="G247" s="117"/>
      <c r="H247" s="117"/>
      <c r="I247" s="117"/>
      <c r="J247" s="117"/>
      <c r="K247" s="117"/>
      <c r="L247" s="117"/>
      <c r="M247" s="118"/>
      <c r="N247" s="442">
        <f>SUM(E247:L247)</f>
        <v>9770</v>
      </c>
    </row>
    <row r="248" spans="1:14" s="448" customFormat="1" ht="15">
      <c r="A248" s="1336">
        <v>241</v>
      </c>
      <c r="B248" s="445"/>
      <c r="C248" s="446"/>
      <c r="D248" s="470" t="s">
        <v>603</v>
      </c>
      <c r="E248" s="129"/>
      <c r="F248" s="129"/>
      <c r="G248" s="129"/>
      <c r="H248" s="129"/>
      <c r="I248" s="129"/>
      <c r="J248" s="129"/>
      <c r="K248" s="129"/>
      <c r="L248" s="129"/>
      <c r="M248" s="129"/>
      <c r="N248" s="444">
        <f>SUM(E248:L248)</f>
        <v>0</v>
      </c>
    </row>
    <row r="249" spans="1:14" s="454" customFormat="1" ht="15">
      <c r="A249" s="1336">
        <v>242</v>
      </c>
      <c r="B249" s="449"/>
      <c r="C249" s="450"/>
      <c r="D249" s="471" t="s">
        <v>984</v>
      </c>
      <c r="E249" s="452">
        <f>SUM(E247:E248)</f>
        <v>0</v>
      </c>
      <c r="F249" s="452">
        <f>SUM(F247:F248)</f>
        <v>9770</v>
      </c>
      <c r="G249" s="452">
        <f aca="true" t="shared" si="57" ref="G249:N249">SUM(G247:G248)</f>
        <v>0</v>
      </c>
      <c r="H249" s="452">
        <f t="shared" si="57"/>
        <v>0</v>
      </c>
      <c r="I249" s="452">
        <f t="shared" si="57"/>
        <v>0</v>
      </c>
      <c r="J249" s="452">
        <f t="shared" si="57"/>
        <v>0</v>
      </c>
      <c r="K249" s="452">
        <f t="shared" si="57"/>
        <v>0</v>
      </c>
      <c r="L249" s="452">
        <f t="shared" si="57"/>
        <v>0</v>
      </c>
      <c r="M249" s="453">
        <f t="shared" si="57"/>
        <v>0</v>
      </c>
      <c r="N249" s="130">
        <f t="shared" si="57"/>
        <v>9770</v>
      </c>
    </row>
    <row r="250" spans="1:15" s="109" customFormat="1" ht="15">
      <c r="A250" s="1336">
        <v>243</v>
      </c>
      <c r="B250" s="131"/>
      <c r="C250" s="455"/>
      <c r="D250" s="455" t="s">
        <v>392</v>
      </c>
      <c r="E250" s="702"/>
      <c r="F250" s="702"/>
      <c r="G250" s="702"/>
      <c r="H250" s="702"/>
      <c r="I250" s="702"/>
      <c r="J250" s="702"/>
      <c r="K250" s="702"/>
      <c r="L250" s="702"/>
      <c r="M250" s="455"/>
      <c r="N250" s="709"/>
      <c r="O250" s="108"/>
    </row>
    <row r="251" spans="1:14" s="1134" customFormat="1" ht="15">
      <c r="A251" s="1336">
        <v>244</v>
      </c>
      <c r="B251" s="1128"/>
      <c r="C251" s="1129"/>
      <c r="D251" s="1142" t="s">
        <v>602</v>
      </c>
      <c r="E251" s="1144">
        <f aca="true" t="shared" si="58" ref="E251:M251">SUM(E246,E232)</f>
        <v>0</v>
      </c>
      <c r="F251" s="1144">
        <f t="shared" si="58"/>
        <v>9170</v>
      </c>
      <c r="G251" s="1144">
        <f t="shared" si="58"/>
        <v>0</v>
      </c>
      <c r="H251" s="1144">
        <f t="shared" si="58"/>
        <v>0</v>
      </c>
      <c r="I251" s="1144">
        <f t="shared" si="58"/>
        <v>0</v>
      </c>
      <c r="J251" s="1144">
        <f t="shared" si="58"/>
        <v>0</v>
      </c>
      <c r="K251" s="1144">
        <f t="shared" si="58"/>
        <v>0</v>
      </c>
      <c r="L251" s="1144">
        <f t="shared" si="58"/>
        <v>1377407</v>
      </c>
      <c r="M251" s="1145">
        <f t="shared" si="58"/>
        <v>0</v>
      </c>
      <c r="N251" s="1146">
        <f>SUM(E251:L251)</f>
        <v>1386577</v>
      </c>
    </row>
    <row r="252" spans="1:14" s="108" customFormat="1" ht="15">
      <c r="A252" s="1336">
        <v>245</v>
      </c>
      <c r="B252" s="120"/>
      <c r="C252" s="111"/>
      <c r="D252" s="710" t="s">
        <v>875</v>
      </c>
      <c r="E252" s="110">
        <f aca="true" t="shared" si="59" ref="E252:M252">SUM(E247,E238,E233)+E242</f>
        <v>8313</v>
      </c>
      <c r="F252" s="110">
        <f t="shared" si="59"/>
        <v>11542</v>
      </c>
      <c r="G252" s="110">
        <f t="shared" si="59"/>
        <v>0</v>
      </c>
      <c r="H252" s="110">
        <f t="shared" si="59"/>
        <v>50</v>
      </c>
      <c r="I252" s="110">
        <f t="shared" si="59"/>
        <v>0</v>
      </c>
      <c r="J252" s="110">
        <f t="shared" si="59"/>
        <v>0</v>
      </c>
      <c r="K252" s="110">
        <f t="shared" si="59"/>
        <v>145507</v>
      </c>
      <c r="L252" s="110">
        <f t="shared" si="59"/>
        <v>1362461</v>
      </c>
      <c r="M252" s="122">
        <f t="shared" si="59"/>
        <v>0</v>
      </c>
      <c r="N252" s="144">
        <f>SUM(E252:L252)</f>
        <v>1527873</v>
      </c>
    </row>
    <row r="253" spans="1:14" s="109" customFormat="1" ht="15">
      <c r="A253" s="1336">
        <v>246</v>
      </c>
      <c r="B253" s="131"/>
      <c r="C253" s="443"/>
      <c r="D253" s="711" t="s">
        <v>1170</v>
      </c>
      <c r="E253" s="122">
        <f>SUM(E248,E234:E234)+E239+E235</f>
        <v>0</v>
      </c>
      <c r="F253" s="122">
        <f aca="true" t="shared" si="60" ref="F253:N253">SUM(F248,F234:F234)+F239+F235</f>
        <v>0</v>
      </c>
      <c r="G253" s="122">
        <f t="shared" si="60"/>
        <v>0</v>
      </c>
      <c r="H253" s="122">
        <f t="shared" si="60"/>
        <v>0</v>
      </c>
      <c r="I253" s="122">
        <f t="shared" si="60"/>
        <v>0</v>
      </c>
      <c r="J253" s="122">
        <f t="shared" si="60"/>
        <v>0</v>
      </c>
      <c r="K253" s="122">
        <f t="shared" si="60"/>
        <v>0</v>
      </c>
      <c r="L253" s="122">
        <f t="shared" si="60"/>
        <v>2180</v>
      </c>
      <c r="M253" s="122">
        <f t="shared" si="60"/>
        <v>0</v>
      </c>
      <c r="N253" s="150">
        <f t="shared" si="60"/>
        <v>2180</v>
      </c>
    </row>
    <row r="254" spans="1:14" s="132" customFormat="1" ht="15.75" thickBot="1">
      <c r="A254" s="1336">
        <v>247</v>
      </c>
      <c r="B254" s="505"/>
      <c r="C254" s="506"/>
      <c r="D254" s="716" t="s">
        <v>984</v>
      </c>
      <c r="E254" s="717">
        <f>SUM(E252:E253)</f>
        <v>8313</v>
      </c>
      <c r="F254" s="717">
        <f aca="true" t="shared" si="61" ref="F254:M254">SUM(F252:F253)</f>
        <v>11542</v>
      </c>
      <c r="G254" s="717">
        <f t="shared" si="61"/>
        <v>0</v>
      </c>
      <c r="H254" s="717">
        <f t="shared" si="61"/>
        <v>50</v>
      </c>
      <c r="I254" s="717">
        <f t="shared" si="61"/>
        <v>0</v>
      </c>
      <c r="J254" s="717">
        <f t="shared" si="61"/>
        <v>0</v>
      </c>
      <c r="K254" s="717">
        <f t="shared" si="61"/>
        <v>145507</v>
      </c>
      <c r="L254" s="717">
        <f t="shared" si="61"/>
        <v>1364641</v>
      </c>
      <c r="M254" s="718">
        <f t="shared" si="61"/>
        <v>0</v>
      </c>
      <c r="N254" s="123">
        <f>SUM(E254:L254)</f>
        <v>1530053</v>
      </c>
    </row>
    <row r="255" spans="1:17" s="706" customFormat="1" ht="30" customHeight="1">
      <c r="A255" s="1336">
        <v>248</v>
      </c>
      <c r="B255" s="1331"/>
      <c r="C255" s="1723" t="s">
        <v>19</v>
      </c>
      <c r="D255" s="1723"/>
      <c r="E255" s="1332"/>
      <c r="F255" s="1332"/>
      <c r="G255" s="1332"/>
      <c r="H255" s="1332"/>
      <c r="I255" s="1332"/>
      <c r="J255" s="1332"/>
      <c r="K255" s="1332"/>
      <c r="L255" s="1332"/>
      <c r="M255" s="1333"/>
      <c r="N255" s="1334"/>
      <c r="O255" s="113"/>
      <c r="P255" s="113"/>
      <c r="Q255" s="113"/>
    </row>
    <row r="256" spans="1:14" s="1134" customFormat="1" ht="15">
      <c r="A256" s="1336">
        <v>249</v>
      </c>
      <c r="B256" s="1128"/>
      <c r="C256" s="1129"/>
      <c r="D256" s="1141" t="s">
        <v>602</v>
      </c>
      <c r="E256" s="1144">
        <f aca="true" t="shared" si="62" ref="E256:M256">SUM(E227,E251)</f>
        <v>1082274</v>
      </c>
      <c r="F256" s="1144">
        <f t="shared" si="62"/>
        <v>84306</v>
      </c>
      <c r="G256" s="1144">
        <f t="shared" si="62"/>
        <v>84000</v>
      </c>
      <c r="H256" s="1144">
        <f t="shared" si="62"/>
        <v>2289</v>
      </c>
      <c r="I256" s="1144">
        <f t="shared" si="62"/>
        <v>0</v>
      </c>
      <c r="J256" s="1144">
        <f t="shared" si="62"/>
        <v>0</v>
      </c>
      <c r="K256" s="1144">
        <f t="shared" si="62"/>
        <v>0</v>
      </c>
      <c r="L256" s="1144">
        <f t="shared" si="62"/>
        <v>5165245</v>
      </c>
      <c r="M256" s="1145">
        <f t="shared" si="62"/>
        <v>2253334</v>
      </c>
      <c r="N256" s="1146">
        <f>SUM(E256:L256)</f>
        <v>6418114</v>
      </c>
    </row>
    <row r="257" spans="1:14" s="108" customFormat="1" ht="15">
      <c r="A257" s="1336">
        <v>250</v>
      </c>
      <c r="B257" s="120"/>
      <c r="C257" s="111"/>
      <c r="D257" s="720" t="s">
        <v>875</v>
      </c>
      <c r="E257" s="110">
        <f aca="true" t="shared" si="63" ref="E257:N257">SUM(E252,E228)</f>
        <v>1109756</v>
      </c>
      <c r="F257" s="110">
        <f t="shared" si="63"/>
        <v>138519</v>
      </c>
      <c r="G257" s="110">
        <f t="shared" si="63"/>
        <v>85824</v>
      </c>
      <c r="H257" s="110">
        <f t="shared" si="63"/>
        <v>5422</v>
      </c>
      <c r="I257" s="110">
        <f t="shared" si="63"/>
        <v>10000</v>
      </c>
      <c r="J257" s="110">
        <f t="shared" si="63"/>
        <v>2378</v>
      </c>
      <c r="K257" s="110">
        <f t="shared" si="63"/>
        <v>362344</v>
      </c>
      <c r="L257" s="110">
        <f t="shared" si="63"/>
        <v>5313506</v>
      </c>
      <c r="M257" s="122">
        <f t="shared" si="63"/>
        <v>2019371</v>
      </c>
      <c r="N257" s="144">
        <f t="shared" si="63"/>
        <v>7027749</v>
      </c>
    </row>
    <row r="258" spans="1:14" s="109" customFormat="1" ht="42.75">
      <c r="A258" s="1337">
        <v>251</v>
      </c>
      <c r="B258" s="131"/>
      <c r="C258" s="443"/>
      <c r="D258" s="1478" t="s">
        <v>1169</v>
      </c>
      <c r="E258" s="122">
        <f>SUM(E253,E229)</f>
        <v>43968</v>
      </c>
      <c r="F258" s="122">
        <f aca="true" t="shared" si="64" ref="F258:M258">SUM(F253,F229)</f>
        <v>16450</v>
      </c>
      <c r="G258" s="122">
        <f t="shared" si="64"/>
        <v>51</v>
      </c>
      <c r="H258" s="122">
        <f t="shared" si="64"/>
        <v>1090</v>
      </c>
      <c r="I258" s="122">
        <f t="shared" si="64"/>
        <v>0</v>
      </c>
      <c r="J258" s="122">
        <f t="shared" si="64"/>
        <v>0</v>
      </c>
      <c r="K258" s="122">
        <f t="shared" si="64"/>
        <v>0</v>
      </c>
      <c r="L258" s="122">
        <f t="shared" si="64"/>
        <v>43826</v>
      </c>
      <c r="M258" s="122">
        <f t="shared" si="64"/>
        <v>0</v>
      </c>
      <c r="N258" s="150">
        <f>SUM(E258:L258)</f>
        <v>105385</v>
      </c>
    </row>
    <row r="259" spans="1:14" s="132" customFormat="1" ht="15.75" thickBot="1">
      <c r="A259" s="1336">
        <v>252</v>
      </c>
      <c r="B259" s="505"/>
      <c r="C259" s="506"/>
      <c r="D259" s="721" t="s">
        <v>984</v>
      </c>
      <c r="E259" s="717">
        <f>SUM(E257:E258)</f>
        <v>1153724</v>
      </c>
      <c r="F259" s="717">
        <f aca="true" t="shared" si="65" ref="F259:N259">SUM(F257:F258)</f>
        <v>154969</v>
      </c>
      <c r="G259" s="717">
        <f t="shared" si="65"/>
        <v>85875</v>
      </c>
      <c r="H259" s="717">
        <f t="shared" si="65"/>
        <v>6512</v>
      </c>
      <c r="I259" s="717">
        <f t="shared" si="65"/>
        <v>10000</v>
      </c>
      <c r="J259" s="717">
        <f t="shared" si="65"/>
        <v>2378</v>
      </c>
      <c r="K259" s="717">
        <f t="shared" si="65"/>
        <v>362344</v>
      </c>
      <c r="L259" s="717">
        <f t="shared" si="65"/>
        <v>5357332</v>
      </c>
      <c r="M259" s="718">
        <f t="shared" si="65"/>
        <v>2019371</v>
      </c>
      <c r="N259" s="719">
        <f t="shared" si="65"/>
        <v>7133134</v>
      </c>
    </row>
  </sheetData>
  <sheetProtection/>
  <mergeCells count="20">
    <mergeCell ref="D131:F131"/>
    <mergeCell ref="C226:D226"/>
    <mergeCell ref="C255:D255"/>
    <mergeCell ref="D231:F231"/>
    <mergeCell ref="D237:F237"/>
    <mergeCell ref="D241:F241"/>
    <mergeCell ref="D182:G182"/>
    <mergeCell ref="D159:F159"/>
    <mergeCell ref="B1:D1"/>
    <mergeCell ref="B2:N2"/>
    <mergeCell ref="B3:N3"/>
    <mergeCell ref="M4:N4"/>
    <mergeCell ref="B6:B7"/>
    <mergeCell ref="C6:C7"/>
    <mergeCell ref="D6:D7"/>
    <mergeCell ref="E6:G6"/>
    <mergeCell ref="H6:J6"/>
    <mergeCell ref="K6:K7"/>
    <mergeCell ref="L6:M6"/>
    <mergeCell ref="N6:N7"/>
  </mergeCells>
  <printOptions horizontalCentered="1"/>
  <pageMargins left="0.1968503937007874" right="0.1968503937007874" top="0.3937007874015748" bottom="0.3937007874015748" header="0.5118110236220472" footer="0.5118110236220472"/>
  <pageSetup fitToHeight="2"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J66"/>
  <sheetViews>
    <sheetView view="pageBreakPreview" zoomScaleSheetLayoutView="100" zoomScalePageLayoutView="0" workbookViewId="0" topLeftCell="A1">
      <selection activeCell="B1" sqref="B1:D1"/>
    </sheetView>
  </sheetViews>
  <sheetFormatPr defaultColWidth="9.00390625" defaultRowHeight="12.75"/>
  <cols>
    <col min="1" max="1" width="3.00390625" style="1693" bestFit="1" customWidth="1"/>
    <col min="2" max="2" width="4.125" style="0" customWidth="1"/>
    <col min="3" max="3" width="5.75390625" style="0" bestFit="1" customWidth="1"/>
    <col min="4" max="4" width="50.75390625" style="0" customWidth="1"/>
    <col min="5" max="7" width="10.75390625" style="0" customWidth="1"/>
    <col min="8" max="8" width="15.75390625" style="0" customWidth="1"/>
  </cols>
  <sheetData>
    <row r="1" spans="1:8" ht="15" customHeight="1">
      <c r="A1" s="1653"/>
      <c r="B1" s="1728" t="s">
        <v>1255</v>
      </c>
      <c r="C1" s="1728"/>
      <c r="D1" s="1728"/>
      <c r="E1" s="140"/>
      <c r="F1" s="140"/>
      <c r="G1" s="1597"/>
      <c r="H1" s="1654"/>
    </row>
    <row r="2" spans="1:8" ht="24.75" customHeight="1">
      <c r="A2" s="1655"/>
      <c r="B2" s="1729" t="s">
        <v>367</v>
      </c>
      <c r="C2" s="1729"/>
      <c r="D2" s="1729"/>
      <c r="E2" s="1729"/>
      <c r="F2" s="1729"/>
      <c r="G2" s="1729"/>
      <c r="H2" s="1729"/>
    </row>
    <row r="3" spans="1:8" ht="24.75" customHeight="1">
      <c r="A3" s="1655"/>
      <c r="B3" s="1729" t="s">
        <v>1209</v>
      </c>
      <c r="C3" s="1729"/>
      <c r="D3" s="1729"/>
      <c r="E3" s="1729"/>
      <c r="F3" s="1729"/>
      <c r="G3" s="1729"/>
      <c r="H3" s="1729"/>
    </row>
    <row r="4" spans="1:8" ht="15">
      <c r="A4" s="1655"/>
      <c r="B4" s="1656"/>
      <c r="C4" s="141"/>
      <c r="D4" s="141"/>
      <c r="E4" s="140"/>
      <c r="F4" s="140"/>
      <c r="G4" s="1597"/>
      <c r="H4" s="1654" t="s">
        <v>0</v>
      </c>
    </row>
    <row r="5" spans="2:8" s="1655" customFormat="1" ht="15" thickBot="1">
      <c r="B5" s="1655" t="s">
        <v>1</v>
      </c>
      <c r="C5" s="1655" t="s">
        <v>3</v>
      </c>
      <c r="D5" s="1655" t="s">
        <v>2</v>
      </c>
      <c r="E5" s="1655" t="s">
        <v>4</v>
      </c>
      <c r="F5" s="1655" t="s">
        <v>5</v>
      </c>
      <c r="G5" s="142" t="s">
        <v>21</v>
      </c>
      <c r="H5" s="142" t="s">
        <v>22</v>
      </c>
    </row>
    <row r="6" spans="1:8" s="1656" customFormat="1" ht="30" customHeight="1">
      <c r="A6" s="1655"/>
      <c r="B6" s="1730" t="s">
        <v>24</v>
      </c>
      <c r="C6" s="1732" t="s">
        <v>25</v>
      </c>
      <c r="D6" s="1734" t="s">
        <v>6</v>
      </c>
      <c r="E6" s="1736" t="s">
        <v>393</v>
      </c>
      <c r="F6" s="1738" t="s">
        <v>203</v>
      </c>
      <c r="G6" s="1740" t="s">
        <v>681</v>
      </c>
      <c r="H6" s="1719" t="s">
        <v>1210</v>
      </c>
    </row>
    <row r="7" spans="1:8" ht="45" customHeight="1" thickBot="1">
      <c r="A7" s="1655"/>
      <c r="B7" s="1731"/>
      <c r="C7" s="1733"/>
      <c r="D7" s="1735"/>
      <c r="E7" s="1737"/>
      <c r="F7" s="1739"/>
      <c r="G7" s="1741"/>
      <c r="H7" s="1720"/>
    </row>
    <row r="8" spans="1:8" ht="15">
      <c r="A8" s="1655">
        <v>1</v>
      </c>
      <c r="B8" s="1657">
        <v>1</v>
      </c>
      <c r="C8" s="1658"/>
      <c r="D8" s="1659" t="s">
        <v>175</v>
      </c>
      <c r="E8" s="143">
        <v>16017</v>
      </c>
      <c r="F8" s="143">
        <v>16015</v>
      </c>
      <c r="G8" s="1660">
        <v>16918</v>
      </c>
      <c r="H8" s="144">
        <v>13613</v>
      </c>
    </row>
    <row r="9" spans="1:8" ht="15">
      <c r="A9" s="1655">
        <v>2</v>
      </c>
      <c r="B9" s="1657"/>
      <c r="C9" s="1658"/>
      <c r="D9" s="1659" t="s">
        <v>378</v>
      </c>
      <c r="E9" s="143"/>
      <c r="F9" s="143"/>
      <c r="G9" s="1660"/>
      <c r="H9" s="144"/>
    </row>
    <row r="10" spans="1:8" ht="15">
      <c r="A10" s="1655">
        <v>3</v>
      </c>
      <c r="B10" s="1657">
        <v>2</v>
      </c>
      <c r="C10" s="1658"/>
      <c r="D10" s="1659" t="s">
        <v>50</v>
      </c>
      <c r="E10" s="143">
        <v>26363</v>
      </c>
      <c r="F10" s="143">
        <v>28300</v>
      </c>
      <c r="G10" s="1660">
        <v>28720</v>
      </c>
      <c r="H10" s="144">
        <v>27687</v>
      </c>
    </row>
    <row r="11" spans="1:8" ht="15">
      <c r="A11" s="1655">
        <v>4</v>
      </c>
      <c r="B11" s="1657"/>
      <c r="C11" s="1658"/>
      <c r="D11" s="1659" t="s">
        <v>380</v>
      </c>
      <c r="E11" s="143"/>
      <c r="F11" s="143"/>
      <c r="G11" s="1660"/>
      <c r="H11" s="144"/>
    </row>
    <row r="12" spans="1:8" ht="15">
      <c r="A12" s="1655">
        <v>5</v>
      </c>
      <c r="B12" s="1657">
        <v>3</v>
      </c>
      <c r="C12" s="1658"/>
      <c r="D12" s="1659" t="s">
        <v>178</v>
      </c>
      <c r="E12" s="143">
        <v>28658</v>
      </c>
      <c r="F12" s="143">
        <v>32344</v>
      </c>
      <c r="G12" s="1660">
        <v>29090</v>
      </c>
      <c r="H12" s="144">
        <v>31163</v>
      </c>
    </row>
    <row r="13" spans="1:8" ht="15">
      <c r="A13" s="1655">
        <v>6</v>
      </c>
      <c r="B13" s="1657"/>
      <c r="C13" s="1658"/>
      <c r="D13" s="1659" t="s">
        <v>381</v>
      </c>
      <c r="E13" s="143"/>
      <c r="F13" s="143"/>
      <c r="G13" s="1660"/>
      <c r="H13" s="144"/>
    </row>
    <row r="14" spans="1:8" ht="15">
      <c r="A14" s="1655">
        <v>7</v>
      </c>
      <c r="B14" s="1657">
        <v>4</v>
      </c>
      <c r="C14" s="1658"/>
      <c r="D14" s="1659" t="s">
        <v>52</v>
      </c>
      <c r="E14" s="143">
        <v>25488</v>
      </c>
      <c r="F14" s="143">
        <v>25643</v>
      </c>
      <c r="G14" s="1660">
        <v>27513</v>
      </c>
      <c r="H14" s="144">
        <v>25207</v>
      </c>
    </row>
    <row r="15" spans="1:8" ht="15">
      <c r="A15" s="1655">
        <v>8</v>
      </c>
      <c r="B15" s="1657"/>
      <c r="C15" s="1658"/>
      <c r="D15" s="1659" t="s">
        <v>1211</v>
      </c>
      <c r="E15" s="143"/>
      <c r="F15" s="143"/>
      <c r="G15" s="1660"/>
      <c r="H15" s="144"/>
    </row>
    <row r="16" spans="1:8" ht="15">
      <c r="A16" s="1655">
        <v>9</v>
      </c>
      <c r="B16" s="1657">
        <v>5</v>
      </c>
      <c r="C16" s="1658"/>
      <c r="D16" s="1659" t="s">
        <v>54</v>
      </c>
      <c r="E16" s="143">
        <v>32366</v>
      </c>
      <c r="F16" s="143">
        <v>32339</v>
      </c>
      <c r="G16" s="1660">
        <v>32723</v>
      </c>
      <c r="H16" s="144">
        <v>26960</v>
      </c>
    </row>
    <row r="17" spans="1:8" ht="15">
      <c r="A17" s="1655">
        <v>10</v>
      </c>
      <c r="B17" s="1657"/>
      <c r="C17" s="1658"/>
      <c r="D17" s="1659" t="s">
        <v>382</v>
      </c>
      <c r="E17" s="143"/>
      <c r="F17" s="143"/>
      <c r="G17" s="1660"/>
      <c r="H17" s="144"/>
    </row>
    <row r="18" spans="1:8" ht="15">
      <c r="A18" s="1655">
        <v>11</v>
      </c>
      <c r="B18" s="1657">
        <v>6</v>
      </c>
      <c r="C18" s="1658"/>
      <c r="D18" s="1659" t="s">
        <v>57</v>
      </c>
      <c r="E18" s="143">
        <v>11479</v>
      </c>
      <c r="F18" s="143">
        <v>11827</v>
      </c>
      <c r="G18" s="1660">
        <v>11834</v>
      </c>
      <c r="H18" s="144">
        <v>14268</v>
      </c>
    </row>
    <row r="19" spans="1:8" ht="15">
      <c r="A19" s="1655">
        <v>12</v>
      </c>
      <c r="B19" s="1657"/>
      <c r="C19" s="1658"/>
      <c r="D19" s="1659" t="s">
        <v>383</v>
      </c>
      <c r="E19" s="143"/>
      <c r="F19" s="143"/>
      <c r="G19" s="1660"/>
      <c r="H19" s="144"/>
    </row>
    <row r="20" spans="1:8" s="145" customFormat="1" ht="30" customHeight="1">
      <c r="A20" s="1655">
        <v>13</v>
      </c>
      <c r="B20" s="1661"/>
      <c r="C20" s="1662"/>
      <c r="D20" s="1662" t="s">
        <v>384</v>
      </c>
      <c r="E20" s="1663">
        <f>SUM(E8:E18)</f>
        <v>140371</v>
      </c>
      <c r="F20" s="1663">
        <f>SUM(F8:F18)</f>
        <v>146468</v>
      </c>
      <c r="G20" s="1664">
        <f>SUM(G8:G18)</f>
        <v>146798</v>
      </c>
      <c r="H20" s="1665">
        <f>SUM(H8:H18)</f>
        <v>138898</v>
      </c>
    </row>
    <row r="21" spans="1:8" s="146" customFormat="1" ht="30" customHeight="1">
      <c r="A21" s="1655">
        <v>14</v>
      </c>
      <c r="B21" s="1657">
        <v>7</v>
      </c>
      <c r="C21" s="1658"/>
      <c r="D21" s="1659" t="s">
        <v>347</v>
      </c>
      <c r="E21" s="143">
        <v>5368</v>
      </c>
      <c r="F21" s="1660">
        <v>9002</v>
      </c>
      <c r="G21" s="1660">
        <v>3052</v>
      </c>
      <c r="H21" s="144">
        <v>2686</v>
      </c>
    </row>
    <row r="22" spans="1:8" ht="30" customHeight="1">
      <c r="A22" s="1655">
        <v>15</v>
      </c>
      <c r="B22" s="1657">
        <v>8</v>
      </c>
      <c r="C22" s="1658"/>
      <c r="D22" s="1659" t="s">
        <v>348</v>
      </c>
      <c r="E22" s="143">
        <v>62756</v>
      </c>
      <c r="F22" s="143">
        <v>62730</v>
      </c>
      <c r="G22" s="1660">
        <v>68009</v>
      </c>
      <c r="H22" s="144">
        <v>60727</v>
      </c>
    </row>
    <row r="23" spans="1:8" ht="30">
      <c r="A23" s="1655">
        <v>17</v>
      </c>
      <c r="B23" s="1657">
        <v>9</v>
      </c>
      <c r="C23" s="1658"/>
      <c r="D23" s="1666" t="s">
        <v>349</v>
      </c>
      <c r="E23" s="143">
        <v>10209</v>
      </c>
      <c r="F23" s="143">
        <v>9804</v>
      </c>
      <c r="G23" s="1660">
        <v>10877</v>
      </c>
      <c r="H23" s="144">
        <v>10260</v>
      </c>
    </row>
    <row r="24" spans="1:8" s="145" customFormat="1" ht="30" customHeight="1">
      <c r="A24" s="1655">
        <v>18</v>
      </c>
      <c r="B24" s="1661"/>
      <c r="C24" s="1662"/>
      <c r="D24" s="1662" t="s">
        <v>385</v>
      </c>
      <c r="E24" s="1663">
        <f>SUM(E21:E23)</f>
        <v>78333</v>
      </c>
      <c r="F24" s="1663">
        <f>SUM(F21:F23)</f>
        <v>81536</v>
      </c>
      <c r="G24" s="1664">
        <f>SUM(G21:G23)</f>
        <v>81938</v>
      </c>
      <c r="H24" s="1665">
        <f>SUM(H21:H23)</f>
        <v>73673</v>
      </c>
    </row>
    <row r="25" spans="1:8" ht="30" customHeight="1">
      <c r="A25" s="1655">
        <v>19</v>
      </c>
      <c r="B25" s="1657">
        <v>10</v>
      </c>
      <c r="C25" s="1658"/>
      <c r="D25" s="1666" t="s">
        <v>350</v>
      </c>
      <c r="E25" s="143">
        <v>51519</v>
      </c>
      <c r="F25" s="143">
        <v>36750</v>
      </c>
      <c r="G25" s="1660">
        <v>24818</v>
      </c>
      <c r="H25" s="144">
        <v>24000</v>
      </c>
    </row>
    <row r="26" spans="1:8" ht="30" customHeight="1">
      <c r="A26" s="1655">
        <v>20</v>
      </c>
      <c r="B26" s="1657">
        <v>11</v>
      </c>
      <c r="C26" s="1658"/>
      <c r="D26" s="1666" t="s">
        <v>94</v>
      </c>
      <c r="E26" s="143">
        <v>11010</v>
      </c>
      <c r="F26" s="143">
        <v>9790</v>
      </c>
      <c r="G26" s="1660">
        <v>6708</v>
      </c>
      <c r="H26" s="144">
        <v>14864</v>
      </c>
    </row>
    <row r="27" spans="1:8" ht="30" customHeight="1">
      <c r="A27" s="1655">
        <v>21</v>
      </c>
      <c r="B27" s="1657">
        <v>12</v>
      </c>
      <c r="C27" s="1658"/>
      <c r="D27" s="1659" t="s">
        <v>96</v>
      </c>
      <c r="E27" s="143">
        <v>34182</v>
      </c>
      <c r="F27" s="143">
        <v>20200</v>
      </c>
      <c r="G27" s="1660">
        <v>40969</v>
      </c>
      <c r="H27" s="144">
        <v>38052</v>
      </c>
    </row>
    <row r="28" spans="1:8" ht="30" customHeight="1">
      <c r="A28" s="1655">
        <v>22</v>
      </c>
      <c r="B28" s="1657"/>
      <c r="C28" s="1658">
        <v>1</v>
      </c>
      <c r="D28" s="1667" t="s">
        <v>394</v>
      </c>
      <c r="E28" s="143"/>
      <c r="F28" s="143"/>
      <c r="G28" s="1660"/>
      <c r="H28" s="144"/>
    </row>
    <row r="29" spans="1:8" ht="30" customHeight="1">
      <c r="A29" s="1655">
        <v>23</v>
      </c>
      <c r="B29" s="1657">
        <v>13</v>
      </c>
      <c r="C29" s="1658"/>
      <c r="D29" s="1659" t="s">
        <v>190</v>
      </c>
      <c r="E29" s="143">
        <v>114799</v>
      </c>
      <c r="F29" s="143">
        <v>99300</v>
      </c>
      <c r="G29" s="1660">
        <v>198964</v>
      </c>
      <c r="H29" s="144">
        <v>232000</v>
      </c>
    </row>
    <row r="30" spans="1:8" ht="30" customHeight="1">
      <c r="A30" s="1668">
        <v>24</v>
      </c>
      <c r="B30" s="1669">
        <v>14</v>
      </c>
      <c r="C30" s="1670"/>
      <c r="D30" s="1666" t="s">
        <v>351</v>
      </c>
      <c r="E30" s="143">
        <v>32840</v>
      </c>
      <c r="F30" s="143">
        <v>24551</v>
      </c>
      <c r="G30" s="1660">
        <v>22588</v>
      </c>
      <c r="H30" s="144">
        <v>26298</v>
      </c>
    </row>
    <row r="31" spans="1:8" ht="30" customHeight="1">
      <c r="A31" s="1655">
        <v>25</v>
      </c>
      <c r="B31" s="1657">
        <v>15</v>
      </c>
      <c r="C31" s="1658"/>
      <c r="D31" s="1659" t="s">
        <v>389</v>
      </c>
      <c r="E31" s="143">
        <v>259765</v>
      </c>
      <c r="F31" s="143">
        <v>231000</v>
      </c>
      <c r="G31" s="1660">
        <v>213385</v>
      </c>
      <c r="H31" s="144">
        <v>218910</v>
      </c>
    </row>
    <row r="32" spans="1:8" s="145" customFormat="1" ht="30" customHeight="1">
      <c r="A32" s="1655">
        <v>26</v>
      </c>
      <c r="B32" s="1661"/>
      <c r="C32" s="1662"/>
      <c r="D32" s="1662" t="s">
        <v>390</v>
      </c>
      <c r="E32" s="1663">
        <f>SUM(E25:E31)</f>
        <v>504115</v>
      </c>
      <c r="F32" s="1663">
        <f>SUM(F25:F31)</f>
        <v>421591</v>
      </c>
      <c r="G32" s="1664">
        <f>SUM(G25:G31)</f>
        <v>507432</v>
      </c>
      <c r="H32" s="1665">
        <f>SUM(H25:H31)</f>
        <v>554124</v>
      </c>
    </row>
    <row r="33" spans="1:8" s="146" customFormat="1" ht="30" customHeight="1" thickBot="1">
      <c r="A33" s="1655">
        <v>27</v>
      </c>
      <c r="B33" s="1657">
        <v>16</v>
      </c>
      <c r="C33" s="1658"/>
      <c r="D33" s="1671" t="s">
        <v>192</v>
      </c>
      <c r="E33" s="147">
        <v>308472</v>
      </c>
      <c r="F33" s="147">
        <v>250000</v>
      </c>
      <c r="G33" s="1672">
        <v>384438</v>
      </c>
      <c r="H33" s="144">
        <v>378716</v>
      </c>
    </row>
    <row r="34" spans="1:10" ht="33" customHeight="1" thickBot="1">
      <c r="A34" s="1655">
        <v>28</v>
      </c>
      <c r="B34" s="1673"/>
      <c r="C34" s="1742" t="s">
        <v>391</v>
      </c>
      <c r="D34" s="1742"/>
      <c r="E34" s="1674">
        <f>SUM(E20,E24,E32,E33)</f>
        <v>1031291</v>
      </c>
      <c r="F34" s="1674">
        <f>SUM(F20,F24,F32,F33)</f>
        <v>899595</v>
      </c>
      <c r="G34" s="1675">
        <f>SUM(G20,G24,G32,G33)</f>
        <v>1120606</v>
      </c>
      <c r="H34" s="1676">
        <f>SUM(H20,H24,H32,H33)</f>
        <v>1145411</v>
      </c>
      <c r="I34" s="141"/>
      <c r="J34" s="141"/>
    </row>
    <row r="35" spans="1:10" ht="33" customHeight="1" thickBot="1">
      <c r="A35" s="1677">
        <v>29</v>
      </c>
      <c r="B35" s="1669">
        <v>17</v>
      </c>
      <c r="C35" s="1743" t="s">
        <v>395</v>
      </c>
      <c r="D35" s="1743"/>
      <c r="E35" s="143">
        <v>2285</v>
      </c>
      <c r="F35" s="143">
        <v>0</v>
      </c>
      <c r="G35" s="1660">
        <v>3654</v>
      </c>
      <c r="H35" s="144">
        <v>8313</v>
      </c>
      <c r="I35" s="141"/>
      <c r="J35" s="141"/>
    </row>
    <row r="36" spans="1:10" ht="33" customHeight="1" thickBot="1">
      <c r="A36" s="1655">
        <v>30</v>
      </c>
      <c r="B36" s="1673"/>
      <c r="C36" s="1742" t="s">
        <v>19</v>
      </c>
      <c r="D36" s="1742"/>
      <c r="E36" s="1674">
        <f>SUM(E34,E35)</f>
        <v>1033576</v>
      </c>
      <c r="F36" s="1674">
        <f>SUM(F34,F35)</f>
        <v>899595</v>
      </c>
      <c r="G36" s="1675">
        <f>SUM(G34,G35)</f>
        <v>1124260</v>
      </c>
      <c r="H36" s="1676">
        <f>SUM(H34,H35)</f>
        <v>1153724</v>
      </c>
      <c r="I36" s="141"/>
      <c r="J36" s="141"/>
    </row>
    <row r="37" spans="1:10" ht="15" hidden="1">
      <c r="A37" s="1655">
        <v>32</v>
      </c>
      <c r="B37" s="1657"/>
      <c r="C37" s="1658">
        <v>7</v>
      </c>
      <c r="D37" s="1659" t="s">
        <v>78</v>
      </c>
      <c r="E37" s="143">
        <v>23700</v>
      </c>
      <c r="F37" s="143"/>
      <c r="G37" s="1660"/>
      <c r="H37" s="144"/>
      <c r="I37" s="148"/>
      <c r="J37" s="148"/>
    </row>
    <row r="38" spans="1:10" ht="15" hidden="1">
      <c r="A38" s="1655">
        <v>33</v>
      </c>
      <c r="B38" s="1657"/>
      <c r="C38" s="1658">
        <v>8</v>
      </c>
      <c r="D38" s="1659" t="s">
        <v>65</v>
      </c>
      <c r="E38" s="143">
        <v>23854</v>
      </c>
      <c r="F38" s="143"/>
      <c r="G38" s="1660"/>
      <c r="H38" s="144"/>
      <c r="I38" s="148"/>
      <c r="J38" s="148"/>
    </row>
    <row r="39" spans="1:10" ht="15" hidden="1">
      <c r="A39" s="1655">
        <v>34</v>
      </c>
      <c r="B39" s="1657"/>
      <c r="C39" s="1658">
        <v>9</v>
      </c>
      <c r="D39" s="1659" t="s">
        <v>62</v>
      </c>
      <c r="E39" s="143">
        <v>26145</v>
      </c>
      <c r="F39" s="143"/>
      <c r="G39" s="1660"/>
      <c r="H39" s="144"/>
      <c r="I39" s="148"/>
      <c r="J39" s="148"/>
    </row>
    <row r="40" spans="1:10" ht="15" hidden="1">
      <c r="A40" s="1655">
        <v>35</v>
      </c>
      <c r="B40" s="1657"/>
      <c r="C40" s="1658">
        <v>10</v>
      </c>
      <c r="D40" s="1659" t="s">
        <v>67</v>
      </c>
      <c r="E40" s="143">
        <v>35582</v>
      </c>
      <c r="F40" s="143"/>
      <c r="G40" s="1660"/>
      <c r="H40" s="144"/>
      <c r="I40" s="148"/>
      <c r="J40" s="148"/>
    </row>
    <row r="41" spans="1:10" ht="15" hidden="1">
      <c r="A41" s="1655">
        <v>36</v>
      </c>
      <c r="B41" s="1657"/>
      <c r="C41" s="1658">
        <v>11</v>
      </c>
      <c r="D41" s="1659" t="s">
        <v>1212</v>
      </c>
      <c r="E41" s="143">
        <v>31340</v>
      </c>
      <c r="F41" s="143"/>
      <c r="G41" s="1660"/>
      <c r="H41" s="144"/>
      <c r="I41" s="148"/>
      <c r="J41" s="148"/>
    </row>
    <row r="42" spans="1:10" s="145" customFormat="1" ht="15" hidden="1">
      <c r="A42" s="1655">
        <v>37</v>
      </c>
      <c r="B42" s="1661"/>
      <c r="C42" s="1658"/>
      <c r="D42" s="1678" t="s">
        <v>1213</v>
      </c>
      <c r="E42" s="149">
        <v>0</v>
      </c>
      <c r="F42" s="149"/>
      <c r="G42" s="1679"/>
      <c r="H42" s="150"/>
      <c r="I42" s="151"/>
      <c r="J42" s="151"/>
    </row>
    <row r="43" spans="1:10" ht="15" hidden="1">
      <c r="A43" s="1655">
        <v>38</v>
      </c>
      <c r="B43" s="1657"/>
      <c r="C43" s="1658">
        <v>12</v>
      </c>
      <c r="D43" s="1659" t="s">
        <v>69</v>
      </c>
      <c r="E43" s="143">
        <v>24585</v>
      </c>
      <c r="F43" s="143"/>
      <c r="G43" s="1660"/>
      <c r="H43" s="144"/>
      <c r="I43" s="148"/>
      <c r="J43" s="148"/>
    </row>
    <row r="44" spans="1:10" ht="15" hidden="1">
      <c r="A44" s="1655">
        <v>39</v>
      </c>
      <c r="B44" s="1657"/>
      <c r="C44" s="1658">
        <v>13</v>
      </c>
      <c r="D44" s="1666" t="s">
        <v>1214</v>
      </c>
      <c r="E44" s="143">
        <v>20009</v>
      </c>
      <c r="F44" s="143"/>
      <c r="G44" s="1660"/>
      <c r="H44" s="144"/>
      <c r="I44" s="148"/>
      <c r="J44" s="148"/>
    </row>
    <row r="45" spans="1:10" ht="15" hidden="1">
      <c r="A45" s="1655">
        <v>40</v>
      </c>
      <c r="B45" s="1657"/>
      <c r="C45" s="1658">
        <v>14</v>
      </c>
      <c r="D45" s="1659" t="s">
        <v>80</v>
      </c>
      <c r="E45" s="143">
        <v>24245</v>
      </c>
      <c r="F45" s="143"/>
      <c r="G45" s="1660"/>
      <c r="H45" s="144"/>
      <c r="I45" s="148"/>
      <c r="J45" s="148"/>
    </row>
    <row r="46" spans="1:10" ht="15" hidden="1">
      <c r="A46" s="1655">
        <v>41</v>
      </c>
      <c r="B46" s="1657"/>
      <c r="C46" s="1658">
        <v>15</v>
      </c>
      <c r="D46" s="1666" t="s">
        <v>1215</v>
      </c>
      <c r="E46" s="143">
        <v>10368</v>
      </c>
      <c r="F46" s="143"/>
      <c r="G46" s="1660"/>
      <c r="H46" s="144"/>
      <c r="I46" s="148"/>
      <c r="J46" s="148"/>
    </row>
    <row r="47" spans="1:10" ht="15" hidden="1">
      <c r="A47" s="1655">
        <v>42</v>
      </c>
      <c r="B47" s="1657"/>
      <c r="C47" s="1658">
        <v>16</v>
      </c>
      <c r="D47" s="1666" t="s">
        <v>1216</v>
      </c>
      <c r="E47" s="143">
        <v>13532</v>
      </c>
      <c r="F47" s="143"/>
      <c r="G47" s="1660"/>
      <c r="H47" s="144"/>
      <c r="I47" s="148"/>
      <c r="J47" s="148"/>
    </row>
    <row r="48" spans="1:10" ht="15" hidden="1">
      <c r="A48" s="1655">
        <v>43</v>
      </c>
      <c r="B48" s="1657"/>
      <c r="C48" s="1658">
        <v>17</v>
      </c>
      <c r="D48" s="1659" t="s">
        <v>72</v>
      </c>
      <c r="E48" s="143">
        <v>9120</v>
      </c>
      <c r="F48" s="143"/>
      <c r="G48" s="1660"/>
      <c r="H48" s="144"/>
      <c r="I48" s="148"/>
      <c r="J48" s="148"/>
    </row>
    <row r="49" spans="1:10" s="145" customFormat="1" ht="30" customHeight="1" hidden="1">
      <c r="A49" s="1655">
        <v>44</v>
      </c>
      <c r="B49" s="1661"/>
      <c r="C49" s="1662"/>
      <c r="D49" s="1662" t="s">
        <v>1217</v>
      </c>
      <c r="E49" s="1663">
        <f>SUM(E37:E41,E43:E48)</f>
        <v>242480</v>
      </c>
      <c r="F49" s="1663">
        <f>SUM(F37:F41,F43:F48)</f>
        <v>0</v>
      </c>
      <c r="G49" s="1664">
        <f>SUM(G37:G41,G43:G48)</f>
        <v>0</v>
      </c>
      <c r="H49" s="1665">
        <f>SUM(H37:H41,H43:H48)</f>
        <v>0</v>
      </c>
      <c r="I49" s="151"/>
      <c r="J49" s="151"/>
    </row>
    <row r="50" spans="1:10" ht="24.75" customHeight="1" hidden="1">
      <c r="A50" s="1655">
        <v>45</v>
      </c>
      <c r="B50" s="1657"/>
      <c r="C50" s="1658">
        <v>18</v>
      </c>
      <c r="D50" s="1659" t="s">
        <v>1218</v>
      </c>
      <c r="E50" s="143">
        <v>271</v>
      </c>
      <c r="F50" s="143"/>
      <c r="G50" s="1660"/>
      <c r="H50" s="144"/>
      <c r="I50" s="148"/>
      <c r="J50" s="148"/>
    </row>
    <row r="51" spans="1:10" ht="30" customHeight="1" hidden="1">
      <c r="A51" s="1655">
        <v>46</v>
      </c>
      <c r="B51" s="1680"/>
      <c r="C51" s="1681">
        <v>23</v>
      </c>
      <c r="D51" s="1682" t="s">
        <v>1219</v>
      </c>
      <c r="E51" s="1683">
        <v>9091</v>
      </c>
      <c r="F51" s="1683"/>
      <c r="G51" s="1684"/>
      <c r="H51" s="1685"/>
      <c r="I51" s="148"/>
      <c r="J51" s="148"/>
    </row>
    <row r="52" spans="1:10" ht="30" customHeight="1" hidden="1">
      <c r="A52" s="1655">
        <v>47</v>
      </c>
      <c r="B52" s="1657"/>
      <c r="C52" s="1744" t="s">
        <v>1220</v>
      </c>
      <c r="D52" s="1744"/>
      <c r="E52" s="143"/>
      <c r="F52" s="143"/>
      <c r="G52" s="1660"/>
      <c r="H52" s="144"/>
      <c r="I52" s="148"/>
      <c r="J52" s="148"/>
    </row>
    <row r="53" spans="1:10" ht="15" hidden="1">
      <c r="A53" s="1655">
        <v>48</v>
      </c>
      <c r="B53" s="1657">
        <v>2</v>
      </c>
      <c r="C53" s="152"/>
      <c r="D53" s="1659" t="s">
        <v>1221</v>
      </c>
      <c r="E53" s="143">
        <v>98348</v>
      </c>
      <c r="F53" s="143"/>
      <c r="G53" s="1660"/>
      <c r="H53" s="144"/>
      <c r="I53" s="148"/>
      <c r="J53" s="148"/>
    </row>
    <row r="54" spans="1:10" ht="15" hidden="1">
      <c r="A54" s="1655">
        <v>49</v>
      </c>
      <c r="B54" s="1657">
        <v>3</v>
      </c>
      <c r="C54" s="152"/>
      <c r="D54" s="1659" t="s">
        <v>85</v>
      </c>
      <c r="E54" s="143">
        <v>27101</v>
      </c>
      <c r="F54" s="143"/>
      <c r="G54" s="1660"/>
      <c r="H54" s="144"/>
      <c r="I54" s="148"/>
      <c r="J54" s="148"/>
    </row>
    <row r="55" spans="1:10" ht="15" hidden="1">
      <c r="A55" s="1655">
        <v>50</v>
      </c>
      <c r="B55" s="1657">
        <v>4</v>
      </c>
      <c r="C55" s="152"/>
      <c r="D55" s="1659" t="s">
        <v>88</v>
      </c>
      <c r="E55" s="143">
        <v>29734</v>
      </c>
      <c r="F55" s="143"/>
      <c r="G55" s="1660"/>
      <c r="H55" s="144"/>
      <c r="I55" s="148"/>
      <c r="J55" s="148"/>
    </row>
    <row r="56" spans="1:10" ht="30" hidden="1">
      <c r="A56" s="1655">
        <v>51</v>
      </c>
      <c r="B56" s="1657">
        <v>5</v>
      </c>
      <c r="C56" s="152"/>
      <c r="D56" s="1666" t="s">
        <v>1222</v>
      </c>
      <c r="E56" s="143">
        <v>29930</v>
      </c>
      <c r="F56" s="143"/>
      <c r="G56" s="1660"/>
      <c r="H56" s="144"/>
      <c r="I56" s="148"/>
      <c r="J56" s="148"/>
    </row>
    <row r="57" spans="1:10" ht="15" hidden="1">
      <c r="A57" s="1655">
        <v>52</v>
      </c>
      <c r="B57" s="1657">
        <v>6</v>
      </c>
      <c r="C57" s="152"/>
      <c r="D57" s="1659" t="s">
        <v>1223</v>
      </c>
      <c r="E57" s="143">
        <v>18187</v>
      </c>
      <c r="F57" s="143"/>
      <c r="G57" s="1660"/>
      <c r="H57" s="144"/>
      <c r="I57" s="148"/>
      <c r="J57" s="148"/>
    </row>
    <row r="58" spans="1:10" ht="30" customHeight="1" hidden="1">
      <c r="A58" s="1655">
        <v>53</v>
      </c>
      <c r="B58" s="1657">
        <v>7</v>
      </c>
      <c r="C58" s="1686" t="s">
        <v>1224</v>
      </c>
      <c r="D58" s="148"/>
      <c r="E58" s="143"/>
      <c r="F58" s="143"/>
      <c r="G58" s="1660"/>
      <c r="H58" s="144"/>
      <c r="I58" s="148"/>
      <c r="J58" s="148"/>
    </row>
    <row r="59" spans="1:10" ht="15" hidden="1">
      <c r="A59" s="1655">
        <v>54</v>
      </c>
      <c r="B59" s="1657"/>
      <c r="C59" s="1658">
        <v>1</v>
      </c>
      <c r="D59" s="1659" t="s">
        <v>1225</v>
      </c>
      <c r="E59" s="143">
        <v>6593</v>
      </c>
      <c r="F59" s="143"/>
      <c r="G59" s="1660"/>
      <c r="H59" s="144"/>
      <c r="I59" s="148"/>
      <c r="J59" s="148"/>
    </row>
    <row r="60" spans="1:10" ht="30" hidden="1">
      <c r="A60" s="1655">
        <v>55</v>
      </c>
      <c r="B60" s="1657"/>
      <c r="C60" s="1658">
        <v>2</v>
      </c>
      <c r="D60" s="1666" t="s">
        <v>1226</v>
      </c>
      <c r="E60" s="143">
        <v>5725</v>
      </c>
      <c r="F60" s="143"/>
      <c r="G60" s="1660"/>
      <c r="H60" s="144"/>
      <c r="I60" s="148"/>
      <c r="J60" s="148"/>
    </row>
    <row r="61" spans="1:10" ht="15" hidden="1">
      <c r="A61" s="1655">
        <v>56</v>
      </c>
      <c r="B61" s="1657"/>
      <c r="C61" s="1658">
        <v>3</v>
      </c>
      <c r="D61" s="1666" t="s">
        <v>1227</v>
      </c>
      <c r="E61" s="143">
        <v>15217</v>
      </c>
      <c r="F61" s="1660"/>
      <c r="G61" s="1660"/>
      <c r="H61" s="144"/>
      <c r="I61" s="148"/>
      <c r="J61" s="148"/>
    </row>
    <row r="62" spans="1:10" ht="30" hidden="1">
      <c r="A62" s="1655">
        <v>57</v>
      </c>
      <c r="B62" s="1657"/>
      <c r="C62" s="1658">
        <v>4</v>
      </c>
      <c r="D62" s="1666" t="s">
        <v>1228</v>
      </c>
      <c r="E62" s="143">
        <v>4582</v>
      </c>
      <c r="F62" s="1660"/>
      <c r="G62" s="1660"/>
      <c r="H62" s="144"/>
      <c r="I62" s="148"/>
      <c r="J62" s="148"/>
    </row>
    <row r="63" spans="1:10" ht="15" hidden="1">
      <c r="A63" s="1655">
        <v>58</v>
      </c>
      <c r="B63" s="1680"/>
      <c r="C63" s="1681">
        <v>5</v>
      </c>
      <c r="D63" s="1687" t="s">
        <v>1229</v>
      </c>
      <c r="E63" s="1683">
        <v>30263</v>
      </c>
      <c r="F63" s="1683"/>
      <c r="G63" s="1684"/>
      <c r="H63" s="1688"/>
      <c r="I63" s="148"/>
      <c r="J63" s="148"/>
    </row>
    <row r="64" spans="1:10" ht="30" customHeight="1" hidden="1" thickBot="1">
      <c r="A64" s="1655">
        <v>59</v>
      </c>
      <c r="B64" s="1689">
        <v>7</v>
      </c>
      <c r="C64" s="1727" t="s">
        <v>1230</v>
      </c>
      <c r="D64" s="1727"/>
      <c r="E64" s="1690">
        <f>SUM(E59:E63)</f>
        <v>62380</v>
      </c>
      <c r="F64" s="1690">
        <f>SUM(F59:F63)</f>
        <v>0</v>
      </c>
      <c r="G64" s="1691">
        <f>SUM(G59:G63)</f>
        <v>0</v>
      </c>
      <c r="H64" s="1692">
        <f>SUM(H59:H63)</f>
        <v>0</v>
      </c>
      <c r="I64" s="148"/>
      <c r="J64" s="148"/>
    </row>
    <row r="65" spans="1:10" ht="30" customHeight="1" hidden="1" thickBot="1">
      <c r="A65" s="1655">
        <v>60</v>
      </c>
      <c r="B65" s="1689"/>
      <c r="C65" s="1727" t="s">
        <v>1231</v>
      </c>
      <c r="D65" s="1727"/>
      <c r="E65" s="1690">
        <f>SUM(E53:E63)</f>
        <v>265680</v>
      </c>
      <c r="F65" s="1690">
        <f>SUM(F53:F63)</f>
        <v>0</v>
      </c>
      <c r="G65" s="1691">
        <f>SUM(G53:G63)</f>
        <v>0</v>
      </c>
      <c r="H65" s="1692">
        <f>SUM(H53:H63)</f>
        <v>0</v>
      </c>
      <c r="I65" s="148"/>
      <c r="J65" s="148"/>
    </row>
    <row r="66" spans="1:10" ht="15">
      <c r="A66" s="1655"/>
      <c r="B66" s="1656"/>
      <c r="C66" s="141"/>
      <c r="D66" s="141"/>
      <c r="E66" s="140"/>
      <c r="F66" s="140"/>
      <c r="G66" s="1597"/>
      <c r="H66" s="108"/>
      <c r="I66" s="141"/>
      <c r="J66" s="141"/>
    </row>
  </sheetData>
  <sheetProtection/>
  <mergeCells count="16">
    <mergeCell ref="C65:D65"/>
    <mergeCell ref="B1:D1"/>
    <mergeCell ref="B2:H2"/>
    <mergeCell ref="B3:H3"/>
    <mergeCell ref="B6:B7"/>
    <mergeCell ref="C6:C7"/>
    <mergeCell ref="D6:D7"/>
    <mergeCell ref="E6:E7"/>
    <mergeCell ref="F6:F7"/>
    <mergeCell ref="G6:G7"/>
    <mergeCell ref="H6:H7"/>
    <mergeCell ref="C34:D34"/>
    <mergeCell ref="C35:D35"/>
    <mergeCell ref="C36:D36"/>
    <mergeCell ref="C52:D52"/>
    <mergeCell ref="C64:D64"/>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AD435"/>
  <sheetViews>
    <sheetView view="pageBreakPreview" zoomScale="90" zoomScaleSheetLayoutView="90" zoomScalePageLayoutView="0" workbookViewId="0" topLeftCell="A1">
      <selection activeCell="B1" sqref="B1:F1"/>
    </sheetView>
  </sheetViews>
  <sheetFormatPr defaultColWidth="9.125" defaultRowHeight="12.75"/>
  <cols>
    <col min="1" max="1" width="3.625" style="1336" customWidth="1"/>
    <col min="2" max="2" width="4.00390625" style="153" customWidth="1"/>
    <col min="3" max="3" width="4.125" style="124" customWidth="1"/>
    <col min="4" max="4" width="50.75390625" style="154" customWidth="1"/>
    <col min="5" max="5" width="5.75390625" style="155" customWidth="1"/>
    <col min="6" max="6" width="9.375" style="273" bestFit="1" customWidth="1"/>
    <col min="7" max="7" width="10.625" style="273" customWidth="1"/>
    <col min="8" max="8" width="9.375" style="274" bestFit="1" customWidth="1"/>
    <col min="9" max="9" width="15.75390625" style="275" customWidth="1"/>
    <col min="10" max="17" width="13.75390625" style="265" customWidth="1"/>
    <col min="18" max="18" width="9.625" style="265" bestFit="1" customWidth="1"/>
    <col min="19" max="30" width="9.125" style="265" customWidth="1"/>
    <col min="31" max="16384" width="9.125" style="156" customWidth="1"/>
  </cols>
  <sheetData>
    <row r="1" spans="1:30" s="141" customFormat="1" ht="15">
      <c r="A1" s="1336"/>
      <c r="B1" s="1728" t="s">
        <v>1256</v>
      </c>
      <c r="C1" s="1728"/>
      <c r="D1" s="1728"/>
      <c r="E1" s="1728"/>
      <c r="F1" s="1728"/>
      <c r="G1" s="269"/>
      <c r="H1" s="270"/>
      <c r="I1" s="271"/>
      <c r="J1" s="272"/>
      <c r="K1" s="272"/>
      <c r="L1" s="272"/>
      <c r="M1" s="272"/>
      <c r="N1" s="272"/>
      <c r="O1" s="272"/>
      <c r="P1" s="272"/>
      <c r="Q1" s="272"/>
      <c r="R1" s="272"/>
      <c r="S1" s="272"/>
      <c r="T1" s="272"/>
      <c r="U1" s="272"/>
      <c r="V1" s="272"/>
      <c r="W1" s="272"/>
      <c r="X1" s="272"/>
      <c r="Y1" s="272"/>
      <c r="Z1" s="272"/>
      <c r="AA1" s="272"/>
      <c r="AB1" s="272"/>
      <c r="AC1" s="272"/>
      <c r="AD1" s="272"/>
    </row>
    <row r="2" spans="1:30" s="141" customFormat="1" ht="15">
      <c r="A2" s="1336"/>
      <c r="B2" s="1708" t="s">
        <v>396</v>
      </c>
      <c r="C2" s="1708"/>
      <c r="D2" s="1708"/>
      <c r="E2" s="1708"/>
      <c r="F2" s="1708"/>
      <c r="G2" s="1708"/>
      <c r="H2" s="1708"/>
      <c r="I2" s="1708"/>
      <c r="J2" s="1708"/>
      <c r="K2" s="1708"/>
      <c r="L2" s="1708"/>
      <c r="M2" s="1708"/>
      <c r="N2" s="1708"/>
      <c r="O2" s="1708"/>
      <c r="P2" s="1708"/>
      <c r="Q2" s="1708"/>
      <c r="R2" s="272"/>
      <c r="S2" s="272"/>
      <c r="T2" s="272"/>
      <c r="U2" s="272"/>
      <c r="V2" s="272"/>
      <c r="W2" s="272"/>
      <c r="X2" s="272"/>
      <c r="Y2" s="272"/>
      <c r="Z2" s="272"/>
      <c r="AA2" s="272"/>
      <c r="AB2" s="272"/>
      <c r="AC2" s="272"/>
      <c r="AD2" s="272"/>
    </row>
    <row r="3" spans="1:30" s="141" customFormat="1" ht="15">
      <c r="A3" s="1336"/>
      <c r="B3" s="1708" t="s">
        <v>601</v>
      </c>
      <c r="C3" s="1708"/>
      <c r="D3" s="1708"/>
      <c r="E3" s="1708"/>
      <c r="F3" s="1708"/>
      <c r="G3" s="1708"/>
      <c r="H3" s="1708"/>
      <c r="I3" s="1708"/>
      <c r="J3" s="1708"/>
      <c r="K3" s="1708"/>
      <c r="L3" s="1708"/>
      <c r="M3" s="1708"/>
      <c r="N3" s="1708"/>
      <c r="O3" s="1708"/>
      <c r="P3" s="1708"/>
      <c r="Q3" s="1708"/>
      <c r="R3" s="272"/>
      <c r="S3" s="272"/>
      <c r="T3" s="272"/>
      <c r="U3" s="272"/>
      <c r="V3" s="272"/>
      <c r="W3" s="272"/>
      <c r="X3" s="272"/>
      <c r="Y3" s="272"/>
      <c r="Z3" s="272"/>
      <c r="AA3" s="272"/>
      <c r="AB3" s="272"/>
      <c r="AC3" s="272"/>
      <c r="AD3" s="272"/>
    </row>
    <row r="4" spans="1:30" s="141" customFormat="1" ht="15">
      <c r="A4" s="1336"/>
      <c r="B4" s="1767" t="s">
        <v>978</v>
      </c>
      <c r="C4" s="1767"/>
      <c r="D4" s="1767"/>
      <c r="E4" s="1767"/>
      <c r="F4" s="1767"/>
      <c r="G4" s="1767"/>
      <c r="H4" s="1767"/>
      <c r="I4" s="1767"/>
      <c r="J4" s="1767"/>
      <c r="K4" s="1767"/>
      <c r="L4" s="1767"/>
      <c r="M4" s="1767"/>
      <c r="N4" s="1767"/>
      <c r="O4" s="1767"/>
      <c r="P4" s="1767"/>
      <c r="Q4" s="1767"/>
      <c r="R4" s="272"/>
      <c r="S4" s="272"/>
      <c r="T4" s="272"/>
      <c r="U4" s="272"/>
      <c r="V4" s="272"/>
      <c r="W4" s="272"/>
      <c r="X4" s="272"/>
      <c r="Y4" s="272"/>
      <c r="Z4" s="272"/>
      <c r="AA4" s="272"/>
      <c r="AB4" s="272"/>
      <c r="AC4" s="272"/>
      <c r="AD4" s="272"/>
    </row>
    <row r="5" spans="16:17" ht="15">
      <c r="P5" s="1750" t="s">
        <v>0</v>
      </c>
      <c r="Q5" s="1750"/>
    </row>
    <row r="6" spans="1:17" s="157" customFormat="1" ht="15" thickBot="1">
      <c r="A6" s="1336"/>
      <c r="B6" s="305" t="s">
        <v>1</v>
      </c>
      <c r="C6" s="305" t="s">
        <v>3</v>
      </c>
      <c r="D6" s="306" t="s">
        <v>2</v>
      </c>
      <c r="E6" s="157" t="s">
        <v>4</v>
      </c>
      <c r="F6" s="157" t="s">
        <v>5</v>
      </c>
      <c r="G6" s="157" t="s">
        <v>21</v>
      </c>
      <c r="H6" s="459" t="s">
        <v>22</v>
      </c>
      <c r="I6" s="157" t="s">
        <v>23</v>
      </c>
      <c r="J6" s="157" t="s">
        <v>199</v>
      </c>
      <c r="K6" s="157" t="s">
        <v>128</v>
      </c>
      <c r="L6" s="157" t="s">
        <v>31</v>
      </c>
      <c r="M6" s="157" t="s">
        <v>200</v>
      </c>
      <c r="N6" s="157" t="s">
        <v>201</v>
      </c>
      <c r="O6" s="157" t="s">
        <v>397</v>
      </c>
      <c r="P6" s="157" t="s">
        <v>398</v>
      </c>
      <c r="Q6" s="157" t="s">
        <v>399</v>
      </c>
    </row>
    <row r="7" spans="1:17" s="155" customFormat="1" ht="15">
      <c r="A7" s="1336"/>
      <c r="B7" s="1751" t="s">
        <v>24</v>
      </c>
      <c r="C7" s="1751" t="s">
        <v>25</v>
      </c>
      <c r="D7" s="1753" t="s">
        <v>6</v>
      </c>
      <c r="E7" s="1755" t="s">
        <v>26</v>
      </c>
      <c r="F7" s="1757" t="s">
        <v>202</v>
      </c>
      <c r="G7" s="1757" t="s">
        <v>203</v>
      </c>
      <c r="H7" s="1759" t="s">
        <v>681</v>
      </c>
      <c r="I7" s="1761" t="s">
        <v>7</v>
      </c>
      <c r="J7" s="1764" t="s">
        <v>204</v>
      </c>
      <c r="K7" s="1765"/>
      <c r="L7" s="1765"/>
      <c r="M7" s="1765"/>
      <c r="N7" s="1766"/>
      <c r="O7" s="1763" t="s">
        <v>400</v>
      </c>
      <c r="P7" s="1763"/>
      <c r="Q7" s="1763"/>
    </row>
    <row r="8" spans="1:17" s="155" customFormat="1" ht="45" customHeight="1" thickBot="1">
      <c r="A8" s="1336"/>
      <c r="B8" s="1752"/>
      <c r="C8" s="1752"/>
      <c r="D8" s="1754"/>
      <c r="E8" s="1756"/>
      <c r="F8" s="1758"/>
      <c r="G8" s="1758"/>
      <c r="H8" s="1760"/>
      <c r="I8" s="1762"/>
      <c r="J8" s="1567" t="s">
        <v>205</v>
      </c>
      <c r="K8" s="1567" t="s">
        <v>206</v>
      </c>
      <c r="L8" s="1567" t="s">
        <v>207</v>
      </c>
      <c r="M8" s="1567" t="s">
        <v>208</v>
      </c>
      <c r="N8" s="1567" t="s">
        <v>209</v>
      </c>
      <c r="O8" s="158" t="s">
        <v>401</v>
      </c>
      <c r="P8" s="159" t="s">
        <v>402</v>
      </c>
      <c r="Q8" s="160" t="s">
        <v>403</v>
      </c>
    </row>
    <row r="9" spans="1:30" s="163" customFormat="1" ht="19.5" customHeight="1">
      <c r="A9" s="161">
        <v>1</v>
      </c>
      <c r="B9" s="114">
        <v>1</v>
      </c>
      <c r="C9" s="115"/>
      <c r="D9" s="116" t="s">
        <v>175</v>
      </c>
      <c r="E9" s="162" t="s">
        <v>31</v>
      </c>
      <c r="F9" s="276">
        <v>130202</v>
      </c>
      <c r="G9" s="276">
        <v>166856</v>
      </c>
      <c r="H9" s="277">
        <v>165422</v>
      </c>
      <c r="I9" s="278"/>
      <c r="J9" s="175"/>
      <c r="K9" s="175"/>
      <c r="L9" s="288"/>
      <c r="M9" s="288"/>
      <c r="N9" s="288"/>
      <c r="O9" s="288"/>
      <c r="P9" s="288"/>
      <c r="Q9" s="289"/>
      <c r="R9" s="280"/>
      <c r="S9" s="280"/>
      <c r="T9" s="280"/>
      <c r="U9" s="280"/>
      <c r="V9" s="280"/>
      <c r="W9" s="280"/>
      <c r="X9" s="280"/>
      <c r="Y9" s="280"/>
      <c r="Z9" s="280"/>
      <c r="AA9" s="280"/>
      <c r="AB9" s="280"/>
      <c r="AC9" s="280"/>
      <c r="AD9" s="280"/>
    </row>
    <row r="10" spans="1:30" s="148" customFormat="1" ht="15">
      <c r="A10" s="161">
        <v>2</v>
      </c>
      <c r="B10" s="120"/>
      <c r="C10" s="111"/>
      <c r="D10" s="121" t="s">
        <v>378</v>
      </c>
      <c r="E10" s="164"/>
      <c r="F10" s="282"/>
      <c r="G10" s="282"/>
      <c r="H10" s="283"/>
      <c r="I10" s="278"/>
      <c r="J10" s="152"/>
      <c r="K10" s="152"/>
      <c r="L10" s="152"/>
      <c r="M10" s="152"/>
      <c r="N10" s="152"/>
      <c r="O10" s="152"/>
      <c r="P10" s="152"/>
      <c r="Q10" s="284"/>
      <c r="R10" s="152"/>
      <c r="S10" s="152"/>
      <c r="T10" s="152"/>
      <c r="U10" s="152"/>
      <c r="V10" s="152"/>
      <c r="W10" s="152"/>
      <c r="X10" s="152"/>
      <c r="Y10" s="152"/>
      <c r="Z10" s="152"/>
      <c r="AA10" s="152"/>
      <c r="AB10" s="152"/>
      <c r="AC10" s="152"/>
      <c r="AD10" s="152"/>
    </row>
    <row r="11" spans="1:30" s="1158" customFormat="1" ht="15">
      <c r="A11" s="161">
        <v>3</v>
      </c>
      <c r="B11" s="1128"/>
      <c r="C11" s="1129"/>
      <c r="D11" s="1130" t="s">
        <v>602</v>
      </c>
      <c r="E11" s="1150"/>
      <c r="F11" s="1151"/>
      <c r="G11" s="1151"/>
      <c r="H11" s="1152"/>
      <c r="I11" s="1153">
        <f>J11+K11+L11+M11+N11+O11+P11+Q11</f>
        <v>171179</v>
      </c>
      <c r="J11" s="1154">
        <v>101443</v>
      </c>
      <c r="K11" s="1154">
        <v>28605</v>
      </c>
      <c r="L11" s="1154">
        <v>39621</v>
      </c>
      <c r="M11" s="1155"/>
      <c r="N11" s="1155">
        <v>690</v>
      </c>
      <c r="O11" s="1155">
        <v>820</v>
      </c>
      <c r="P11" s="1155"/>
      <c r="Q11" s="1156"/>
      <c r="R11" s="1157"/>
      <c r="S11" s="1157"/>
      <c r="T11" s="1157"/>
      <c r="U11" s="1157"/>
      <c r="V11" s="1157"/>
      <c r="W11" s="1157"/>
      <c r="X11" s="1157"/>
      <c r="Y11" s="1157"/>
      <c r="Z11" s="1157"/>
      <c r="AA11" s="1157"/>
      <c r="AB11" s="1157"/>
      <c r="AC11" s="1157"/>
      <c r="AD11" s="1157"/>
    </row>
    <row r="12" spans="1:30" s="148" customFormat="1" ht="15">
      <c r="A12" s="161">
        <v>4</v>
      </c>
      <c r="B12" s="120"/>
      <c r="C12" s="111"/>
      <c r="D12" s="121" t="s">
        <v>875</v>
      </c>
      <c r="E12" s="164"/>
      <c r="F12" s="282"/>
      <c r="G12" s="282"/>
      <c r="H12" s="283"/>
      <c r="I12" s="476">
        <f>J12+K12+L12+M12+N12+O12+P12+Q12</f>
        <v>180118</v>
      </c>
      <c r="J12" s="279">
        <v>105101</v>
      </c>
      <c r="K12" s="279">
        <v>30729</v>
      </c>
      <c r="L12" s="279">
        <v>41468</v>
      </c>
      <c r="M12" s="280"/>
      <c r="N12" s="280">
        <v>58</v>
      </c>
      <c r="O12" s="280">
        <v>2762</v>
      </c>
      <c r="P12" s="280"/>
      <c r="Q12" s="281"/>
      <c r="R12" s="152"/>
      <c r="S12" s="152"/>
      <c r="T12" s="152"/>
      <c r="U12" s="152"/>
      <c r="V12" s="152"/>
      <c r="W12" s="152"/>
      <c r="X12" s="152"/>
      <c r="Y12" s="152"/>
      <c r="Z12" s="152"/>
      <c r="AA12" s="152"/>
      <c r="AB12" s="152"/>
      <c r="AC12" s="152"/>
      <c r="AD12" s="152"/>
    </row>
    <row r="13" spans="1:30" s="151" customFormat="1" ht="15">
      <c r="A13" s="161">
        <v>5</v>
      </c>
      <c r="B13" s="131"/>
      <c r="C13" s="443"/>
      <c r="D13" s="138" t="s">
        <v>991</v>
      </c>
      <c r="E13" s="1479"/>
      <c r="F13" s="473"/>
      <c r="G13" s="473"/>
      <c r="H13" s="292"/>
      <c r="I13" s="477">
        <f>J13+K13+L13+M13+N13+O13+P13+Q13</f>
        <v>70</v>
      </c>
      <c r="J13" s="294">
        <v>55</v>
      </c>
      <c r="K13" s="294">
        <v>15</v>
      </c>
      <c r="L13" s="294"/>
      <c r="M13" s="294"/>
      <c r="N13" s="294"/>
      <c r="O13" s="294"/>
      <c r="P13" s="294"/>
      <c r="Q13" s="295"/>
      <c r="R13" s="294"/>
      <c r="S13" s="294"/>
      <c r="T13" s="294"/>
      <c r="U13" s="294"/>
      <c r="V13" s="294"/>
      <c r="W13" s="294"/>
      <c r="X13" s="294"/>
      <c r="Y13" s="294"/>
      <c r="Z13" s="294"/>
      <c r="AA13" s="294"/>
      <c r="AB13" s="294"/>
      <c r="AC13" s="294"/>
      <c r="AD13" s="294"/>
    </row>
    <row r="14" spans="1:30" s="151" customFormat="1" ht="15">
      <c r="A14" s="161">
        <v>6</v>
      </c>
      <c r="B14" s="131"/>
      <c r="C14" s="443"/>
      <c r="D14" s="138" t="s">
        <v>881</v>
      </c>
      <c r="E14" s="1479"/>
      <c r="F14" s="473"/>
      <c r="G14" s="473"/>
      <c r="H14" s="292"/>
      <c r="I14" s="477">
        <f>J14+K14+L14+M14+N14+O14+P14+Q14</f>
        <v>0</v>
      </c>
      <c r="J14" s="294"/>
      <c r="K14" s="294"/>
      <c r="L14" s="294">
        <v>-3471</v>
      </c>
      <c r="M14" s="294"/>
      <c r="N14" s="294"/>
      <c r="O14" s="294">
        <v>3471</v>
      </c>
      <c r="P14" s="294"/>
      <c r="Q14" s="295"/>
      <c r="R14" s="294"/>
      <c r="S14" s="294"/>
      <c r="T14" s="294"/>
      <c r="U14" s="294"/>
      <c r="V14" s="294"/>
      <c r="W14" s="294"/>
      <c r="X14" s="294"/>
      <c r="Y14" s="294"/>
      <c r="Z14" s="294"/>
      <c r="AA14" s="294"/>
      <c r="AB14" s="294"/>
      <c r="AC14" s="294"/>
      <c r="AD14" s="294"/>
    </row>
    <row r="15" spans="1:30" s="151" customFormat="1" ht="15">
      <c r="A15" s="161">
        <v>7</v>
      </c>
      <c r="B15" s="131"/>
      <c r="C15" s="443"/>
      <c r="D15" s="138" t="s">
        <v>1017</v>
      </c>
      <c r="E15" s="1479"/>
      <c r="F15" s="473"/>
      <c r="G15" s="473"/>
      <c r="H15" s="292"/>
      <c r="I15" s="477">
        <f>J15+K15+L15+M15+N15+O15+P15+Q15</f>
        <v>4756</v>
      </c>
      <c r="J15" s="294">
        <v>3745</v>
      </c>
      <c r="K15" s="294">
        <v>1011</v>
      </c>
      <c r="L15" s="294"/>
      <c r="M15" s="294"/>
      <c r="N15" s="294"/>
      <c r="O15" s="294"/>
      <c r="P15" s="294"/>
      <c r="Q15" s="295"/>
      <c r="R15" s="294"/>
      <c r="S15" s="294"/>
      <c r="T15" s="294"/>
      <c r="U15" s="294"/>
      <c r="V15" s="294"/>
      <c r="W15" s="294"/>
      <c r="X15" s="294"/>
      <c r="Y15" s="294"/>
      <c r="Z15" s="294"/>
      <c r="AA15" s="294"/>
      <c r="AB15" s="294"/>
      <c r="AC15" s="294"/>
      <c r="AD15" s="294"/>
    </row>
    <row r="16" spans="1:30" s="176" customFormat="1" ht="15">
      <c r="A16" s="161">
        <v>8</v>
      </c>
      <c r="B16" s="1568"/>
      <c r="C16" s="1569"/>
      <c r="D16" s="135" t="s">
        <v>984</v>
      </c>
      <c r="E16" s="170"/>
      <c r="F16" s="475"/>
      <c r="G16" s="475"/>
      <c r="H16" s="299"/>
      <c r="I16" s="278">
        <f>SUM(I12:I14)</f>
        <v>180188</v>
      </c>
      <c r="J16" s="198">
        <f>SUM(J12:J15)</f>
        <v>108901</v>
      </c>
      <c r="K16" s="198">
        <f aca="true" t="shared" si="0" ref="K16:Q16">SUM(K12:K15)</f>
        <v>31755</v>
      </c>
      <c r="L16" s="198">
        <f t="shared" si="0"/>
        <v>37997</v>
      </c>
      <c r="M16" s="198">
        <f t="shared" si="0"/>
        <v>0</v>
      </c>
      <c r="N16" s="198">
        <f t="shared" si="0"/>
        <v>58</v>
      </c>
      <c r="O16" s="198">
        <f t="shared" si="0"/>
        <v>6233</v>
      </c>
      <c r="P16" s="198">
        <f t="shared" si="0"/>
        <v>0</v>
      </c>
      <c r="Q16" s="1303">
        <f t="shared" si="0"/>
        <v>0</v>
      </c>
      <c r="R16" s="198"/>
      <c r="S16" s="198"/>
      <c r="T16" s="198"/>
      <c r="U16" s="198"/>
      <c r="V16" s="198"/>
      <c r="W16" s="198"/>
      <c r="X16" s="198"/>
      <c r="Y16" s="198"/>
      <c r="Z16" s="198"/>
      <c r="AA16" s="198"/>
      <c r="AB16" s="198"/>
      <c r="AC16" s="198"/>
      <c r="AD16" s="198"/>
    </row>
    <row r="17" spans="1:30" s="143" customFormat="1" ht="29.25" customHeight="1">
      <c r="A17" s="161">
        <v>9</v>
      </c>
      <c r="B17" s="765"/>
      <c r="C17" s="723">
        <v>1</v>
      </c>
      <c r="D17" s="722" t="s">
        <v>404</v>
      </c>
      <c r="E17" s="722"/>
      <c r="F17" s="725">
        <v>1131</v>
      </c>
      <c r="G17" s="725"/>
      <c r="H17" s="283">
        <v>1628</v>
      </c>
      <c r="I17" s="726"/>
      <c r="J17" s="282"/>
      <c r="K17" s="282"/>
      <c r="L17" s="282"/>
      <c r="M17" s="282"/>
      <c r="N17" s="282"/>
      <c r="O17" s="282"/>
      <c r="P17" s="282"/>
      <c r="Q17" s="727"/>
      <c r="R17" s="282"/>
      <c r="S17" s="282"/>
      <c r="T17" s="282"/>
      <c r="U17" s="282"/>
      <c r="V17" s="282"/>
      <c r="W17" s="282"/>
      <c r="X17" s="282"/>
      <c r="Y17" s="282"/>
      <c r="Z17" s="282"/>
      <c r="AA17" s="282"/>
      <c r="AB17" s="282"/>
      <c r="AC17" s="282"/>
      <c r="AD17" s="282"/>
    </row>
    <row r="18" spans="1:30" s="1165" customFormat="1" ht="13.5" customHeight="1">
      <c r="A18" s="161">
        <v>10</v>
      </c>
      <c r="B18" s="1159"/>
      <c r="C18" s="1160"/>
      <c r="D18" s="1161" t="s">
        <v>602</v>
      </c>
      <c r="E18" s="1161"/>
      <c r="F18" s="1162"/>
      <c r="G18" s="1162"/>
      <c r="H18" s="1152"/>
      <c r="I18" s="1163">
        <f aca="true" t="shared" si="1" ref="I18:I26">J18+K18+L18+M18+N18+O18+P18+Q18</f>
        <v>0</v>
      </c>
      <c r="J18" s="1151"/>
      <c r="K18" s="1151"/>
      <c r="L18" s="1151"/>
      <c r="M18" s="1151"/>
      <c r="N18" s="1151"/>
      <c r="O18" s="1151"/>
      <c r="P18" s="1151"/>
      <c r="Q18" s="1164"/>
      <c r="R18" s="1151"/>
      <c r="S18" s="1151"/>
      <c r="T18" s="1151"/>
      <c r="U18" s="1151"/>
      <c r="V18" s="1151"/>
      <c r="W18" s="1151"/>
      <c r="X18" s="1151"/>
      <c r="Y18" s="1151"/>
      <c r="Z18" s="1151"/>
      <c r="AA18" s="1151"/>
      <c r="AB18" s="1151"/>
      <c r="AC18" s="1151"/>
      <c r="AD18" s="1151"/>
    </row>
    <row r="19" spans="1:30" s="143" customFormat="1" ht="13.5" customHeight="1">
      <c r="A19" s="161">
        <v>11</v>
      </c>
      <c r="B19" s="724"/>
      <c r="C19" s="341"/>
      <c r="D19" s="1173" t="s">
        <v>875</v>
      </c>
      <c r="E19" s="722"/>
      <c r="F19" s="725"/>
      <c r="G19" s="725"/>
      <c r="H19" s="283"/>
      <c r="I19" s="729">
        <f t="shared" si="1"/>
        <v>0</v>
      </c>
      <c r="J19" s="282"/>
      <c r="K19" s="282"/>
      <c r="L19" s="282"/>
      <c r="M19" s="282"/>
      <c r="N19" s="282"/>
      <c r="O19" s="282"/>
      <c r="P19" s="282"/>
      <c r="Q19" s="727"/>
      <c r="R19" s="282"/>
      <c r="S19" s="282"/>
      <c r="T19" s="282"/>
      <c r="U19" s="282"/>
      <c r="V19" s="282"/>
      <c r="W19" s="282"/>
      <c r="X19" s="282"/>
      <c r="Y19" s="282"/>
      <c r="Z19" s="282"/>
      <c r="AA19" s="282"/>
      <c r="AB19" s="282"/>
      <c r="AC19" s="282"/>
      <c r="AD19" s="282"/>
    </row>
    <row r="20" spans="1:30" s="149" customFormat="1" ht="14.25">
      <c r="A20" s="161">
        <v>12</v>
      </c>
      <c r="B20" s="730"/>
      <c r="C20" s="731"/>
      <c r="D20" s="732" t="s">
        <v>603</v>
      </c>
      <c r="E20" s="732"/>
      <c r="F20" s="733"/>
      <c r="G20" s="733"/>
      <c r="H20" s="292"/>
      <c r="I20" s="734">
        <f t="shared" si="1"/>
        <v>0</v>
      </c>
      <c r="J20" s="473"/>
      <c r="K20" s="473"/>
      <c r="L20" s="473"/>
      <c r="M20" s="473"/>
      <c r="N20" s="473"/>
      <c r="O20" s="473"/>
      <c r="P20" s="473"/>
      <c r="Q20" s="735"/>
      <c r="R20" s="473"/>
      <c r="S20" s="473"/>
      <c r="T20" s="473"/>
      <c r="U20" s="473"/>
      <c r="V20" s="473"/>
      <c r="W20" s="473"/>
      <c r="X20" s="473"/>
      <c r="Y20" s="473"/>
      <c r="Z20" s="473"/>
      <c r="AA20" s="473"/>
      <c r="AB20" s="473"/>
      <c r="AC20" s="473"/>
      <c r="AD20" s="473"/>
    </row>
    <row r="21" spans="1:30" s="147" customFormat="1" ht="14.25">
      <c r="A21" s="161">
        <v>13</v>
      </c>
      <c r="B21" s="736"/>
      <c r="C21" s="737"/>
      <c r="D21" s="738" t="s">
        <v>984</v>
      </c>
      <c r="E21" s="738"/>
      <c r="F21" s="739"/>
      <c r="G21" s="739"/>
      <c r="H21" s="299"/>
      <c r="I21" s="726">
        <f t="shared" si="1"/>
        <v>0</v>
      </c>
      <c r="J21" s="475">
        <f>SUM(J19:J20)</f>
        <v>0</v>
      </c>
      <c r="K21" s="475">
        <f aca="true" t="shared" si="2" ref="K21:Q21">SUM(K19:K20)</f>
        <v>0</v>
      </c>
      <c r="L21" s="475">
        <f t="shared" si="2"/>
        <v>0</v>
      </c>
      <c r="M21" s="475">
        <f t="shared" si="2"/>
        <v>0</v>
      </c>
      <c r="N21" s="475">
        <f t="shared" si="2"/>
        <v>0</v>
      </c>
      <c r="O21" s="475">
        <f t="shared" si="2"/>
        <v>0</v>
      </c>
      <c r="P21" s="475">
        <f t="shared" si="2"/>
        <v>0</v>
      </c>
      <c r="Q21" s="1304">
        <f t="shared" si="2"/>
        <v>0</v>
      </c>
      <c r="R21" s="475"/>
      <c r="S21" s="475"/>
      <c r="T21" s="475"/>
      <c r="U21" s="475"/>
      <c r="V21" s="475"/>
      <c r="W21" s="475"/>
      <c r="X21" s="475"/>
      <c r="Y21" s="475"/>
      <c r="Z21" s="475"/>
      <c r="AA21" s="475"/>
      <c r="AB21" s="475"/>
      <c r="AC21" s="475"/>
      <c r="AD21" s="475"/>
    </row>
    <row r="22" spans="1:30" s="1621" customFormat="1" ht="14.25">
      <c r="A22" s="161">
        <v>14</v>
      </c>
      <c r="B22" s="765"/>
      <c r="C22" s="723">
        <v>2</v>
      </c>
      <c r="D22" s="1617" t="s">
        <v>379</v>
      </c>
      <c r="E22" s="1618"/>
      <c r="F22" s="286"/>
      <c r="G22" s="286">
        <v>792</v>
      </c>
      <c r="H22" s="287">
        <v>733</v>
      </c>
      <c r="I22" s="726"/>
      <c r="J22" s="287"/>
      <c r="K22" s="287"/>
      <c r="L22" s="286"/>
      <c r="M22" s="286"/>
      <c r="N22" s="286"/>
      <c r="O22" s="286"/>
      <c r="P22" s="286"/>
      <c r="Q22" s="1619"/>
      <c r="R22" s="1620"/>
      <c r="S22" s="1620"/>
      <c r="T22" s="1620"/>
      <c r="U22" s="1620"/>
      <c r="V22" s="1620"/>
      <c r="W22" s="1620"/>
      <c r="X22" s="1620"/>
      <c r="Y22" s="1620"/>
      <c r="Z22" s="1620"/>
      <c r="AA22" s="1620"/>
      <c r="AB22" s="1620"/>
      <c r="AC22" s="1620"/>
      <c r="AD22" s="1620"/>
    </row>
    <row r="23" spans="1:30" s="1165" customFormat="1" ht="14.25">
      <c r="A23" s="161">
        <v>15</v>
      </c>
      <c r="B23" s="1159"/>
      <c r="C23" s="1160"/>
      <c r="D23" s="1161" t="s">
        <v>602</v>
      </c>
      <c r="E23" s="1161"/>
      <c r="F23" s="1162"/>
      <c r="G23" s="1162"/>
      <c r="H23" s="1152"/>
      <c r="I23" s="1163">
        <f t="shared" si="1"/>
        <v>0</v>
      </c>
      <c r="J23" s="1151"/>
      <c r="K23" s="1151"/>
      <c r="L23" s="1151"/>
      <c r="M23" s="1151"/>
      <c r="N23" s="1151"/>
      <c r="O23" s="1151"/>
      <c r="P23" s="1151"/>
      <c r="Q23" s="1164"/>
      <c r="R23" s="1151"/>
      <c r="S23" s="1151"/>
      <c r="T23" s="1151"/>
      <c r="U23" s="1151"/>
      <c r="V23" s="1151"/>
      <c r="W23" s="1151"/>
      <c r="X23" s="1151"/>
      <c r="Y23" s="1151"/>
      <c r="Z23" s="1151"/>
      <c r="AA23" s="1151"/>
      <c r="AB23" s="1151"/>
      <c r="AC23" s="1151"/>
      <c r="AD23" s="1151"/>
    </row>
    <row r="24" spans="1:30" s="143" customFormat="1" ht="14.25">
      <c r="A24" s="161">
        <v>16</v>
      </c>
      <c r="B24" s="724"/>
      <c r="C24" s="341"/>
      <c r="D24" s="1173" t="s">
        <v>875</v>
      </c>
      <c r="E24" s="722"/>
      <c r="F24" s="725"/>
      <c r="G24" s="725"/>
      <c r="H24" s="283"/>
      <c r="I24" s="729">
        <f t="shared" si="1"/>
        <v>0</v>
      </c>
      <c r="J24" s="282"/>
      <c r="K24" s="282"/>
      <c r="L24" s="282"/>
      <c r="M24" s="282"/>
      <c r="N24" s="282"/>
      <c r="O24" s="282"/>
      <c r="P24" s="282"/>
      <c r="Q24" s="727"/>
      <c r="R24" s="282"/>
      <c r="S24" s="282"/>
      <c r="T24" s="282"/>
      <c r="U24" s="282"/>
      <c r="V24" s="282"/>
      <c r="W24" s="282"/>
      <c r="X24" s="282"/>
      <c r="Y24" s="282"/>
      <c r="Z24" s="282"/>
      <c r="AA24" s="282"/>
      <c r="AB24" s="282"/>
      <c r="AC24" s="282"/>
      <c r="AD24" s="282"/>
    </row>
    <row r="25" spans="1:30" s="149" customFormat="1" ht="14.25">
      <c r="A25" s="161">
        <v>17</v>
      </c>
      <c r="B25" s="730"/>
      <c r="C25" s="731"/>
      <c r="D25" s="732" t="s">
        <v>603</v>
      </c>
      <c r="E25" s="732"/>
      <c r="F25" s="733"/>
      <c r="G25" s="733"/>
      <c r="H25" s="292"/>
      <c r="I25" s="734">
        <f t="shared" si="1"/>
        <v>0</v>
      </c>
      <c r="J25" s="473"/>
      <c r="K25" s="473"/>
      <c r="L25" s="473"/>
      <c r="M25" s="473"/>
      <c r="N25" s="473"/>
      <c r="O25" s="473"/>
      <c r="P25" s="473"/>
      <c r="Q25" s="735"/>
      <c r="R25" s="473"/>
      <c r="S25" s="473"/>
      <c r="T25" s="473"/>
      <c r="U25" s="473"/>
      <c r="V25" s="473"/>
      <c r="W25" s="473"/>
      <c r="X25" s="473"/>
      <c r="Y25" s="473"/>
      <c r="Z25" s="473"/>
      <c r="AA25" s="473"/>
      <c r="AB25" s="473"/>
      <c r="AC25" s="473"/>
      <c r="AD25" s="473"/>
    </row>
    <row r="26" spans="1:30" s="147" customFormat="1" ht="14.25">
      <c r="A26" s="161">
        <v>18</v>
      </c>
      <c r="B26" s="736"/>
      <c r="C26" s="737"/>
      <c r="D26" s="738" t="s">
        <v>984</v>
      </c>
      <c r="E26" s="738"/>
      <c r="F26" s="739"/>
      <c r="G26" s="739"/>
      <c r="H26" s="299"/>
      <c r="I26" s="726">
        <f t="shared" si="1"/>
        <v>0</v>
      </c>
      <c r="J26" s="475">
        <f>SUM(J24:J25)</f>
        <v>0</v>
      </c>
      <c r="K26" s="475">
        <f aca="true" t="shared" si="3" ref="K26:Q26">SUM(K24:K25)</f>
        <v>0</v>
      </c>
      <c r="L26" s="475">
        <f t="shared" si="3"/>
        <v>0</v>
      </c>
      <c r="M26" s="475">
        <f t="shared" si="3"/>
        <v>0</v>
      </c>
      <c r="N26" s="475">
        <f t="shared" si="3"/>
        <v>0</v>
      </c>
      <c r="O26" s="475">
        <f t="shared" si="3"/>
        <v>0</v>
      </c>
      <c r="P26" s="475">
        <f t="shared" si="3"/>
        <v>0</v>
      </c>
      <c r="Q26" s="1304">
        <f t="shared" si="3"/>
        <v>0</v>
      </c>
      <c r="R26" s="475"/>
      <c r="S26" s="475"/>
      <c r="T26" s="475"/>
      <c r="U26" s="475"/>
      <c r="V26" s="475"/>
      <c r="W26" s="475"/>
      <c r="X26" s="475"/>
      <c r="Y26" s="475"/>
      <c r="Z26" s="475"/>
      <c r="AA26" s="475"/>
      <c r="AB26" s="475"/>
      <c r="AC26" s="475"/>
      <c r="AD26" s="475"/>
    </row>
    <row r="27" spans="1:30" s="163" customFormat="1" ht="19.5" customHeight="1">
      <c r="A27" s="161">
        <v>19</v>
      </c>
      <c r="B27" s="114">
        <v>2</v>
      </c>
      <c r="C27" s="115"/>
      <c r="D27" s="116" t="s">
        <v>50</v>
      </c>
      <c r="E27" s="162" t="s">
        <v>31</v>
      </c>
      <c r="F27" s="276">
        <v>228374</v>
      </c>
      <c r="G27" s="276">
        <v>291675</v>
      </c>
      <c r="H27" s="277">
        <v>299833</v>
      </c>
      <c r="I27" s="278"/>
      <c r="J27" s="175"/>
      <c r="K27" s="175"/>
      <c r="L27" s="288"/>
      <c r="M27" s="288"/>
      <c r="N27" s="288"/>
      <c r="O27" s="288"/>
      <c r="P27" s="288"/>
      <c r="Q27" s="289"/>
      <c r="R27" s="280"/>
      <c r="S27" s="280"/>
      <c r="T27" s="280"/>
      <c r="U27" s="280"/>
      <c r="V27" s="280"/>
      <c r="W27" s="280"/>
      <c r="X27" s="280"/>
      <c r="Y27" s="280"/>
      <c r="Z27" s="280"/>
      <c r="AA27" s="280"/>
      <c r="AB27" s="280"/>
      <c r="AC27" s="280"/>
      <c r="AD27" s="280"/>
    </row>
    <row r="28" spans="1:30" s="148" customFormat="1" ht="15">
      <c r="A28" s="161">
        <v>20</v>
      </c>
      <c r="B28" s="120"/>
      <c r="C28" s="111"/>
      <c r="D28" s="121" t="s">
        <v>380</v>
      </c>
      <c r="E28" s="164"/>
      <c r="F28" s="282"/>
      <c r="G28" s="282"/>
      <c r="H28" s="283"/>
      <c r="I28" s="494"/>
      <c r="Q28" s="472"/>
      <c r="R28" s="152"/>
      <c r="S28" s="152"/>
      <c r="T28" s="152"/>
      <c r="U28" s="152"/>
      <c r="V28" s="152"/>
      <c r="W28" s="152"/>
      <c r="X28" s="152"/>
      <c r="Y28" s="152"/>
      <c r="Z28" s="152"/>
      <c r="AA28" s="152"/>
      <c r="AB28" s="152"/>
      <c r="AC28" s="152"/>
      <c r="AD28" s="152"/>
    </row>
    <row r="29" spans="1:30" s="1158" customFormat="1" ht="15">
      <c r="A29" s="161">
        <v>21</v>
      </c>
      <c r="B29" s="1128"/>
      <c r="C29" s="1129"/>
      <c r="D29" s="1130" t="s">
        <v>602</v>
      </c>
      <c r="E29" s="1150"/>
      <c r="F29" s="1151"/>
      <c r="G29" s="1151"/>
      <c r="H29" s="1152"/>
      <c r="I29" s="1153">
        <f>J29+K29+L29+M29+N29+O29+P29+Q29</f>
        <v>290968</v>
      </c>
      <c r="J29" s="1154">
        <v>182868</v>
      </c>
      <c r="K29" s="1154">
        <v>49546</v>
      </c>
      <c r="L29" s="1154">
        <v>54454</v>
      </c>
      <c r="M29" s="1155"/>
      <c r="N29" s="1155">
        <v>2600</v>
      </c>
      <c r="O29" s="1155">
        <v>1500</v>
      </c>
      <c r="P29" s="1155"/>
      <c r="Q29" s="1156"/>
      <c r="R29" s="1157"/>
      <c r="S29" s="1157"/>
      <c r="T29" s="1157"/>
      <c r="U29" s="1157"/>
      <c r="V29" s="1157"/>
      <c r="W29" s="1157"/>
      <c r="X29" s="1157"/>
      <c r="Y29" s="1157"/>
      <c r="Z29" s="1157"/>
      <c r="AA29" s="1157"/>
      <c r="AB29" s="1157"/>
      <c r="AC29" s="1157"/>
      <c r="AD29" s="1157"/>
    </row>
    <row r="30" spans="1:30" s="148" customFormat="1" ht="15">
      <c r="A30" s="161">
        <v>22</v>
      </c>
      <c r="B30" s="120"/>
      <c r="C30" s="111"/>
      <c r="D30" s="121" t="s">
        <v>875</v>
      </c>
      <c r="E30" s="164"/>
      <c r="F30" s="282"/>
      <c r="G30" s="282"/>
      <c r="H30" s="283"/>
      <c r="I30" s="476">
        <f>J30+K30+L30+M30+N30+O30+P30+Q30</f>
        <v>301721</v>
      </c>
      <c r="J30" s="279">
        <v>188168</v>
      </c>
      <c r="K30" s="279">
        <v>54163</v>
      </c>
      <c r="L30" s="279">
        <v>53616</v>
      </c>
      <c r="M30" s="280"/>
      <c r="N30" s="280">
        <v>200</v>
      </c>
      <c r="O30" s="280">
        <v>5444</v>
      </c>
      <c r="P30" s="280">
        <v>130</v>
      </c>
      <c r="Q30" s="281"/>
      <c r="R30" s="152"/>
      <c r="S30" s="152"/>
      <c r="T30" s="152"/>
      <c r="U30" s="152"/>
      <c r="V30" s="152"/>
      <c r="W30" s="152"/>
      <c r="X30" s="152"/>
      <c r="Y30" s="152"/>
      <c r="Z30" s="152"/>
      <c r="AA30" s="152"/>
      <c r="AB30" s="152"/>
      <c r="AC30" s="152"/>
      <c r="AD30" s="152"/>
    </row>
    <row r="31" spans="1:30" s="151" customFormat="1" ht="15">
      <c r="A31" s="161">
        <v>23</v>
      </c>
      <c r="B31" s="131"/>
      <c r="C31" s="443"/>
      <c r="D31" s="138" t="s">
        <v>991</v>
      </c>
      <c r="E31" s="1479"/>
      <c r="F31" s="473"/>
      <c r="G31" s="473"/>
      <c r="H31" s="292"/>
      <c r="I31" s="477">
        <f>J31+K31+L31+M31+N31+O31+P31+Q31</f>
        <v>117</v>
      </c>
      <c r="J31" s="294">
        <v>92</v>
      </c>
      <c r="K31" s="294">
        <v>25</v>
      </c>
      <c r="L31" s="294"/>
      <c r="M31" s="294"/>
      <c r="N31" s="294"/>
      <c r="O31" s="294"/>
      <c r="P31" s="294"/>
      <c r="Q31" s="295"/>
      <c r="R31" s="294"/>
      <c r="S31" s="294"/>
      <c r="T31" s="294"/>
      <c r="U31" s="294"/>
      <c r="V31" s="294"/>
      <c r="W31" s="294"/>
      <c r="X31" s="294"/>
      <c r="Y31" s="294"/>
      <c r="Z31" s="294"/>
      <c r="AA31" s="294"/>
      <c r="AB31" s="294"/>
      <c r="AC31" s="294"/>
      <c r="AD31" s="294"/>
    </row>
    <row r="32" spans="1:30" s="151" customFormat="1" ht="15">
      <c r="A32" s="161">
        <v>24</v>
      </c>
      <c r="B32" s="131"/>
      <c r="C32" s="443"/>
      <c r="D32" s="138" t="s">
        <v>1017</v>
      </c>
      <c r="E32" s="1479"/>
      <c r="F32" s="473"/>
      <c r="G32" s="473"/>
      <c r="H32" s="292"/>
      <c r="I32" s="477">
        <f>J32+K32+L32+M32+N32+O32+P32+Q32</f>
        <v>6634</v>
      </c>
      <c r="J32" s="294">
        <v>5224</v>
      </c>
      <c r="K32" s="294">
        <v>1410</v>
      </c>
      <c r="L32" s="294"/>
      <c r="M32" s="294"/>
      <c r="N32" s="294"/>
      <c r="O32" s="294"/>
      <c r="P32" s="294"/>
      <c r="Q32" s="295"/>
      <c r="R32" s="294"/>
      <c r="S32" s="294"/>
      <c r="T32" s="294"/>
      <c r="U32" s="294"/>
      <c r="V32" s="294"/>
      <c r="W32" s="294"/>
      <c r="X32" s="294"/>
      <c r="Y32" s="294"/>
      <c r="Z32" s="294"/>
      <c r="AA32" s="294"/>
      <c r="AB32" s="294"/>
      <c r="AC32" s="294"/>
      <c r="AD32" s="294"/>
    </row>
    <row r="33" spans="1:30" s="151" customFormat="1" ht="15">
      <c r="A33" s="161">
        <v>25</v>
      </c>
      <c r="B33" s="131"/>
      <c r="C33" s="443"/>
      <c r="D33" s="138" t="s">
        <v>1109</v>
      </c>
      <c r="E33" s="1479"/>
      <c r="F33" s="473"/>
      <c r="G33" s="473"/>
      <c r="H33" s="292"/>
      <c r="I33" s="477">
        <f>J33+K33+L33+M33+N33+O33+P33+Q33</f>
        <v>100</v>
      </c>
      <c r="J33" s="294"/>
      <c r="K33" s="294"/>
      <c r="L33" s="294">
        <v>100</v>
      </c>
      <c r="M33" s="294"/>
      <c r="N33" s="294"/>
      <c r="O33" s="294"/>
      <c r="P33" s="294"/>
      <c r="Q33" s="295"/>
      <c r="R33" s="294"/>
      <c r="S33" s="294"/>
      <c r="T33" s="294"/>
      <c r="U33" s="294"/>
      <c r="V33" s="294"/>
      <c r="W33" s="294"/>
      <c r="X33" s="294"/>
      <c r="Y33" s="294"/>
      <c r="Z33" s="294"/>
      <c r="AA33" s="294"/>
      <c r="AB33" s="294"/>
      <c r="AC33" s="294"/>
      <c r="AD33" s="294"/>
    </row>
    <row r="34" spans="1:30" s="176" customFormat="1" ht="15">
      <c r="A34" s="161">
        <v>26</v>
      </c>
      <c r="B34" s="1568"/>
      <c r="C34" s="1569"/>
      <c r="D34" s="135" t="s">
        <v>984</v>
      </c>
      <c r="E34" s="170"/>
      <c r="F34" s="475"/>
      <c r="G34" s="475"/>
      <c r="H34" s="299"/>
      <c r="I34" s="278">
        <f>J34+K34+L34+M34+N34+O34+P34+Q34</f>
        <v>308572</v>
      </c>
      <c r="J34" s="198">
        <f>SUM(J30:J33)</f>
        <v>193484</v>
      </c>
      <c r="K34" s="198">
        <f aca="true" t="shared" si="4" ref="K34:Q34">SUM(K30:K33)</f>
        <v>55598</v>
      </c>
      <c r="L34" s="198">
        <f t="shared" si="4"/>
        <v>53716</v>
      </c>
      <c r="M34" s="198">
        <f t="shared" si="4"/>
        <v>0</v>
      </c>
      <c r="N34" s="198">
        <f t="shared" si="4"/>
        <v>200</v>
      </c>
      <c r="O34" s="198">
        <f t="shared" si="4"/>
        <v>5444</v>
      </c>
      <c r="P34" s="198">
        <f t="shared" si="4"/>
        <v>130</v>
      </c>
      <c r="Q34" s="1303">
        <f t="shared" si="4"/>
        <v>0</v>
      </c>
      <c r="R34" s="198"/>
      <c r="S34" s="198"/>
      <c r="T34" s="198"/>
      <c r="U34" s="198"/>
      <c r="V34" s="198"/>
      <c r="W34" s="198"/>
      <c r="X34" s="198"/>
      <c r="Y34" s="198"/>
      <c r="Z34" s="198"/>
      <c r="AA34" s="198"/>
      <c r="AB34" s="198"/>
      <c r="AC34" s="198"/>
      <c r="AD34" s="198"/>
    </row>
    <row r="35" spans="1:30" s="143" customFormat="1" ht="29.25" customHeight="1">
      <c r="A35" s="161">
        <v>27</v>
      </c>
      <c r="B35" s="765"/>
      <c r="C35" s="723">
        <v>1</v>
      </c>
      <c r="D35" s="722" t="s">
        <v>404</v>
      </c>
      <c r="E35" s="722"/>
      <c r="F35" s="725">
        <v>1010</v>
      </c>
      <c r="G35" s="725"/>
      <c r="H35" s="283">
        <v>2237</v>
      </c>
      <c r="I35" s="726"/>
      <c r="J35" s="282"/>
      <c r="K35" s="282"/>
      <c r="L35" s="282"/>
      <c r="M35" s="282"/>
      <c r="N35" s="282"/>
      <c r="O35" s="282"/>
      <c r="P35" s="282"/>
      <c r="Q35" s="727"/>
      <c r="R35" s="282"/>
      <c r="S35" s="282"/>
      <c r="T35" s="282"/>
      <c r="U35" s="282"/>
      <c r="V35" s="282"/>
      <c r="W35" s="282"/>
      <c r="X35" s="282"/>
      <c r="Y35" s="282"/>
      <c r="Z35" s="282"/>
      <c r="AA35" s="282"/>
      <c r="AB35" s="282"/>
      <c r="AC35" s="282"/>
      <c r="AD35" s="282"/>
    </row>
    <row r="36" spans="1:30" s="1165" customFormat="1" ht="14.25">
      <c r="A36" s="161">
        <v>28</v>
      </c>
      <c r="B36" s="1159"/>
      <c r="C36" s="1160"/>
      <c r="D36" s="1161" t="s">
        <v>602</v>
      </c>
      <c r="E36" s="1161"/>
      <c r="F36" s="1162"/>
      <c r="G36" s="1162"/>
      <c r="H36" s="1152"/>
      <c r="I36" s="1163">
        <f>J36+K36+L36+M36+N36+O36+P36+Q36</f>
        <v>0</v>
      </c>
      <c r="J36" s="1151"/>
      <c r="K36" s="1151"/>
      <c r="L36" s="1151"/>
      <c r="M36" s="1151"/>
      <c r="N36" s="1151"/>
      <c r="O36" s="1151"/>
      <c r="P36" s="1151"/>
      <c r="Q36" s="1164"/>
      <c r="R36" s="1151"/>
      <c r="S36" s="1151"/>
      <c r="T36" s="1151"/>
      <c r="U36" s="1151"/>
      <c r="V36" s="1151"/>
      <c r="W36" s="1151"/>
      <c r="X36" s="1151"/>
      <c r="Y36" s="1151"/>
      <c r="Z36" s="1151"/>
      <c r="AA36" s="1151"/>
      <c r="AB36" s="1151"/>
      <c r="AC36" s="1151"/>
      <c r="AD36" s="1151"/>
    </row>
    <row r="37" spans="1:30" s="143" customFormat="1" ht="14.25">
      <c r="A37" s="161">
        <v>29</v>
      </c>
      <c r="B37" s="724"/>
      <c r="C37" s="341"/>
      <c r="D37" s="1173" t="s">
        <v>875</v>
      </c>
      <c r="E37" s="722"/>
      <c r="F37" s="725"/>
      <c r="G37" s="725"/>
      <c r="H37" s="283"/>
      <c r="I37" s="729">
        <f>J37+K37+L37+M37+N37+O37+P37+Q37</f>
        <v>0</v>
      </c>
      <c r="J37" s="282"/>
      <c r="K37" s="282"/>
      <c r="L37" s="282"/>
      <c r="M37" s="282"/>
      <c r="N37" s="282"/>
      <c r="O37" s="282"/>
      <c r="P37" s="282"/>
      <c r="Q37" s="727"/>
      <c r="R37" s="282"/>
      <c r="S37" s="282"/>
      <c r="T37" s="282"/>
      <c r="U37" s="282"/>
      <c r="V37" s="282"/>
      <c r="W37" s="282"/>
      <c r="X37" s="282"/>
      <c r="Y37" s="282"/>
      <c r="Z37" s="282"/>
      <c r="AA37" s="282"/>
      <c r="AB37" s="282"/>
      <c r="AC37" s="282"/>
      <c r="AD37" s="282"/>
    </row>
    <row r="38" spans="1:30" s="149" customFormat="1" ht="14.25">
      <c r="A38" s="161">
        <v>30</v>
      </c>
      <c r="B38" s="730"/>
      <c r="C38" s="731"/>
      <c r="D38" s="732" t="s">
        <v>603</v>
      </c>
      <c r="E38" s="732"/>
      <c r="F38" s="733"/>
      <c r="G38" s="733"/>
      <c r="H38" s="292"/>
      <c r="I38" s="734">
        <f>J38+K38+L38+M38+N38+O38+P38+Q38</f>
        <v>0</v>
      </c>
      <c r="J38" s="473"/>
      <c r="K38" s="473"/>
      <c r="L38" s="473"/>
      <c r="M38" s="473"/>
      <c r="N38" s="473"/>
      <c r="O38" s="473"/>
      <c r="P38" s="473"/>
      <c r="Q38" s="735"/>
      <c r="R38" s="473"/>
      <c r="S38" s="473"/>
      <c r="T38" s="473"/>
      <c r="U38" s="473"/>
      <c r="V38" s="473"/>
      <c r="W38" s="473"/>
      <c r="X38" s="473"/>
      <c r="Y38" s="473"/>
      <c r="Z38" s="473"/>
      <c r="AA38" s="473"/>
      <c r="AB38" s="473"/>
      <c r="AC38" s="473"/>
      <c r="AD38" s="473"/>
    </row>
    <row r="39" spans="1:30" s="147" customFormat="1" ht="14.25">
      <c r="A39" s="161">
        <v>31</v>
      </c>
      <c r="B39" s="736"/>
      <c r="C39" s="737"/>
      <c r="D39" s="738" t="s">
        <v>984</v>
      </c>
      <c r="E39" s="738"/>
      <c r="F39" s="739"/>
      <c r="G39" s="739"/>
      <c r="H39" s="299"/>
      <c r="I39" s="726">
        <f>J39+K39+L39+M39+N39+O39+P39+Q39</f>
        <v>0</v>
      </c>
      <c r="J39" s="475">
        <f>SUM(J37:J38)</f>
        <v>0</v>
      </c>
      <c r="K39" s="475">
        <f>SUM(K37:K38)</f>
        <v>0</v>
      </c>
      <c r="L39" s="475">
        <f>SUM(L37:L38)</f>
        <v>0</v>
      </c>
      <c r="M39" s="475">
        <f>SUM(M37:M38)</f>
        <v>0</v>
      </c>
      <c r="N39" s="475">
        <f>SUM(N37:N38)</f>
        <v>0</v>
      </c>
      <c r="O39" s="475">
        <f>SUM(O37:O38)</f>
        <v>0</v>
      </c>
      <c r="P39" s="475">
        <f>SUM(P37:P38)</f>
        <v>0</v>
      </c>
      <c r="Q39" s="1304">
        <f>SUM(Q37:Q38)</f>
        <v>0</v>
      </c>
      <c r="R39" s="475"/>
      <c r="S39" s="475"/>
      <c r="T39" s="475"/>
      <c r="U39" s="475"/>
      <c r="V39" s="475"/>
      <c r="W39" s="475"/>
      <c r="X39" s="475"/>
      <c r="Y39" s="475"/>
      <c r="Z39" s="475"/>
      <c r="AA39" s="475"/>
      <c r="AB39" s="475"/>
      <c r="AC39" s="475"/>
      <c r="AD39" s="475"/>
    </row>
    <row r="40" spans="1:30" s="167" customFormat="1" ht="15">
      <c r="A40" s="161">
        <v>32</v>
      </c>
      <c r="B40" s="125"/>
      <c r="C40" s="126">
        <v>2</v>
      </c>
      <c r="D40" s="1573" t="s">
        <v>379</v>
      </c>
      <c r="E40" s="166"/>
      <c r="F40" s="286"/>
      <c r="G40" s="286">
        <v>1053</v>
      </c>
      <c r="H40" s="287">
        <v>1158</v>
      </c>
      <c r="I40" s="278"/>
      <c r="J40" s="152"/>
      <c r="K40" s="152"/>
      <c r="L40" s="152"/>
      <c r="M40" s="152"/>
      <c r="N40" s="152"/>
      <c r="O40" s="152"/>
      <c r="P40" s="152"/>
      <c r="Q40" s="284"/>
      <c r="R40" s="290"/>
      <c r="S40" s="290"/>
      <c r="T40" s="290"/>
      <c r="U40" s="290"/>
      <c r="V40" s="290"/>
      <c r="W40" s="290"/>
      <c r="X40" s="290"/>
      <c r="Y40" s="290"/>
      <c r="Z40" s="290"/>
      <c r="AA40" s="290"/>
      <c r="AB40" s="290"/>
      <c r="AC40" s="290"/>
      <c r="AD40" s="290"/>
    </row>
    <row r="41" spans="1:30" s="1158" customFormat="1" ht="15">
      <c r="A41" s="161">
        <v>33</v>
      </c>
      <c r="B41" s="1128"/>
      <c r="C41" s="1129"/>
      <c r="D41" s="1166" t="s">
        <v>602</v>
      </c>
      <c r="E41" s="1166"/>
      <c r="F41" s="1167"/>
      <c r="G41" s="1167"/>
      <c r="H41" s="1152"/>
      <c r="I41" s="1153">
        <f>J41+K41+L41+M41+N41+O41+P41+Q41</f>
        <v>268</v>
      </c>
      <c r="J41" s="1157">
        <v>236</v>
      </c>
      <c r="K41" s="1157">
        <v>32</v>
      </c>
      <c r="L41" s="1157"/>
      <c r="M41" s="1157"/>
      <c r="N41" s="1157"/>
      <c r="O41" s="1157"/>
      <c r="P41" s="1157"/>
      <c r="Q41" s="1168"/>
      <c r="R41" s="1157"/>
      <c r="S41" s="1157"/>
      <c r="T41" s="1157"/>
      <c r="U41" s="1157"/>
      <c r="V41" s="1157"/>
      <c r="W41" s="1157"/>
      <c r="X41" s="1157"/>
      <c r="Y41" s="1157"/>
      <c r="Z41" s="1157"/>
      <c r="AA41" s="1157"/>
      <c r="AB41" s="1157"/>
      <c r="AC41" s="1157"/>
      <c r="AD41" s="1157"/>
    </row>
    <row r="42" spans="1:30" s="148" customFormat="1" ht="15">
      <c r="A42" s="161">
        <v>34</v>
      </c>
      <c r="B42" s="120"/>
      <c r="C42" s="111"/>
      <c r="D42" s="1149" t="s">
        <v>875</v>
      </c>
      <c r="E42" s="165"/>
      <c r="F42" s="285"/>
      <c r="G42" s="285"/>
      <c r="H42" s="283"/>
      <c r="I42" s="476">
        <f>J42+K42+L42+M42+N42+O42+P42+Q42</f>
        <v>783</v>
      </c>
      <c r="J42" s="152">
        <v>690</v>
      </c>
      <c r="K42" s="152">
        <v>93</v>
      </c>
      <c r="L42" s="152"/>
      <c r="M42" s="152"/>
      <c r="N42" s="152"/>
      <c r="O42" s="152"/>
      <c r="P42" s="152"/>
      <c r="Q42" s="284"/>
      <c r="R42" s="152"/>
      <c r="S42" s="152"/>
      <c r="T42" s="152"/>
      <c r="U42" s="152"/>
      <c r="V42" s="152"/>
      <c r="W42" s="152"/>
      <c r="X42" s="152"/>
      <c r="Y42" s="152"/>
      <c r="Z42" s="152"/>
      <c r="AA42" s="152"/>
      <c r="AB42" s="152"/>
      <c r="AC42" s="152"/>
      <c r="AD42" s="152"/>
    </row>
    <row r="43" spans="1:30" s="151" customFormat="1" ht="15">
      <c r="A43" s="161">
        <v>35</v>
      </c>
      <c r="B43" s="131"/>
      <c r="C43" s="443"/>
      <c r="D43" s="478" t="s">
        <v>603</v>
      </c>
      <c r="E43" s="478"/>
      <c r="F43" s="479"/>
      <c r="G43" s="479"/>
      <c r="H43" s="292"/>
      <c r="I43" s="477">
        <f>J43+K43+L43+M43+N43+O43+P43+Q43</f>
        <v>0</v>
      </c>
      <c r="J43" s="294"/>
      <c r="K43" s="294"/>
      <c r="L43" s="294"/>
      <c r="M43" s="294"/>
      <c r="N43" s="294"/>
      <c r="O43" s="294"/>
      <c r="P43" s="294"/>
      <c r="Q43" s="295"/>
      <c r="R43" s="294"/>
      <c r="S43" s="294"/>
      <c r="T43" s="294"/>
      <c r="U43" s="294"/>
      <c r="V43" s="294"/>
      <c r="W43" s="294"/>
      <c r="X43" s="294"/>
      <c r="Y43" s="294"/>
      <c r="Z43" s="294"/>
      <c r="AA43" s="294"/>
      <c r="AB43" s="294"/>
      <c r="AC43" s="294"/>
      <c r="AD43" s="294"/>
    </row>
    <row r="44" spans="1:30" s="176" customFormat="1" ht="15">
      <c r="A44" s="161">
        <v>36</v>
      </c>
      <c r="B44" s="1568"/>
      <c r="C44" s="1569"/>
      <c r="D44" s="480" t="s">
        <v>984</v>
      </c>
      <c r="E44" s="480"/>
      <c r="F44" s="481"/>
      <c r="G44" s="481"/>
      <c r="H44" s="299"/>
      <c r="I44" s="278">
        <f>J44+K44+L44+M44+N44+O44+P44+Q44</f>
        <v>783</v>
      </c>
      <c r="J44" s="198">
        <f>SUM(J42:J43)</f>
        <v>690</v>
      </c>
      <c r="K44" s="198">
        <f aca="true" t="shared" si="5" ref="K44:Q44">SUM(K42:K43)</f>
        <v>93</v>
      </c>
      <c r="L44" s="198">
        <f t="shared" si="5"/>
        <v>0</v>
      </c>
      <c r="M44" s="198">
        <f t="shared" si="5"/>
        <v>0</v>
      </c>
      <c r="N44" s="198">
        <f t="shared" si="5"/>
        <v>0</v>
      </c>
      <c r="O44" s="198">
        <f t="shared" si="5"/>
        <v>0</v>
      </c>
      <c r="P44" s="198">
        <f t="shared" si="5"/>
        <v>0</v>
      </c>
      <c r="Q44" s="1303">
        <f t="shared" si="5"/>
        <v>0</v>
      </c>
      <c r="R44" s="198"/>
      <c r="S44" s="198"/>
      <c r="T44" s="198"/>
      <c r="U44" s="198"/>
      <c r="V44" s="198"/>
      <c r="W44" s="198"/>
      <c r="X44" s="198"/>
      <c r="Y44" s="198"/>
      <c r="Z44" s="198"/>
      <c r="AA44" s="198"/>
      <c r="AB44" s="198"/>
      <c r="AC44" s="198"/>
      <c r="AD44" s="198"/>
    </row>
    <row r="45" spans="1:30" s="163" customFormat="1" ht="19.5" customHeight="1">
      <c r="A45" s="161">
        <v>37</v>
      </c>
      <c r="B45" s="114">
        <v>3</v>
      </c>
      <c r="C45" s="115"/>
      <c r="D45" s="116" t="s">
        <v>178</v>
      </c>
      <c r="E45" s="162" t="s">
        <v>31</v>
      </c>
      <c r="F45" s="276">
        <v>248435</v>
      </c>
      <c r="G45" s="276">
        <v>327758</v>
      </c>
      <c r="H45" s="277">
        <v>332667</v>
      </c>
      <c r="I45" s="278"/>
      <c r="J45" s="175"/>
      <c r="K45" s="175"/>
      <c r="L45" s="288"/>
      <c r="M45" s="288"/>
      <c r="N45" s="288"/>
      <c r="O45" s="288"/>
      <c r="P45" s="288"/>
      <c r="Q45" s="289"/>
      <c r="R45" s="280"/>
      <c r="S45" s="280"/>
      <c r="T45" s="280"/>
      <c r="U45" s="280"/>
      <c r="V45" s="280"/>
      <c r="W45" s="280"/>
      <c r="X45" s="280"/>
      <c r="Y45" s="280"/>
      <c r="Z45" s="280"/>
      <c r="AA45" s="280"/>
      <c r="AB45" s="280"/>
      <c r="AC45" s="280"/>
      <c r="AD45" s="280"/>
    </row>
    <row r="46" spans="1:30" s="148" customFormat="1" ht="15">
      <c r="A46" s="161">
        <v>38</v>
      </c>
      <c r="B46" s="120"/>
      <c r="C46" s="111"/>
      <c r="D46" s="121" t="s">
        <v>381</v>
      </c>
      <c r="E46" s="164"/>
      <c r="F46" s="282"/>
      <c r="G46" s="282"/>
      <c r="H46" s="283"/>
      <c r="I46" s="494"/>
      <c r="Q46" s="472"/>
      <c r="R46" s="152"/>
      <c r="S46" s="152"/>
      <c r="T46" s="152"/>
      <c r="U46" s="152"/>
      <c r="V46" s="152"/>
      <c r="W46" s="152"/>
      <c r="X46" s="152"/>
      <c r="Y46" s="152"/>
      <c r="Z46" s="152"/>
      <c r="AA46" s="152"/>
      <c r="AB46" s="152"/>
      <c r="AC46" s="152"/>
      <c r="AD46" s="152"/>
    </row>
    <row r="47" spans="1:30" s="1158" customFormat="1" ht="15">
      <c r="A47" s="161">
        <v>39</v>
      </c>
      <c r="B47" s="1128"/>
      <c r="C47" s="1129"/>
      <c r="D47" s="1130" t="s">
        <v>602</v>
      </c>
      <c r="E47" s="1150"/>
      <c r="F47" s="1151"/>
      <c r="G47" s="1151"/>
      <c r="H47" s="1152"/>
      <c r="I47" s="1153">
        <f>J47+K47+L47+M47+N47+O47+P47+Q47</f>
        <v>344902</v>
      </c>
      <c r="J47" s="1154">
        <v>219517</v>
      </c>
      <c r="K47" s="1154">
        <v>62280</v>
      </c>
      <c r="L47" s="1154">
        <v>60675</v>
      </c>
      <c r="M47" s="1155"/>
      <c r="N47" s="1155">
        <v>1200</v>
      </c>
      <c r="O47" s="1155">
        <v>1230</v>
      </c>
      <c r="P47" s="1155"/>
      <c r="Q47" s="1156"/>
      <c r="R47" s="1157"/>
      <c r="S47" s="1157"/>
      <c r="T47" s="1157"/>
      <c r="U47" s="1157"/>
      <c r="V47" s="1157"/>
      <c r="W47" s="1157"/>
      <c r="X47" s="1157"/>
      <c r="Y47" s="1157"/>
      <c r="Z47" s="1157"/>
      <c r="AA47" s="1157"/>
      <c r="AB47" s="1157"/>
      <c r="AC47" s="1157"/>
      <c r="AD47" s="1157"/>
    </row>
    <row r="48" spans="1:30" s="148" customFormat="1" ht="15">
      <c r="A48" s="161">
        <v>40</v>
      </c>
      <c r="B48" s="120"/>
      <c r="C48" s="111"/>
      <c r="D48" s="121" t="s">
        <v>875</v>
      </c>
      <c r="E48" s="164"/>
      <c r="F48" s="282"/>
      <c r="G48" s="282"/>
      <c r="H48" s="283"/>
      <c r="I48" s="476">
        <f>J48+K48+L48+M48+N48+O48+P48+Q48</f>
        <v>357561</v>
      </c>
      <c r="J48" s="279">
        <v>225768</v>
      </c>
      <c r="K48" s="279">
        <v>66059</v>
      </c>
      <c r="L48" s="279">
        <v>58819</v>
      </c>
      <c r="M48" s="280"/>
      <c r="N48" s="280">
        <v>100</v>
      </c>
      <c r="O48" s="280">
        <v>6815</v>
      </c>
      <c r="P48" s="280"/>
      <c r="Q48" s="281"/>
      <c r="R48" s="152"/>
      <c r="S48" s="152"/>
      <c r="T48" s="152"/>
      <c r="U48" s="152"/>
      <c r="V48" s="152"/>
      <c r="W48" s="152"/>
      <c r="X48" s="152"/>
      <c r="Y48" s="152"/>
      <c r="Z48" s="152"/>
      <c r="AA48" s="152"/>
      <c r="AB48" s="152"/>
      <c r="AC48" s="152"/>
      <c r="AD48" s="152"/>
    </row>
    <row r="49" spans="1:30" s="151" customFormat="1" ht="15">
      <c r="A49" s="161">
        <v>41</v>
      </c>
      <c r="B49" s="131"/>
      <c r="C49" s="443"/>
      <c r="D49" s="138" t="s">
        <v>991</v>
      </c>
      <c r="E49" s="1479"/>
      <c r="F49" s="473"/>
      <c r="G49" s="473"/>
      <c r="H49" s="292"/>
      <c r="I49" s="477">
        <f>J49+K49+L49+M49+N49+O49+P49+Q49</f>
        <v>66</v>
      </c>
      <c r="J49" s="294">
        <v>52</v>
      </c>
      <c r="K49" s="294">
        <v>14</v>
      </c>
      <c r="L49" s="294"/>
      <c r="M49" s="294"/>
      <c r="N49" s="294"/>
      <c r="O49" s="294"/>
      <c r="P49" s="294"/>
      <c r="Q49" s="295"/>
      <c r="R49" s="294"/>
      <c r="S49" s="294"/>
      <c r="T49" s="294"/>
      <c r="U49" s="294"/>
      <c r="V49" s="294"/>
      <c r="W49" s="294"/>
      <c r="X49" s="294"/>
      <c r="Y49" s="294"/>
      <c r="Z49" s="294"/>
      <c r="AA49" s="294"/>
      <c r="AB49" s="294"/>
      <c r="AC49" s="294"/>
      <c r="AD49" s="294"/>
    </row>
    <row r="50" spans="1:30" s="151" customFormat="1" ht="15">
      <c r="A50" s="161">
        <v>42</v>
      </c>
      <c r="B50" s="131"/>
      <c r="C50" s="443"/>
      <c r="D50" s="138" t="s">
        <v>1053</v>
      </c>
      <c r="E50" s="1479"/>
      <c r="F50" s="473"/>
      <c r="G50" s="473"/>
      <c r="H50" s="292"/>
      <c r="I50" s="477">
        <f>J50+K50+L50+M50+N50+O50+P50+Q50</f>
        <v>2220</v>
      </c>
      <c r="J50" s="294">
        <v>1748</v>
      </c>
      <c r="K50" s="294">
        <v>472</v>
      </c>
      <c r="L50" s="294"/>
      <c r="M50" s="294"/>
      <c r="N50" s="294"/>
      <c r="O50" s="294"/>
      <c r="P50" s="294"/>
      <c r="Q50" s="295"/>
      <c r="R50" s="294"/>
      <c r="S50" s="294"/>
      <c r="T50" s="294"/>
      <c r="U50" s="294"/>
      <c r="V50" s="294"/>
      <c r="W50" s="294"/>
      <c r="X50" s="294"/>
      <c r="Y50" s="294"/>
      <c r="Z50" s="294"/>
      <c r="AA50" s="294"/>
      <c r="AB50" s="294"/>
      <c r="AC50" s="294"/>
      <c r="AD50" s="294"/>
    </row>
    <row r="51" spans="1:30" s="176" customFormat="1" ht="15">
      <c r="A51" s="161">
        <v>43</v>
      </c>
      <c r="B51" s="1568"/>
      <c r="C51" s="1569"/>
      <c r="D51" s="135" t="s">
        <v>984</v>
      </c>
      <c r="E51" s="170"/>
      <c r="F51" s="475"/>
      <c r="G51" s="475"/>
      <c r="H51" s="299"/>
      <c r="I51" s="278">
        <f>J51+K51+L51+M51+N51+O51+P51+Q51</f>
        <v>359847</v>
      </c>
      <c r="J51" s="198">
        <f aca="true" t="shared" si="6" ref="J51:Q51">SUM(J48:J50)</f>
        <v>227568</v>
      </c>
      <c r="K51" s="198">
        <f t="shared" si="6"/>
        <v>66545</v>
      </c>
      <c r="L51" s="198">
        <f t="shared" si="6"/>
        <v>58819</v>
      </c>
      <c r="M51" s="198">
        <f t="shared" si="6"/>
        <v>0</v>
      </c>
      <c r="N51" s="198">
        <f t="shared" si="6"/>
        <v>100</v>
      </c>
      <c r="O51" s="198">
        <f t="shared" si="6"/>
        <v>6815</v>
      </c>
      <c r="P51" s="198">
        <f t="shared" si="6"/>
        <v>0</v>
      </c>
      <c r="Q51" s="1303">
        <f t="shared" si="6"/>
        <v>0</v>
      </c>
      <c r="R51" s="198"/>
      <c r="S51" s="198"/>
      <c r="T51" s="198"/>
      <c r="U51" s="198"/>
      <c r="V51" s="198"/>
      <c r="W51" s="198"/>
      <c r="X51" s="198"/>
      <c r="Y51" s="198"/>
      <c r="Z51" s="198"/>
      <c r="AA51" s="198"/>
      <c r="AB51" s="198"/>
      <c r="AC51" s="198"/>
      <c r="AD51" s="198"/>
    </row>
    <row r="52" spans="1:30" s="143" customFormat="1" ht="28.5">
      <c r="A52" s="161">
        <v>44</v>
      </c>
      <c r="B52" s="765"/>
      <c r="C52" s="723">
        <v>1</v>
      </c>
      <c r="D52" s="722" t="s">
        <v>404</v>
      </c>
      <c r="E52" s="722"/>
      <c r="F52" s="725">
        <v>281</v>
      </c>
      <c r="G52" s="725"/>
      <c r="H52" s="283">
        <v>556</v>
      </c>
      <c r="I52" s="726"/>
      <c r="J52" s="282"/>
      <c r="K52" s="282"/>
      <c r="L52" s="282"/>
      <c r="M52" s="282"/>
      <c r="N52" s="282"/>
      <c r="O52" s="282"/>
      <c r="P52" s="282"/>
      <c r="Q52" s="727"/>
      <c r="R52" s="282"/>
      <c r="S52" s="282"/>
      <c r="T52" s="282"/>
      <c r="U52" s="282"/>
      <c r="V52" s="282"/>
      <c r="W52" s="282"/>
      <c r="X52" s="282"/>
      <c r="Y52" s="282"/>
      <c r="Z52" s="282"/>
      <c r="AA52" s="282"/>
      <c r="AB52" s="282"/>
      <c r="AC52" s="282"/>
      <c r="AD52" s="282"/>
    </row>
    <row r="53" spans="1:30" s="1165" customFormat="1" ht="14.25">
      <c r="A53" s="161">
        <v>45</v>
      </c>
      <c r="B53" s="1159"/>
      <c r="C53" s="1160"/>
      <c r="D53" s="1161" t="s">
        <v>602</v>
      </c>
      <c r="E53" s="1161"/>
      <c r="F53" s="1162"/>
      <c r="G53" s="1162"/>
      <c r="H53" s="1152"/>
      <c r="I53" s="1163">
        <f>J53+K53+L53+M53+N53+O53+P53+Q53</f>
        <v>0</v>
      </c>
      <c r="J53" s="1151"/>
      <c r="K53" s="1151"/>
      <c r="L53" s="1151"/>
      <c r="M53" s="1151"/>
      <c r="N53" s="1151"/>
      <c r="O53" s="1151"/>
      <c r="P53" s="1151"/>
      <c r="Q53" s="1164"/>
      <c r="R53" s="1151"/>
      <c r="S53" s="1151"/>
      <c r="T53" s="1151"/>
      <c r="U53" s="1151"/>
      <c r="V53" s="1151"/>
      <c r="W53" s="1151"/>
      <c r="X53" s="1151"/>
      <c r="Y53" s="1151"/>
      <c r="Z53" s="1151"/>
      <c r="AA53" s="1151"/>
      <c r="AB53" s="1151"/>
      <c r="AC53" s="1151"/>
      <c r="AD53" s="1151"/>
    </row>
    <row r="54" spans="1:30" s="143" customFormat="1" ht="14.25">
      <c r="A54" s="161">
        <v>46</v>
      </c>
      <c r="B54" s="724"/>
      <c r="C54" s="341"/>
      <c r="D54" s="1173" t="s">
        <v>875</v>
      </c>
      <c r="E54" s="722"/>
      <c r="F54" s="725"/>
      <c r="G54" s="725"/>
      <c r="H54" s="283"/>
      <c r="I54" s="729">
        <f>J54+K54+L54+M54+N54+O54+P54+Q54</f>
        <v>0</v>
      </c>
      <c r="J54" s="282"/>
      <c r="K54" s="282"/>
      <c r="L54" s="282"/>
      <c r="M54" s="282"/>
      <c r="N54" s="282"/>
      <c r="O54" s="282"/>
      <c r="P54" s="282"/>
      <c r="Q54" s="727"/>
      <c r="R54" s="282"/>
      <c r="S54" s="282"/>
      <c r="T54" s="282"/>
      <c r="U54" s="282"/>
      <c r="V54" s="282"/>
      <c r="W54" s="282"/>
      <c r="X54" s="282"/>
      <c r="Y54" s="282"/>
      <c r="Z54" s="282"/>
      <c r="AA54" s="282"/>
      <c r="AB54" s="282"/>
      <c r="AC54" s="282"/>
      <c r="AD54" s="282"/>
    </row>
    <row r="55" spans="1:30" s="149" customFormat="1" ht="14.25">
      <c r="A55" s="161">
        <v>47</v>
      </c>
      <c r="B55" s="730"/>
      <c r="C55" s="731"/>
      <c r="D55" s="732" t="s">
        <v>603</v>
      </c>
      <c r="E55" s="732"/>
      <c r="F55" s="733"/>
      <c r="G55" s="733"/>
      <c r="H55" s="292"/>
      <c r="I55" s="734">
        <f>J55+K55+L55+M55+N55+O55+P55+Q55</f>
        <v>0</v>
      </c>
      <c r="J55" s="473"/>
      <c r="K55" s="473"/>
      <c r="L55" s="473"/>
      <c r="M55" s="473"/>
      <c r="N55" s="473"/>
      <c r="O55" s="473"/>
      <c r="P55" s="473"/>
      <c r="Q55" s="735"/>
      <c r="R55" s="473"/>
      <c r="S55" s="473"/>
      <c r="T55" s="473"/>
      <c r="U55" s="473"/>
      <c r="V55" s="473"/>
      <c r="W55" s="473"/>
      <c r="X55" s="473"/>
      <c r="Y55" s="473"/>
      <c r="Z55" s="473"/>
      <c r="AA55" s="473"/>
      <c r="AB55" s="473"/>
      <c r="AC55" s="473"/>
      <c r="AD55" s="473"/>
    </row>
    <row r="56" spans="1:30" s="147" customFormat="1" ht="14.25">
      <c r="A56" s="161">
        <v>48</v>
      </c>
      <c r="B56" s="736"/>
      <c r="C56" s="737"/>
      <c r="D56" s="738" t="s">
        <v>984</v>
      </c>
      <c r="E56" s="738"/>
      <c r="F56" s="739"/>
      <c r="G56" s="739"/>
      <c r="H56" s="299"/>
      <c r="I56" s="726">
        <f>J56+K56+L56+M56+N56+O56+P56+Q56</f>
        <v>0</v>
      </c>
      <c r="J56" s="475">
        <f>SUM(J54:J55)</f>
        <v>0</v>
      </c>
      <c r="K56" s="475">
        <f>SUM(K54:K55)</f>
        <v>0</v>
      </c>
      <c r="L56" s="475">
        <f>SUM(L54:L55)</f>
        <v>0</v>
      </c>
      <c r="M56" s="475">
        <f>SUM(M54:M55)</f>
        <v>0</v>
      </c>
      <c r="N56" s="475">
        <f>SUM(N54:N55)</f>
        <v>0</v>
      </c>
      <c r="O56" s="475">
        <f>SUM(O54:O55)</f>
        <v>0</v>
      </c>
      <c r="P56" s="475">
        <f>SUM(P54:P55)</f>
        <v>0</v>
      </c>
      <c r="Q56" s="1304">
        <f>SUM(Q54:Q55)</f>
        <v>0</v>
      </c>
      <c r="R56" s="475"/>
      <c r="S56" s="475"/>
      <c r="T56" s="475"/>
      <c r="U56" s="475"/>
      <c r="V56" s="475"/>
      <c r="W56" s="475"/>
      <c r="X56" s="475"/>
      <c r="Y56" s="475"/>
      <c r="Z56" s="475"/>
      <c r="AA56" s="475"/>
      <c r="AB56" s="475"/>
      <c r="AC56" s="475"/>
      <c r="AD56" s="475"/>
    </row>
    <row r="57" spans="1:30" s="1616" customFormat="1" ht="14.25">
      <c r="A57" s="161">
        <v>49</v>
      </c>
      <c r="B57" s="1610"/>
      <c r="C57" s="728">
        <v>2</v>
      </c>
      <c r="D57" s="1613" t="s">
        <v>379</v>
      </c>
      <c r="E57" s="1614"/>
      <c r="F57" s="276"/>
      <c r="G57" s="276">
        <v>2317</v>
      </c>
      <c r="H57" s="277">
        <v>2146</v>
      </c>
      <c r="I57" s="1615"/>
      <c r="J57" s="276"/>
      <c r="K57" s="276"/>
      <c r="L57" s="276"/>
      <c r="M57" s="276"/>
      <c r="N57" s="276"/>
      <c r="O57" s="276"/>
      <c r="P57" s="276"/>
      <c r="Q57" s="750"/>
      <c r="R57" s="273"/>
      <c r="S57" s="273"/>
      <c r="T57" s="273"/>
      <c r="U57" s="273"/>
      <c r="V57" s="273"/>
      <c r="W57" s="273"/>
      <c r="X57" s="273"/>
      <c r="Y57" s="273"/>
      <c r="Z57" s="273"/>
      <c r="AA57" s="273"/>
      <c r="AB57" s="273"/>
      <c r="AC57" s="273"/>
      <c r="AD57" s="273"/>
    </row>
    <row r="58" spans="1:30" s="1165" customFormat="1" ht="14.25">
      <c r="A58" s="161">
        <v>50</v>
      </c>
      <c r="B58" s="1159"/>
      <c r="C58" s="1160"/>
      <c r="D58" s="1161" t="s">
        <v>602</v>
      </c>
      <c r="E58" s="1161"/>
      <c r="F58" s="1162"/>
      <c r="G58" s="1162"/>
      <c r="H58" s="1152"/>
      <c r="I58" s="1163">
        <f>J58+K58+L58+M58+N58+O58+P58+Q58</f>
        <v>0</v>
      </c>
      <c r="J58" s="1151"/>
      <c r="K58" s="1151"/>
      <c r="L58" s="1151"/>
      <c r="M58" s="1151"/>
      <c r="N58" s="1151"/>
      <c r="O58" s="1151"/>
      <c r="P58" s="1151"/>
      <c r="Q58" s="1164"/>
      <c r="R58" s="1151"/>
      <c r="S58" s="1151"/>
      <c r="T58" s="1151"/>
      <c r="U58" s="1151"/>
      <c r="V58" s="1151"/>
      <c r="W58" s="1151"/>
      <c r="X58" s="1151"/>
      <c r="Y58" s="1151"/>
      <c r="Z58" s="1151"/>
      <c r="AA58" s="1151"/>
      <c r="AB58" s="1151"/>
      <c r="AC58" s="1151"/>
      <c r="AD58" s="1151"/>
    </row>
    <row r="59" spans="1:30" s="143" customFormat="1" ht="14.25">
      <c r="A59" s="161">
        <v>51</v>
      </c>
      <c r="B59" s="724"/>
      <c r="C59" s="341"/>
      <c r="D59" s="1173" t="s">
        <v>875</v>
      </c>
      <c r="E59" s="722"/>
      <c r="F59" s="725"/>
      <c r="G59" s="725"/>
      <c r="H59" s="283"/>
      <c r="I59" s="729">
        <f>J59+K59+L59+M59+N59+O59+P59+Q59</f>
        <v>0</v>
      </c>
      <c r="J59" s="282"/>
      <c r="K59" s="282"/>
      <c r="L59" s="282"/>
      <c r="M59" s="282"/>
      <c r="N59" s="282"/>
      <c r="O59" s="282"/>
      <c r="P59" s="282"/>
      <c r="Q59" s="727"/>
      <c r="R59" s="282"/>
      <c r="S59" s="282"/>
      <c r="T59" s="282"/>
      <c r="U59" s="282"/>
      <c r="V59" s="282"/>
      <c r="W59" s="282"/>
      <c r="X59" s="282"/>
      <c r="Y59" s="282"/>
      <c r="Z59" s="282"/>
      <c r="AA59" s="282"/>
      <c r="AB59" s="282"/>
      <c r="AC59" s="282"/>
      <c r="AD59" s="282"/>
    </row>
    <row r="60" spans="1:30" s="149" customFormat="1" ht="14.25">
      <c r="A60" s="161">
        <v>52</v>
      </c>
      <c r="B60" s="730"/>
      <c r="C60" s="731"/>
      <c r="D60" s="732" t="s">
        <v>603</v>
      </c>
      <c r="E60" s="732"/>
      <c r="F60" s="733"/>
      <c r="G60" s="733"/>
      <c r="H60" s="292"/>
      <c r="I60" s="734">
        <f>J60+K60+L60+M60+N60+O60+P60+Q60</f>
        <v>0</v>
      </c>
      <c r="J60" s="473"/>
      <c r="K60" s="473"/>
      <c r="L60" s="473"/>
      <c r="M60" s="473"/>
      <c r="N60" s="473"/>
      <c r="O60" s="473"/>
      <c r="P60" s="473"/>
      <c r="Q60" s="735"/>
      <c r="R60" s="473"/>
      <c r="S60" s="473"/>
      <c r="T60" s="473"/>
      <c r="U60" s="473"/>
      <c r="V60" s="473"/>
      <c r="W60" s="473"/>
      <c r="X60" s="473"/>
      <c r="Y60" s="473"/>
      <c r="Z60" s="473"/>
      <c r="AA60" s="473"/>
      <c r="AB60" s="473"/>
      <c r="AC60" s="473"/>
      <c r="AD60" s="473"/>
    </row>
    <row r="61" spans="1:30" s="147" customFormat="1" ht="14.25">
      <c r="A61" s="161">
        <v>53</v>
      </c>
      <c r="B61" s="736"/>
      <c r="C61" s="737"/>
      <c r="D61" s="738" t="s">
        <v>984</v>
      </c>
      <c r="E61" s="738"/>
      <c r="F61" s="739"/>
      <c r="G61" s="739"/>
      <c r="H61" s="299"/>
      <c r="I61" s="726">
        <f>J61+K61+L61+M61+N61+O61+P61+Q61</f>
        <v>0</v>
      </c>
      <c r="J61" s="475">
        <f>SUM(J59:J60)</f>
        <v>0</v>
      </c>
      <c r="K61" s="475">
        <f>SUM(K59:K60)</f>
        <v>0</v>
      </c>
      <c r="L61" s="475">
        <f>SUM(L59:L60)</f>
        <v>0</v>
      </c>
      <c r="M61" s="475">
        <f>SUM(M59:M60)</f>
        <v>0</v>
      </c>
      <c r="N61" s="475">
        <f>SUM(N59:N60)</f>
        <v>0</v>
      </c>
      <c r="O61" s="475">
        <f>SUM(O59:O60)</f>
        <v>0</v>
      </c>
      <c r="P61" s="475">
        <f>SUM(P59:P60)</f>
        <v>0</v>
      </c>
      <c r="Q61" s="1304">
        <f>SUM(Q59:Q60)</f>
        <v>0</v>
      </c>
      <c r="R61" s="475"/>
      <c r="S61" s="475"/>
      <c r="T61" s="475"/>
      <c r="U61" s="475"/>
      <c r="V61" s="475"/>
      <c r="W61" s="475"/>
      <c r="X61" s="475"/>
      <c r="Y61" s="475"/>
      <c r="Z61" s="475"/>
      <c r="AA61" s="475"/>
      <c r="AB61" s="475"/>
      <c r="AC61" s="475"/>
      <c r="AD61" s="475"/>
    </row>
    <row r="62" spans="1:30" s="163" customFormat="1" ht="24" customHeight="1">
      <c r="A62" s="161">
        <v>54</v>
      </c>
      <c r="B62" s="114">
        <v>4</v>
      </c>
      <c r="C62" s="115"/>
      <c r="D62" s="116" t="s">
        <v>737</v>
      </c>
      <c r="E62" s="162" t="s">
        <v>31</v>
      </c>
      <c r="F62" s="276">
        <v>189834</v>
      </c>
      <c r="G62" s="276">
        <v>240673</v>
      </c>
      <c r="H62" s="277">
        <v>235464</v>
      </c>
      <c r="I62" s="278"/>
      <c r="J62" s="175"/>
      <c r="K62" s="175"/>
      <c r="L62" s="288"/>
      <c r="M62" s="288"/>
      <c r="N62" s="288"/>
      <c r="O62" s="288"/>
      <c r="P62" s="288"/>
      <c r="Q62" s="289"/>
      <c r="R62" s="280"/>
      <c r="S62" s="280"/>
      <c r="T62" s="280"/>
      <c r="U62" s="280"/>
      <c r="V62" s="280"/>
      <c r="W62" s="280"/>
      <c r="X62" s="280"/>
      <c r="Y62" s="280"/>
      <c r="Z62" s="280"/>
      <c r="AA62" s="280"/>
      <c r="AB62" s="280"/>
      <c r="AC62" s="280"/>
      <c r="AD62" s="280"/>
    </row>
    <row r="63" spans="1:30" s="1158" customFormat="1" ht="15">
      <c r="A63" s="161">
        <v>55</v>
      </c>
      <c r="B63" s="1128"/>
      <c r="C63" s="1129"/>
      <c r="D63" s="1130" t="s">
        <v>602</v>
      </c>
      <c r="E63" s="1150"/>
      <c r="F63" s="1151"/>
      <c r="G63" s="1151"/>
      <c r="H63" s="1152"/>
      <c r="I63" s="1153">
        <f>J63+K63+L63+M63+N63+O63+P63+Q63</f>
        <v>255649</v>
      </c>
      <c r="J63" s="1154">
        <v>159807</v>
      </c>
      <c r="K63" s="1154">
        <v>43426</v>
      </c>
      <c r="L63" s="1154">
        <v>50726</v>
      </c>
      <c r="M63" s="1155"/>
      <c r="N63" s="1155">
        <v>790</v>
      </c>
      <c r="O63" s="1155">
        <v>900</v>
      </c>
      <c r="P63" s="1155"/>
      <c r="Q63" s="1156"/>
      <c r="R63" s="1157"/>
      <c r="S63" s="1157"/>
      <c r="T63" s="1157"/>
      <c r="U63" s="1157"/>
      <c r="V63" s="1157"/>
      <c r="W63" s="1157"/>
      <c r="X63" s="1157"/>
      <c r="Y63" s="1157"/>
      <c r="Z63" s="1157"/>
      <c r="AA63" s="1157"/>
      <c r="AB63" s="1157"/>
      <c r="AC63" s="1157"/>
      <c r="AD63" s="1157"/>
    </row>
    <row r="64" spans="1:30" s="148" customFormat="1" ht="15">
      <c r="A64" s="161">
        <v>56</v>
      </c>
      <c r="B64" s="120"/>
      <c r="C64" s="111"/>
      <c r="D64" s="121" t="s">
        <v>875</v>
      </c>
      <c r="E64" s="164"/>
      <c r="F64" s="282"/>
      <c r="G64" s="282"/>
      <c r="H64" s="283"/>
      <c r="I64" s="476">
        <f>J64+K64+L64+M64+N64+O64+P64+Q64</f>
        <v>271051</v>
      </c>
      <c r="J64" s="279">
        <v>162791</v>
      </c>
      <c r="K64" s="279">
        <v>44979</v>
      </c>
      <c r="L64" s="279">
        <v>52791</v>
      </c>
      <c r="M64" s="280"/>
      <c r="N64" s="280">
        <v>1290</v>
      </c>
      <c r="O64" s="280">
        <v>9200</v>
      </c>
      <c r="P64" s="280"/>
      <c r="Q64" s="281"/>
      <c r="R64" s="152"/>
      <c r="S64" s="152"/>
      <c r="T64" s="152"/>
      <c r="U64" s="152"/>
      <c r="V64" s="152"/>
      <c r="W64" s="152"/>
      <c r="X64" s="152"/>
      <c r="Y64" s="152"/>
      <c r="Z64" s="152"/>
      <c r="AA64" s="152"/>
      <c r="AB64" s="152"/>
      <c r="AC64" s="152"/>
      <c r="AD64" s="152"/>
    </row>
    <row r="65" spans="1:30" s="151" customFormat="1" ht="15">
      <c r="A65" s="161">
        <v>57</v>
      </c>
      <c r="B65" s="131"/>
      <c r="C65" s="443"/>
      <c r="D65" s="138" t="s">
        <v>991</v>
      </c>
      <c r="E65" s="1479"/>
      <c r="F65" s="473"/>
      <c r="G65" s="473"/>
      <c r="H65" s="292"/>
      <c r="I65" s="477">
        <f>J65+K65+L65+M65+N65+O65+P65+Q65</f>
        <v>77</v>
      </c>
      <c r="J65" s="294">
        <v>61</v>
      </c>
      <c r="K65" s="294">
        <v>16</v>
      </c>
      <c r="L65" s="294"/>
      <c r="M65" s="294"/>
      <c r="N65" s="294"/>
      <c r="O65" s="294"/>
      <c r="P65" s="294"/>
      <c r="Q65" s="295"/>
      <c r="R65" s="294"/>
      <c r="S65" s="294"/>
      <c r="T65" s="294"/>
      <c r="U65" s="294"/>
      <c r="V65" s="294"/>
      <c r="W65" s="294"/>
      <c r="X65" s="294"/>
      <c r="Y65" s="294"/>
      <c r="Z65" s="294"/>
      <c r="AA65" s="294"/>
      <c r="AB65" s="294"/>
      <c r="AC65" s="294"/>
      <c r="AD65" s="294"/>
    </row>
    <row r="66" spans="1:30" s="151" customFormat="1" ht="15">
      <c r="A66" s="161">
        <v>58</v>
      </c>
      <c r="B66" s="131"/>
      <c r="C66" s="443"/>
      <c r="D66" s="138" t="s">
        <v>1053</v>
      </c>
      <c r="E66" s="1479"/>
      <c r="F66" s="473"/>
      <c r="G66" s="473"/>
      <c r="H66" s="292"/>
      <c r="I66" s="477">
        <f>J66+K66+L66+M66+N66+O66+P66+Q66</f>
        <v>310</v>
      </c>
      <c r="J66" s="294">
        <v>244</v>
      </c>
      <c r="K66" s="294">
        <v>66</v>
      </c>
      <c r="L66" s="294"/>
      <c r="M66" s="294"/>
      <c r="N66" s="294"/>
      <c r="O66" s="294"/>
      <c r="P66" s="294"/>
      <c r="Q66" s="295"/>
      <c r="R66" s="294"/>
      <c r="S66" s="294"/>
      <c r="T66" s="294"/>
      <c r="U66" s="294"/>
      <c r="V66" s="294"/>
      <c r="W66" s="294"/>
      <c r="X66" s="294"/>
      <c r="Y66" s="294"/>
      <c r="Z66" s="294"/>
      <c r="AA66" s="294"/>
      <c r="AB66" s="294"/>
      <c r="AC66" s="294"/>
      <c r="AD66" s="294"/>
    </row>
    <row r="67" spans="1:30" s="151" customFormat="1" ht="15">
      <c r="A67" s="161">
        <v>59</v>
      </c>
      <c r="B67" s="131"/>
      <c r="C67" s="443"/>
      <c r="D67" s="138" t="s">
        <v>1110</v>
      </c>
      <c r="E67" s="1479"/>
      <c r="F67" s="473"/>
      <c r="G67" s="473"/>
      <c r="H67" s="292"/>
      <c r="I67" s="477">
        <f>J67+K67+L67+M67+N67+O67+P67+Q67</f>
        <v>50</v>
      </c>
      <c r="J67" s="294"/>
      <c r="K67" s="294"/>
      <c r="L67" s="294">
        <v>50</v>
      </c>
      <c r="M67" s="294"/>
      <c r="N67" s="294"/>
      <c r="O67" s="294"/>
      <c r="P67" s="294"/>
      <c r="Q67" s="295"/>
      <c r="R67" s="294"/>
      <c r="S67" s="294"/>
      <c r="T67" s="294"/>
      <c r="U67" s="294"/>
      <c r="V67" s="294"/>
      <c r="W67" s="294"/>
      <c r="X67" s="294"/>
      <c r="Y67" s="294"/>
      <c r="Z67" s="294"/>
      <c r="AA67" s="294"/>
      <c r="AB67" s="294"/>
      <c r="AC67" s="294"/>
      <c r="AD67" s="294"/>
    </row>
    <row r="68" spans="1:30" s="176" customFormat="1" ht="15">
      <c r="A68" s="161">
        <v>60</v>
      </c>
      <c r="B68" s="1568"/>
      <c r="C68" s="1569"/>
      <c r="D68" s="135" t="s">
        <v>984</v>
      </c>
      <c r="E68" s="170"/>
      <c r="F68" s="475"/>
      <c r="G68" s="475"/>
      <c r="H68" s="299"/>
      <c r="I68" s="278">
        <f>J68+K68+L68+M68+N68+O68+P68+Q68</f>
        <v>271488</v>
      </c>
      <c r="J68" s="198">
        <f>SUM(J64:J67)</f>
        <v>163096</v>
      </c>
      <c r="K68" s="198">
        <f aca="true" t="shared" si="7" ref="K68:Q68">SUM(K64:K67)</f>
        <v>45061</v>
      </c>
      <c r="L68" s="198">
        <f t="shared" si="7"/>
        <v>52841</v>
      </c>
      <c r="M68" s="198">
        <f t="shared" si="7"/>
        <v>0</v>
      </c>
      <c r="N68" s="198">
        <f t="shared" si="7"/>
        <v>1290</v>
      </c>
      <c r="O68" s="198">
        <f t="shared" si="7"/>
        <v>9200</v>
      </c>
      <c r="P68" s="198">
        <f t="shared" si="7"/>
        <v>0</v>
      </c>
      <c r="Q68" s="1303">
        <f t="shared" si="7"/>
        <v>0</v>
      </c>
      <c r="R68" s="198"/>
      <c r="S68" s="198"/>
      <c r="T68" s="198"/>
      <c r="U68" s="198"/>
      <c r="V68" s="198"/>
      <c r="W68" s="198"/>
      <c r="X68" s="198"/>
      <c r="Y68" s="198"/>
      <c r="Z68" s="198"/>
      <c r="AA68" s="198"/>
      <c r="AB68" s="198"/>
      <c r="AC68" s="198"/>
      <c r="AD68" s="198"/>
    </row>
    <row r="69" spans="1:30" s="143" customFormat="1" ht="28.5">
      <c r="A69" s="161">
        <v>61</v>
      </c>
      <c r="B69" s="765"/>
      <c r="C69" s="723">
        <v>1</v>
      </c>
      <c r="D69" s="722" t="s">
        <v>404</v>
      </c>
      <c r="E69" s="722"/>
      <c r="F69" s="725">
        <v>264</v>
      </c>
      <c r="G69" s="725"/>
      <c r="H69" s="283">
        <v>613</v>
      </c>
      <c r="I69" s="726"/>
      <c r="J69" s="282"/>
      <c r="K69" s="282"/>
      <c r="L69" s="282"/>
      <c r="M69" s="282"/>
      <c r="N69" s="282"/>
      <c r="O69" s="282"/>
      <c r="P69" s="282"/>
      <c r="Q69" s="727"/>
      <c r="R69" s="282"/>
      <c r="S69" s="282"/>
      <c r="T69" s="282"/>
      <c r="U69" s="282"/>
      <c r="V69" s="282"/>
      <c r="W69" s="282"/>
      <c r="X69" s="282"/>
      <c r="Y69" s="282"/>
      <c r="Z69" s="282"/>
      <c r="AA69" s="282"/>
      <c r="AB69" s="282"/>
      <c r="AC69" s="282"/>
      <c r="AD69" s="282"/>
    </row>
    <row r="70" spans="1:30" s="1165" customFormat="1" ht="14.25">
      <c r="A70" s="161">
        <v>62</v>
      </c>
      <c r="B70" s="1159"/>
      <c r="C70" s="1160"/>
      <c r="D70" s="1161" t="s">
        <v>602</v>
      </c>
      <c r="E70" s="1161"/>
      <c r="F70" s="1162"/>
      <c r="G70" s="1162"/>
      <c r="H70" s="1152"/>
      <c r="I70" s="1163">
        <f>J70+K70+L70+M70+N70+O70+P70+Q70</f>
        <v>0</v>
      </c>
      <c r="J70" s="1151"/>
      <c r="K70" s="1151"/>
      <c r="L70" s="1151"/>
      <c r="M70" s="1151"/>
      <c r="N70" s="1151"/>
      <c r="O70" s="1151"/>
      <c r="P70" s="1151"/>
      <c r="Q70" s="1164"/>
      <c r="R70" s="1151"/>
      <c r="S70" s="1151"/>
      <c r="T70" s="1151"/>
      <c r="U70" s="1151"/>
      <c r="V70" s="1151"/>
      <c r="W70" s="1151"/>
      <c r="X70" s="1151"/>
      <c r="Y70" s="1151"/>
      <c r="Z70" s="1151"/>
      <c r="AA70" s="1151"/>
      <c r="AB70" s="1151"/>
      <c r="AC70" s="1151"/>
      <c r="AD70" s="1151"/>
    </row>
    <row r="71" spans="1:30" s="143" customFormat="1" ht="14.25">
      <c r="A71" s="161">
        <v>63</v>
      </c>
      <c r="B71" s="724"/>
      <c r="C71" s="341"/>
      <c r="D71" s="1173" t="s">
        <v>875</v>
      </c>
      <c r="E71" s="722"/>
      <c r="F71" s="725"/>
      <c r="G71" s="725"/>
      <c r="H71" s="283"/>
      <c r="I71" s="729">
        <f>J71+K71+L71+M71+N71+O71+P71+Q71</f>
        <v>0</v>
      </c>
      <c r="J71" s="282"/>
      <c r="K71" s="282"/>
      <c r="L71" s="282"/>
      <c r="M71" s="282"/>
      <c r="N71" s="282"/>
      <c r="O71" s="282"/>
      <c r="P71" s="282"/>
      <c r="Q71" s="727"/>
      <c r="R71" s="282"/>
      <c r="S71" s="282"/>
      <c r="T71" s="282"/>
      <c r="U71" s="282"/>
      <c r="V71" s="282"/>
      <c r="W71" s="282"/>
      <c r="X71" s="282"/>
      <c r="Y71" s="282"/>
      <c r="Z71" s="282"/>
      <c r="AA71" s="282"/>
      <c r="AB71" s="282"/>
      <c r="AC71" s="282"/>
      <c r="AD71" s="282"/>
    </row>
    <row r="72" spans="1:30" s="149" customFormat="1" ht="14.25">
      <c r="A72" s="161">
        <v>64</v>
      </c>
      <c r="B72" s="730"/>
      <c r="C72" s="731"/>
      <c r="D72" s="732" t="s">
        <v>603</v>
      </c>
      <c r="E72" s="732"/>
      <c r="F72" s="733"/>
      <c r="G72" s="733"/>
      <c r="H72" s="292"/>
      <c r="I72" s="734">
        <f>J72+K72+L72+M72+N72+O72+P72+Q72</f>
        <v>0</v>
      </c>
      <c r="J72" s="473"/>
      <c r="K72" s="473"/>
      <c r="L72" s="473"/>
      <c r="M72" s="473"/>
      <c r="N72" s="473"/>
      <c r="O72" s="473"/>
      <c r="P72" s="473"/>
      <c r="Q72" s="735"/>
      <c r="R72" s="473"/>
      <c r="S72" s="473"/>
      <c r="T72" s="473"/>
      <c r="U72" s="473"/>
      <c r="V72" s="473"/>
      <c r="W72" s="473"/>
      <c r="X72" s="473"/>
      <c r="Y72" s="473"/>
      <c r="Z72" s="473"/>
      <c r="AA72" s="473"/>
      <c r="AB72" s="473"/>
      <c r="AC72" s="473"/>
      <c r="AD72" s="473"/>
    </row>
    <row r="73" spans="1:30" s="147" customFormat="1" ht="14.25">
      <c r="A73" s="161">
        <v>65</v>
      </c>
      <c r="B73" s="736"/>
      <c r="C73" s="737"/>
      <c r="D73" s="738" t="s">
        <v>984</v>
      </c>
      <c r="E73" s="738"/>
      <c r="F73" s="739"/>
      <c r="G73" s="739"/>
      <c r="H73" s="299"/>
      <c r="I73" s="726">
        <f>J73+K73+L73+M73+N73+O73+P73+Q73</f>
        <v>0</v>
      </c>
      <c r="J73" s="475">
        <f>SUM(J71:J72)</f>
        <v>0</v>
      </c>
      <c r="K73" s="475">
        <f>SUM(K71:K72)</f>
        <v>0</v>
      </c>
      <c r="L73" s="475">
        <f>SUM(L71:L72)</f>
        <v>0</v>
      </c>
      <c r="M73" s="475">
        <f>SUM(M71:M72)</f>
        <v>0</v>
      </c>
      <c r="N73" s="475">
        <f>SUM(N71:N72)</f>
        <v>0</v>
      </c>
      <c r="O73" s="475">
        <f>SUM(O71:O72)</f>
        <v>0</v>
      </c>
      <c r="P73" s="475">
        <f>SUM(P71:P72)</f>
        <v>0</v>
      </c>
      <c r="Q73" s="1304">
        <f>SUM(Q71:Q72)</f>
        <v>0</v>
      </c>
      <c r="R73" s="475"/>
      <c r="S73" s="475"/>
      <c r="T73" s="475"/>
      <c r="U73" s="475"/>
      <c r="V73" s="475"/>
      <c r="W73" s="475"/>
      <c r="X73" s="475"/>
      <c r="Y73" s="475"/>
      <c r="Z73" s="475"/>
      <c r="AA73" s="475"/>
      <c r="AB73" s="475"/>
      <c r="AC73" s="475"/>
      <c r="AD73" s="475"/>
    </row>
    <row r="74" spans="1:30" s="1616" customFormat="1" ht="14.25">
      <c r="A74" s="161">
        <v>66</v>
      </c>
      <c r="B74" s="1610"/>
      <c r="C74" s="728">
        <v>2</v>
      </c>
      <c r="D74" s="1613" t="s">
        <v>379</v>
      </c>
      <c r="E74" s="1614"/>
      <c r="F74" s="276"/>
      <c r="G74" s="276">
        <v>1518</v>
      </c>
      <c r="H74" s="277">
        <v>1421</v>
      </c>
      <c r="I74" s="1615"/>
      <c r="J74" s="276"/>
      <c r="K74" s="276"/>
      <c r="L74" s="276"/>
      <c r="M74" s="276"/>
      <c r="N74" s="276"/>
      <c r="O74" s="276"/>
      <c r="P74" s="276"/>
      <c r="Q74" s="750"/>
      <c r="R74" s="273"/>
      <c r="S74" s="273"/>
      <c r="T74" s="273"/>
      <c r="U74" s="273"/>
      <c r="V74" s="273"/>
      <c r="W74" s="273"/>
      <c r="X74" s="273"/>
      <c r="Y74" s="273"/>
      <c r="Z74" s="273"/>
      <c r="AA74" s="273"/>
      <c r="AB74" s="273"/>
      <c r="AC74" s="273"/>
      <c r="AD74" s="273"/>
    </row>
    <row r="75" spans="1:30" s="1165" customFormat="1" ht="14.25">
      <c r="A75" s="161">
        <v>67</v>
      </c>
      <c r="B75" s="1159"/>
      <c r="C75" s="1160"/>
      <c r="D75" s="1161" t="s">
        <v>602</v>
      </c>
      <c r="E75" s="1161"/>
      <c r="F75" s="1162"/>
      <c r="G75" s="1162"/>
      <c r="H75" s="1152"/>
      <c r="I75" s="1163">
        <f>J75+K75+L75+M75+N75+O75+P75+Q75</f>
        <v>0</v>
      </c>
      <c r="J75" s="1151"/>
      <c r="K75" s="1151"/>
      <c r="L75" s="1151"/>
      <c r="M75" s="1151"/>
      <c r="N75" s="1151"/>
      <c r="O75" s="1151"/>
      <c r="P75" s="1151"/>
      <c r="Q75" s="1164"/>
      <c r="R75" s="1151"/>
      <c r="S75" s="1151"/>
      <c r="T75" s="1151"/>
      <c r="U75" s="1151"/>
      <c r="V75" s="1151"/>
      <c r="W75" s="1151"/>
      <c r="X75" s="1151"/>
      <c r="Y75" s="1151"/>
      <c r="Z75" s="1151"/>
      <c r="AA75" s="1151"/>
      <c r="AB75" s="1151"/>
      <c r="AC75" s="1151"/>
      <c r="AD75" s="1151"/>
    </row>
    <row r="76" spans="1:30" s="143" customFormat="1" ht="14.25">
      <c r="A76" s="161">
        <v>68</v>
      </c>
      <c r="B76" s="724"/>
      <c r="C76" s="341"/>
      <c r="D76" s="1173" t="s">
        <v>875</v>
      </c>
      <c r="E76" s="722"/>
      <c r="F76" s="725"/>
      <c r="G76" s="725"/>
      <c r="H76" s="283"/>
      <c r="I76" s="729">
        <f>J76+K76+L76+M76+N76+O76+P76+Q76</f>
        <v>0</v>
      </c>
      <c r="J76" s="282"/>
      <c r="K76" s="282"/>
      <c r="L76" s="282"/>
      <c r="M76" s="282"/>
      <c r="N76" s="282"/>
      <c r="O76" s="282"/>
      <c r="P76" s="282"/>
      <c r="Q76" s="727"/>
      <c r="R76" s="282"/>
      <c r="S76" s="282"/>
      <c r="T76" s="282"/>
      <c r="U76" s="282"/>
      <c r="V76" s="282"/>
      <c r="W76" s="282"/>
      <c r="X76" s="282"/>
      <c r="Y76" s="282"/>
      <c r="Z76" s="282"/>
      <c r="AA76" s="282"/>
      <c r="AB76" s="282"/>
      <c r="AC76" s="282"/>
      <c r="AD76" s="282"/>
    </row>
    <row r="77" spans="1:30" s="149" customFormat="1" ht="14.25">
      <c r="A77" s="161">
        <v>69</v>
      </c>
      <c r="B77" s="730"/>
      <c r="C77" s="731"/>
      <c r="D77" s="732" t="s">
        <v>603</v>
      </c>
      <c r="E77" s="732"/>
      <c r="F77" s="733"/>
      <c r="G77" s="733"/>
      <c r="H77" s="292"/>
      <c r="I77" s="734">
        <f>J77+K77+L77+M77+N77+O77+P77+Q77</f>
        <v>0</v>
      </c>
      <c r="J77" s="473"/>
      <c r="K77" s="473"/>
      <c r="L77" s="473"/>
      <c r="M77" s="473"/>
      <c r="N77" s="473"/>
      <c r="O77" s="473"/>
      <c r="P77" s="473"/>
      <c r="Q77" s="735"/>
      <c r="R77" s="473"/>
      <c r="S77" s="473"/>
      <c r="T77" s="473"/>
      <c r="U77" s="473"/>
      <c r="V77" s="473"/>
      <c r="W77" s="473"/>
      <c r="X77" s="473"/>
      <c r="Y77" s="473"/>
      <c r="Z77" s="473"/>
      <c r="AA77" s="473"/>
      <c r="AB77" s="473"/>
      <c r="AC77" s="473"/>
      <c r="AD77" s="473"/>
    </row>
    <row r="78" spans="1:30" s="147" customFormat="1" ht="14.25">
      <c r="A78" s="161">
        <v>70</v>
      </c>
      <c r="B78" s="736"/>
      <c r="C78" s="737"/>
      <c r="D78" s="738" t="s">
        <v>984</v>
      </c>
      <c r="E78" s="738"/>
      <c r="F78" s="739"/>
      <c r="G78" s="739"/>
      <c r="H78" s="299"/>
      <c r="I78" s="726">
        <f>J78+K78+L78+M78+N78+O78+P78+Q78</f>
        <v>0</v>
      </c>
      <c r="J78" s="475">
        <f>SUM(J76:J77)</f>
        <v>0</v>
      </c>
      <c r="K78" s="475">
        <f>SUM(K76:K77)</f>
        <v>0</v>
      </c>
      <c r="L78" s="475">
        <f>SUM(L76:L77)</f>
        <v>0</v>
      </c>
      <c r="M78" s="475">
        <f>SUM(M76:M77)</f>
        <v>0</v>
      </c>
      <c r="N78" s="475">
        <f>SUM(N76:N77)</f>
        <v>0</v>
      </c>
      <c r="O78" s="475">
        <f>SUM(O76:O77)</f>
        <v>0</v>
      </c>
      <c r="P78" s="475">
        <f>SUM(P76:P77)</f>
        <v>0</v>
      </c>
      <c r="Q78" s="1304">
        <f>SUM(Q76:Q77)</f>
        <v>0</v>
      </c>
      <c r="R78" s="475"/>
      <c r="S78" s="475"/>
      <c r="T78" s="475"/>
      <c r="U78" s="475"/>
      <c r="V78" s="475"/>
      <c r="W78" s="475"/>
      <c r="X78" s="475"/>
      <c r="Y78" s="475"/>
      <c r="Z78" s="475"/>
      <c r="AA78" s="475"/>
      <c r="AB78" s="475"/>
      <c r="AC78" s="475"/>
      <c r="AD78" s="475"/>
    </row>
    <row r="79" spans="1:30" s="163" customFormat="1" ht="24" customHeight="1">
      <c r="A79" s="161">
        <v>71</v>
      </c>
      <c r="B79" s="114">
        <v>5</v>
      </c>
      <c r="C79" s="115"/>
      <c r="D79" s="116" t="s">
        <v>54</v>
      </c>
      <c r="E79" s="162" t="s">
        <v>31</v>
      </c>
      <c r="F79" s="276">
        <v>222369</v>
      </c>
      <c r="G79" s="276">
        <v>294881</v>
      </c>
      <c r="H79" s="277">
        <v>289945</v>
      </c>
      <c r="I79" s="278"/>
      <c r="J79" s="175"/>
      <c r="K79" s="175"/>
      <c r="L79" s="288"/>
      <c r="M79" s="288"/>
      <c r="N79" s="288"/>
      <c r="O79" s="288"/>
      <c r="P79" s="288"/>
      <c r="Q79" s="289"/>
      <c r="R79" s="280"/>
      <c r="S79" s="280"/>
      <c r="T79" s="280"/>
      <c r="U79" s="280"/>
      <c r="V79" s="280"/>
      <c r="W79" s="280"/>
      <c r="X79" s="280"/>
      <c r="Y79" s="280"/>
      <c r="Z79" s="280"/>
      <c r="AA79" s="280"/>
      <c r="AB79" s="280"/>
      <c r="AC79" s="280"/>
      <c r="AD79" s="280"/>
    </row>
    <row r="80" spans="1:30" s="148" customFormat="1" ht="15">
      <c r="A80" s="161">
        <v>72</v>
      </c>
      <c r="B80" s="120"/>
      <c r="C80" s="111"/>
      <c r="D80" s="121" t="s">
        <v>382</v>
      </c>
      <c r="E80" s="164"/>
      <c r="F80" s="282"/>
      <c r="G80" s="282"/>
      <c r="H80" s="283"/>
      <c r="I80" s="494"/>
      <c r="Q80" s="472"/>
      <c r="R80" s="152"/>
      <c r="S80" s="152"/>
      <c r="T80" s="152"/>
      <c r="U80" s="152"/>
      <c r="V80" s="152"/>
      <c r="W80" s="152"/>
      <c r="X80" s="152"/>
      <c r="Y80" s="152"/>
      <c r="Z80" s="152"/>
      <c r="AA80" s="152"/>
      <c r="AB80" s="152"/>
      <c r="AC80" s="152"/>
      <c r="AD80" s="152"/>
    </row>
    <row r="81" spans="1:30" s="1158" customFormat="1" ht="15">
      <c r="A81" s="161">
        <v>73</v>
      </c>
      <c r="B81" s="1128"/>
      <c r="C81" s="1129"/>
      <c r="D81" s="1130" t="s">
        <v>602</v>
      </c>
      <c r="E81" s="1150"/>
      <c r="F81" s="1151"/>
      <c r="G81" s="1151"/>
      <c r="H81" s="1152"/>
      <c r="I81" s="1153">
        <f>J81+K81+L81+M81+N81+O81+P81+Q81</f>
        <v>272389</v>
      </c>
      <c r="J81" s="1154">
        <v>162467</v>
      </c>
      <c r="K81" s="1154">
        <v>45193</v>
      </c>
      <c r="L81" s="1154">
        <v>62259</v>
      </c>
      <c r="M81" s="1155"/>
      <c r="N81" s="1155">
        <v>1995</v>
      </c>
      <c r="O81" s="1155">
        <v>475</v>
      </c>
      <c r="P81" s="1155"/>
      <c r="Q81" s="1156"/>
      <c r="R81" s="1157"/>
      <c r="S81" s="1157"/>
      <c r="T81" s="1157"/>
      <c r="U81" s="1157"/>
      <c r="V81" s="1157"/>
      <c r="W81" s="1157"/>
      <c r="X81" s="1157"/>
      <c r="Y81" s="1157"/>
      <c r="Z81" s="1157"/>
      <c r="AA81" s="1157"/>
      <c r="AB81" s="1157"/>
      <c r="AC81" s="1157"/>
      <c r="AD81" s="1157"/>
    </row>
    <row r="82" spans="1:30" s="148" customFormat="1" ht="15">
      <c r="A82" s="161">
        <v>74</v>
      </c>
      <c r="B82" s="120"/>
      <c r="C82" s="111"/>
      <c r="D82" s="121" t="s">
        <v>875</v>
      </c>
      <c r="E82" s="164"/>
      <c r="F82" s="282"/>
      <c r="G82" s="282"/>
      <c r="H82" s="283"/>
      <c r="I82" s="476">
        <f>J82+K82+L82+M82+N82+O82+P82+Q82</f>
        <v>304637</v>
      </c>
      <c r="J82" s="279">
        <v>171762</v>
      </c>
      <c r="K82" s="279">
        <v>51775</v>
      </c>
      <c r="L82" s="279">
        <v>63522</v>
      </c>
      <c r="M82" s="280"/>
      <c r="N82" s="280">
        <v>87</v>
      </c>
      <c r="O82" s="280">
        <v>17491</v>
      </c>
      <c r="P82" s="280"/>
      <c r="Q82" s="281"/>
      <c r="R82" s="152"/>
      <c r="S82" s="152"/>
      <c r="T82" s="152"/>
      <c r="U82" s="152"/>
      <c r="V82" s="152"/>
      <c r="W82" s="152"/>
      <c r="X82" s="152"/>
      <c r="Y82" s="152"/>
      <c r="Z82" s="152"/>
      <c r="AA82" s="152"/>
      <c r="AB82" s="152"/>
      <c r="AC82" s="152"/>
      <c r="AD82" s="152"/>
    </row>
    <row r="83" spans="1:30" s="151" customFormat="1" ht="15">
      <c r="A83" s="161">
        <v>75</v>
      </c>
      <c r="B83" s="131"/>
      <c r="C83" s="443"/>
      <c r="D83" s="138" t="s">
        <v>991</v>
      </c>
      <c r="E83" s="1479"/>
      <c r="F83" s="473"/>
      <c r="G83" s="473"/>
      <c r="H83" s="292"/>
      <c r="I83" s="477">
        <f>J83+K83+L83+M83+N83+O83+P83+Q83</f>
        <v>91</v>
      </c>
      <c r="J83" s="294">
        <v>72</v>
      </c>
      <c r="K83" s="294">
        <v>19</v>
      </c>
      <c r="L83" s="294"/>
      <c r="M83" s="294"/>
      <c r="N83" s="294"/>
      <c r="O83" s="294"/>
      <c r="P83" s="294"/>
      <c r="Q83" s="295"/>
      <c r="R83" s="294"/>
      <c r="S83" s="294"/>
      <c r="T83" s="294"/>
      <c r="U83" s="294"/>
      <c r="V83" s="294"/>
      <c r="W83" s="294"/>
      <c r="X83" s="294"/>
      <c r="Y83" s="294"/>
      <c r="Z83" s="294"/>
      <c r="AA83" s="294"/>
      <c r="AB83" s="294"/>
      <c r="AC83" s="294"/>
      <c r="AD83" s="294"/>
    </row>
    <row r="84" spans="1:30" s="151" customFormat="1" ht="15">
      <c r="A84" s="161">
        <v>76</v>
      </c>
      <c r="B84" s="131"/>
      <c r="C84" s="443"/>
      <c r="D84" s="138" t="s">
        <v>1017</v>
      </c>
      <c r="E84" s="1479"/>
      <c r="F84" s="473"/>
      <c r="G84" s="473"/>
      <c r="H84" s="292"/>
      <c r="I84" s="477">
        <f>J84+K84+L84+M84+N84+O84+P84+Q84</f>
        <v>5525</v>
      </c>
      <c r="J84" s="294">
        <v>4350</v>
      </c>
      <c r="K84" s="294">
        <v>1175</v>
      </c>
      <c r="L84" s="294"/>
      <c r="M84" s="294"/>
      <c r="N84" s="294"/>
      <c r="O84" s="294"/>
      <c r="P84" s="294"/>
      <c r="Q84" s="295"/>
      <c r="R84" s="294"/>
      <c r="S84" s="294"/>
      <c r="T84" s="294"/>
      <c r="U84" s="294"/>
      <c r="V84" s="294"/>
      <c r="W84" s="294"/>
      <c r="X84" s="294"/>
      <c r="Y84" s="294"/>
      <c r="Z84" s="294"/>
      <c r="AA84" s="294"/>
      <c r="AB84" s="294"/>
      <c r="AC84" s="294"/>
      <c r="AD84" s="294"/>
    </row>
    <row r="85" spans="1:30" s="176" customFormat="1" ht="15">
      <c r="A85" s="161">
        <v>77</v>
      </c>
      <c r="B85" s="1568"/>
      <c r="C85" s="1569"/>
      <c r="D85" s="135" t="s">
        <v>984</v>
      </c>
      <c r="E85" s="170"/>
      <c r="F85" s="475"/>
      <c r="G85" s="475"/>
      <c r="H85" s="299"/>
      <c r="I85" s="278">
        <f>J85+K85+L85+M85+N85+O85+P85+Q85</f>
        <v>310253</v>
      </c>
      <c r="J85" s="198">
        <f aca="true" t="shared" si="8" ref="J85:Q85">SUM(J82:J84)</f>
        <v>176184</v>
      </c>
      <c r="K85" s="198">
        <f t="shared" si="8"/>
        <v>52969</v>
      </c>
      <c r="L85" s="198">
        <f t="shared" si="8"/>
        <v>63522</v>
      </c>
      <c r="M85" s="198">
        <f t="shared" si="8"/>
        <v>0</v>
      </c>
      <c r="N85" s="198">
        <f t="shared" si="8"/>
        <v>87</v>
      </c>
      <c r="O85" s="198">
        <f t="shared" si="8"/>
        <v>17491</v>
      </c>
      <c r="P85" s="198">
        <f t="shared" si="8"/>
        <v>0</v>
      </c>
      <c r="Q85" s="1303">
        <f t="shared" si="8"/>
        <v>0</v>
      </c>
      <c r="R85" s="198"/>
      <c r="S85" s="198"/>
      <c r="T85" s="198"/>
      <c r="U85" s="198"/>
      <c r="V85" s="198"/>
      <c r="W85" s="198"/>
      <c r="X85" s="198"/>
      <c r="Y85" s="198"/>
      <c r="Z85" s="198"/>
      <c r="AA85" s="198"/>
      <c r="AB85" s="198"/>
      <c r="AC85" s="198"/>
      <c r="AD85" s="198"/>
    </row>
    <row r="86" spans="1:30" s="143" customFormat="1" ht="28.5">
      <c r="A86" s="161">
        <v>78</v>
      </c>
      <c r="B86" s="765"/>
      <c r="C86" s="723">
        <v>1</v>
      </c>
      <c r="D86" s="722" t="s">
        <v>404</v>
      </c>
      <c r="E86" s="722"/>
      <c r="F86" s="725">
        <v>271</v>
      </c>
      <c r="G86" s="725"/>
      <c r="H86" s="283">
        <v>542</v>
      </c>
      <c r="I86" s="726"/>
      <c r="J86" s="282"/>
      <c r="K86" s="282"/>
      <c r="L86" s="282"/>
      <c r="M86" s="282"/>
      <c r="N86" s="282"/>
      <c r="O86" s="282"/>
      <c r="P86" s="282"/>
      <c r="Q86" s="727"/>
      <c r="R86" s="282"/>
      <c r="S86" s="282"/>
      <c r="T86" s="282"/>
      <c r="U86" s="282"/>
      <c r="V86" s="282"/>
      <c r="W86" s="282"/>
      <c r="X86" s="282"/>
      <c r="Y86" s="282"/>
      <c r="Z86" s="282"/>
      <c r="AA86" s="282"/>
      <c r="AB86" s="282"/>
      <c r="AC86" s="282"/>
      <c r="AD86" s="282"/>
    </row>
    <row r="87" spans="1:30" s="1165" customFormat="1" ht="14.25">
      <c r="A87" s="161">
        <v>79</v>
      </c>
      <c r="B87" s="1159"/>
      <c r="C87" s="1160"/>
      <c r="D87" s="1161" t="s">
        <v>602</v>
      </c>
      <c r="E87" s="1161"/>
      <c r="F87" s="1162"/>
      <c r="G87" s="1162"/>
      <c r="H87" s="1152"/>
      <c r="I87" s="1163">
        <f>J87+K87+L87+M87+N87+O87+P87+Q87</f>
        <v>0</v>
      </c>
      <c r="J87" s="1151"/>
      <c r="K87" s="1151"/>
      <c r="L87" s="1151"/>
      <c r="M87" s="1151"/>
      <c r="N87" s="1151"/>
      <c r="O87" s="1151"/>
      <c r="P87" s="1151"/>
      <c r="Q87" s="1164"/>
      <c r="R87" s="1151"/>
      <c r="S87" s="1151"/>
      <c r="T87" s="1151"/>
      <c r="U87" s="1151"/>
      <c r="V87" s="1151"/>
      <c r="W87" s="1151"/>
      <c r="X87" s="1151"/>
      <c r="Y87" s="1151"/>
      <c r="Z87" s="1151"/>
      <c r="AA87" s="1151"/>
      <c r="AB87" s="1151"/>
      <c r="AC87" s="1151"/>
      <c r="AD87" s="1151"/>
    </row>
    <row r="88" spans="1:30" s="143" customFormat="1" ht="14.25">
      <c r="A88" s="161">
        <v>80</v>
      </c>
      <c r="B88" s="724"/>
      <c r="C88" s="341"/>
      <c r="D88" s="1173" t="s">
        <v>875</v>
      </c>
      <c r="E88" s="722"/>
      <c r="F88" s="725"/>
      <c r="G88" s="725"/>
      <c r="H88" s="283"/>
      <c r="I88" s="729">
        <f>J88+K88+L88+M88+N88+O88+P88+Q88</f>
        <v>0</v>
      </c>
      <c r="J88" s="282"/>
      <c r="K88" s="282"/>
      <c r="L88" s="282"/>
      <c r="M88" s="282"/>
      <c r="N88" s="282"/>
      <c r="O88" s="282"/>
      <c r="P88" s="282"/>
      <c r="Q88" s="727"/>
      <c r="R88" s="282"/>
      <c r="S88" s="282"/>
      <c r="T88" s="282"/>
      <c r="U88" s="282"/>
      <c r="V88" s="282"/>
      <c r="W88" s="282"/>
      <c r="X88" s="282"/>
      <c r="Y88" s="282"/>
      <c r="Z88" s="282"/>
      <c r="AA88" s="282"/>
      <c r="AB88" s="282"/>
      <c r="AC88" s="282"/>
      <c r="AD88" s="282"/>
    </row>
    <row r="89" spans="1:30" s="149" customFormat="1" ht="14.25">
      <c r="A89" s="161">
        <v>81</v>
      </c>
      <c r="B89" s="730"/>
      <c r="C89" s="731"/>
      <c r="D89" s="732" t="s">
        <v>603</v>
      </c>
      <c r="E89" s="732"/>
      <c r="F89" s="733"/>
      <c r="G89" s="733"/>
      <c r="H89" s="292"/>
      <c r="I89" s="734">
        <f>J89+K89+L89+M89+N89+O89+P89+Q89</f>
        <v>0</v>
      </c>
      <c r="J89" s="473"/>
      <c r="K89" s="473"/>
      <c r="L89" s="473"/>
      <c r="M89" s="473"/>
      <c r="N89" s="473"/>
      <c r="O89" s="473"/>
      <c r="P89" s="473"/>
      <c r="Q89" s="735"/>
      <c r="R89" s="473"/>
      <c r="S89" s="473"/>
      <c r="T89" s="473"/>
      <c r="U89" s="473"/>
      <c r="V89" s="473"/>
      <c r="W89" s="473"/>
      <c r="X89" s="473"/>
      <c r="Y89" s="473"/>
      <c r="Z89" s="473"/>
      <c r="AA89" s="473"/>
      <c r="AB89" s="473"/>
      <c r="AC89" s="473"/>
      <c r="AD89" s="473"/>
    </row>
    <row r="90" spans="1:30" s="147" customFormat="1" ht="14.25">
      <c r="A90" s="161">
        <v>82</v>
      </c>
      <c r="B90" s="736"/>
      <c r="C90" s="737"/>
      <c r="D90" s="738" t="s">
        <v>984</v>
      </c>
      <c r="E90" s="738"/>
      <c r="F90" s="739"/>
      <c r="G90" s="739"/>
      <c r="H90" s="299"/>
      <c r="I90" s="726">
        <f>J90+K90+L90+M90+N90+O90+P90+Q90</f>
        <v>0</v>
      </c>
      <c r="J90" s="475">
        <f>SUM(J88:J89)</f>
        <v>0</v>
      </c>
      <c r="K90" s="475">
        <f>SUM(K88:K89)</f>
        <v>0</v>
      </c>
      <c r="L90" s="475">
        <f>SUM(L88:L89)</f>
        <v>0</v>
      </c>
      <c r="M90" s="475">
        <f>SUM(M88:M89)</f>
        <v>0</v>
      </c>
      <c r="N90" s="475">
        <f>SUM(N88:N89)</f>
        <v>0</v>
      </c>
      <c r="O90" s="475">
        <f>SUM(O88:O89)</f>
        <v>0</v>
      </c>
      <c r="P90" s="475">
        <f>SUM(P88:P89)</f>
        <v>0</v>
      </c>
      <c r="Q90" s="1304">
        <f>SUM(Q88:Q89)</f>
        <v>0</v>
      </c>
      <c r="R90" s="475"/>
      <c r="S90" s="475"/>
      <c r="T90" s="475"/>
      <c r="U90" s="475"/>
      <c r="V90" s="475"/>
      <c r="W90" s="475"/>
      <c r="X90" s="475"/>
      <c r="Y90" s="475"/>
      <c r="Z90" s="475"/>
      <c r="AA90" s="475"/>
      <c r="AB90" s="475"/>
      <c r="AC90" s="475"/>
      <c r="AD90" s="475"/>
    </row>
    <row r="91" spans="1:30" s="1616" customFormat="1" ht="14.25">
      <c r="A91" s="161">
        <v>83</v>
      </c>
      <c r="B91" s="1610"/>
      <c r="C91" s="728">
        <v>2</v>
      </c>
      <c r="D91" s="1613" t="s">
        <v>379</v>
      </c>
      <c r="E91" s="1614"/>
      <c r="F91" s="276"/>
      <c r="G91" s="276">
        <v>887</v>
      </c>
      <c r="H91" s="277">
        <v>866</v>
      </c>
      <c r="I91" s="1615"/>
      <c r="J91" s="276"/>
      <c r="K91" s="276"/>
      <c r="L91" s="276"/>
      <c r="M91" s="276"/>
      <c r="N91" s="276"/>
      <c r="O91" s="276"/>
      <c r="P91" s="276"/>
      <c r="Q91" s="750"/>
      <c r="R91" s="273"/>
      <c r="S91" s="273"/>
      <c r="T91" s="273"/>
      <c r="U91" s="273"/>
      <c r="V91" s="273"/>
      <c r="W91" s="273"/>
      <c r="X91" s="273"/>
      <c r="Y91" s="273"/>
      <c r="Z91" s="273"/>
      <c r="AA91" s="273"/>
      <c r="AB91" s="273"/>
      <c r="AC91" s="273"/>
      <c r="AD91" s="273"/>
    </row>
    <row r="92" spans="1:30" s="1165" customFormat="1" ht="14.25">
      <c r="A92" s="161">
        <v>84</v>
      </c>
      <c r="B92" s="1159"/>
      <c r="C92" s="1160"/>
      <c r="D92" s="1161" t="s">
        <v>602</v>
      </c>
      <c r="E92" s="1161"/>
      <c r="F92" s="1162"/>
      <c r="G92" s="1162"/>
      <c r="H92" s="1152"/>
      <c r="I92" s="1163">
        <f>J92+K92+L92+M92+N92+O92+P92+Q92</f>
        <v>0</v>
      </c>
      <c r="J92" s="1151"/>
      <c r="K92" s="1151"/>
      <c r="L92" s="1151"/>
      <c r="M92" s="1151"/>
      <c r="N92" s="1151"/>
      <c r="O92" s="1151"/>
      <c r="P92" s="1151"/>
      <c r="Q92" s="1164"/>
      <c r="R92" s="1151"/>
      <c r="S92" s="1151"/>
      <c r="T92" s="1151"/>
      <c r="U92" s="1151"/>
      <c r="V92" s="1151"/>
      <c r="W92" s="1151"/>
      <c r="X92" s="1151"/>
      <c r="Y92" s="1151"/>
      <c r="Z92" s="1151"/>
      <c r="AA92" s="1151"/>
      <c r="AB92" s="1151"/>
      <c r="AC92" s="1151"/>
      <c r="AD92" s="1151"/>
    </row>
    <row r="93" spans="1:30" s="143" customFormat="1" ht="14.25">
      <c r="A93" s="161">
        <v>85</v>
      </c>
      <c r="B93" s="724"/>
      <c r="C93" s="341"/>
      <c r="D93" s="1173" t="s">
        <v>875</v>
      </c>
      <c r="E93" s="722"/>
      <c r="F93" s="725"/>
      <c r="G93" s="725"/>
      <c r="H93" s="283"/>
      <c r="I93" s="729">
        <f>J93+K93+L93+M93+N93+O93+P93+Q93</f>
        <v>0</v>
      </c>
      <c r="J93" s="282"/>
      <c r="K93" s="282"/>
      <c r="L93" s="282"/>
      <c r="M93" s="282"/>
      <c r="N93" s="282"/>
      <c r="O93" s="282"/>
      <c r="P93" s="282"/>
      <c r="Q93" s="727"/>
      <c r="R93" s="282"/>
      <c r="S93" s="282"/>
      <c r="T93" s="282"/>
      <c r="U93" s="282"/>
      <c r="V93" s="282"/>
      <c r="W93" s="282"/>
      <c r="X93" s="282"/>
      <c r="Y93" s="282"/>
      <c r="Z93" s="282"/>
      <c r="AA93" s="282"/>
      <c r="AB93" s="282"/>
      <c r="AC93" s="282"/>
      <c r="AD93" s="282"/>
    </row>
    <row r="94" spans="1:30" s="149" customFormat="1" ht="14.25">
      <c r="A94" s="161">
        <v>86</v>
      </c>
      <c r="B94" s="730"/>
      <c r="C94" s="731"/>
      <c r="D94" s="732" t="s">
        <v>603</v>
      </c>
      <c r="E94" s="732"/>
      <c r="F94" s="733"/>
      <c r="G94" s="733"/>
      <c r="H94" s="292"/>
      <c r="I94" s="734">
        <f>J94+K94+L94+M94+N94+O94+P94+Q94</f>
        <v>0</v>
      </c>
      <c r="J94" s="473"/>
      <c r="K94" s="473"/>
      <c r="L94" s="473"/>
      <c r="M94" s="473"/>
      <c r="N94" s="473"/>
      <c r="O94" s="473"/>
      <c r="P94" s="473"/>
      <c r="Q94" s="735"/>
      <c r="R94" s="473"/>
      <c r="S94" s="473"/>
      <c r="T94" s="473"/>
      <c r="U94" s="473"/>
      <c r="V94" s="473"/>
      <c r="W94" s="473"/>
      <c r="X94" s="473"/>
      <c r="Y94" s="473"/>
      <c r="Z94" s="473"/>
      <c r="AA94" s="473"/>
      <c r="AB94" s="473"/>
      <c r="AC94" s="473"/>
      <c r="AD94" s="473"/>
    </row>
    <row r="95" spans="1:30" s="147" customFormat="1" ht="14.25">
      <c r="A95" s="161">
        <v>87</v>
      </c>
      <c r="B95" s="736"/>
      <c r="C95" s="737"/>
      <c r="D95" s="738" t="s">
        <v>984</v>
      </c>
      <c r="E95" s="738"/>
      <c r="F95" s="739"/>
      <c r="G95" s="739"/>
      <c r="H95" s="299"/>
      <c r="I95" s="726">
        <f>J95+K95+L95+M95+N95+O95+P95+Q95</f>
        <v>0</v>
      </c>
      <c r="J95" s="475">
        <f>SUM(J93:J94)</f>
        <v>0</v>
      </c>
      <c r="K95" s="475">
        <f>SUM(K93:K94)</f>
        <v>0</v>
      </c>
      <c r="L95" s="475">
        <f>SUM(L93:L94)</f>
        <v>0</v>
      </c>
      <c r="M95" s="475">
        <f>SUM(M93:M94)</f>
        <v>0</v>
      </c>
      <c r="N95" s="475">
        <f>SUM(N93:N94)</f>
        <v>0</v>
      </c>
      <c r="O95" s="475">
        <f>SUM(O93:O94)</f>
        <v>0</v>
      </c>
      <c r="P95" s="475">
        <f>SUM(P93:P94)</f>
        <v>0</v>
      </c>
      <c r="Q95" s="1304">
        <f>SUM(Q93:Q94)</f>
        <v>0</v>
      </c>
      <c r="R95" s="475"/>
      <c r="S95" s="475"/>
      <c r="T95" s="475"/>
      <c r="U95" s="475"/>
      <c r="V95" s="475"/>
      <c r="W95" s="475"/>
      <c r="X95" s="475"/>
      <c r="Y95" s="475"/>
      <c r="Z95" s="475"/>
      <c r="AA95" s="475"/>
      <c r="AB95" s="475"/>
      <c r="AC95" s="475"/>
      <c r="AD95" s="475"/>
    </row>
    <row r="96" spans="1:30" s="163" customFormat="1" ht="24" customHeight="1">
      <c r="A96" s="161">
        <v>88</v>
      </c>
      <c r="B96" s="114">
        <v>6</v>
      </c>
      <c r="C96" s="115"/>
      <c r="D96" s="116" t="s">
        <v>57</v>
      </c>
      <c r="E96" s="162" t="s">
        <v>31</v>
      </c>
      <c r="F96" s="276">
        <v>95983</v>
      </c>
      <c r="G96" s="276">
        <v>111846</v>
      </c>
      <c r="H96" s="277">
        <v>116855</v>
      </c>
      <c r="I96" s="278"/>
      <c r="J96" s="175"/>
      <c r="K96" s="175"/>
      <c r="L96" s="288"/>
      <c r="M96" s="288"/>
      <c r="N96" s="288"/>
      <c r="O96" s="288"/>
      <c r="P96" s="288"/>
      <c r="Q96" s="289"/>
      <c r="R96" s="280"/>
      <c r="S96" s="280"/>
      <c r="T96" s="280"/>
      <c r="U96" s="280"/>
      <c r="V96" s="280"/>
      <c r="W96" s="280"/>
      <c r="X96" s="280"/>
      <c r="Y96" s="280"/>
      <c r="Z96" s="280"/>
      <c r="AA96" s="280"/>
      <c r="AB96" s="280"/>
      <c r="AC96" s="280"/>
      <c r="AD96" s="280"/>
    </row>
    <row r="97" spans="1:30" s="148" customFormat="1" ht="15">
      <c r="A97" s="161">
        <v>89</v>
      </c>
      <c r="B97" s="120"/>
      <c r="C97" s="111"/>
      <c r="D97" s="121" t="s">
        <v>383</v>
      </c>
      <c r="E97" s="164"/>
      <c r="F97" s="282"/>
      <c r="G97" s="282"/>
      <c r="H97" s="283"/>
      <c r="I97" s="494"/>
      <c r="Q97" s="472"/>
      <c r="R97" s="152"/>
      <c r="S97" s="152"/>
      <c r="T97" s="152"/>
      <c r="U97" s="152"/>
      <c r="V97" s="152"/>
      <c r="W97" s="152"/>
      <c r="X97" s="152"/>
      <c r="Y97" s="152"/>
      <c r="Z97" s="152"/>
      <c r="AA97" s="152"/>
      <c r="AB97" s="152"/>
      <c r="AC97" s="152"/>
      <c r="AD97" s="152"/>
    </row>
    <row r="98" spans="1:30" s="1158" customFormat="1" ht="15">
      <c r="A98" s="161">
        <v>90</v>
      </c>
      <c r="B98" s="1128"/>
      <c r="C98" s="1129"/>
      <c r="D98" s="1130" t="s">
        <v>602</v>
      </c>
      <c r="E98" s="1150"/>
      <c r="F98" s="1151"/>
      <c r="G98" s="1151"/>
      <c r="H98" s="1152"/>
      <c r="I98" s="1153">
        <f>J98+K98+L98+M98+N98+O98+P98+Q98</f>
        <v>136414</v>
      </c>
      <c r="J98" s="1154">
        <v>87372</v>
      </c>
      <c r="K98" s="1154">
        <v>23986</v>
      </c>
      <c r="L98" s="1154">
        <v>24213</v>
      </c>
      <c r="M98" s="1155"/>
      <c r="N98" s="1155">
        <v>350</v>
      </c>
      <c r="O98" s="1155">
        <v>493</v>
      </c>
      <c r="P98" s="1155"/>
      <c r="Q98" s="1156"/>
      <c r="R98" s="1157"/>
      <c r="S98" s="1157"/>
      <c r="T98" s="1157"/>
      <c r="U98" s="1157"/>
      <c r="V98" s="1157"/>
      <c r="W98" s="1157"/>
      <c r="X98" s="1157"/>
      <c r="Y98" s="1157"/>
      <c r="Z98" s="1157"/>
      <c r="AA98" s="1157"/>
      <c r="AB98" s="1157"/>
      <c r="AC98" s="1157"/>
      <c r="AD98" s="1157"/>
    </row>
    <row r="99" spans="1:30" s="148" customFormat="1" ht="15">
      <c r="A99" s="161">
        <v>91</v>
      </c>
      <c r="B99" s="120"/>
      <c r="C99" s="111"/>
      <c r="D99" s="121" t="s">
        <v>875</v>
      </c>
      <c r="E99" s="164"/>
      <c r="F99" s="282"/>
      <c r="G99" s="282"/>
      <c r="H99" s="283"/>
      <c r="I99" s="476">
        <f>J99+K99+L99+M99+N99+O99+P99+Q99</f>
        <v>141958</v>
      </c>
      <c r="J99" s="279">
        <v>89544</v>
      </c>
      <c r="K99" s="279">
        <v>24605</v>
      </c>
      <c r="L99" s="279">
        <v>24088</v>
      </c>
      <c r="M99" s="280"/>
      <c r="N99" s="280">
        <v>350</v>
      </c>
      <c r="O99" s="280">
        <v>3371</v>
      </c>
      <c r="P99" s="280"/>
      <c r="Q99" s="281"/>
      <c r="R99" s="152"/>
      <c r="S99" s="152"/>
      <c r="T99" s="152"/>
      <c r="U99" s="152"/>
      <c r="V99" s="152"/>
      <c r="W99" s="152"/>
      <c r="X99" s="152"/>
      <c r="Y99" s="152"/>
      <c r="Z99" s="152"/>
      <c r="AA99" s="152"/>
      <c r="AB99" s="152"/>
      <c r="AC99" s="152"/>
      <c r="AD99" s="152"/>
    </row>
    <row r="100" spans="1:30" s="151" customFormat="1" ht="15">
      <c r="A100" s="161">
        <v>92</v>
      </c>
      <c r="B100" s="131"/>
      <c r="C100" s="443"/>
      <c r="D100" s="138" t="s">
        <v>991</v>
      </c>
      <c r="E100" s="1479"/>
      <c r="F100" s="473"/>
      <c r="G100" s="473"/>
      <c r="H100" s="292"/>
      <c r="I100" s="477">
        <f>J100+K100+L100+M100+N100+O100+P100+Q100</f>
        <v>2</v>
      </c>
      <c r="J100" s="294">
        <v>2</v>
      </c>
      <c r="K100" s="294"/>
      <c r="L100" s="294"/>
      <c r="M100" s="294"/>
      <c r="N100" s="294"/>
      <c r="O100" s="294"/>
      <c r="P100" s="294"/>
      <c r="Q100" s="295"/>
      <c r="R100" s="294"/>
      <c r="S100" s="294"/>
      <c r="T100" s="294"/>
      <c r="U100" s="294"/>
      <c r="V100" s="294"/>
      <c r="W100" s="294"/>
      <c r="X100" s="294"/>
      <c r="Y100" s="294"/>
      <c r="Z100" s="294"/>
      <c r="AA100" s="294"/>
      <c r="AB100" s="294"/>
      <c r="AC100" s="294"/>
      <c r="AD100" s="294"/>
    </row>
    <row r="101" spans="1:30" s="151" customFormat="1" ht="15">
      <c r="A101" s="161">
        <v>93</v>
      </c>
      <c r="B101" s="131"/>
      <c r="C101" s="443"/>
      <c r="D101" s="138" t="s">
        <v>1053</v>
      </c>
      <c r="E101" s="1479"/>
      <c r="F101" s="473"/>
      <c r="G101" s="473"/>
      <c r="H101" s="292"/>
      <c r="I101" s="477">
        <f>J101+K101+L101+M101+N101+O101+P101+Q101</f>
        <v>1168</v>
      </c>
      <c r="J101" s="294">
        <v>920</v>
      </c>
      <c r="K101" s="294">
        <v>248</v>
      </c>
      <c r="L101" s="294"/>
      <c r="M101" s="294"/>
      <c r="N101" s="294"/>
      <c r="O101" s="294"/>
      <c r="P101" s="294"/>
      <c r="Q101" s="295"/>
      <c r="R101" s="294"/>
      <c r="S101" s="294"/>
      <c r="T101" s="294"/>
      <c r="U101" s="294"/>
      <c r="V101" s="294"/>
      <c r="W101" s="294"/>
      <c r="X101" s="294"/>
      <c r="Y101" s="294"/>
      <c r="Z101" s="294"/>
      <c r="AA101" s="294"/>
      <c r="AB101" s="294"/>
      <c r="AC101" s="294"/>
      <c r="AD101" s="294"/>
    </row>
    <row r="102" spans="1:30" s="151" customFormat="1" ht="15">
      <c r="A102" s="161">
        <v>94</v>
      </c>
      <c r="B102" s="131"/>
      <c r="C102" s="443"/>
      <c r="D102" s="713" t="s">
        <v>881</v>
      </c>
      <c r="E102" s="1479"/>
      <c r="F102" s="473"/>
      <c r="G102" s="473"/>
      <c r="H102" s="292"/>
      <c r="I102" s="477">
        <f>J102+K102+L102+M102+N102+O102+P102+Q102</f>
        <v>0</v>
      </c>
      <c r="J102" s="294"/>
      <c r="K102" s="294"/>
      <c r="L102" s="294">
        <v>-3862</v>
      </c>
      <c r="M102" s="294"/>
      <c r="N102" s="294"/>
      <c r="O102" s="294">
        <v>3862</v>
      </c>
      <c r="P102" s="294"/>
      <c r="Q102" s="295"/>
      <c r="R102" s="294"/>
      <c r="S102" s="294"/>
      <c r="T102" s="294"/>
      <c r="U102" s="294"/>
      <c r="V102" s="294"/>
      <c r="W102" s="294"/>
      <c r="X102" s="294"/>
      <c r="Y102" s="294"/>
      <c r="Z102" s="294"/>
      <c r="AA102" s="294"/>
      <c r="AB102" s="294"/>
      <c r="AC102" s="294"/>
      <c r="AD102" s="294"/>
    </row>
    <row r="103" spans="1:30" s="176" customFormat="1" ht="15">
      <c r="A103" s="161">
        <v>95</v>
      </c>
      <c r="B103" s="1568"/>
      <c r="C103" s="1569"/>
      <c r="D103" s="135" t="s">
        <v>984</v>
      </c>
      <c r="E103" s="170"/>
      <c r="F103" s="475"/>
      <c r="G103" s="475"/>
      <c r="H103" s="299"/>
      <c r="I103" s="278">
        <f>J103+K103+L103+M103+N103+O103+P103+Q103</f>
        <v>143128</v>
      </c>
      <c r="J103" s="198">
        <f>SUM(J99:J102)</f>
        <v>90466</v>
      </c>
      <c r="K103" s="198">
        <f>SUM(K99:K102)</f>
        <v>24853</v>
      </c>
      <c r="L103" s="198">
        <f aca="true" t="shared" si="9" ref="L103:Q103">SUM(L99:L102)</f>
        <v>20226</v>
      </c>
      <c r="M103" s="198">
        <f t="shared" si="9"/>
        <v>0</v>
      </c>
      <c r="N103" s="198">
        <f t="shared" si="9"/>
        <v>350</v>
      </c>
      <c r="O103" s="198">
        <f t="shared" si="9"/>
        <v>7233</v>
      </c>
      <c r="P103" s="198">
        <f t="shared" si="9"/>
        <v>0</v>
      </c>
      <c r="Q103" s="1303">
        <f t="shared" si="9"/>
        <v>0</v>
      </c>
      <c r="R103" s="198"/>
      <c r="S103" s="198"/>
      <c r="T103" s="198"/>
      <c r="U103" s="198"/>
      <c r="V103" s="198"/>
      <c r="W103" s="198"/>
      <c r="X103" s="198"/>
      <c r="Y103" s="198"/>
      <c r="Z103" s="198"/>
      <c r="AA103" s="198"/>
      <c r="AB103" s="198"/>
      <c r="AC103" s="198"/>
      <c r="AD103" s="198"/>
    </row>
    <row r="104" spans="1:30" s="143" customFormat="1" ht="29.25" customHeight="1">
      <c r="A104" s="161">
        <v>96</v>
      </c>
      <c r="B104" s="724"/>
      <c r="C104" s="723">
        <v>1</v>
      </c>
      <c r="D104" s="722" t="s">
        <v>404</v>
      </c>
      <c r="E104" s="722"/>
      <c r="F104" s="725">
        <v>174</v>
      </c>
      <c r="G104" s="725"/>
      <c r="H104" s="283">
        <v>394</v>
      </c>
      <c r="I104" s="726"/>
      <c r="J104" s="282"/>
      <c r="K104" s="282"/>
      <c r="L104" s="282"/>
      <c r="M104" s="282"/>
      <c r="N104" s="282"/>
      <c r="O104" s="282"/>
      <c r="P104" s="282"/>
      <c r="Q104" s="727"/>
      <c r="R104" s="282"/>
      <c r="S104" s="282"/>
      <c r="T104" s="282"/>
      <c r="U104" s="282"/>
      <c r="V104" s="282"/>
      <c r="W104" s="282"/>
      <c r="X104" s="282"/>
      <c r="Y104" s="282"/>
      <c r="Z104" s="282"/>
      <c r="AA104" s="282"/>
      <c r="AB104" s="282"/>
      <c r="AC104" s="282"/>
      <c r="AD104" s="282"/>
    </row>
    <row r="105" spans="1:30" s="1165" customFormat="1" ht="14.25">
      <c r="A105" s="161">
        <v>97</v>
      </c>
      <c r="B105" s="1159"/>
      <c r="C105" s="1160"/>
      <c r="D105" s="1161" t="s">
        <v>602</v>
      </c>
      <c r="E105" s="1161"/>
      <c r="F105" s="1162"/>
      <c r="G105" s="1162"/>
      <c r="H105" s="1152"/>
      <c r="I105" s="1163">
        <f>J105+K105+L105+M105+N105+O105+P105+Q105</f>
        <v>0</v>
      </c>
      <c r="J105" s="1151"/>
      <c r="K105" s="1151"/>
      <c r="L105" s="1151"/>
      <c r="M105" s="1151"/>
      <c r="N105" s="1151"/>
      <c r="O105" s="1151"/>
      <c r="P105" s="1151"/>
      <c r="Q105" s="1164"/>
      <c r="R105" s="1151"/>
      <c r="S105" s="1151"/>
      <c r="T105" s="1151"/>
      <c r="U105" s="1151"/>
      <c r="V105" s="1151"/>
      <c r="W105" s="1151"/>
      <c r="X105" s="1151"/>
      <c r="Y105" s="1151"/>
      <c r="Z105" s="1151"/>
      <c r="AA105" s="1151"/>
      <c r="AB105" s="1151"/>
      <c r="AC105" s="1151"/>
      <c r="AD105" s="1151"/>
    </row>
    <row r="106" spans="1:30" s="143" customFormat="1" ht="14.25">
      <c r="A106" s="161">
        <v>98</v>
      </c>
      <c r="B106" s="724"/>
      <c r="C106" s="341"/>
      <c r="D106" s="1173" t="s">
        <v>875</v>
      </c>
      <c r="E106" s="722"/>
      <c r="F106" s="725"/>
      <c r="G106" s="725"/>
      <c r="H106" s="283"/>
      <c r="I106" s="729">
        <f>J106+K106+L106+M106+N106+O106+P106+Q106</f>
        <v>0</v>
      </c>
      <c r="J106" s="282"/>
      <c r="K106" s="282"/>
      <c r="L106" s="282"/>
      <c r="M106" s="282"/>
      <c r="N106" s="282"/>
      <c r="O106" s="282"/>
      <c r="P106" s="282"/>
      <c r="Q106" s="727"/>
      <c r="R106" s="282"/>
      <c r="S106" s="282"/>
      <c r="T106" s="282"/>
      <c r="U106" s="282"/>
      <c r="V106" s="282"/>
      <c r="W106" s="282"/>
      <c r="X106" s="282"/>
      <c r="Y106" s="282"/>
      <c r="Z106" s="282"/>
      <c r="AA106" s="282"/>
      <c r="AB106" s="282"/>
      <c r="AC106" s="282"/>
      <c r="AD106" s="282"/>
    </row>
    <row r="107" spans="1:30" s="149" customFormat="1" ht="14.25">
      <c r="A107" s="161">
        <v>99</v>
      </c>
      <c r="B107" s="730"/>
      <c r="C107" s="731"/>
      <c r="D107" s="732" t="s">
        <v>603</v>
      </c>
      <c r="E107" s="732"/>
      <c r="F107" s="733"/>
      <c r="G107" s="733"/>
      <c r="H107" s="292"/>
      <c r="I107" s="734">
        <f>J107+K107+L107+M107+N107+O107+P107+Q107</f>
        <v>0</v>
      </c>
      <c r="J107" s="473"/>
      <c r="K107" s="473"/>
      <c r="L107" s="473"/>
      <c r="M107" s="473"/>
      <c r="N107" s="473"/>
      <c r="O107" s="473"/>
      <c r="P107" s="473"/>
      <c r="Q107" s="735"/>
      <c r="R107" s="473"/>
      <c r="S107" s="473"/>
      <c r="T107" s="473"/>
      <c r="U107" s="473"/>
      <c r="V107" s="473"/>
      <c r="W107" s="473"/>
      <c r="X107" s="473"/>
      <c r="Y107" s="473"/>
      <c r="Z107" s="473"/>
      <c r="AA107" s="473"/>
      <c r="AB107" s="473"/>
      <c r="AC107" s="473"/>
      <c r="AD107" s="473"/>
    </row>
    <row r="108" spans="1:30" s="147" customFormat="1" ht="14.25">
      <c r="A108" s="161">
        <v>100</v>
      </c>
      <c r="B108" s="736"/>
      <c r="C108" s="737"/>
      <c r="D108" s="738" t="s">
        <v>984</v>
      </c>
      <c r="E108" s="738"/>
      <c r="F108" s="739"/>
      <c r="G108" s="739"/>
      <c r="H108" s="299"/>
      <c r="I108" s="726">
        <f>J108+K108+L108+M108+N108+O108+P108+Q108</f>
        <v>0</v>
      </c>
      <c r="J108" s="475">
        <f>SUM(J106:J107)</f>
        <v>0</v>
      </c>
      <c r="K108" s="475">
        <f>SUM(K106:K107)</f>
        <v>0</v>
      </c>
      <c r="L108" s="475">
        <f>SUM(L106:L107)</f>
        <v>0</v>
      </c>
      <c r="M108" s="475">
        <f>SUM(M106:M107)</f>
        <v>0</v>
      </c>
      <c r="N108" s="475">
        <f>SUM(N106:N107)</f>
        <v>0</v>
      </c>
      <c r="O108" s="475">
        <f>SUM(O106:O107)</f>
        <v>0</v>
      </c>
      <c r="P108" s="475">
        <f>SUM(P106:P107)</f>
        <v>0</v>
      </c>
      <c r="Q108" s="1304">
        <f>SUM(Q106:Q107)</f>
        <v>0</v>
      </c>
      <c r="R108" s="475"/>
      <c r="S108" s="475"/>
      <c r="T108" s="475"/>
      <c r="U108" s="475"/>
      <c r="V108" s="475"/>
      <c r="W108" s="475"/>
      <c r="X108" s="475"/>
      <c r="Y108" s="475"/>
      <c r="Z108" s="475"/>
      <c r="AA108" s="475"/>
      <c r="AB108" s="475"/>
      <c r="AC108" s="475"/>
      <c r="AD108" s="475"/>
    </row>
    <row r="109" spans="1:30" s="167" customFormat="1" ht="15">
      <c r="A109" s="161">
        <v>101</v>
      </c>
      <c r="B109" s="125"/>
      <c r="C109" s="126">
        <v>2</v>
      </c>
      <c r="D109" s="1573" t="s">
        <v>379</v>
      </c>
      <c r="E109" s="166"/>
      <c r="F109" s="286"/>
      <c r="G109" s="286">
        <v>410</v>
      </c>
      <c r="H109" s="287">
        <v>1147</v>
      </c>
      <c r="I109" s="278"/>
      <c r="J109" s="152"/>
      <c r="K109" s="152"/>
      <c r="L109" s="152"/>
      <c r="M109" s="152"/>
      <c r="N109" s="152"/>
      <c r="O109" s="152"/>
      <c r="P109" s="152"/>
      <c r="Q109" s="284"/>
      <c r="R109" s="290"/>
      <c r="S109" s="290"/>
      <c r="T109" s="290"/>
      <c r="U109" s="290"/>
      <c r="V109" s="290"/>
      <c r="W109" s="290"/>
      <c r="X109" s="290"/>
      <c r="Y109" s="290"/>
      <c r="Z109" s="290"/>
      <c r="AA109" s="290"/>
      <c r="AB109" s="290"/>
      <c r="AC109" s="290"/>
      <c r="AD109" s="290"/>
    </row>
    <row r="110" spans="1:30" s="1158" customFormat="1" ht="15">
      <c r="A110" s="161">
        <v>102</v>
      </c>
      <c r="B110" s="1128"/>
      <c r="C110" s="1129"/>
      <c r="D110" s="1166" t="s">
        <v>602</v>
      </c>
      <c r="E110" s="1166"/>
      <c r="F110" s="1167"/>
      <c r="G110" s="1167"/>
      <c r="H110" s="1152"/>
      <c r="I110" s="1153">
        <f>J110+K110+L110+M110+N110+O110+P110+Q110</f>
        <v>2236</v>
      </c>
      <c r="J110" s="1157">
        <v>1900</v>
      </c>
      <c r="K110" s="1157">
        <v>256</v>
      </c>
      <c r="L110" s="1157">
        <v>80</v>
      </c>
      <c r="M110" s="1157"/>
      <c r="N110" s="1157"/>
      <c r="O110" s="1157"/>
      <c r="P110" s="1157"/>
      <c r="Q110" s="1168"/>
      <c r="R110" s="1157"/>
      <c r="S110" s="1157"/>
      <c r="T110" s="1157"/>
      <c r="U110" s="1157"/>
      <c r="V110" s="1157"/>
      <c r="W110" s="1157"/>
      <c r="X110" s="1157"/>
      <c r="Y110" s="1157"/>
      <c r="Z110" s="1157"/>
      <c r="AA110" s="1157"/>
      <c r="AB110" s="1157"/>
      <c r="AC110" s="1157"/>
      <c r="AD110" s="1157"/>
    </row>
    <row r="111" spans="1:30" s="148" customFormat="1" ht="15">
      <c r="A111" s="161">
        <v>103</v>
      </c>
      <c r="B111" s="120"/>
      <c r="C111" s="111"/>
      <c r="D111" s="165" t="s">
        <v>875</v>
      </c>
      <c r="E111" s="165"/>
      <c r="F111" s="285"/>
      <c r="G111" s="285"/>
      <c r="H111" s="283"/>
      <c r="I111" s="476">
        <f>J111+K111+L111+M111+N111+O111+P111+Q111</f>
        <v>2236</v>
      </c>
      <c r="J111" s="152">
        <v>1900</v>
      </c>
      <c r="K111" s="152">
        <v>256</v>
      </c>
      <c r="L111" s="152">
        <v>80</v>
      </c>
      <c r="M111" s="152"/>
      <c r="N111" s="152"/>
      <c r="O111" s="152"/>
      <c r="P111" s="152"/>
      <c r="Q111" s="284"/>
      <c r="R111" s="152"/>
      <c r="S111" s="152"/>
      <c r="T111" s="152"/>
      <c r="U111" s="152"/>
      <c r="V111" s="152"/>
      <c r="W111" s="152"/>
      <c r="X111" s="152"/>
      <c r="Y111" s="152"/>
      <c r="Z111" s="152"/>
      <c r="AA111" s="152"/>
      <c r="AB111" s="152"/>
      <c r="AC111" s="152"/>
      <c r="AD111" s="152"/>
    </row>
    <row r="112" spans="1:30" s="151" customFormat="1" ht="15">
      <c r="A112" s="161">
        <v>104</v>
      </c>
      <c r="B112" s="131"/>
      <c r="C112" s="443"/>
      <c r="D112" s="478" t="s">
        <v>603</v>
      </c>
      <c r="E112" s="478"/>
      <c r="F112" s="479"/>
      <c r="G112" s="479"/>
      <c r="H112" s="292"/>
      <c r="I112" s="477">
        <f aca="true" t="shared" si="10" ref="I112:I154">J112+K112+L112+M112+N112+O112+P112+Q112</f>
        <v>0</v>
      </c>
      <c r="J112" s="294"/>
      <c r="K112" s="294"/>
      <c r="L112" s="294"/>
      <c r="M112" s="294"/>
      <c r="N112" s="294"/>
      <c r="O112" s="294"/>
      <c r="P112" s="294"/>
      <c r="Q112" s="295"/>
      <c r="R112" s="294"/>
      <c r="S112" s="294"/>
      <c r="T112" s="294"/>
      <c r="U112" s="294"/>
      <c r="V112" s="294"/>
      <c r="W112" s="294"/>
      <c r="X112" s="294"/>
      <c r="Y112" s="294"/>
      <c r="Z112" s="294"/>
      <c r="AA112" s="294"/>
      <c r="AB112" s="294"/>
      <c r="AC112" s="294"/>
      <c r="AD112" s="294"/>
    </row>
    <row r="113" spans="1:30" s="764" customFormat="1" ht="21.75" customHeight="1">
      <c r="A113" s="161">
        <v>105</v>
      </c>
      <c r="B113" s="449"/>
      <c r="C113" s="450"/>
      <c r="D113" s="1340" t="s">
        <v>984</v>
      </c>
      <c r="E113" s="759"/>
      <c r="F113" s="760"/>
      <c r="G113" s="760"/>
      <c r="H113" s="761"/>
      <c r="I113" s="762">
        <f t="shared" si="10"/>
        <v>2236</v>
      </c>
      <c r="J113" s="763">
        <f>SUM(J111:J112)</f>
        <v>1900</v>
      </c>
      <c r="K113" s="763">
        <f aca="true" t="shared" si="11" ref="K113:Q113">SUM(K111:K112)</f>
        <v>256</v>
      </c>
      <c r="L113" s="763">
        <f t="shared" si="11"/>
        <v>80</v>
      </c>
      <c r="M113" s="763">
        <f t="shared" si="11"/>
        <v>0</v>
      </c>
      <c r="N113" s="763">
        <f t="shared" si="11"/>
        <v>0</v>
      </c>
      <c r="O113" s="763">
        <f t="shared" si="11"/>
        <v>0</v>
      </c>
      <c r="P113" s="763">
        <f t="shared" si="11"/>
        <v>0</v>
      </c>
      <c r="Q113" s="1307">
        <f t="shared" si="11"/>
        <v>0</v>
      </c>
      <c r="R113" s="763"/>
      <c r="S113" s="763"/>
      <c r="T113" s="763"/>
      <c r="U113" s="763"/>
      <c r="V113" s="763"/>
      <c r="W113" s="763"/>
      <c r="X113" s="763"/>
      <c r="Y113" s="763"/>
      <c r="Z113" s="763"/>
      <c r="AA113" s="763"/>
      <c r="AB113" s="763"/>
      <c r="AC113" s="763"/>
      <c r="AD113" s="763"/>
    </row>
    <row r="114" spans="1:30" s="145" customFormat="1" ht="15">
      <c r="A114" s="161">
        <v>106</v>
      </c>
      <c r="B114" s="483"/>
      <c r="C114" s="484"/>
      <c r="D114" s="484" t="s">
        <v>384</v>
      </c>
      <c r="E114" s="485"/>
      <c r="F114" s="1169">
        <f>SUM(F9:F109)</f>
        <v>1118328</v>
      </c>
      <c r="G114" s="1169">
        <f>SUM(G9:G109)</f>
        <v>1440666</v>
      </c>
      <c r="H114" s="1169">
        <f>SUM(H9:H109)</f>
        <v>1453627</v>
      </c>
      <c r="I114" s="492"/>
      <c r="J114" s="743"/>
      <c r="K114" s="743"/>
      <c r="L114" s="521"/>
      <c r="M114" s="521"/>
      <c r="N114" s="521"/>
      <c r="O114" s="521"/>
      <c r="P114" s="521"/>
      <c r="Q114" s="522"/>
      <c r="R114" s="272"/>
      <c r="S114" s="291"/>
      <c r="T114" s="291"/>
      <c r="U114" s="291"/>
      <c r="V114" s="291"/>
      <c r="W114" s="291"/>
      <c r="X114" s="291"/>
      <c r="Y114" s="291"/>
      <c r="Z114" s="291"/>
      <c r="AA114" s="291"/>
      <c r="AB114" s="291"/>
      <c r="AC114" s="291"/>
      <c r="AD114" s="291"/>
    </row>
    <row r="115" spans="1:30" s="1158" customFormat="1" ht="15">
      <c r="A115" s="161">
        <v>107</v>
      </c>
      <c r="B115" s="1128"/>
      <c r="C115" s="1129"/>
      <c r="D115" s="1166" t="s">
        <v>602</v>
      </c>
      <c r="E115" s="1171"/>
      <c r="F115" s="1172"/>
      <c r="G115" s="1172"/>
      <c r="H115" s="1152"/>
      <c r="I115" s="1153">
        <f t="shared" si="10"/>
        <v>1474005</v>
      </c>
      <c r="J115" s="1157">
        <f aca="true" t="shared" si="12" ref="J115:Q115">SUM(J110,J105,J98,J92,J87,J81,J75,J70,J63,J58,J53)+J47+J41+J36+J29+J23+J18+J11</f>
        <v>915610</v>
      </c>
      <c r="K115" s="1157">
        <f t="shared" si="12"/>
        <v>253324</v>
      </c>
      <c r="L115" s="1157">
        <f t="shared" si="12"/>
        <v>292028</v>
      </c>
      <c r="M115" s="1157">
        <f t="shared" si="12"/>
        <v>0</v>
      </c>
      <c r="N115" s="1157">
        <f t="shared" si="12"/>
        <v>7625</v>
      </c>
      <c r="O115" s="1157">
        <f t="shared" si="12"/>
        <v>5418</v>
      </c>
      <c r="P115" s="1157">
        <f t="shared" si="12"/>
        <v>0</v>
      </c>
      <c r="Q115" s="1168">
        <f t="shared" si="12"/>
        <v>0</v>
      </c>
      <c r="R115" s="1157"/>
      <c r="S115" s="1157"/>
      <c r="T115" s="1157"/>
      <c r="U115" s="1157"/>
      <c r="V115" s="1157"/>
      <c r="W115" s="1157"/>
      <c r="X115" s="1157"/>
      <c r="Y115" s="1157"/>
      <c r="Z115" s="1157"/>
      <c r="AA115" s="1157"/>
      <c r="AB115" s="1157"/>
      <c r="AC115" s="1157"/>
      <c r="AD115" s="1157"/>
    </row>
    <row r="116" spans="1:30" s="148" customFormat="1" ht="15">
      <c r="A116" s="161">
        <v>108</v>
      </c>
      <c r="B116" s="120"/>
      <c r="C116" s="111"/>
      <c r="D116" s="165" t="s">
        <v>875</v>
      </c>
      <c r="E116" s="1566"/>
      <c r="F116" s="744"/>
      <c r="G116" s="744"/>
      <c r="H116" s="283"/>
      <c r="I116" s="476">
        <f t="shared" si="10"/>
        <v>1560065</v>
      </c>
      <c r="J116" s="152">
        <f aca="true" t="shared" si="13" ref="J116:Q116">SUM(J111,J106,J99,J93,J88,J82,J76,J71,J64,J59,J54,J48,J42,J37,J30,J24,J19,J12)</f>
        <v>945724</v>
      </c>
      <c r="K116" s="152">
        <f t="shared" si="13"/>
        <v>272659</v>
      </c>
      <c r="L116" s="152">
        <f t="shared" si="13"/>
        <v>294384</v>
      </c>
      <c r="M116" s="152">
        <f t="shared" si="13"/>
        <v>0</v>
      </c>
      <c r="N116" s="152">
        <f t="shared" si="13"/>
        <v>2085</v>
      </c>
      <c r="O116" s="152">
        <f t="shared" si="13"/>
        <v>45083</v>
      </c>
      <c r="P116" s="152">
        <f t="shared" si="13"/>
        <v>130</v>
      </c>
      <c r="Q116" s="284">
        <f t="shared" si="13"/>
        <v>0</v>
      </c>
      <c r="R116" s="152"/>
      <c r="S116" s="152"/>
      <c r="T116" s="152"/>
      <c r="U116" s="152"/>
      <c r="V116" s="152"/>
      <c r="W116" s="152"/>
      <c r="X116" s="152"/>
      <c r="Y116" s="152"/>
      <c r="Z116" s="152"/>
      <c r="AA116" s="152"/>
      <c r="AB116" s="152"/>
      <c r="AC116" s="152"/>
      <c r="AD116" s="152"/>
    </row>
    <row r="117" spans="1:30" s="151" customFormat="1" ht="30">
      <c r="A117" s="161">
        <v>109</v>
      </c>
      <c r="B117" s="131"/>
      <c r="C117" s="443"/>
      <c r="D117" s="478" t="s">
        <v>1171</v>
      </c>
      <c r="E117" s="478"/>
      <c r="F117" s="479"/>
      <c r="G117" s="479"/>
      <c r="H117" s="292"/>
      <c r="I117" s="477">
        <f t="shared" si="10"/>
        <v>21186</v>
      </c>
      <c r="J117" s="294">
        <f>SUM(J112,J107,J100:J101,J94,J89,J83:J84,J77,J72,J65:J65,J60,J55,J49:J50,J43,J38,J31:J32,J25,J20,J13:J14)+J102+J67+J66+J33+J15</f>
        <v>16565</v>
      </c>
      <c r="K117" s="294">
        <f aca="true" t="shared" si="14" ref="K117:Q117">SUM(K112,K107,K100:K101,K94,K89,K83:K84,K77,K72,K65:K65,K60,K55,K49:K50,K43,K38,K31:K32,K25,K20,K13:K14)+K102+K67+K66+K33+K15</f>
        <v>4471</v>
      </c>
      <c r="L117" s="294">
        <f t="shared" si="14"/>
        <v>-7183</v>
      </c>
      <c r="M117" s="294">
        <f t="shared" si="14"/>
        <v>0</v>
      </c>
      <c r="N117" s="294">
        <f t="shared" si="14"/>
        <v>0</v>
      </c>
      <c r="O117" s="294">
        <f t="shared" si="14"/>
        <v>7333</v>
      </c>
      <c r="P117" s="294">
        <f t="shared" si="14"/>
        <v>0</v>
      </c>
      <c r="Q117" s="295">
        <f t="shared" si="14"/>
        <v>0</v>
      </c>
      <c r="R117" s="294"/>
      <c r="S117" s="294"/>
      <c r="T117" s="294"/>
      <c r="U117" s="294"/>
      <c r="V117" s="294"/>
      <c r="W117" s="294"/>
      <c r="X117" s="294"/>
      <c r="Y117" s="294"/>
      <c r="Z117" s="294"/>
      <c r="AA117" s="294"/>
      <c r="AB117" s="294"/>
      <c r="AC117" s="294"/>
      <c r="AD117" s="294"/>
    </row>
    <row r="118" spans="1:30" s="176" customFormat="1" ht="15.75" thickBot="1">
      <c r="A118" s="161">
        <v>110</v>
      </c>
      <c r="B118" s="487"/>
      <c r="C118" s="488"/>
      <c r="D118" s="486" t="s">
        <v>984</v>
      </c>
      <c r="E118" s="523"/>
      <c r="F118" s="746"/>
      <c r="G118" s="746"/>
      <c r="H118" s="489"/>
      <c r="I118" s="490">
        <f t="shared" si="10"/>
        <v>1581251</v>
      </c>
      <c r="J118" s="491">
        <f>SUM(J116:J117)</f>
        <v>962289</v>
      </c>
      <c r="K118" s="491">
        <f aca="true" t="shared" si="15" ref="K118:Q118">SUM(K116:K117)</f>
        <v>277130</v>
      </c>
      <c r="L118" s="491">
        <f t="shared" si="15"/>
        <v>287201</v>
      </c>
      <c r="M118" s="491">
        <f t="shared" si="15"/>
        <v>0</v>
      </c>
      <c r="N118" s="491">
        <f t="shared" si="15"/>
        <v>2085</v>
      </c>
      <c r="O118" s="491">
        <f t="shared" si="15"/>
        <v>52416</v>
      </c>
      <c r="P118" s="491">
        <f t="shared" si="15"/>
        <v>130</v>
      </c>
      <c r="Q118" s="1305">
        <f t="shared" si="15"/>
        <v>0</v>
      </c>
      <c r="R118" s="198"/>
      <c r="S118" s="198"/>
      <c r="T118" s="198"/>
      <c r="U118" s="198"/>
      <c r="V118" s="198"/>
      <c r="W118" s="198"/>
      <c r="X118" s="198"/>
      <c r="Y118" s="198"/>
      <c r="Z118" s="198"/>
      <c r="AA118" s="198"/>
      <c r="AB118" s="198"/>
      <c r="AC118" s="198"/>
      <c r="AD118" s="198"/>
    </row>
    <row r="119" spans="1:30" s="169" customFormat="1" ht="24" customHeight="1" thickTop="1">
      <c r="A119" s="161">
        <v>111</v>
      </c>
      <c r="B119" s="114">
        <v>7</v>
      </c>
      <c r="C119" s="115"/>
      <c r="D119" s="133" t="s">
        <v>405</v>
      </c>
      <c r="E119" s="174" t="s">
        <v>31</v>
      </c>
      <c r="F119" s="276">
        <v>271763</v>
      </c>
      <c r="G119" s="276">
        <v>195303</v>
      </c>
      <c r="H119" s="482">
        <v>217986</v>
      </c>
      <c r="I119" s="740"/>
      <c r="J119" s="741"/>
      <c r="K119" s="741"/>
      <c r="L119" s="741"/>
      <c r="M119" s="741"/>
      <c r="N119" s="741"/>
      <c r="O119" s="741"/>
      <c r="P119" s="741"/>
      <c r="Q119" s="742"/>
      <c r="R119" s="280"/>
      <c r="S119" s="296"/>
      <c r="T119" s="296"/>
      <c r="U119" s="296"/>
      <c r="V119" s="296"/>
      <c r="W119" s="296"/>
      <c r="X119" s="296"/>
      <c r="Y119" s="296"/>
      <c r="Z119" s="296"/>
      <c r="AA119" s="296"/>
      <c r="AB119" s="296"/>
      <c r="AC119" s="296"/>
      <c r="AD119" s="296"/>
    </row>
    <row r="120" spans="1:30" s="1158" customFormat="1" ht="15">
      <c r="A120" s="161">
        <v>112</v>
      </c>
      <c r="B120" s="1128"/>
      <c r="C120" s="1129"/>
      <c r="D120" s="1130" t="s">
        <v>602</v>
      </c>
      <c r="E120" s="1150"/>
      <c r="F120" s="1151"/>
      <c r="G120" s="1151"/>
      <c r="H120" s="1152"/>
      <c r="I120" s="1153">
        <f t="shared" si="10"/>
        <v>160137</v>
      </c>
      <c r="J120" s="1154">
        <v>101878</v>
      </c>
      <c r="K120" s="1154">
        <v>27764</v>
      </c>
      <c r="L120" s="1154">
        <v>27630</v>
      </c>
      <c r="M120" s="1155"/>
      <c r="N120" s="1155">
        <v>1200</v>
      </c>
      <c r="O120" s="1155">
        <v>1665</v>
      </c>
      <c r="P120" s="1155"/>
      <c r="Q120" s="1156"/>
      <c r="R120" s="1157"/>
      <c r="S120" s="1157"/>
      <c r="T120" s="1157"/>
      <c r="U120" s="1157"/>
      <c r="V120" s="1157"/>
      <c r="W120" s="1157"/>
      <c r="X120" s="1157"/>
      <c r="Y120" s="1157"/>
      <c r="Z120" s="1157"/>
      <c r="AA120" s="1157"/>
      <c r="AB120" s="1157"/>
      <c r="AC120" s="1157"/>
      <c r="AD120" s="1157"/>
    </row>
    <row r="121" spans="1:30" s="148" customFormat="1" ht="15">
      <c r="A121" s="161">
        <v>113</v>
      </c>
      <c r="B121" s="120"/>
      <c r="C121" s="111"/>
      <c r="D121" s="121" t="s">
        <v>875</v>
      </c>
      <c r="E121" s="164"/>
      <c r="F121" s="282"/>
      <c r="G121" s="282"/>
      <c r="H121" s="283"/>
      <c r="I121" s="476">
        <f t="shared" si="10"/>
        <v>188311</v>
      </c>
      <c r="J121" s="279">
        <v>121838</v>
      </c>
      <c r="K121" s="279">
        <v>33592</v>
      </c>
      <c r="L121" s="279">
        <v>28901</v>
      </c>
      <c r="M121" s="280"/>
      <c r="N121" s="280">
        <v>1200</v>
      </c>
      <c r="O121" s="280">
        <v>2780</v>
      </c>
      <c r="P121" s="280"/>
      <c r="Q121" s="281"/>
      <c r="R121" s="152"/>
      <c r="S121" s="152"/>
      <c r="T121" s="152"/>
      <c r="U121" s="152"/>
      <c r="V121" s="152"/>
      <c r="W121" s="152"/>
      <c r="X121" s="152"/>
      <c r="Y121" s="152"/>
      <c r="Z121" s="152"/>
      <c r="AA121" s="152"/>
      <c r="AB121" s="152"/>
      <c r="AC121" s="152"/>
      <c r="AD121" s="152"/>
    </row>
    <row r="122" spans="1:30" s="151" customFormat="1" ht="15">
      <c r="A122" s="161">
        <v>114</v>
      </c>
      <c r="B122" s="131"/>
      <c r="C122" s="443"/>
      <c r="D122" s="138" t="s">
        <v>991</v>
      </c>
      <c r="E122" s="1479"/>
      <c r="F122" s="473"/>
      <c r="G122" s="473"/>
      <c r="H122" s="292"/>
      <c r="I122" s="477">
        <f t="shared" si="10"/>
        <v>440</v>
      </c>
      <c r="J122" s="294">
        <v>346</v>
      </c>
      <c r="K122" s="294">
        <v>94</v>
      </c>
      <c r="L122" s="294"/>
      <c r="M122" s="294"/>
      <c r="N122" s="294"/>
      <c r="O122" s="294"/>
      <c r="P122" s="294"/>
      <c r="Q122" s="295"/>
      <c r="R122" s="294"/>
      <c r="S122" s="294"/>
      <c r="T122" s="294"/>
      <c r="U122" s="294"/>
      <c r="V122" s="294"/>
      <c r="W122" s="294"/>
      <c r="X122" s="294"/>
      <c r="Y122" s="294"/>
      <c r="Z122" s="294"/>
      <c r="AA122" s="294"/>
      <c r="AB122" s="294"/>
      <c r="AC122" s="294"/>
      <c r="AD122" s="294"/>
    </row>
    <row r="123" spans="1:30" s="151" customFormat="1" ht="15">
      <c r="A123" s="161">
        <v>115</v>
      </c>
      <c r="B123" s="131"/>
      <c r="C123" s="443"/>
      <c r="D123" s="138" t="s">
        <v>1053</v>
      </c>
      <c r="E123" s="1479"/>
      <c r="F123" s="473"/>
      <c r="G123" s="473"/>
      <c r="H123" s="292"/>
      <c r="I123" s="477">
        <f t="shared" si="10"/>
        <v>405</v>
      </c>
      <c r="J123" s="294">
        <v>319</v>
      </c>
      <c r="K123" s="294">
        <v>86</v>
      </c>
      <c r="L123" s="294"/>
      <c r="M123" s="294"/>
      <c r="N123" s="294"/>
      <c r="O123" s="294"/>
      <c r="P123" s="294"/>
      <c r="Q123" s="295"/>
      <c r="R123" s="294"/>
      <c r="S123" s="294"/>
      <c r="T123" s="294"/>
      <c r="U123" s="294"/>
      <c r="V123" s="294"/>
      <c r="W123" s="294"/>
      <c r="X123" s="294"/>
      <c r="Y123" s="294"/>
      <c r="Z123" s="294"/>
      <c r="AA123" s="294"/>
      <c r="AB123" s="294"/>
      <c r="AC123" s="294"/>
      <c r="AD123" s="294"/>
    </row>
    <row r="124" spans="1:30" s="176" customFormat="1" ht="15">
      <c r="A124" s="161">
        <v>116</v>
      </c>
      <c r="B124" s="1568"/>
      <c r="C124" s="1569"/>
      <c r="D124" s="135" t="s">
        <v>984</v>
      </c>
      <c r="E124" s="170"/>
      <c r="F124" s="475"/>
      <c r="G124" s="475"/>
      <c r="H124" s="299"/>
      <c r="I124" s="278">
        <f>J124+K124+L124+M124+N124+O124+P124+Q124</f>
        <v>189156</v>
      </c>
      <c r="J124" s="198">
        <f>SUM(J121:J123)</f>
        <v>122503</v>
      </c>
      <c r="K124" s="198">
        <f aca="true" t="shared" si="16" ref="K124:Q124">SUM(K121:K123)</f>
        <v>33772</v>
      </c>
      <c r="L124" s="198">
        <f t="shared" si="16"/>
        <v>28901</v>
      </c>
      <c r="M124" s="198">
        <f t="shared" si="16"/>
        <v>0</v>
      </c>
      <c r="N124" s="198">
        <f t="shared" si="16"/>
        <v>1200</v>
      </c>
      <c r="O124" s="198">
        <f t="shared" si="16"/>
        <v>2780</v>
      </c>
      <c r="P124" s="198">
        <f t="shared" si="16"/>
        <v>0</v>
      </c>
      <c r="Q124" s="1303">
        <f t="shared" si="16"/>
        <v>0</v>
      </c>
      <c r="R124" s="198"/>
      <c r="S124" s="198"/>
      <c r="T124" s="198"/>
      <c r="U124" s="198"/>
      <c r="V124" s="198"/>
      <c r="W124" s="198"/>
      <c r="X124" s="198"/>
      <c r="Y124" s="198"/>
      <c r="Z124" s="198"/>
      <c r="AA124" s="198"/>
      <c r="AB124" s="198"/>
      <c r="AC124" s="198"/>
      <c r="AD124" s="198"/>
    </row>
    <row r="125" spans="1:30" s="169" customFormat="1" ht="24" customHeight="1">
      <c r="A125" s="161">
        <v>117</v>
      </c>
      <c r="B125" s="114">
        <v>8</v>
      </c>
      <c r="C125" s="115"/>
      <c r="D125" s="116" t="s">
        <v>348</v>
      </c>
      <c r="E125" s="162" t="s">
        <v>31</v>
      </c>
      <c r="F125" s="276">
        <v>418719</v>
      </c>
      <c r="G125" s="276">
        <v>406867</v>
      </c>
      <c r="H125" s="482">
        <v>458327</v>
      </c>
      <c r="I125" s="740"/>
      <c r="J125" s="279"/>
      <c r="K125" s="279"/>
      <c r="L125" s="279"/>
      <c r="M125" s="296"/>
      <c r="N125" s="296"/>
      <c r="O125" s="296"/>
      <c r="P125" s="296"/>
      <c r="Q125" s="297"/>
      <c r="R125" s="280"/>
      <c r="S125" s="296"/>
      <c r="T125" s="296"/>
      <c r="U125" s="296"/>
      <c r="V125" s="296"/>
      <c r="W125" s="296"/>
      <c r="X125" s="296"/>
      <c r="Y125" s="296"/>
      <c r="Z125" s="296"/>
      <c r="AA125" s="296"/>
      <c r="AB125" s="296"/>
      <c r="AC125" s="296"/>
      <c r="AD125" s="296"/>
    </row>
    <row r="126" spans="1:30" s="1158" customFormat="1" ht="15">
      <c r="A126" s="161">
        <v>118</v>
      </c>
      <c r="B126" s="1128"/>
      <c r="C126" s="1129"/>
      <c r="D126" s="1130" t="s">
        <v>602</v>
      </c>
      <c r="E126" s="1150"/>
      <c r="F126" s="1151"/>
      <c r="G126" s="1151"/>
      <c r="H126" s="1152"/>
      <c r="I126" s="1153">
        <f t="shared" si="10"/>
        <v>423423</v>
      </c>
      <c r="J126" s="1154">
        <v>272929</v>
      </c>
      <c r="K126" s="1154">
        <v>78317</v>
      </c>
      <c r="L126" s="1154">
        <v>68147</v>
      </c>
      <c r="M126" s="1155"/>
      <c r="N126" s="1155">
        <v>3400</v>
      </c>
      <c r="O126" s="1155">
        <v>630</v>
      </c>
      <c r="P126" s="1155"/>
      <c r="Q126" s="1156"/>
      <c r="R126" s="1157"/>
      <c r="S126" s="1157"/>
      <c r="T126" s="1157"/>
      <c r="U126" s="1157"/>
      <c r="V126" s="1157"/>
      <c r="W126" s="1157"/>
      <c r="X126" s="1157"/>
      <c r="Y126" s="1157"/>
      <c r="Z126" s="1157"/>
      <c r="AA126" s="1157"/>
      <c r="AB126" s="1157"/>
      <c r="AC126" s="1157"/>
      <c r="AD126" s="1157"/>
    </row>
    <row r="127" spans="1:30" s="148" customFormat="1" ht="15">
      <c r="A127" s="161">
        <v>119</v>
      </c>
      <c r="B127" s="120"/>
      <c r="C127" s="111"/>
      <c r="D127" s="121" t="s">
        <v>875</v>
      </c>
      <c r="E127" s="164"/>
      <c r="F127" s="282"/>
      <c r="G127" s="282"/>
      <c r="H127" s="283"/>
      <c r="I127" s="476">
        <f t="shared" si="10"/>
        <v>496093</v>
      </c>
      <c r="J127" s="279">
        <v>323954</v>
      </c>
      <c r="K127" s="279">
        <v>93772</v>
      </c>
      <c r="L127" s="279">
        <v>76066</v>
      </c>
      <c r="M127" s="280"/>
      <c r="N127" s="280">
        <v>250</v>
      </c>
      <c r="O127" s="280">
        <v>2051</v>
      </c>
      <c r="P127" s="280"/>
      <c r="Q127" s="281"/>
      <c r="R127" s="152"/>
      <c r="S127" s="152"/>
      <c r="T127" s="152"/>
      <c r="U127" s="152"/>
      <c r="V127" s="152"/>
      <c r="W127" s="152"/>
      <c r="X127" s="152"/>
      <c r="Y127" s="152"/>
      <c r="Z127" s="152"/>
      <c r="AA127" s="152"/>
      <c r="AB127" s="152"/>
      <c r="AC127" s="152"/>
      <c r="AD127" s="152"/>
    </row>
    <row r="128" spans="1:30" s="151" customFormat="1" ht="15">
      <c r="A128" s="161">
        <v>120</v>
      </c>
      <c r="B128" s="131"/>
      <c r="C128" s="443"/>
      <c r="D128" s="138" t="s">
        <v>991</v>
      </c>
      <c r="E128" s="1479"/>
      <c r="F128" s="473"/>
      <c r="G128" s="473"/>
      <c r="H128" s="292"/>
      <c r="I128" s="477">
        <f t="shared" si="10"/>
        <v>999</v>
      </c>
      <c r="J128" s="294">
        <v>787</v>
      </c>
      <c r="K128" s="294">
        <v>212</v>
      </c>
      <c r="L128" s="294"/>
      <c r="M128" s="294"/>
      <c r="N128" s="294"/>
      <c r="O128" s="294"/>
      <c r="P128" s="294"/>
      <c r="Q128" s="295"/>
      <c r="R128" s="294"/>
      <c r="S128" s="294"/>
      <c r="T128" s="294"/>
      <c r="U128" s="294"/>
      <c r="V128" s="294"/>
      <c r="W128" s="294"/>
      <c r="X128" s="294"/>
      <c r="Y128" s="294"/>
      <c r="Z128" s="294"/>
      <c r="AA128" s="294"/>
      <c r="AB128" s="294"/>
      <c r="AC128" s="294"/>
      <c r="AD128" s="294"/>
    </row>
    <row r="129" spans="1:30" s="151" customFormat="1" ht="15">
      <c r="A129" s="161">
        <v>121</v>
      </c>
      <c r="B129" s="131"/>
      <c r="C129" s="443"/>
      <c r="D129" s="138" t="s">
        <v>1009</v>
      </c>
      <c r="E129" s="1479"/>
      <c r="F129" s="473"/>
      <c r="G129" s="473"/>
      <c r="H129" s="292"/>
      <c r="I129" s="477">
        <f t="shared" si="10"/>
        <v>12659</v>
      </c>
      <c r="J129" s="294">
        <v>2900</v>
      </c>
      <c r="K129" s="294">
        <v>1100</v>
      </c>
      <c r="L129" s="294">
        <v>1659</v>
      </c>
      <c r="M129" s="294"/>
      <c r="N129" s="294"/>
      <c r="O129" s="294">
        <v>7000</v>
      </c>
      <c r="P129" s="294"/>
      <c r="Q129" s="295"/>
      <c r="R129" s="294"/>
      <c r="S129" s="294"/>
      <c r="T129" s="294"/>
      <c r="U129" s="294"/>
      <c r="V129" s="294"/>
      <c r="W129" s="294"/>
      <c r="X129" s="294"/>
      <c r="Y129" s="294"/>
      <c r="Z129" s="294"/>
      <c r="AA129" s="294"/>
      <c r="AB129" s="294"/>
      <c r="AC129" s="294"/>
      <c r="AD129" s="294"/>
    </row>
    <row r="130" spans="1:30" s="151" customFormat="1" ht="15">
      <c r="A130" s="161">
        <v>122</v>
      </c>
      <c r="B130" s="131"/>
      <c r="C130" s="443"/>
      <c r="D130" s="138" t="s">
        <v>1017</v>
      </c>
      <c r="E130" s="1479"/>
      <c r="F130" s="473"/>
      <c r="G130" s="473"/>
      <c r="H130" s="292"/>
      <c r="I130" s="477">
        <f t="shared" si="10"/>
        <v>3335</v>
      </c>
      <c r="J130" s="294">
        <v>2626</v>
      </c>
      <c r="K130" s="294">
        <v>709</v>
      </c>
      <c r="L130" s="294"/>
      <c r="M130" s="294"/>
      <c r="N130" s="294"/>
      <c r="O130" s="294"/>
      <c r="P130" s="294"/>
      <c r="Q130" s="295"/>
      <c r="R130" s="294"/>
      <c r="S130" s="294"/>
      <c r="T130" s="294"/>
      <c r="U130" s="294"/>
      <c r="V130" s="294"/>
      <c r="W130" s="294"/>
      <c r="X130" s="294"/>
      <c r="Y130" s="294"/>
      <c r="Z130" s="294"/>
      <c r="AA130" s="294"/>
      <c r="AB130" s="294"/>
      <c r="AC130" s="294"/>
      <c r="AD130" s="294"/>
    </row>
    <row r="131" spans="1:30" s="151" customFormat="1" ht="15">
      <c r="A131" s="161">
        <v>123</v>
      </c>
      <c r="B131" s="131"/>
      <c r="C131" s="443"/>
      <c r="D131" s="138" t="s">
        <v>1163</v>
      </c>
      <c r="E131" s="1479"/>
      <c r="F131" s="473"/>
      <c r="G131" s="473"/>
      <c r="H131" s="292"/>
      <c r="I131" s="477">
        <f t="shared" si="10"/>
        <v>50</v>
      </c>
      <c r="J131" s="294"/>
      <c r="K131" s="294"/>
      <c r="L131" s="294">
        <v>50</v>
      </c>
      <c r="M131" s="294"/>
      <c r="N131" s="294"/>
      <c r="O131" s="294"/>
      <c r="P131" s="294"/>
      <c r="Q131" s="295"/>
      <c r="R131" s="294"/>
      <c r="S131" s="294"/>
      <c r="T131" s="294"/>
      <c r="U131" s="294"/>
      <c r="V131" s="294"/>
      <c r="W131" s="294"/>
      <c r="X131" s="294"/>
      <c r="Y131" s="294"/>
      <c r="Z131" s="294"/>
      <c r="AA131" s="294"/>
      <c r="AB131" s="294"/>
      <c r="AC131" s="294"/>
      <c r="AD131" s="294"/>
    </row>
    <row r="132" spans="1:30" s="151" customFormat="1" ht="15">
      <c r="A132" s="161">
        <v>124</v>
      </c>
      <c r="B132" s="131"/>
      <c r="C132" s="443"/>
      <c r="D132" s="138" t="s">
        <v>1164</v>
      </c>
      <c r="E132" s="1479"/>
      <c r="F132" s="473"/>
      <c r="G132" s="473"/>
      <c r="H132" s="292"/>
      <c r="I132" s="477">
        <f t="shared" si="10"/>
        <v>40</v>
      </c>
      <c r="J132" s="294"/>
      <c r="K132" s="294"/>
      <c r="L132" s="294">
        <v>40</v>
      </c>
      <c r="M132" s="294"/>
      <c r="N132" s="294"/>
      <c r="O132" s="294"/>
      <c r="P132" s="294"/>
      <c r="Q132" s="295"/>
      <c r="R132" s="294"/>
      <c r="S132" s="294"/>
      <c r="T132" s="294"/>
      <c r="U132" s="294"/>
      <c r="V132" s="294"/>
      <c r="W132" s="294"/>
      <c r="X132" s="294"/>
      <c r="Y132" s="294"/>
      <c r="Z132" s="294"/>
      <c r="AA132" s="294"/>
      <c r="AB132" s="294"/>
      <c r="AC132" s="294"/>
      <c r="AD132" s="294"/>
    </row>
    <row r="133" spans="1:30" s="176" customFormat="1" ht="15">
      <c r="A133" s="161">
        <v>125</v>
      </c>
      <c r="B133" s="1568"/>
      <c r="C133" s="1569"/>
      <c r="D133" s="135" t="s">
        <v>984</v>
      </c>
      <c r="E133" s="170"/>
      <c r="F133" s="475"/>
      <c r="G133" s="475"/>
      <c r="H133" s="299"/>
      <c r="I133" s="278">
        <f t="shared" si="10"/>
        <v>513176</v>
      </c>
      <c r="J133" s="198">
        <f>SUM(J127:J132)</f>
        <v>330267</v>
      </c>
      <c r="K133" s="198">
        <f aca="true" t="shared" si="17" ref="K133:Q133">SUM(K127:K132)</f>
        <v>95793</v>
      </c>
      <c r="L133" s="198">
        <f t="shared" si="17"/>
        <v>77815</v>
      </c>
      <c r="M133" s="198">
        <f t="shared" si="17"/>
        <v>0</v>
      </c>
      <c r="N133" s="198">
        <f t="shared" si="17"/>
        <v>250</v>
      </c>
      <c r="O133" s="198">
        <f t="shared" si="17"/>
        <v>9051</v>
      </c>
      <c r="P133" s="198">
        <f t="shared" si="17"/>
        <v>0</v>
      </c>
      <c r="Q133" s="1303">
        <f t="shared" si="17"/>
        <v>0</v>
      </c>
      <c r="R133" s="198"/>
      <c r="S133" s="198"/>
      <c r="T133" s="198"/>
      <c r="U133" s="198"/>
      <c r="V133" s="198"/>
      <c r="W133" s="198"/>
      <c r="X133" s="198"/>
      <c r="Y133" s="198"/>
      <c r="Z133" s="198"/>
      <c r="AA133" s="198"/>
      <c r="AB133" s="198"/>
      <c r="AC133" s="198"/>
      <c r="AD133" s="198"/>
    </row>
    <row r="134" spans="1:30" s="167" customFormat="1" ht="15">
      <c r="A134" s="161">
        <v>126</v>
      </c>
      <c r="B134" s="125"/>
      <c r="C134" s="126">
        <v>1</v>
      </c>
      <c r="D134" s="1573" t="s">
        <v>379</v>
      </c>
      <c r="E134" s="166"/>
      <c r="F134" s="286"/>
      <c r="G134" s="286">
        <v>1937</v>
      </c>
      <c r="H134" s="287">
        <v>1452</v>
      </c>
      <c r="I134" s="278"/>
      <c r="J134" s="279"/>
      <c r="K134" s="279"/>
      <c r="L134" s="279"/>
      <c r="M134" s="296"/>
      <c r="N134" s="296"/>
      <c r="O134" s="296"/>
      <c r="P134" s="296"/>
      <c r="Q134" s="297"/>
      <c r="R134" s="290"/>
      <c r="S134" s="290"/>
      <c r="T134" s="290"/>
      <c r="U134" s="290"/>
      <c r="V134" s="290"/>
      <c r="W134" s="290"/>
      <c r="X134" s="290"/>
      <c r="Y134" s="290"/>
      <c r="Z134" s="290"/>
      <c r="AA134" s="290"/>
      <c r="AB134" s="290"/>
      <c r="AC134" s="290"/>
      <c r="AD134" s="290"/>
    </row>
    <row r="135" spans="1:30" s="1158" customFormat="1" ht="15">
      <c r="A135" s="161">
        <v>127</v>
      </c>
      <c r="B135" s="1128"/>
      <c r="C135" s="1129"/>
      <c r="D135" s="1166" t="s">
        <v>602</v>
      </c>
      <c r="E135" s="1166"/>
      <c r="F135" s="1167"/>
      <c r="G135" s="1167"/>
      <c r="H135" s="1152"/>
      <c r="I135" s="1153">
        <f t="shared" si="10"/>
        <v>0</v>
      </c>
      <c r="J135" s="1157"/>
      <c r="K135" s="1157"/>
      <c r="L135" s="1157"/>
      <c r="M135" s="1157"/>
      <c r="N135" s="1157"/>
      <c r="O135" s="1157"/>
      <c r="P135" s="1157"/>
      <c r="Q135" s="1168"/>
      <c r="R135" s="1157"/>
      <c r="S135" s="1157"/>
      <c r="T135" s="1157"/>
      <c r="U135" s="1157"/>
      <c r="V135" s="1157"/>
      <c r="W135" s="1157"/>
      <c r="X135" s="1157"/>
      <c r="Y135" s="1157"/>
      <c r="Z135" s="1157"/>
      <c r="AA135" s="1157"/>
      <c r="AB135" s="1157"/>
      <c r="AC135" s="1157"/>
      <c r="AD135" s="1157"/>
    </row>
    <row r="136" spans="1:30" s="148" customFormat="1" ht="15">
      <c r="A136" s="161">
        <v>128</v>
      </c>
      <c r="B136" s="120"/>
      <c r="C136" s="111"/>
      <c r="D136" s="165" t="s">
        <v>875</v>
      </c>
      <c r="E136" s="165"/>
      <c r="F136" s="285"/>
      <c r="G136" s="285"/>
      <c r="H136" s="283"/>
      <c r="I136" s="476">
        <f t="shared" si="10"/>
        <v>540</v>
      </c>
      <c r="J136" s="152">
        <v>476</v>
      </c>
      <c r="K136" s="152">
        <v>64</v>
      </c>
      <c r="L136" s="152"/>
      <c r="M136" s="152"/>
      <c r="N136" s="152"/>
      <c r="O136" s="152"/>
      <c r="P136" s="152"/>
      <c r="Q136" s="284"/>
      <c r="R136" s="152"/>
      <c r="S136" s="152"/>
      <c r="T136" s="152"/>
      <c r="U136" s="152"/>
      <c r="V136" s="152"/>
      <c r="W136" s="152"/>
      <c r="X136" s="152"/>
      <c r="Y136" s="152"/>
      <c r="Z136" s="152"/>
      <c r="AA136" s="152"/>
      <c r="AB136" s="152"/>
      <c r="AC136" s="152"/>
      <c r="AD136" s="152"/>
    </row>
    <row r="137" spans="1:30" s="151" customFormat="1" ht="15">
      <c r="A137" s="161">
        <v>129</v>
      </c>
      <c r="B137" s="131"/>
      <c r="C137" s="443"/>
      <c r="D137" s="478" t="s">
        <v>603</v>
      </c>
      <c r="E137" s="478"/>
      <c r="F137" s="479"/>
      <c r="G137" s="479"/>
      <c r="H137" s="292"/>
      <c r="I137" s="477">
        <f t="shared" si="10"/>
        <v>334</v>
      </c>
      <c r="J137" s="294">
        <v>294</v>
      </c>
      <c r="K137" s="294">
        <v>40</v>
      </c>
      <c r="L137" s="294"/>
      <c r="M137" s="294"/>
      <c r="N137" s="294"/>
      <c r="O137" s="294"/>
      <c r="P137" s="294"/>
      <c r="Q137" s="295"/>
      <c r="R137" s="294"/>
      <c r="S137" s="294"/>
      <c r="T137" s="294"/>
      <c r="U137" s="294"/>
      <c r="V137" s="294"/>
      <c r="W137" s="294"/>
      <c r="X137" s="294"/>
      <c r="Y137" s="294"/>
      <c r="Z137" s="294"/>
      <c r="AA137" s="294"/>
      <c r="AB137" s="294"/>
      <c r="AC137" s="294"/>
      <c r="AD137" s="294"/>
    </row>
    <row r="138" spans="1:30" s="176" customFormat="1" ht="15">
      <c r="A138" s="161">
        <v>130</v>
      </c>
      <c r="B138" s="1568"/>
      <c r="C138" s="1569"/>
      <c r="D138" s="480" t="s">
        <v>984</v>
      </c>
      <c r="E138" s="480"/>
      <c r="F138" s="481"/>
      <c r="G138" s="481"/>
      <c r="H138" s="299"/>
      <c r="I138" s="278">
        <f>J138+K138+L138+M138+N138+O138+P138+Q138</f>
        <v>874</v>
      </c>
      <c r="J138" s="198">
        <f>SUM(J136:J137)</f>
        <v>770</v>
      </c>
      <c r="K138" s="198">
        <f aca="true" t="shared" si="18" ref="K138:Q138">SUM(K136:K137)</f>
        <v>104</v>
      </c>
      <c r="L138" s="198">
        <f t="shared" si="18"/>
        <v>0</v>
      </c>
      <c r="M138" s="198">
        <f t="shared" si="18"/>
        <v>0</v>
      </c>
      <c r="N138" s="198">
        <f t="shared" si="18"/>
        <v>0</v>
      </c>
      <c r="O138" s="198">
        <f t="shared" si="18"/>
        <v>0</v>
      </c>
      <c r="P138" s="198">
        <f t="shared" si="18"/>
        <v>0</v>
      </c>
      <c r="Q138" s="1303">
        <f t="shared" si="18"/>
        <v>0</v>
      </c>
      <c r="R138" s="198"/>
      <c r="S138" s="198"/>
      <c r="T138" s="198"/>
      <c r="U138" s="198"/>
      <c r="V138" s="198"/>
      <c r="W138" s="198"/>
      <c r="X138" s="198"/>
      <c r="Y138" s="198"/>
      <c r="Z138" s="198"/>
      <c r="AA138" s="198"/>
      <c r="AB138" s="198"/>
      <c r="AC138" s="198"/>
      <c r="AD138" s="198"/>
    </row>
    <row r="139" spans="1:30" s="169" customFormat="1" ht="30" customHeight="1">
      <c r="A139" s="161">
        <v>131</v>
      </c>
      <c r="B139" s="114">
        <v>9</v>
      </c>
      <c r="C139" s="115"/>
      <c r="D139" s="116" t="s">
        <v>406</v>
      </c>
      <c r="E139" s="162" t="s">
        <v>31</v>
      </c>
      <c r="F139" s="276">
        <v>53669</v>
      </c>
      <c r="G139" s="276">
        <v>51889</v>
      </c>
      <c r="H139" s="482">
        <v>54648</v>
      </c>
      <c r="I139" s="278"/>
      <c r="J139" s="175"/>
      <c r="K139" s="175"/>
      <c r="L139" s="288"/>
      <c r="M139" s="288"/>
      <c r="N139" s="288"/>
      <c r="O139" s="288"/>
      <c r="P139" s="288"/>
      <c r="Q139" s="289"/>
      <c r="R139" s="280"/>
      <c r="S139" s="296"/>
      <c r="T139" s="296"/>
      <c r="U139" s="296"/>
      <c r="V139" s="296"/>
      <c r="W139" s="296"/>
      <c r="X139" s="296"/>
      <c r="Y139" s="296"/>
      <c r="Z139" s="296"/>
      <c r="AA139" s="296"/>
      <c r="AB139" s="296"/>
      <c r="AC139" s="296"/>
      <c r="AD139" s="296"/>
    </row>
    <row r="140" spans="1:30" s="1158" customFormat="1" ht="15">
      <c r="A140" s="161">
        <v>132</v>
      </c>
      <c r="B140" s="1128"/>
      <c r="C140" s="1129"/>
      <c r="D140" s="1130" t="s">
        <v>602</v>
      </c>
      <c r="E140" s="1150"/>
      <c r="F140" s="1151"/>
      <c r="G140" s="1151"/>
      <c r="H140" s="1152"/>
      <c r="I140" s="1153">
        <f t="shared" si="10"/>
        <v>53330</v>
      </c>
      <c r="J140" s="1154">
        <v>27516</v>
      </c>
      <c r="K140" s="1154">
        <v>7028</v>
      </c>
      <c r="L140" s="1154">
        <v>18213</v>
      </c>
      <c r="M140" s="1155"/>
      <c r="N140" s="1155">
        <v>358</v>
      </c>
      <c r="O140" s="1155">
        <v>215</v>
      </c>
      <c r="P140" s="1155"/>
      <c r="Q140" s="1156"/>
      <c r="R140" s="1157"/>
      <c r="S140" s="1157"/>
      <c r="T140" s="1157"/>
      <c r="U140" s="1157"/>
      <c r="V140" s="1157"/>
      <c r="W140" s="1157"/>
      <c r="X140" s="1157"/>
      <c r="Y140" s="1157"/>
      <c r="Z140" s="1157"/>
      <c r="AA140" s="1157"/>
      <c r="AB140" s="1157"/>
      <c r="AC140" s="1157"/>
      <c r="AD140" s="1157"/>
    </row>
    <row r="141" spans="1:30" s="148" customFormat="1" ht="15">
      <c r="A141" s="161">
        <v>133</v>
      </c>
      <c r="B141" s="120"/>
      <c r="C141" s="111"/>
      <c r="D141" s="121" t="s">
        <v>875</v>
      </c>
      <c r="E141" s="164"/>
      <c r="F141" s="282"/>
      <c r="G141" s="282"/>
      <c r="H141" s="283"/>
      <c r="I141" s="476">
        <f t="shared" si="10"/>
        <v>77701</v>
      </c>
      <c r="J141" s="279">
        <v>38556</v>
      </c>
      <c r="K141" s="279">
        <v>10005</v>
      </c>
      <c r="L141" s="279">
        <v>19737</v>
      </c>
      <c r="M141" s="280"/>
      <c r="N141" s="280">
        <v>358</v>
      </c>
      <c r="O141" s="280">
        <v>9045</v>
      </c>
      <c r="P141" s="280"/>
      <c r="Q141" s="281"/>
      <c r="R141" s="152"/>
      <c r="S141" s="152"/>
      <c r="T141" s="152"/>
      <c r="U141" s="152"/>
      <c r="V141" s="152"/>
      <c r="W141" s="152"/>
      <c r="X141" s="152"/>
      <c r="Y141" s="152"/>
      <c r="Z141" s="152"/>
      <c r="AA141" s="152"/>
      <c r="AB141" s="152"/>
      <c r="AC141" s="152"/>
      <c r="AD141" s="152"/>
    </row>
    <row r="142" spans="1:30" s="151" customFormat="1" ht="15">
      <c r="A142" s="161">
        <v>134</v>
      </c>
      <c r="B142" s="131"/>
      <c r="C142" s="443"/>
      <c r="D142" s="138" t="s">
        <v>991</v>
      </c>
      <c r="E142" s="1479"/>
      <c r="F142" s="473"/>
      <c r="G142" s="473"/>
      <c r="H142" s="292"/>
      <c r="I142" s="477">
        <f t="shared" si="10"/>
        <v>74</v>
      </c>
      <c r="J142" s="294">
        <v>58</v>
      </c>
      <c r="K142" s="294">
        <v>16</v>
      </c>
      <c r="L142" s="294"/>
      <c r="M142" s="294"/>
      <c r="N142" s="294"/>
      <c r="O142" s="294"/>
      <c r="P142" s="294"/>
      <c r="Q142" s="295"/>
      <c r="R142" s="294"/>
      <c r="S142" s="294"/>
      <c r="T142" s="294"/>
      <c r="U142" s="294"/>
      <c r="V142" s="294"/>
      <c r="W142" s="294"/>
      <c r="X142" s="294"/>
      <c r="Y142" s="294"/>
      <c r="Z142" s="294"/>
      <c r="AA142" s="294"/>
      <c r="AB142" s="294"/>
      <c r="AC142" s="294"/>
      <c r="AD142" s="294"/>
    </row>
    <row r="143" spans="1:30" s="151" customFormat="1" ht="15">
      <c r="A143" s="161">
        <v>135</v>
      </c>
      <c r="B143" s="131"/>
      <c r="C143" s="443"/>
      <c r="D143" s="138" t="s">
        <v>881</v>
      </c>
      <c r="E143" s="1479"/>
      <c r="F143" s="473"/>
      <c r="G143" s="473"/>
      <c r="H143" s="292"/>
      <c r="I143" s="477">
        <f t="shared" si="10"/>
        <v>0</v>
      </c>
      <c r="J143" s="294"/>
      <c r="K143" s="294"/>
      <c r="L143" s="294">
        <v>-300</v>
      </c>
      <c r="M143" s="294"/>
      <c r="N143" s="294">
        <v>-300</v>
      </c>
      <c r="O143" s="294">
        <v>600</v>
      </c>
      <c r="P143" s="294"/>
      <c r="Q143" s="295"/>
      <c r="R143" s="294"/>
      <c r="S143" s="294"/>
      <c r="T143" s="294"/>
      <c r="U143" s="294"/>
      <c r="V143" s="294"/>
      <c r="W143" s="294"/>
      <c r="X143" s="294"/>
      <c r="Y143" s="294"/>
      <c r="Z143" s="294"/>
      <c r="AA143" s="294"/>
      <c r="AB143" s="294"/>
      <c r="AC143" s="294"/>
      <c r="AD143" s="294"/>
    </row>
    <row r="144" spans="1:30" s="176" customFormat="1" ht="15">
      <c r="A144" s="161">
        <v>136</v>
      </c>
      <c r="B144" s="1568"/>
      <c r="C144" s="1569"/>
      <c r="D144" s="135" t="s">
        <v>984</v>
      </c>
      <c r="E144" s="170"/>
      <c r="F144" s="475"/>
      <c r="G144" s="475"/>
      <c r="H144" s="299"/>
      <c r="I144" s="278">
        <f t="shared" si="10"/>
        <v>77775</v>
      </c>
      <c r="J144" s="198">
        <f aca="true" t="shared" si="19" ref="J144:Q144">SUM(J141:J143)</f>
        <v>38614</v>
      </c>
      <c r="K144" s="198">
        <f t="shared" si="19"/>
        <v>10021</v>
      </c>
      <c r="L144" s="198">
        <f t="shared" si="19"/>
        <v>19437</v>
      </c>
      <c r="M144" s="198">
        <f t="shared" si="19"/>
        <v>0</v>
      </c>
      <c r="N144" s="198">
        <f t="shared" si="19"/>
        <v>58</v>
      </c>
      <c r="O144" s="198">
        <f t="shared" si="19"/>
        <v>9645</v>
      </c>
      <c r="P144" s="198">
        <f t="shared" si="19"/>
        <v>0</v>
      </c>
      <c r="Q144" s="1303">
        <f t="shared" si="19"/>
        <v>0</v>
      </c>
      <c r="R144" s="198"/>
      <c r="S144" s="198"/>
      <c r="T144" s="198"/>
      <c r="U144" s="198"/>
      <c r="V144" s="198"/>
      <c r="W144" s="198"/>
      <c r="X144" s="198"/>
      <c r="Y144" s="198"/>
      <c r="Z144" s="198"/>
      <c r="AA144" s="198"/>
      <c r="AB144" s="198"/>
      <c r="AC144" s="198"/>
      <c r="AD144" s="198"/>
    </row>
    <row r="145" spans="1:30" s="167" customFormat="1" ht="15">
      <c r="A145" s="161">
        <v>137</v>
      </c>
      <c r="B145" s="125"/>
      <c r="C145" s="126">
        <v>1</v>
      </c>
      <c r="D145" s="1573" t="s">
        <v>379</v>
      </c>
      <c r="E145" s="166"/>
      <c r="F145" s="286"/>
      <c r="G145" s="286"/>
      <c r="H145" s="287">
        <v>522</v>
      </c>
      <c r="I145" s="278"/>
      <c r="J145" s="279"/>
      <c r="K145" s="279"/>
      <c r="L145" s="279"/>
      <c r="M145" s="296"/>
      <c r="N145" s="296"/>
      <c r="O145" s="296"/>
      <c r="P145" s="296"/>
      <c r="Q145" s="297"/>
      <c r="R145" s="290"/>
      <c r="S145" s="290"/>
      <c r="T145" s="290"/>
      <c r="U145" s="290"/>
      <c r="V145" s="290"/>
      <c r="W145" s="290"/>
      <c r="X145" s="290"/>
      <c r="Y145" s="290"/>
      <c r="Z145" s="290"/>
      <c r="AA145" s="290"/>
      <c r="AB145" s="290"/>
      <c r="AC145" s="290"/>
      <c r="AD145" s="290"/>
    </row>
    <row r="146" spans="1:30" s="1158" customFormat="1" ht="15">
      <c r="A146" s="161">
        <v>138</v>
      </c>
      <c r="B146" s="1128"/>
      <c r="C146" s="1129"/>
      <c r="D146" s="1166" t="s">
        <v>602</v>
      </c>
      <c r="E146" s="1166"/>
      <c r="F146" s="1167"/>
      <c r="G146" s="1167"/>
      <c r="H146" s="1152"/>
      <c r="I146" s="1153">
        <f t="shared" si="10"/>
        <v>268</v>
      </c>
      <c r="J146" s="1157">
        <v>236</v>
      </c>
      <c r="K146" s="1157">
        <v>32</v>
      </c>
      <c r="L146" s="1157"/>
      <c r="M146" s="1157"/>
      <c r="N146" s="1157"/>
      <c r="O146" s="1157"/>
      <c r="P146" s="1157"/>
      <c r="Q146" s="1168"/>
      <c r="R146" s="1157"/>
      <c r="S146" s="1157"/>
      <c r="T146" s="1157"/>
      <c r="U146" s="1157"/>
      <c r="V146" s="1157"/>
      <c r="W146" s="1157"/>
      <c r="X146" s="1157"/>
      <c r="Y146" s="1157"/>
      <c r="Z146" s="1157"/>
      <c r="AA146" s="1157"/>
      <c r="AB146" s="1157"/>
      <c r="AC146" s="1157"/>
      <c r="AD146" s="1157"/>
    </row>
    <row r="147" spans="1:30" s="148" customFormat="1" ht="15">
      <c r="A147" s="161">
        <v>139</v>
      </c>
      <c r="B147" s="120"/>
      <c r="C147" s="111"/>
      <c r="D147" s="165" t="s">
        <v>875</v>
      </c>
      <c r="E147" s="165"/>
      <c r="F147" s="285"/>
      <c r="G147" s="285"/>
      <c r="H147" s="283"/>
      <c r="I147" s="476">
        <f t="shared" si="10"/>
        <v>695</v>
      </c>
      <c r="J147" s="152">
        <v>612</v>
      </c>
      <c r="K147" s="152">
        <v>83</v>
      </c>
      <c r="L147" s="152"/>
      <c r="M147" s="152"/>
      <c r="N147" s="152"/>
      <c r="O147" s="152"/>
      <c r="P147" s="152"/>
      <c r="Q147" s="284"/>
      <c r="R147" s="152"/>
      <c r="S147" s="152"/>
      <c r="T147" s="152"/>
      <c r="U147" s="152"/>
      <c r="V147" s="152"/>
      <c r="W147" s="152"/>
      <c r="X147" s="152"/>
      <c r="Y147" s="152"/>
      <c r="Z147" s="152"/>
      <c r="AA147" s="152"/>
      <c r="AB147" s="152"/>
      <c r="AC147" s="152"/>
      <c r="AD147" s="152"/>
    </row>
    <row r="148" spans="1:30" s="151" customFormat="1" ht="15">
      <c r="A148" s="161">
        <v>140</v>
      </c>
      <c r="B148" s="131"/>
      <c r="C148" s="443"/>
      <c r="D148" s="478" t="s">
        <v>603</v>
      </c>
      <c r="E148" s="478"/>
      <c r="F148" s="479"/>
      <c r="G148" s="479"/>
      <c r="H148" s="292"/>
      <c r="I148" s="477">
        <f t="shared" si="10"/>
        <v>181</v>
      </c>
      <c r="J148" s="294">
        <v>159</v>
      </c>
      <c r="K148" s="294">
        <v>22</v>
      </c>
      <c r="L148" s="294"/>
      <c r="M148" s="294"/>
      <c r="N148" s="294"/>
      <c r="O148" s="294"/>
      <c r="P148" s="294"/>
      <c r="Q148" s="295"/>
      <c r="R148" s="294"/>
      <c r="S148" s="294"/>
      <c r="T148" s="294"/>
      <c r="U148" s="294"/>
      <c r="V148" s="294"/>
      <c r="W148" s="294"/>
      <c r="X148" s="294"/>
      <c r="Y148" s="294"/>
      <c r="Z148" s="294"/>
      <c r="AA148" s="294"/>
      <c r="AB148" s="294"/>
      <c r="AC148" s="294"/>
      <c r="AD148" s="294"/>
    </row>
    <row r="149" spans="1:30" s="764" customFormat="1" ht="25.5" customHeight="1">
      <c r="A149" s="161">
        <v>141</v>
      </c>
      <c r="B149" s="449"/>
      <c r="C149" s="450"/>
      <c r="D149" s="1340" t="s">
        <v>984</v>
      </c>
      <c r="E149" s="759"/>
      <c r="F149" s="760"/>
      <c r="G149" s="760"/>
      <c r="H149" s="761"/>
      <c r="I149" s="762">
        <f t="shared" si="10"/>
        <v>876</v>
      </c>
      <c r="J149" s="763">
        <f>SUM(J147:J148)</f>
        <v>771</v>
      </c>
      <c r="K149" s="763">
        <f aca="true" t="shared" si="20" ref="K149:Q149">SUM(K147:K148)</f>
        <v>105</v>
      </c>
      <c r="L149" s="763">
        <f t="shared" si="20"/>
        <v>0</v>
      </c>
      <c r="M149" s="763">
        <f t="shared" si="20"/>
        <v>0</v>
      </c>
      <c r="N149" s="763">
        <f t="shared" si="20"/>
        <v>0</v>
      </c>
      <c r="O149" s="763">
        <f t="shared" si="20"/>
        <v>0</v>
      </c>
      <c r="P149" s="763">
        <f t="shared" si="20"/>
        <v>0</v>
      </c>
      <c r="Q149" s="1307">
        <f t="shared" si="20"/>
        <v>0</v>
      </c>
      <c r="R149" s="763"/>
      <c r="S149" s="763"/>
      <c r="T149" s="763"/>
      <c r="U149" s="763"/>
      <c r="V149" s="763"/>
      <c r="W149" s="763"/>
      <c r="X149" s="763"/>
      <c r="Y149" s="763"/>
      <c r="Z149" s="763"/>
      <c r="AA149" s="763"/>
      <c r="AB149" s="763"/>
      <c r="AC149" s="763"/>
      <c r="AD149" s="763"/>
    </row>
    <row r="150" spans="1:30" s="1631" customFormat="1" ht="31.5" customHeight="1">
      <c r="A150" s="161">
        <v>142</v>
      </c>
      <c r="B150" s="1622"/>
      <c r="C150" s="1623"/>
      <c r="D150" s="1623" t="s">
        <v>385</v>
      </c>
      <c r="E150" s="1624"/>
      <c r="F150" s="1625">
        <f>SUM(F119:F139)</f>
        <v>744151</v>
      </c>
      <c r="G150" s="1625">
        <f>SUM(G119:G139)</f>
        <v>655996</v>
      </c>
      <c r="H150" s="1625">
        <f>SUM(H119:H139)+H145</f>
        <v>732935</v>
      </c>
      <c r="I150" s="1626"/>
      <c r="J150" s="1627"/>
      <c r="K150" s="1627"/>
      <c r="L150" s="1628"/>
      <c r="M150" s="1628"/>
      <c r="N150" s="1628"/>
      <c r="O150" s="1628"/>
      <c r="P150" s="1628"/>
      <c r="Q150" s="1629"/>
      <c r="R150" s="1561"/>
      <c r="S150" s="1630"/>
      <c r="T150" s="1630"/>
      <c r="U150" s="1630"/>
      <c r="V150" s="1630"/>
      <c r="W150" s="1630"/>
      <c r="X150" s="1630"/>
      <c r="Y150" s="1630"/>
      <c r="Z150" s="1630"/>
      <c r="AA150" s="1630"/>
      <c r="AB150" s="1630"/>
      <c r="AC150" s="1630"/>
      <c r="AD150" s="1630"/>
    </row>
    <row r="151" spans="1:30" s="1158" customFormat="1" ht="15">
      <c r="A151" s="161">
        <v>143</v>
      </c>
      <c r="B151" s="1128"/>
      <c r="C151" s="1129"/>
      <c r="D151" s="1170" t="s">
        <v>602</v>
      </c>
      <c r="E151" s="1171"/>
      <c r="F151" s="1172"/>
      <c r="G151" s="1172"/>
      <c r="H151" s="1152"/>
      <c r="I151" s="1153">
        <f t="shared" si="10"/>
        <v>637158</v>
      </c>
      <c r="J151" s="1157">
        <f aca="true" t="shared" si="21" ref="J151:Q152">SUM(J146,J140,J135,J126,J120)</f>
        <v>402559</v>
      </c>
      <c r="K151" s="1157">
        <f t="shared" si="21"/>
        <v>113141</v>
      </c>
      <c r="L151" s="1157">
        <f t="shared" si="21"/>
        <v>113990</v>
      </c>
      <c r="M151" s="1157">
        <f t="shared" si="21"/>
        <v>0</v>
      </c>
      <c r="N151" s="1157">
        <f t="shared" si="21"/>
        <v>4958</v>
      </c>
      <c r="O151" s="1157">
        <f t="shared" si="21"/>
        <v>2510</v>
      </c>
      <c r="P151" s="1157">
        <f t="shared" si="21"/>
        <v>0</v>
      </c>
      <c r="Q151" s="1168">
        <f t="shared" si="21"/>
        <v>0</v>
      </c>
      <c r="R151" s="1157"/>
      <c r="S151" s="1157"/>
      <c r="T151" s="1157"/>
      <c r="U151" s="1157"/>
      <c r="V151" s="1157"/>
      <c r="W151" s="1157"/>
      <c r="X151" s="1157"/>
      <c r="Y151" s="1157"/>
      <c r="Z151" s="1157"/>
      <c r="AA151" s="1157"/>
      <c r="AB151" s="1157"/>
      <c r="AC151" s="1157"/>
      <c r="AD151" s="1157"/>
    </row>
    <row r="152" spans="1:30" s="148" customFormat="1" ht="15">
      <c r="A152" s="161">
        <v>144</v>
      </c>
      <c r="B152" s="120"/>
      <c r="C152" s="111"/>
      <c r="D152" s="103" t="s">
        <v>875</v>
      </c>
      <c r="E152" s="1566"/>
      <c r="F152" s="744"/>
      <c r="G152" s="744"/>
      <c r="H152" s="283"/>
      <c r="I152" s="476">
        <f t="shared" si="10"/>
        <v>763340</v>
      </c>
      <c r="J152" s="152">
        <f t="shared" si="21"/>
        <v>485436</v>
      </c>
      <c r="K152" s="152">
        <f t="shared" si="21"/>
        <v>137516</v>
      </c>
      <c r="L152" s="152">
        <f t="shared" si="21"/>
        <v>124704</v>
      </c>
      <c r="M152" s="152">
        <f t="shared" si="21"/>
        <v>0</v>
      </c>
      <c r="N152" s="152">
        <f t="shared" si="21"/>
        <v>1808</v>
      </c>
      <c r="O152" s="152">
        <f t="shared" si="21"/>
        <v>13876</v>
      </c>
      <c r="P152" s="152">
        <f t="shared" si="21"/>
        <v>0</v>
      </c>
      <c r="Q152" s="284">
        <f t="shared" si="21"/>
        <v>0</v>
      </c>
      <c r="R152" s="152"/>
      <c r="S152" s="152"/>
      <c r="T152" s="152"/>
      <c r="U152" s="152"/>
      <c r="V152" s="152"/>
      <c r="W152" s="152"/>
      <c r="X152" s="152"/>
      <c r="Y152" s="152"/>
      <c r="Z152" s="152"/>
      <c r="AA152" s="152"/>
      <c r="AB152" s="152"/>
      <c r="AC152" s="152"/>
      <c r="AD152" s="152"/>
    </row>
    <row r="153" spans="1:30" s="151" customFormat="1" ht="30">
      <c r="A153" s="161">
        <v>145</v>
      </c>
      <c r="B153" s="131"/>
      <c r="C153" s="443"/>
      <c r="D153" s="714" t="s">
        <v>1172</v>
      </c>
      <c r="E153" s="1574"/>
      <c r="F153" s="745"/>
      <c r="G153" s="745"/>
      <c r="H153" s="292"/>
      <c r="I153" s="477">
        <f t="shared" si="10"/>
        <v>18517</v>
      </c>
      <c r="J153" s="294">
        <f>SUM(J148,J142:J143,J137,J128:J130,J122:J122)+J123+J132+J131</f>
        <v>7489</v>
      </c>
      <c r="K153" s="294">
        <f aca="true" t="shared" si="22" ref="K153:Q153">SUM(K148,K142:K143,K137,K128:K130,K122:K122)+K123+K132+K131</f>
        <v>2279</v>
      </c>
      <c r="L153" s="294">
        <f t="shared" si="22"/>
        <v>1449</v>
      </c>
      <c r="M153" s="294">
        <f t="shared" si="22"/>
        <v>0</v>
      </c>
      <c r="N153" s="294">
        <f t="shared" si="22"/>
        <v>-300</v>
      </c>
      <c r="O153" s="294">
        <f t="shared" si="22"/>
        <v>7600</v>
      </c>
      <c r="P153" s="294">
        <f t="shared" si="22"/>
        <v>0</v>
      </c>
      <c r="Q153" s="295">
        <f t="shared" si="22"/>
        <v>0</v>
      </c>
      <c r="R153" s="294"/>
      <c r="S153" s="294"/>
      <c r="T153" s="294"/>
      <c r="U153" s="294"/>
      <c r="V153" s="294"/>
      <c r="W153" s="294"/>
      <c r="X153" s="294"/>
      <c r="Y153" s="294"/>
      <c r="Z153" s="294"/>
      <c r="AA153" s="294"/>
      <c r="AB153" s="294"/>
      <c r="AC153" s="294"/>
      <c r="AD153" s="294"/>
    </row>
    <row r="154" spans="1:30" s="176" customFormat="1" ht="15.75" thickBot="1">
      <c r="A154" s="161">
        <v>146</v>
      </c>
      <c r="B154" s="487"/>
      <c r="C154" s="488"/>
      <c r="D154" s="747" t="s">
        <v>984</v>
      </c>
      <c r="E154" s="523"/>
      <c r="F154" s="746"/>
      <c r="G154" s="746"/>
      <c r="H154" s="489"/>
      <c r="I154" s="490">
        <f t="shared" si="10"/>
        <v>781857</v>
      </c>
      <c r="J154" s="491">
        <f>SUM(J152:J153)</f>
        <v>492925</v>
      </c>
      <c r="K154" s="491">
        <f aca="true" t="shared" si="23" ref="K154:Q154">SUM(K152:K153)</f>
        <v>139795</v>
      </c>
      <c r="L154" s="491">
        <f t="shared" si="23"/>
        <v>126153</v>
      </c>
      <c r="M154" s="491">
        <f t="shared" si="23"/>
        <v>0</v>
      </c>
      <c r="N154" s="491">
        <f t="shared" si="23"/>
        <v>1508</v>
      </c>
      <c r="O154" s="491">
        <f t="shared" si="23"/>
        <v>21476</v>
      </c>
      <c r="P154" s="491">
        <f t="shared" si="23"/>
        <v>0</v>
      </c>
      <c r="Q154" s="1305">
        <f t="shared" si="23"/>
        <v>0</v>
      </c>
      <c r="R154" s="198"/>
      <c r="S154" s="198"/>
      <c r="T154" s="198"/>
      <c r="U154" s="198"/>
      <c r="V154" s="198"/>
      <c r="W154" s="198"/>
      <c r="X154" s="198"/>
      <c r="Y154" s="198"/>
      <c r="Z154" s="198"/>
      <c r="AA154" s="198"/>
      <c r="AB154" s="198"/>
      <c r="AC154" s="198"/>
      <c r="AD154" s="198"/>
    </row>
    <row r="155" spans="1:30" s="171" customFormat="1" ht="15.75" thickTop="1">
      <c r="A155" s="161">
        <v>147</v>
      </c>
      <c r="B155" s="114">
        <v>10</v>
      </c>
      <c r="C155" s="115"/>
      <c r="D155" s="116" t="s">
        <v>350</v>
      </c>
      <c r="E155" s="162" t="s">
        <v>31</v>
      </c>
      <c r="F155" s="276">
        <v>172414</v>
      </c>
      <c r="G155" s="276">
        <v>162519</v>
      </c>
      <c r="H155" s="277">
        <v>174762</v>
      </c>
      <c r="I155" s="493"/>
      <c r="J155" s="163"/>
      <c r="K155" s="163"/>
      <c r="L155" s="163"/>
      <c r="M155" s="163"/>
      <c r="N155" s="163"/>
      <c r="O155" s="163"/>
      <c r="P155" s="163"/>
      <c r="Q155" s="664"/>
      <c r="R155" s="265"/>
      <c r="S155" s="265"/>
      <c r="T155" s="265"/>
      <c r="U155" s="265"/>
      <c r="V155" s="265"/>
      <c r="W155" s="265"/>
      <c r="X155" s="265"/>
      <c r="Y155" s="265"/>
      <c r="Z155" s="265"/>
      <c r="AA155" s="265"/>
      <c r="AB155" s="265"/>
      <c r="AC155" s="265"/>
      <c r="AD155" s="265"/>
    </row>
    <row r="156" spans="1:30" s="1158" customFormat="1" ht="15">
      <c r="A156" s="161">
        <v>148</v>
      </c>
      <c r="B156" s="1128"/>
      <c r="C156" s="1129"/>
      <c r="D156" s="1130" t="s">
        <v>602</v>
      </c>
      <c r="E156" s="1150"/>
      <c r="F156" s="1151"/>
      <c r="G156" s="1151"/>
      <c r="H156" s="1152"/>
      <c r="I156" s="1153">
        <f aca="true" t="shared" si="24" ref="I156:I237">SUM(J156:Q156)</f>
        <v>162042</v>
      </c>
      <c r="J156" s="1154">
        <v>61830</v>
      </c>
      <c r="K156" s="1154">
        <v>16013</v>
      </c>
      <c r="L156" s="1154">
        <v>65958</v>
      </c>
      <c r="M156" s="1155"/>
      <c r="N156" s="1155">
        <v>500</v>
      </c>
      <c r="O156" s="1155">
        <v>17741</v>
      </c>
      <c r="P156" s="1155"/>
      <c r="Q156" s="1156"/>
      <c r="R156" s="1157"/>
      <c r="S156" s="1157"/>
      <c r="T156" s="1157"/>
      <c r="U156" s="1157"/>
      <c r="V156" s="1157"/>
      <c r="W156" s="1157"/>
      <c r="X156" s="1157"/>
      <c r="Y156" s="1157"/>
      <c r="Z156" s="1157"/>
      <c r="AA156" s="1157"/>
      <c r="AB156" s="1157"/>
      <c r="AC156" s="1157"/>
      <c r="AD156" s="1157"/>
    </row>
    <row r="157" spans="1:30" s="148" customFormat="1" ht="15">
      <c r="A157" s="161">
        <v>149</v>
      </c>
      <c r="B157" s="120"/>
      <c r="C157" s="111"/>
      <c r="D157" s="121" t="s">
        <v>875</v>
      </c>
      <c r="E157" s="164"/>
      <c r="F157" s="282"/>
      <c r="G157" s="282"/>
      <c r="H157" s="283"/>
      <c r="I157" s="476">
        <f t="shared" si="24"/>
        <v>245640</v>
      </c>
      <c r="J157" s="279">
        <v>78963</v>
      </c>
      <c r="K157" s="279">
        <v>19356</v>
      </c>
      <c r="L157" s="279">
        <v>75428</v>
      </c>
      <c r="M157" s="280"/>
      <c r="N157" s="280">
        <v>43</v>
      </c>
      <c r="O157" s="280">
        <v>21741</v>
      </c>
      <c r="P157" s="280">
        <v>50109</v>
      </c>
      <c r="Q157" s="281"/>
      <c r="R157" s="152"/>
      <c r="S157" s="152"/>
      <c r="T157" s="152"/>
      <c r="U157" s="152"/>
      <c r="V157" s="152"/>
      <c r="W157" s="152"/>
      <c r="X157" s="152"/>
      <c r="Y157" s="152"/>
      <c r="Z157" s="152"/>
      <c r="AA157" s="152"/>
      <c r="AB157" s="152"/>
      <c r="AC157" s="152"/>
      <c r="AD157" s="152"/>
    </row>
    <row r="158" spans="1:30" s="151" customFormat="1" ht="15">
      <c r="A158" s="161">
        <v>150</v>
      </c>
      <c r="B158" s="131"/>
      <c r="C158" s="443"/>
      <c r="D158" s="138" t="s">
        <v>991</v>
      </c>
      <c r="E158" s="1479"/>
      <c r="F158" s="473"/>
      <c r="G158" s="473"/>
      <c r="H158" s="292"/>
      <c r="I158" s="477">
        <f t="shared" si="24"/>
        <v>112</v>
      </c>
      <c r="J158" s="294">
        <v>88</v>
      </c>
      <c r="K158" s="294">
        <v>24</v>
      </c>
      <c r="L158" s="294"/>
      <c r="M158" s="294"/>
      <c r="N158" s="294"/>
      <c r="O158" s="294"/>
      <c r="P158" s="294"/>
      <c r="Q158" s="295"/>
      <c r="R158" s="294"/>
      <c r="S158" s="294"/>
      <c r="T158" s="294"/>
      <c r="U158" s="294"/>
      <c r="V158" s="294"/>
      <c r="W158" s="294"/>
      <c r="X158" s="294"/>
      <c r="Y158" s="294"/>
      <c r="Z158" s="294"/>
      <c r="AA158" s="294"/>
      <c r="AB158" s="294"/>
      <c r="AC158" s="294"/>
      <c r="AD158" s="294"/>
    </row>
    <row r="159" spans="1:30" s="151" customFormat="1" ht="15">
      <c r="A159" s="161">
        <v>151</v>
      </c>
      <c r="B159" s="131"/>
      <c r="C159" s="443"/>
      <c r="D159" s="138" t="s">
        <v>1054</v>
      </c>
      <c r="E159" s="1479"/>
      <c r="F159" s="473"/>
      <c r="G159" s="473"/>
      <c r="H159" s="292"/>
      <c r="I159" s="477">
        <f t="shared" si="24"/>
        <v>816</v>
      </c>
      <c r="J159" s="294">
        <v>642</v>
      </c>
      <c r="K159" s="294">
        <v>174</v>
      </c>
      <c r="L159" s="294"/>
      <c r="M159" s="294"/>
      <c r="N159" s="294"/>
      <c r="O159" s="294"/>
      <c r="P159" s="294"/>
      <c r="Q159" s="295"/>
      <c r="R159" s="294"/>
      <c r="S159" s="294"/>
      <c r="T159" s="294"/>
      <c r="U159" s="294"/>
      <c r="V159" s="294"/>
      <c r="W159" s="294"/>
      <c r="X159" s="294"/>
      <c r="Y159" s="294"/>
      <c r="Z159" s="294"/>
      <c r="AA159" s="294"/>
      <c r="AB159" s="294"/>
      <c r="AC159" s="294"/>
      <c r="AD159" s="294"/>
    </row>
    <row r="160" spans="1:30" s="151" customFormat="1" ht="16.5">
      <c r="A160" s="161">
        <v>152</v>
      </c>
      <c r="B160" s="131"/>
      <c r="C160" s="443"/>
      <c r="D160" s="138" t="s">
        <v>1159</v>
      </c>
      <c r="E160" s="1479"/>
      <c r="F160" s="473"/>
      <c r="G160" s="473"/>
      <c r="H160" s="292"/>
      <c r="I160" s="477">
        <f t="shared" si="24"/>
        <v>20</v>
      </c>
      <c r="J160" s="294"/>
      <c r="K160" s="294"/>
      <c r="L160" s="39">
        <v>20</v>
      </c>
      <c r="M160" s="294"/>
      <c r="N160" s="294"/>
      <c r="O160" s="294"/>
      <c r="P160" s="294"/>
      <c r="Q160" s="295"/>
      <c r="R160" s="294"/>
      <c r="S160" s="294"/>
      <c r="T160" s="294"/>
      <c r="U160" s="294"/>
      <c r="V160" s="294"/>
      <c r="W160" s="294"/>
      <c r="X160" s="294"/>
      <c r="Y160" s="294"/>
      <c r="Z160" s="294"/>
      <c r="AA160" s="294"/>
      <c r="AB160" s="294"/>
      <c r="AC160" s="294"/>
      <c r="AD160" s="294"/>
    </row>
    <row r="161" spans="1:30" s="151" customFormat="1" ht="16.5">
      <c r="A161" s="161">
        <v>153</v>
      </c>
      <c r="B161" s="131"/>
      <c r="C161" s="443"/>
      <c r="D161" s="138" t="s">
        <v>1160</v>
      </c>
      <c r="E161" s="1479"/>
      <c r="F161" s="473"/>
      <c r="G161" s="473"/>
      <c r="H161" s="292"/>
      <c r="I161" s="477">
        <f t="shared" si="24"/>
        <v>20</v>
      </c>
      <c r="J161" s="294"/>
      <c r="K161" s="294"/>
      <c r="L161" s="39">
        <v>20</v>
      </c>
      <c r="M161" s="294"/>
      <c r="N161" s="294"/>
      <c r="O161" s="294"/>
      <c r="P161" s="294"/>
      <c r="Q161" s="295"/>
      <c r="R161" s="294"/>
      <c r="S161" s="294"/>
      <c r="T161" s="294"/>
      <c r="U161" s="294"/>
      <c r="V161" s="294"/>
      <c r="W161" s="294"/>
      <c r="X161" s="294"/>
      <c r="Y161" s="294"/>
      <c r="Z161" s="294"/>
      <c r="AA161" s="294"/>
      <c r="AB161" s="294"/>
      <c r="AC161" s="294"/>
      <c r="AD161" s="294"/>
    </row>
    <row r="162" spans="1:30" s="151" customFormat="1" ht="16.5">
      <c r="A162" s="161">
        <v>154</v>
      </c>
      <c r="B162" s="131"/>
      <c r="C162" s="443"/>
      <c r="D162" s="138" t="s">
        <v>1161</v>
      </c>
      <c r="E162" s="1479"/>
      <c r="F162" s="473"/>
      <c r="G162" s="473"/>
      <c r="H162" s="292"/>
      <c r="I162" s="477">
        <f t="shared" si="24"/>
        <v>15</v>
      </c>
      <c r="J162" s="294"/>
      <c r="K162" s="294"/>
      <c r="L162" s="39">
        <v>15</v>
      </c>
      <c r="M162" s="294"/>
      <c r="N162" s="294"/>
      <c r="O162" s="294"/>
      <c r="P162" s="294"/>
      <c r="Q162" s="295"/>
      <c r="R162" s="294"/>
      <c r="S162" s="294"/>
      <c r="T162" s="294"/>
      <c r="U162" s="294"/>
      <c r="V162" s="294"/>
      <c r="W162" s="294"/>
      <c r="X162" s="294"/>
      <c r="Y162" s="294"/>
      <c r="Z162" s="294"/>
      <c r="AA162" s="294"/>
      <c r="AB162" s="294"/>
      <c r="AC162" s="294"/>
      <c r="AD162" s="294"/>
    </row>
    <row r="163" spans="1:30" s="151" customFormat="1" ht="16.5">
      <c r="A163" s="161">
        <v>155</v>
      </c>
      <c r="B163" s="131"/>
      <c r="C163" s="443"/>
      <c r="D163" s="138" t="s">
        <v>1167</v>
      </c>
      <c r="E163" s="1479"/>
      <c r="F163" s="473"/>
      <c r="G163" s="473"/>
      <c r="H163" s="292"/>
      <c r="I163" s="477">
        <f t="shared" si="24"/>
        <v>50</v>
      </c>
      <c r="J163" s="294"/>
      <c r="K163" s="294"/>
      <c r="L163" s="39">
        <v>50</v>
      </c>
      <c r="M163" s="294"/>
      <c r="N163" s="294"/>
      <c r="O163" s="294"/>
      <c r="P163" s="294"/>
      <c r="Q163" s="295"/>
      <c r="R163" s="294"/>
      <c r="S163" s="294"/>
      <c r="T163" s="294"/>
      <c r="U163" s="294"/>
      <c r="V163" s="294"/>
      <c r="W163" s="294"/>
      <c r="X163" s="294"/>
      <c r="Y163" s="294"/>
      <c r="Z163" s="294"/>
      <c r="AA163" s="294"/>
      <c r="AB163" s="294"/>
      <c r="AC163" s="294"/>
      <c r="AD163" s="294"/>
    </row>
    <row r="164" spans="1:30" s="176" customFormat="1" ht="15">
      <c r="A164" s="161">
        <v>156</v>
      </c>
      <c r="B164" s="1568"/>
      <c r="C164" s="1569"/>
      <c r="D164" s="135" t="s">
        <v>984</v>
      </c>
      <c r="E164" s="170"/>
      <c r="F164" s="475"/>
      <c r="G164" s="475"/>
      <c r="H164" s="299"/>
      <c r="I164" s="278">
        <f>SUM(J164:Q164)</f>
        <v>246673</v>
      </c>
      <c r="J164" s="198">
        <f aca="true" t="shared" si="25" ref="J164:Q164">SUM(J157:J163)</f>
        <v>79693</v>
      </c>
      <c r="K164" s="198">
        <f t="shared" si="25"/>
        <v>19554</v>
      </c>
      <c r="L164" s="198">
        <f t="shared" si="25"/>
        <v>75533</v>
      </c>
      <c r="M164" s="198">
        <f t="shared" si="25"/>
        <v>0</v>
      </c>
      <c r="N164" s="198">
        <f t="shared" si="25"/>
        <v>43</v>
      </c>
      <c r="O164" s="198">
        <f t="shared" si="25"/>
        <v>21741</v>
      </c>
      <c r="P164" s="198">
        <f t="shared" si="25"/>
        <v>50109</v>
      </c>
      <c r="Q164" s="1303">
        <f t="shared" si="25"/>
        <v>0</v>
      </c>
      <c r="R164" s="198"/>
      <c r="S164" s="198"/>
      <c r="T164" s="198"/>
      <c r="U164" s="198"/>
      <c r="V164" s="198"/>
      <c r="W164" s="198"/>
      <c r="X164" s="198"/>
      <c r="Y164" s="198"/>
      <c r="Z164" s="198"/>
      <c r="AA164" s="198"/>
      <c r="AB164" s="198"/>
      <c r="AC164" s="198"/>
      <c r="AD164" s="198"/>
    </row>
    <row r="165" spans="1:30" s="167" customFormat="1" ht="15">
      <c r="A165" s="161">
        <v>157</v>
      </c>
      <c r="B165" s="125"/>
      <c r="C165" s="126">
        <v>1</v>
      </c>
      <c r="D165" s="1747" t="s">
        <v>386</v>
      </c>
      <c r="E165" s="1747"/>
      <c r="F165" s="1747"/>
      <c r="G165" s="286">
        <v>17664</v>
      </c>
      <c r="H165" s="287">
        <v>5059</v>
      </c>
      <c r="I165" s="495"/>
      <c r="J165" s="279"/>
      <c r="K165" s="279"/>
      <c r="L165" s="279"/>
      <c r="M165" s="280"/>
      <c r="N165" s="280"/>
      <c r="O165" s="279"/>
      <c r="P165" s="280"/>
      <c r="Q165" s="281"/>
      <c r="R165" s="290"/>
      <c r="S165" s="290"/>
      <c r="T165" s="290"/>
      <c r="U165" s="290"/>
      <c r="V165" s="290"/>
      <c r="W165" s="290"/>
      <c r="X165" s="290"/>
      <c r="Y165" s="290"/>
      <c r="Z165" s="290"/>
      <c r="AA165" s="290"/>
      <c r="AB165" s="290"/>
      <c r="AC165" s="290"/>
      <c r="AD165" s="290"/>
    </row>
    <row r="166" spans="1:30" s="1158" customFormat="1" ht="15">
      <c r="A166" s="161">
        <v>158</v>
      </c>
      <c r="B166" s="1128"/>
      <c r="C166" s="1129"/>
      <c r="D166" s="1166" t="s">
        <v>602</v>
      </c>
      <c r="E166" s="1166"/>
      <c r="F166" s="1167"/>
      <c r="G166" s="1167"/>
      <c r="H166" s="1152"/>
      <c r="I166" s="1153">
        <f t="shared" si="24"/>
        <v>13236</v>
      </c>
      <c r="J166" s="1157"/>
      <c r="K166" s="1157"/>
      <c r="L166" s="1157">
        <v>13236</v>
      </c>
      <c r="M166" s="1157"/>
      <c r="N166" s="1157"/>
      <c r="O166" s="1157"/>
      <c r="P166" s="1157"/>
      <c r="Q166" s="1168"/>
      <c r="R166" s="1157"/>
      <c r="S166" s="1157"/>
      <c r="T166" s="1157"/>
      <c r="U166" s="1157"/>
      <c r="V166" s="1157"/>
      <c r="W166" s="1157"/>
      <c r="X166" s="1157"/>
      <c r="Y166" s="1157"/>
      <c r="Z166" s="1157"/>
      <c r="AA166" s="1157"/>
      <c r="AB166" s="1157"/>
      <c r="AC166" s="1157"/>
      <c r="AD166" s="1157"/>
    </row>
    <row r="167" spans="1:30" s="148" customFormat="1" ht="15">
      <c r="A167" s="161">
        <v>159</v>
      </c>
      <c r="B167" s="120"/>
      <c r="C167" s="111"/>
      <c r="D167" s="165" t="s">
        <v>875</v>
      </c>
      <c r="E167" s="165"/>
      <c r="F167" s="285"/>
      <c r="G167" s="285"/>
      <c r="H167" s="283"/>
      <c r="I167" s="476">
        <f t="shared" si="24"/>
        <v>34004</v>
      </c>
      <c r="J167" s="152">
        <v>1451</v>
      </c>
      <c r="K167" s="152"/>
      <c r="L167" s="152">
        <v>32553</v>
      </c>
      <c r="M167" s="152"/>
      <c r="N167" s="152"/>
      <c r="O167" s="152"/>
      <c r="P167" s="152"/>
      <c r="Q167" s="284"/>
      <c r="R167" s="152"/>
      <c r="S167" s="152"/>
      <c r="T167" s="152"/>
      <c r="U167" s="152"/>
      <c r="V167" s="152"/>
      <c r="W167" s="152"/>
      <c r="X167" s="152"/>
      <c r="Y167" s="152"/>
      <c r="Z167" s="152"/>
      <c r="AA167" s="152"/>
      <c r="AB167" s="152"/>
      <c r="AC167" s="152"/>
      <c r="AD167" s="152"/>
    </row>
    <row r="168" spans="1:30" s="151" customFormat="1" ht="15">
      <c r="A168" s="161">
        <v>160</v>
      </c>
      <c r="B168" s="131"/>
      <c r="C168" s="443"/>
      <c r="D168" s="478" t="s">
        <v>603</v>
      </c>
      <c r="E168" s="478"/>
      <c r="F168" s="479"/>
      <c r="G168" s="479"/>
      <c r="H168" s="292"/>
      <c r="I168" s="477">
        <f t="shared" si="24"/>
        <v>0</v>
      </c>
      <c r="J168" s="294"/>
      <c r="K168" s="294"/>
      <c r="L168" s="294"/>
      <c r="M168" s="294"/>
      <c r="N168" s="294"/>
      <c r="O168" s="294"/>
      <c r="P168" s="294"/>
      <c r="Q168" s="295"/>
      <c r="R168" s="294"/>
      <c r="S168" s="294"/>
      <c r="T168" s="294"/>
      <c r="U168" s="294"/>
      <c r="V168" s="294"/>
      <c r="W168" s="294"/>
      <c r="X168" s="294"/>
      <c r="Y168" s="294"/>
      <c r="Z168" s="294"/>
      <c r="AA168" s="294"/>
      <c r="AB168" s="294"/>
      <c r="AC168" s="294"/>
      <c r="AD168" s="294"/>
    </row>
    <row r="169" spans="1:30" s="176" customFormat="1" ht="15">
      <c r="A169" s="161">
        <v>161</v>
      </c>
      <c r="B169" s="1568"/>
      <c r="C169" s="1569"/>
      <c r="D169" s="480" t="s">
        <v>984</v>
      </c>
      <c r="E169" s="480"/>
      <c r="F169" s="481"/>
      <c r="G169" s="481"/>
      <c r="H169" s="299"/>
      <c r="I169" s="278">
        <f>SUM(J169:Q169)</f>
        <v>34004</v>
      </c>
      <c r="J169" s="198">
        <f aca="true" t="shared" si="26" ref="J169:Q169">SUM(J167:J168)</f>
        <v>1451</v>
      </c>
      <c r="K169" s="198">
        <f t="shared" si="26"/>
        <v>0</v>
      </c>
      <c r="L169" s="198">
        <f t="shared" si="26"/>
        <v>32553</v>
      </c>
      <c r="M169" s="198">
        <f t="shared" si="26"/>
        <v>0</v>
      </c>
      <c r="N169" s="198">
        <f t="shared" si="26"/>
        <v>0</v>
      </c>
      <c r="O169" s="198">
        <f t="shared" si="26"/>
        <v>0</v>
      </c>
      <c r="P169" s="198">
        <f t="shared" si="26"/>
        <v>0</v>
      </c>
      <c r="Q169" s="1303">
        <f t="shared" si="26"/>
        <v>0</v>
      </c>
      <c r="R169" s="198"/>
      <c r="S169" s="198"/>
      <c r="T169" s="198"/>
      <c r="U169" s="198"/>
      <c r="V169" s="198"/>
      <c r="W169" s="198"/>
      <c r="X169" s="198"/>
      <c r="Y169" s="198"/>
      <c r="Z169" s="198"/>
      <c r="AA169" s="198"/>
      <c r="AB169" s="198"/>
      <c r="AC169" s="198"/>
      <c r="AD169" s="198"/>
    </row>
    <row r="170" spans="1:30" s="167" customFormat="1" ht="30">
      <c r="A170" s="161">
        <v>162</v>
      </c>
      <c r="B170" s="125"/>
      <c r="C170" s="126">
        <v>2</v>
      </c>
      <c r="D170" s="1573" t="s">
        <v>407</v>
      </c>
      <c r="E170" s="166"/>
      <c r="F170" s="286"/>
      <c r="G170" s="286"/>
      <c r="H170" s="287">
        <v>1811</v>
      </c>
      <c r="I170" s="495"/>
      <c r="J170" s="175"/>
      <c r="K170" s="175"/>
      <c r="L170" s="288"/>
      <c r="M170" s="288"/>
      <c r="N170" s="288"/>
      <c r="O170" s="288"/>
      <c r="P170" s="288"/>
      <c r="Q170" s="289"/>
      <c r="R170" s="290"/>
      <c r="S170" s="290"/>
      <c r="T170" s="290"/>
      <c r="U170" s="290"/>
      <c r="V170" s="290"/>
      <c r="W170" s="290"/>
      <c r="X170" s="290"/>
      <c r="Y170" s="290"/>
      <c r="Z170" s="290"/>
      <c r="AA170" s="290"/>
      <c r="AB170" s="290"/>
      <c r="AC170" s="290"/>
      <c r="AD170" s="290"/>
    </row>
    <row r="171" spans="1:30" s="1158" customFormat="1" ht="15">
      <c r="A171" s="161">
        <v>163</v>
      </c>
      <c r="B171" s="1128"/>
      <c r="C171" s="1129"/>
      <c r="D171" s="1166" t="s">
        <v>602</v>
      </c>
      <c r="E171" s="1166"/>
      <c r="F171" s="1167"/>
      <c r="G171" s="1167"/>
      <c r="H171" s="1152"/>
      <c r="I171" s="1153">
        <f>J171+K171+L171+M171+N171+O171+P171+Q171</f>
        <v>0</v>
      </c>
      <c r="J171" s="1157"/>
      <c r="K171" s="1157"/>
      <c r="L171" s="1157"/>
      <c r="M171" s="1157"/>
      <c r="N171" s="1157"/>
      <c r="O171" s="1157"/>
      <c r="P171" s="1157"/>
      <c r="Q171" s="1168"/>
      <c r="R171" s="1157"/>
      <c r="S171" s="1157"/>
      <c r="T171" s="1157"/>
      <c r="U171" s="1157"/>
      <c r="V171" s="1157"/>
      <c r="W171" s="1157"/>
      <c r="X171" s="1157"/>
      <c r="Y171" s="1157"/>
      <c r="Z171" s="1157"/>
      <c r="AA171" s="1157"/>
      <c r="AB171" s="1157"/>
      <c r="AC171" s="1157"/>
      <c r="AD171" s="1157"/>
    </row>
    <row r="172" spans="1:30" s="148" customFormat="1" ht="15">
      <c r="A172" s="161">
        <v>164</v>
      </c>
      <c r="B172" s="120"/>
      <c r="C172" s="111"/>
      <c r="D172" s="1149" t="s">
        <v>875</v>
      </c>
      <c r="E172" s="165"/>
      <c r="F172" s="285"/>
      <c r="G172" s="285"/>
      <c r="H172" s="283"/>
      <c r="I172" s="476">
        <f>J172+K172+L172+M172+N172+O172+P172+Q172</f>
        <v>0</v>
      </c>
      <c r="J172" s="152"/>
      <c r="K172" s="152"/>
      <c r="L172" s="152"/>
      <c r="M172" s="152"/>
      <c r="N172" s="152"/>
      <c r="O172" s="152"/>
      <c r="P172" s="152"/>
      <c r="Q172" s="284"/>
      <c r="R172" s="152"/>
      <c r="S172" s="152"/>
      <c r="T172" s="152"/>
      <c r="U172" s="152"/>
      <c r="V172" s="152"/>
      <c r="W172" s="152"/>
      <c r="X172" s="152"/>
      <c r="Y172" s="152"/>
      <c r="Z172" s="152"/>
      <c r="AA172" s="152"/>
      <c r="AB172" s="152"/>
      <c r="AC172" s="152"/>
      <c r="AD172" s="152"/>
    </row>
    <row r="173" spans="1:30" s="151" customFormat="1" ht="15">
      <c r="A173" s="161">
        <v>165</v>
      </c>
      <c r="B173" s="131"/>
      <c r="C173" s="443"/>
      <c r="D173" s="478" t="s">
        <v>603</v>
      </c>
      <c r="E173" s="478"/>
      <c r="F173" s="479"/>
      <c r="G173" s="479"/>
      <c r="H173" s="292"/>
      <c r="I173" s="477">
        <f>J173+K173+L173+M173+N173+O173+P173+Q173</f>
        <v>0</v>
      </c>
      <c r="J173" s="294"/>
      <c r="K173" s="294"/>
      <c r="L173" s="294"/>
      <c r="M173" s="294"/>
      <c r="N173" s="294"/>
      <c r="O173" s="294"/>
      <c r="P173" s="294"/>
      <c r="Q173" s="295"/>
      <c r="R173" s="294"/>
      <c r="S173" s="294"/>
      <c r="T173" s="294"/>
      <c r="U173" s="294"/>
      <c r="V173" s="294"/>
      <c r="W173" s="294"/>
      <c r="X173" s="294"/>
      <c r="Y173" s="294"/>
      <c r="Z173" s="294"/>
      <c r="AA173" s="294"/>
      <c r="AB173" s="294"/>
      <c r="AC173" s="294"/>
      <c r="AD173" s="294"/>
    </row>
    <row r="174" spans="1:30" s="176" customFormat="1" ht="15">
      <c r="A174" s="161">
        <v>166</v>
      </c>
      <c r="B174" s="1568"/>
      <c r="C174" s="1569"/>
      <c r="D174" s="480" t="s">
        <v>984</v>
      </c>
      <c r="E174" s="480"/>
      <c r="F174" s="481"/>
      <c r="G174" s="481"/>
      <c r="H174" s="299"/>
      <c r="I174" s="278">
        <f>J174+K174+L174+M174+N174+O174+P174+Q174</f>
        <v>0</v>
      </c>
      <c r="J174" s="198">
        <f>SUM(J172:J173)</f>
        <v>0</v>
      </c>
      <c r="K174" s="198">
        <f>SUM(K172:K173)</f>
        <v>0</v>
      </c>
      <c r="L174" s="198">
        <f>SUM(L172:L173)</f>
        <v>0</v>
      </c>
      <c r="M174" s="198">
        <f>SUM(M172:M173)</f>
        <v>0</v>
      </c>
      <c r="N174" s="198">
        <f>SUM(N172:N173)</f>
        <v>0</v>
      </c>
      <c r="O174" s="198">
        <f>SUM(O172:O173)</f>
        <v>0</v>
      </c>
      <c r="P174" s="198">
        <f>SUM(P172:P173)</f>
        <v>0</v>
      </c>
      <c r="Q174" s="1303">
        <f>SUM(Q172:Q173)</f>
        <v>0</v>
      </c>
      <c r="R174" s="198"/>
      <c r="S174" s="198"/>
      <c r="T174" s="198"/>
      <c r="U174" s="198"/>
      <c r="V174" s="198"/>
      <c r="W174" s="198"/>
      <c r="X174" s="198"/>
      <c r="Y174" s="198"/>
      <c r="Z174" s="198"/>
      <c r="AA174" s="198"/>
      <c r="AB174" s="198"/>
      <c r="AC174" s="198"/>
      <c r="AD174" s="198"/>
    </row>
    <row r="175" spans="1:30" s="167" customFormat="1" ht="15">
      <c r="A175" s="161">
        <v>167</v>
      </c>
      <c r="B175" s="125"/>
      <c r="C175" s="126">
        <v>3</v>
      </c>
      <c r="D175" s="1747" t="s">
        <v>408</v>
      </c>
      <c r="E175" s="1747"/>
      <c r="F175" s="1747"/>
      <c r="G175" s="1747"/>
      <c r="H175" s="1748"/>
      <c r="I175" s="495"/>
      <c r="J175" s="175"/>
      <c r="K175" s="175"/>
      <c r="L175" s="288"/>
      <c r="M175" s="288"/>
      <c r="N175" s="288"/>
      <c r="O175" s="288"/>
      <c r="P175" s="288"/>
      <c r="Q175" s="289"/>
      <c r="R175" s="290"/>
      <c r="S175" s="290"/>
      <c r="T175" s="290"/>
      <c r="U175" s="290"/>
      <c r="V175" s="290"/>
      <c r="W175" s="290"/>
      <c r="X175" s="290"/>
      <c r="Y175" s="290"/>
      <c r="Z175" s="290"/>
      <c r="AA175" s="290"/>
      <c r="AB175" s="290"/>
      <c r="AC175" s="290"/>
      <c r="AD175" s="290"/>
    </row>
    <row r="176" spans="1:30" s="1158" customFormat="1" ht="15">
      <c r="A176" s="161">
        <v>168</v>
      </c>
      <c r="B176" s="1128"/>
      <c r="C176" s="1129"/>
      <c r="D176" s="1166" t="s">
        <v>602</v>
      </c>
      <c r="E176" s="1166"/>
      <c r="F176" s="1167"/>
      <c r="G176" s="1167"/>
      <c r="H176" s="1152"/>
      <c r="I176" s="1153">
        <f t="shared" si="24"/>
        <v>0</v>
      </c>
      <c r="J176" s="1157"/>
      <c r="K176" s="1157"/>
      <c r="L176" s="1157"/>
      <c r="M176" s="1157"/>
      <c r="N176" s="1157"/>
      <c r="O176" s="1157"/>
      <c r="P176" s="1157"/>
      <c r="Q176" s="1168"/>
      <c r="R176" s="1157"/>
      <c r="S176" s="1157"/>
      <c r="T176" s="1157"/>
      <c r="U176" s="1157"/>
      <c r="V176" s="1157"/>
      <c r="W176" s="1157"/>
      <c r="X176" s="1157"/>
      <c r="Y176" s="1157"/>
      <c r="Z176" s="1157"/>
      <c r="AA176" s="1157"/>
      <c r="AB176" s="1157"/>
      <c r="AC176" s="1157"/>
      <c r="AD176" s="1157"/>
    </row>
    <row r="177" spans="1:30" s="148" customFormat="1" ht="15">
      <c r="A177" s="161">
        <v>169</v>
      </c>
      <c r="B177" s="120"/>
      <c r="C177" s="111"/>
      <c r="D177" s="165" t="s">
        <v>875</v>
      </c>
      <c r="E177" s="165"/>
      <c r="F177" s="285"/>
      <c r="G177" s="285"/>
      <c r="H177" s="283"/>
      <c r="I177" s="476">
        <f t="shared" si="24"/>
        <v>4510</v>
      </c>
      <c r="J177" s="152"/>
      <c r="K177" s="152"/>
      <c r="L177" s="152">
        <v>4510</v>
      </c>
      <c r="M177" s="152"/>
      <c r="N177" s="152"/>
      <c r="O177" s="152"/>
      <c r="P177" s="152"/>
      <c r="Q177" s="284"/>
      <c r="R177" s="152"/>
      <c r="S177" s="152"/>
      <c r="T177" s="152"/>
      <c r="U177" s="152"/>
      <c r="V177" s="152"/>
      <c r="W177" s="152"/>
      <c r="X177" s="152"/>
      <c r="Y177" s="152"/>
      <c r="Z177" s="152"/>
      <c r="AA177" s="152"/>
      <c r="AB177" s="152"/>
      <c r="AC177" s="152"/>
      <c r="AD177" s="152"/>
    </row>
    <row r="178" spans="1:30" s="151" customFormat="1" ht="15">
      <c r="A178" s="161">
        <v>170</v>
      </c>
      <c r="B178" s="131"/>
      <c r="C178" s="443"/>
      <c r="D178" s="478" t="s">
        <v>603</v>
      </c>
      <c r="E178" s="478"/>
      <c r="F178" s="479"/>
      <c r="G178" s="479"/>
      <c r="H178" s="292"/>
      <c r="I178" s="477">
        <f t="shared" si="24"/>
        <v>0</v>
      </c>
      <c r="J178" s="294"/>
      <c r="K178" s="294"/>
      <c r="L178" s="294"/>
      <c r="M178" s="294"/>
      <c r="N178" s="294"/>
      <c r="O178" s="294"/>
      <c r="P178" s="294"/>
      <c r="Q178" s="295"/>
      <c r="R178" s="294"/>
      <c r="S178" s="294"/>
      <c r="T178" s="294"/>
      <c r="U178" s="294"/>
      <c r="V178" s="294"/>
      <c r="W178" s="294"/>
      <c r="X178" s="294"/>
      <c r="Y178" s="294"/>
      <c r="Z178" s="294"/>
      <c r="AA178" s="294"/>
      <c r="AB178" s="294"/>
      <c r="AC178" s="294"/>
      <c r="AD178" s="294"/>
    </row>
    <row r="179" spans="1:30" s="176" customFormat="1" ht="15">
      <c r="A179" s="161">
        <v>171</v>
      </c>
      <c r="B179" s="1568"/>
      <c r="C179" s="1569"/>
      <c r="D179" s="480" t="s">
        <v>984</v>
      </c>
      <c r="E179" s="480"/>
      <c r="F179" s="481"/>
      <c r="G179" s="481"/>
      <c r="H179" s="299"/>
      <c r="I179" s="278">
        <f t="shared" si="24"/>
        <v>4510</v>
      </c>
      <c r="J179" s="198">
        <f>SUM(J177:J178)</f>
        <v>0</v>
      </c>
      <c r="K179" s="198">
        <f aca="true" t="shared" si="27" ref="K179:Q179">SUM(K177:K178)</f>
        <v>0</v>
      </c>
      <c r="L179" s="198">
        <f t="shared" si="27"/>
        <v>4510</v>
      </c>
      <c r="M179" s="198">
        <f t="shared" si="27"/>
        <v>0</v>
      </c>
      <c r="N179" s="198">
        <f t="shared" si="27"/>
        <v>0</v>
      </c>
      <c r="O179" s="198">
        <f t="shared" si="27"/>
        <v>0</v>
      </c>
      <c r="P179" s="198">
        <f t="shared" si="27"/>
        <v>0</v>
      </c>
      <c r="Q179" s="1303">
        <f t="shared" si="27"/>
        <v>0</v>
      </c>
      <c r="R179" s="198"/>
      <c r="S179" s="198"/>
      <c r="T179" s="198"/>
      <c r="U179" s="198"/>
      <c r="V179" s="198"/>
      <c r="W179" s="198"/>
      <c r="X179" s="198"/>
      <c r="Y179" s="198"/>
      <c r="Z179" s="198"/>
      <c r="AA179" s="198"/>
      <c r="AB179" s="198"/>
      <c r="AC179" s="198"/>
      <c r="AD179" s="198"/>
    </row>
    <row r="180" spans="1:30" s="171" customFormat="1" ht="15">
      <c r="A180" s="161">
        <v>172</v>
      </c>
      <c r="B180" s="114">
        <v>11</v>
      </c>
      <c r="C180" s="115"/>
      <c r="D180" s="116" t="s">
        <v>94</v>
      </c>
      <c r="E180" s="162" t="s">
        <v>31</v>
      </c>
      <c r="F180" s="276">
        <v>98692</v>
      </c>
      <c r="G180" s="276">
        <v>75506</v>
      </c>
      <c r="H180" s="277">
        <v>83378</v>
      </c>
      <c r="I180" s="495"/>
      <c r="J180" s="175"/>
      <c r="K180" s="175"/>
      <c r="L180" s="288"/>
      <c r="M180" s="288"/>
      <c r="N180" s="288"/>
      <c r="O180" s="288"/>
      <c r="P180" s="288"/>
      <c r="Q180" s="289"/>
      <c r="R180" s="265"/>
      <c r="S180" s="265"/>
      <c r="T180" s="265"/>
      <c r="U180" s="265"/>
      <c r="V180" s="265"/>
      <c r="W180" s="265"/>
      <c r="X180" s="265"/>
      <c r="Y180" s="265"/>
      <c r="Z180" s="265"/>
      <c r="AA180" s="265"/>
      <c r="AB180" s="265"/>
      <c r="AC180" s="265"/>
      <c r="AD180" s="265"/>
    </row>
    <row r="181" spans="1:30" s="1158" customFormat="1" ht="15">
      <c r="A181" s="161">
        <v>173</v>
      </c>
      <c r="B181" s="1128"/>
      <c r="C181" s="1129"/>
      <c r="D181" s="1130" t="s">
        <v>602</v>
      </c>
      <c r="E181" s="1150"/>
      <c r="F181" s="1151"/>
      <c r="G181" s="1151"/>
      <c r="H181" s="1152"/>
      <c r="I181" s="1153">
        <f t="shared" si="24"/>
        <v>82967</v>
      </c>
      <c r="J181" s="1154">
        <v>47656</v>
      </c>
      <c r="K181" s="1154">
        <v>12676</v>
      </c>
      <c r="L181" s="1154">
        <v>22435</v>
      </c>
      <c r="M181" s="1155"/>
      <c r="N181" s="1155">
        <v>200</v>
      </c>
      <c r="O181" s="1155"/>
      <c r="P181" s="1155"/>
      <c r="Q181" s="1156"/>
      <c r="R181" s="1157"/>
      <c r="S181" s="1157"/>
      <c r="T181" s="1157"/>
      <c r="U181" s="1157"/>
      <c r="V181" s="1157"/>
      <c r="W181" s="1157"/>
      <c r="X181" s="1157"/>
      <c r="Y181" s="1157"/>
      <c r="Z181" s="1157"/>
      <c r="AA181" s="1157"/>
      <c r="AB181" s="1157"/>
      <c r="AC181" s="1157"/>
      <c r="AD181" s="1157"/>
    </row>
    <row r="182" spans="1:30" s="148" customFormat="1" ht="15">
      <c r="A182" s="161">
        <v>174</v>
      </c>
      <c r="B182" s="120"/>
      <c r="C182" s="111"/>
      <c r="D182" s="121" t="s">
        <v>875</v>
      </c>
      <c r="E182" s="164"/>
      <c r="F182" s="282"/>
      <c r="G182" s="282"/>
      <c r="H182" s="283"/>
      <c r="I182" s="476">
        <f t="shared" si="24"/>
        <v>99775</v>
      </c>
      <c r="J182" s="279">
        <v>49781</v>
      </c>
      <c r="K182" s="279">
        <v>13215</v>
      </c>
      <c r="L182" s="279">
        <v>33075</v>
      </c>
      <c r="M182" s="280"/>
      <c r="N182" s="280">
        <v>15</v>
      </c>
      <c r="O182" s="280">
        <v>3689</v>
      </c>
      <c r="P182" s="280"/>
      <c r="Q182" s="281"/>
      <c r="R182" s="152"/>
      <c r="S182" s="152"/>
      <c r="T182" s="152"/>
      <c r="U182" s="152"/>
      <c r="V182" s="152"/>
      <c r="W182" s="152"/>
      <c r="X182" s="152"/>
      <c r="Y182" s="152"/>
      <c r="Z182" s="152"/>
      <c r="AA182" s="152"/>
      <c r="AB182" s="152"/>
      <c r="AC182" s="152"/>
      <c r="AD182" s="152"/>
    </row>
    <row r="183" spans="1:30" s="122" customFormat="1" ht="15">
      <c r="A183" s="161">
        <v>175</v>
      </c>
      <c r="B183" s="131"/>
      <c r="C183" s="443"/>
      <c r="D183" s="138" t="s">
        <v>991</v>
      </c>
      <c r="E183" s="1480"/>
      <c r="F183" s="292"/>
      <c r="G183" s="292"/>
      <c r="H183" s="292"/>
      <c r="I183" s="1293">
        <f t="shared" si="24"/>
        <v>55</v>
      </c>
      <c r="J183" s="692">
        <v>43</v>
      </c>
      <c r="K183" s="692">
        <v>12</v>
      </c>
      <c r="L183" s="692"/>
      <c r="M183" s="692"/>
      <c r="N183" s="692"/>
      <c r="O183" s="692"/>
      <c r="P183" s="692"/>
      <c r="Q183" s="1294"/>
      <c r="R183" s="692"/>
      <c r="S183" s="692"/>
      <c r="T183" s="692"/>
      <c r="U183" s="692"/>
      <c r="V183" s="692"/>
      <c r="W183" s="692"/>
      <c r="X183" s="692"/>
      <c r="Y183" s="692"/>
      <c r="Z183" s="692"/>
      <c r="AA183" s="692"/>
      <c r="AB183" s="692"/>
      <c r="AC183" s="692"/>
      <c r="AD183" s="692"/>
    </row>
    <row r="184" spans="1:30" s="122" customFormat="1" ht="15">
      <c r="A184" s="161">
        <v>176</v>
      </c>
      <c r="B184" s="131"/>
      <c r="C184" s="443"/>
      <c r="D184" s="138" t="s">
        <v>1053</v>
      </c>
      <c r="E184" s="1480"/>
      <c r="F184" s="292"/>
      <c r="G184" s="292"/>
      <c r="H184" s="292"/>
      <c r="I184" s="1293">
        <f t="shared" si="24"/>
        <v>437</v>
      </c>
      <c r="J184" s="692">
        <v>344</v>
      </c>
      <c r="K184" s="692">
        <v>93</v>
      </c>
      <c r="L184" s="692"/>
      <c r="M184" s="692"/>
      <c r="N184" s="692"/>
      <c r="O184" s="692"/>
      <c r="P184" s="692"/>
      <c r="Q184" s="1294"/>
      <c r="R184" s="692"/>
      <c r="S184" s="692"/>
      <c r="T184" s="692"/>
      <c r="U184" s="692"/>
      <c r="V184" s="692"/>
      <c r="W184" s="692"/>
      <c r="X184" s="692"/>
      <c r="Y184" s="692"/>
      <c r="Z184" s="692"/>
      <c r="AA184" s="692"/>
      <c r="AB184" s="692"/>
      <c r="AC184" s="692"/>
      <c r="AD184" s="692"/>
    </row>
    <row r="185" spans="1:30" s="122" customFormat="1" ht="15">
      <c r="A185" s="161">
        <v>177</v>
      </c>
      <c r="B185" s="131"/>
      <c r="C185" s="443"/>
      <c r="D185" s="138" t="s">
        <v>1070</v>
      </c>
      <c r="E185" s="1480"/>
      <c r="F185" s="292"/>
      <c r="G185" s="292"/>
      <c r="H185" s="292"/>
      <c r="I185" s="1293">
        <f t="shared" si="24"/>
        <v>7347</v>
      </c>
      <c r="J185" s="692">
        <v>-1240</v>
      </c>
      <c r="K185" s="692">
        <v>-196</v>
      </c>
      <c r="L185" s="692">
        <v>8938</v>
      </c>
      <c r="M185" s="692"/>
      <c r="N185" s="692"/>
      <c r="O185" s="692">
        <v>-155</v>
      </c>
      <c r="P185" s="692"/>
      <c r="Q185" s="1294"/>
      <c r="R185" s="692"/>
      <c r="S185" s="692"/>
      <c r="T185" s="692"/>
      <c r="U185" s="692"/>
      <c r="V185" s="692"/>
      <c r="W185" s="692"/>
      <c r="X185" s="692"/>
      <c r="Y185" s="692"/>
      <c r="Z185" s="692"/>
      <c r="AA185" s="692"/>
      <c r="AB185" s="692"/>
      <c r="AC185" s="692"/>
      <c r="AD185" s="692"/>
    </row>
    <row r="186" spans="1:30" s="176" customFormat="1" ht="15">
      <c r="A186" s="161">
        <v>178</v>
      </c>
      <c r="B186" s="1568"/>
      <c r="C186" s="1569"/>
      <c r="D186" s="135" t="s">
        <v>984</v>
      </c>
      <c r="E186" s="170"/>
      <c r="F186" s="475"/>
      <c r="G186" s="475"/>
      <c r="H186" s="299"/>
      <c r="I186" s="278">
        <f t="shared" si="24"/>
        <v>107614</v>
      </c>
      <c r="J186" s="198">
        <f>SUM(J182:J185)</f>
        <v>48928</v>
      </c>
      <c r="K186" s="198">
        <f aca="true" t="shared" si="28" ref="K186:Q186">SUM(K182:K185)</f>
        <v>13124</v>
      </c>
      <c r="L186" s="198">
        <f t="shared" si="28"/>
        <v>42013</v>
      </c>
      <c r="M186" s="198">
        <f t="shared" si="28"/>
        <v>0</v>
      </c>
      <c r="N186" s="198">
        <f t="shared" si="28"/>
        <v>15</v>
      </c>
      <c r="O186" s="198">
        <f t="shared" si="28"/>
        <v>3534</v>
      </c>
      <c r="P186" s="198">
        <f t="shared" si="28"/>
        <v>0</v>
      </c>
      <c r="Q186" s="1303">
        <f t="shared" si="28"/>
        <v>0</v>
      </c>
      <c r="R186" s="198"/>
      <c r="S186" s="198"/>
      <c r="T186" s="198"/>
      <c r="U186" s="198"/>
      <c r="V186" s="198"/>
      <c r="W186" s="198"/>
      <c r="X186" s="198"/>
      <c r="Y186" s="198"/>
      <c r="Z186" s="198"/>
      <c r="AA186" s="198"/>
      <c r="AB186" s="198"/>
      <c r="AC186" s="198"/>
      <c r="AD186" s="198"/>
    </row>
    <row r="187" spans="1:30" s="167" customFormat="1" ht="15">
      <c r="A187" s="161">
        <v>179</v>
      </c>
      <c r="B187" s="125"/>
      <c r="C187" s="126">
        <v>1</v>
      </c>
      <c r="D187" s="1747" t="s">
        <v>386</v>
      </c>
      <c r="E187" s="1747"/>
      <c r="F187" s="1747"/>
      <c r="G187" s="286">
        <v>9667</v>
      </c>
      <c r="H187" s="287">
        <v>11800</v>
      </c>
      <c r="I187" s="495"/>
      <c r="J187" s="279"/>
      <c r="K187" s="279"/>
      <c r="L187" s="279"/>
      <c r="M187" s="280"/>
      <c r="N187" s="280"/>
      <c r="O187" s="280"/>
      <c r="P187" s="280"/>
      <c r="Q187" s="281"/>
      <c r="R187" s="290"/>
      <c r="S187" s="290"/>
      <c r="T187" s="290"/>
      <c r="U187" s="290"/>
      <c r="V187" s="290"/>
      <c r="W187" s="290"/>
      <c r="X187" s="290"/>
      <c r="Y187" s="290"/>
      <c r="Z187" s="290"/>
      <c r="AA187" s="290"/>
      <c r="AB187" s="290"/>
      <c r="AC187" s="290"/>
      <c r="AD187" s="290"/>
    </row>
    <row r="188" spans="1:30" s="1158" customFormat="1" ht="15">
      <c r="A188" s="161">
        <v>180</v>
      </c>
      <c r="B188" s="1128"/>
      <c r="C188" s="1129"/>
      <c r="D188" s="1166" t="s">
        <v>602</v>
      </c>
      <c r="E188" s="1166"/>
      <c r="F188" s="1167"/>
      <c r="G188" s="1167"/>
      <c r="H188" s="1152"/>
      <c r="I188" s="1153">
        <f t="shared" si="24"/>
        <v>8200</v>
      </c>
      <c r="J188" s="1157"/>
      <c r="K188" s="1157"/>
      <c r="L188" s="1157">
        <v>8200</v>
      </c>
      <c r="M188" s="1157"/>
      <c r="N188" s="1157"/>
      <c r="O188" s="1157"/>
      <c r="P188" s="1157"/>
      <c r="Q188" s="1168"/>
      <c r="R188" s="1157"/>
      <c r="S188" s="1157"/>
      <c r="T188" s="1157"/>
      <c r="U188" s="1157"/>
      <c r="V188" s="1157"/>
      <c r="W188" s="1157"/>
      <c r="X188" s="1157"/>
      <c r="Y188" s="1157"/>
      <c r="Z188" s="1157"/>
      <c r="AA188" s="1157"/>
      <c r="AB188" s="1157"/>
      <c r="AC188" s="1157"/>
      <c r="AD188" s="1157"/>
    </row>
    <row r="189" spans="1:30" s="148" customFormat="1" ht="15">
      <c r="A189" s="161">
        <v>181</v>
      </c>
      <c r="B189" s="120"/>
      <c r="C189" s="111"/>
      <c r="D189" s="165" t="s">
        <v>875</v>
      </c>
      <c r="E189" s="165"/>
      <c r="F189" s="285"/>
      <c r="G189" s="285"/>
      <c r="H189" s="283"/>
      <c r="I189" s="476">
        <f t="shared" si="24"/>
        <v>11300</v>
      </c>
      <c r="J189" s="152"/>
      <c r="K189" s="152"/>
      <c r="L189" s="152">
        <v>11300</v>
      </c>
      <c r="M189" s="152"/>
      <c r="N189" s="152"/>
      <c r="O189" s="152"/>
      <c r="P189" s="152"/>
      <c r="Q189" s="284"/>
      <c r="R189" s="152"/>
      <c r="S189" s="152"/>
      <c r="T189" s="152"/>
      <c r="U189" s="152"/>
      <c r="V189" s="152"/>
      <c r="W189" s="152"/>
      <c r="X189" s="152"/>
      <c r="Y189" s="152"/>
      <c r="Z189" s="152"/>
      <c r="AA189" s="152"/>
      <c r="AB189" s="152"/>
      <c r="AC189" s="152"/>
      <c r="AD189" s="152"/>
    </row>
    <row r="190" spans="1:30" s="151" customFormat="1" ht="15">
      <c r="A190" s="161">
        <v>182</v>
      </c>
      <c r="B190" s="131"/>
      <c r="C190" s="443"/>
      <c r="D190" s="478" t="s">
        <v>603</v>
      </c>
      <c r="E190" s="478"/>
      <c r="F190" s="479"/>
      <c r="G190" s="479"/>
      <c r="H190" s="292"/>
      <c r="I190" s="477">
        <f t="shared" si="24"/>
        <v>0</v>
      </c>
      <c r="J190" s="294"/>
      <c r="K190" s="294"/>
      <c r="L190" s="294"/>
      <c r="M190" s="294"/>
      <c r="N190" s="294"/>
      <c r="O190" s="294"/>
      <c r="P190" s="294"/>
      <c r="Q190" s="295"/>
      <c r="R190" s="294"/>
      <c r="S190" s="294"/>
      <c r="T190" s="294"/>
      <c r="U190" s="294"/>
      <c r="V190" s="294"/>
      <c r="W190" s="294"/>
      <c r="X190" s="294"/>
      <c r="Y190" s="294"/>
      <c r="Z190" s="294"/>
      <c r="AA190" s="294"/>
      <c r="AB190" s="294"/>
      <c r="AC190" s="294"/>
      <c r="AD190" s="294"/>
    </row>
    <row r="191" spans="1:30" s="176" customFormat="1" ht="15">
      <c r="A191" s="161">
        <v>183</v>
      </c>
      <c r="B191" s="1568"/>
      <c r="C191" s="1569"/>
      <c r="D191" s="480" t="s">
        <v>984</v>
      </c>
      <c r="E191" s="480"/>
      <c r="F191" s="481"/>
      <c r="G191" s="481"/>
      <c r="H191" s="299"/>
      <c r="I191" s="278">
        <f t="shared" si="24"/>
        <v>11300</v>
      </c>
      <c r="J191" s="198">
        <f>SUM(J189:J190)</f>
        <v>0</v>
      </c>
      <c r="K191" s="198">
        <f>SUM(K189:K190)</f>
        <v>0</v>
      </c>
      <c r="L191" s="198">
        <f>SUM(L189:L190)</f>
        <v>11300</v>
      </c>
      <c r="M191" s="198">
        <f>SUM(M189:M190)</f>
        <v>0</v>
      </c>
      <c r="N191" s="198">
        <f>SUM(N189:N190)</f>
        <v>0</v>
      </c>
      <c r="O191" s="198">
        <f>SUM(O189:O190)</f>
        <v>0</v>
      </c>
      <c r="P191" s="198">
        <f>SUM(P189:P190)</f>
        <v>0</v>
      </c>
      <c r="Q191" s="1303">
        <f>SUM(Q189:Q190)</f>
        <v>0</v>
      </c>
      <c r="R191" s="198"/>
      <c r="S191" s="198"/>
      <c r="T191" s="198"/>
      <c r="U191" s="198"/>
      <c r="V191" s="198"/>
      <c r="W191" s="198"/>
      <c r="X191" s="198"/>
      <c r="Y191" s="198"/>
      <c r="Z191" s="198"/>
      <c r="AA191" s="198"/>
      <c r="AB191" s="198"/>
      <c r="AC191" s="198"/>
      <c r="AD191" s="198"/>
    </row>
    <row r="192" spans="1:30" s="167" customFormat="1" ht="30">
      <c r="A192" s="161">
        <v>184</v>
      </c>
      <c r="B192" s="125"/>
      <c r="C192" s="126">
        <v>2</v>
      </c>
      <c r="D192" s="1573" t="s">
        <v>407</v>
      </c>
      <c r="E192" s="166"/>
      <c r="F192" s="286"/>
      <c r="G192" s="286"/>
      <c r="H192" s="287">
        <v>1571</v>
      </c>
      <c r="I192" s="495"/>
      <c r="J192" s="175"/>
      <c r="K192" s="175"/>
      <c r="L192" s="288"/>
      <c r="M192" s="288"/>
      <c r="N192" s="288"/>
      <c r="O192" s="288"/>
      <c r="P192" s="288"/>
      <c r="Q192" s="289"/>
      <c r="R192" s="290"/>
      <c r="S192" s="290"/>
      <c r="T192" s="290"/>
      <c r="U192" s="290"/>
      <c r="V192" s="290"/>
      <c r="W192" s="290"/>
      <c r="X192" s="290"/>
      <c r="Y192" s="290"/>
      <c r="Z192" s="290"/>
      <c r="AA192" s="290"/>
      <c r="AB192" s="290"/>
      <c r="AC192" s="290"/>
      <c r="AD192" s="290"/>
    </row>
    <row r="193" spans="1:30" s="1158" customFormat="1" ht="15">
      <c r="A193" s="161">
        <v>185</v>
      </c>
      <c r="B193" s="1128"/>
      <c r="C193" s="1129"/>
      <c r="D193" s="1166" t="s">
        <v>602</v>
      </c>
      <c r="E193" s="1166"/>
      <c r="F193" s="1167"/>
      <c r="G193" s="1167"/>
      <c r="H193" s="1152"/>
      <c r="I193" s="1153">
        <f t="shared" si="24"/>
        <v>0</v>
      </c>
      <c r="J193" s="1157"/>
      <c r="K193" s="1157"/>
      <c r="L193" s="1157"/>
      <c r="M193" s="1157"/>
      <c r="N193" s="1157"/>
      <c r="O193" s="1157"/>
      <c r="P193" s="1157"/>
      <c r="Q193" s="1168"/>
      <c r="R193" s="1157"/>
      <c r="S193" s="1157"/>
      <c r="T193" s="1157"/>
      <c r="U193" s="1157"/>
      <c r="V193" s="1157"/>
      <c r="W193" s="1157"/>
      <c r="X193" s="1157"/>
      <c r="Y193" s="1157"/>
      <c r="Z193" s="1157"/>
      <c r="AA193" s="1157"/>
      <c r="AB193" s="1157"/>
      <c r="AC193" s="1157"/>
      <c r="AD193" s="1157"/>
    </row>
    <row r="194" spans="1:30" s="148" customFormat="1" ht="15">
      <c r="A194" s="161">
        <v>186</v>
      </c>
      <c r="B194" s="120"/>
      <c r="C194" s="111"/>
      <c r="D194" s="165" t="s">
        <v>875</v>
      </c>
      <c r="E194" s="165"/>
      <c r="F194" s="285"/>
      <c r="G194" s="285"/>
      <c r="H194" s="283"/>
      <c r="I194" s="476">
        <f t="shared" si="24"/>
        <v>996</v>
      </c>
      <c r="J194" s="152">
        <v>784</v>
      </c>
      <c r="K194" s="152">
        <v>212</v>
      </c>
      <c r="L194" s="152"/>
      <c r="M194" s="152"/>
      <c r="N194" s="152"/>
      <c r="O194" s="152"/>
      <c r="P194" s="152"/>
      <c r="Q194" s="284"/>
      <c r="R194" s="152"/>
      <c r="S194" s="152"/>
      <c r="T194" s="152"/>
      <c r="U194" s="152"/>
      <c r="V194" s="152"/>
      <c r="W194" s="152"/>
      <c r="X194" s="152"/>
      <c r="Y194" s="152"/>
      <c r="Z194" s="152"/>
      <c r="AA194" s="152"/>
      <c r="AB194" s="152"/>
      <c r="AC194" s="152"/>
      <c r="AD194" s="152"/>
    </row>
    <row r="195" spans="1:30" s="151" customFormat="1" ht="15">
      <c r="A195" s="161">
        <v>187</v>
      </c>
      <c r="B195" s="131"/>
      <c r="C195" s="443"/>
      <c r="D195" s="478" t="s">
        <v>603</v>
      </c>
      <c r="E195" s="478"/>
      <c r="F195" s="479"/>
      <c r="G195" s="479"/>
      <c r="H195" s="292"/>
      <c r="I195" s="477">
        <f t="shared" si="24"/>
        <v>0</v>
      </c>
      <c r="J195" s="294"/>
      <c r="K195" s="294"/>
      <c r="L195" s="294"/>
      <c r="M195" s="294"/>
      <c r="N195" s="294"/>
      <c r="O195" s="294"/>
      <c r="P195" s="294"/>
      <c r="Q195" s="295"/>
      <c r="R195" s="294"/>
      <c r="S195" s="294"/>
      <c r="T195" s="294"/>
      <c r="U195" s="294"/>
      <c r="V195" s="294"/>
      <c r="W195" s="294"/>
      <c r="X195" s="294"/>
      <c r="Y195" s="294"/>
      <c r="Z195" s="294"/>
      <c r="AA195" s="294"/>
      <c r="AB195" s="294"/>
      <c r="AC195" s="294"/>
      <c r="AD195" s="294"/>
    </row>
    <row r="196" spans="1:30" s="176" customFormat="1" ht="15">
      <c r="A196" s="161">
        <v>188</v>
      </c>
      <c r="B196" s="1568"/>
      <c r="C196" s="1569"/>
      <c r="D196" s="480" t="s">
        <v>984</v>
      </c>
      <c r="E196" s="480"/>
      <c r="F196" s="481"/>
      <c r="G196" s="481"/>
      <c r="H196" s="299"/>
      <c r="I196" s="278">
        <f t="shared" si="24"/>
        <v>996</v>
      </c>
      <c r="J196" s="198">
        <f>SUM(J194:J195)</f>
        <v>784</v>
      </c>
      <c r="K196" s="198">
        <f aca="true" t="shared" si="29" ref="K196:Q196">SUM(K194:K195)</f>
        <v>212</v>
      </c>
      <c r="L196" s="198">
        <f t="shared" si="29"/>
        <v>0</v>
      </c>
      <c r="M196" s="198">
        <f t="shared" si="29"/>
        <v>0</v>
      </c>
      <c r="N196" s="198">
        <f t="shared" si="29"/>
        <v>0</v>
      </c>
      <c r="O196" s="198">
        <f t="shared" si="29"/>
        <v>0</v>
      </c>
      <c r="P196" s="198">
        <f t="shared" si="29"/>
        <v>0</v>
      </c>
      <c r="Q196" s="1303">
        <f t="shared" si="29"/>
        <v>0</v>
      </c>
      <c r="R196" s="198"/>
      <c r="S196" s="198"/>
      <c r="T196" s="198"/>
      <c r="U196" s="198"/>
      <c r="V196" s="198"/>
      <c r="W196" s="198"/>
      <c r="X196" s="198"/>
      <c r="Y196" s="198"/>
      <c r="Z196" s="198"/>
      <c r="AA196" s="198"/>
      <c r="AB196" s="198"/>
      <c r="AC196" s="198"/>
      <c r="AD196" s="198"/>
    </row>
    <row r="197" spans="1:30" s="171" customFormat="1" ht="15">
      <c r="A197" s="161">
        <v>189</v>
      </c>
      <c r="B197" s="114">
        <v>12</v>
      </c>
      <c r="C197" s="115"/>
      <c r="D197" s="116" t="s">
        <v>96</v>
      </c>
      <c r="E197" s="162" t="s">
        <v>31</v>
      </c>
      <c r="F197" s="276">
        <v>357972</v>
      </c>
      <c r="G197" s="276">
        <v>356202</v>
      </c>
      <c r="H197" s="277">
        <v>396066</v>
      </c>
      <c r="I197" s="495"/>
      <c r="J197" s="175"/>
      <c r="K197" s="175"/>
      <c r="L197" s="288"/>
      <c r="M197" s="288"/>
      <c r="N197" s="288"/>
      <c r="O197" s="288"/>
      <c r="P197" s="288"/>
      <c r="Q197" s="289"/>
      <c r="R197" s="265"/>
      <c r="S197" s="265"/>
      <c r="T197" s="265"/>
      <c r="U197" s="265"/>
      <c r="V197" s="265"/>
      <c r="W197" s="265"/>
      <c r="X197" s="265"/>
      <c r="Y197" s="265"/>
      <c r="Z197" s="265"/>
      <c r="AA197" s="265"/>
      <c r="AB197" s="265"/>
      <c r="AC197" s="265"/>
      <c r="AD197" s="265"/>
    </row>
    <row r="198" spans="1:30" s="1158" customFormat="1" ht="15">
      <c r="A198" s="161">
        <v>190</v>
      </c>
      <c r="B198" s="1128"/>
      <c r="C198" s="1129"/>
      <c r="D198" s="1130" t="s">
        <v>602</v>
      </c>
      <c r="E198" s="1150"/>
      <c r="F198" s="1151"/>
      <c r="G198" s="1151"/>
      <c r="H198" s="1152"/>
      <c r="I198" s="1153">
        <f t="shared" si="24"/>
        <v>364547</v>
      </c>
      <c r="J198" s="1154">
        <v>130650</v>
      </c>
      <c r="K198" s="1154">
        <v>36403</v>
      </c>
      <c r="L198" s="1154">
        <v>183402</v>
      </c>
      <c r="M198" s="1155"/>
      <c r="N198" s="1155">
        <v>1392</v>
      </c>
      <c r="O198" s="1155">
        <v>12700</v>
      </c>
      <c r="P198" s="1155"/>
      <c r="Q198" s="1156"/>
      <c r="R198" s="1157"/>
      <c r="S198" s="1157"/>
      <c r="T198" s="1157"/>
      <c r="U198" s="1157"/>
      <c r="V198" s="1157"/>
      <c r="W198" s="1157"/>
      <c r="X198" s="1157"/>
      <c r="Y198" s="1157"/>
      <c r="Z198" s="1157"/>
      <c r="AA198" s="1157"/>
      <c r="AB198" s="1157"/>
      <c r="AC198" s="1157"/>
      <c r="AD198" s="1157"/>
    </row>
    <row r="199" spans="1:30" s="148" customFormat="1" ht="15">
      <c r="A199" s="161">
        <v>191</v>
      </c>
      <c r="B199" s="120"/>
      <c r="C199" s="111"/>
      <c r="D199" s="121" t="s">
        <v>875</v>
      </c>
      <c r="E199" s="164"/>
      <c r="F199" s="282"/>
      <c r="G199" s="282"/>
      <c r="H199" s="283"/>
      <c r="I199" s="476">
        <f t="shared" si="24"/>
        <v>399538</v>
      </c>
      <c r="J199" s="279">
        <v>147878</v>
      </c>
      <c r="K199" s="279">
        <v>41161</v>
      </c>
      <c r="L199" s="279">
        <v>191912</v>
      </c>
      <c r="M199" s="280"/>
      <c r="N199" s="280">
        <v>148</v>
      </c>
      <c r="O199" s="280">
        <v>18439</v>
      </c>
      <c r="P199" s="280"/>
      <c r="Q199" s="281"/>
      <c r="R199" s="152"/>
      <c r="S199" s="152"/>
      <c r="T199" s="152"/>
      <c r="U199" s="152"/>
      <c r="V199" s="152"/>
      <c r="W199" s="152"/>
      <c r="X199" s="152"/>
      <c r="Y199" s="152"/>
      <c r="Z199" s="152"/>
      <c r="AA199" s="152"/>
      <c r="AB199" s="152"/>
      <c r="AC199" s="152"/>
      <c r="AD199" s="152"/>
    </row>
    <row r="200" spans="1:30" s="151" customFormat="1" ht="15">
      <c r="A200" s="161">
        <v>192</v>
      </c>
      <c r="B200" s="131"/>
      <c r="C200" s="443"/>
      <c r="D200" s="138" t="s">
        <v>991</v>
      </c>
      <c r="E200" s="1479"/>
      <c r="F200" s="473"/>
      <c r="G200" s="473"/>
      <c r="H200" s="292"/>
      <c r="I200" s="477">
        <f t="shared" si="24"/>
        <v>309</v>
      </c>
      <c r="J200" s="294">
        <v>243</v>
      </c>
      <c r="K200" s="294">
        <v>66</v>
      </c>
      <c r="L200" s="692"/>
      <c r="M200" s="294"/>
      <c r="N200" s="294"/>
      <c r="O200" s="294"/>
      <c r="P200" s="294"/>
      <c r="Q200" s="295"/>
      <c r="R200" s="294"/>
      <c r="S200" s="294"/>
      <c r="T200" s="294"/>
      <c r="U200" s="294"/>
      <c r="V200" s="294"/>
      <c r="W200" s="294"/>
      <c r="X200" s="294"/>
      <c r="Y200" s="294"/>
      <c r="Z200" s="294"/>
      <c r="AA200" s="294"/>
      <c r="AB200" s="294"/>
      <c r="AC200" s="294"/>
      <c r="AD200" s="294"/>
    </row>
    <row r="201" spans="1:30" s="151" customFormat="1" ht="15">
      <c r="A201" s="161">
        <v>193</v>
      </c>
      <c r="B201" s="131"/>
      <c r="C201" s="443"/>
      <c r="D201" s="138" t="s">
        <v>1013</v>
      </c>
      <c r="E201" s="1479"/>
      <c r="F201" s="473"/>
      <c r="G201" s="473"/>
      <c r="H201" s="292"/>
      <c r="I201" s="477">
        <f t="shared" si="24"/>
        <v>5438</v>
      </c>
      <c r="J201" s="294"/>
      <c r="K201" s="294"/>
      <c r="L201" s="294">
        <v>3844</v>
      </c>
      <c r="M201" s="294"/>
      <c r="N201" s="294"/>
      <c r="O201" s="294">
        <v>1594</v>
      </c>
      <c r="P201" s="294"/>
      <c r="Q201" s="295"/>
      <c r="R201" s="294"/>
      <c r="S201" s="294"/>
      <c r="T201" s="294"/>
      <c r="U201" s="294"/>
      <c r="V201" s="294"/>
      <c r="W201" s="294"/>
      <c r="X201" s="294"/>
      <c r="Y201" s="294"/>
      <c r="Z201" s="294"/>
      <c r="AA201" s="294"/>
      <c r="AB201" s="294"/>
      <c r="AC201" s="294"/>
      <c r="AD201" s="294"/>
    </row>
    <row r="202" spans="1:30" s="151" customFormat="1" ht="15">
      <c r="A202" s="161">
        <v>194</v>
      </c>
      <c r="B202" s="131"/>
      <c r="C202" s="443"/>
      <c r="D202" s="138" t="s">
        <v>1053</v>
      </c>
      <c r="E202" s="1479"/>
      <c r="F202" s="473"/>
      <c r="G202" s="473"/>
      <c r="H202" s="292"/>
      <c r="I202" s="477">
        <f t="shared" si="24"/>
        <v>3092</v>
      </c>
      <c r="J202" s="294">
        <v>2434</v>
      </c>
      <c r="K202" s="294">
        <v>658</v>
      </c>
      <c r="L202" s="294"/>
      <c r="M202" s="294"/>
      <c r="N202" s="294"/>
      <c r="O202" s="294"/>
      <c r="P202" s="294"/>
      <c r="Q202" s="295"/>
      <c r="R202" s="294"/>
      <c r="S202" s="294"/>
      <c r="T202" s="294"/>
      <c r="U202" s="294"/>
      <c r="V202" s="294"/>
      <c r="W202" s="294"/>
      <c r="X202" s="294"/>
      <c r="Y202" s="294"/>
      <c r="Z202" s="294"/>
      <c r="AA202" s="294"/>
      <c r="AB202" s="294"/>
      <c r="AC202" s="294"/>
      <c r="AD202" s="294"/>
    </row>
    <row r="203" spans="1:30" s="151" customFormat="1" ht="33" customHeight="1">
      <c r="A203" s="161">
        <v>195</v>
      </c>
      <c r="B203" s="131"/>
      <c r="C203" s="443"/>
      <c r="D203" s="1749" t="s">
        <v>1245</v>
      </c>
      <c r="E203" s="1749"/>
      <c r="F203" s="1749"/>
      <c r="G203" s="1749"/>
      <c r="H203" s="292"/>
      <c r="I203" s="477">
        <f t="shared" si="24"/>
        <v>200</v>
      </c>
      <c r="J203" s="294"/>
      <c r="K203" s="294"/>
      <c r="L203" s="294">
        <v>100</v>
      </c>
      <c r="M203" s="294"/>
      <c r="N203" s="294"/>
      <c r="O203" s="294">
        <v>100</v>
      </c>
      <c r="P203" s="294"/>
      <c r="Q203" s="295"/>
      <c r="R203" s="294"/>
      <c r="S203" s="294"/>
      <c r="T203" s="294"/>
      <c r="U203" s="294"/>
      <c r="V203" s="294"/>
      <c r="W203" s="294"/>
      <c r="X203" s="294"/>
      <c r="Y203" s="294"/>
      <c r="Z203" s="294"/>
      <c r="AA203" s="294"/>
      <c r="AB203" s="294"/>
      <c r="AC203" s="294"/>
      <c r="AD203" s="294"/>
    </row>
    <row r="204" spans="1:30" s="176" customFormat="1" ht="15">
      <c r="A204" s="161">
        <v>196</v>
      </c>
      <c r="B204" s="1568"/>
      <c r="C204" s="1569"/>
      <c r="D204" s="135" t="s">
        <v>984</v>
      </c>
      <c r="E204" s="170"/>
      <c r="F204" s="475"/>
      <c r="G204" s="475"/>
      <c r="H204" s="299"/>
      <c r="I204" s="278">
        <f t="shared" si="24"/>
        <v>408577</v>
      </c>
      <c r="J204" s="198">
        <f>SUM(J199:J203)</f>
        <v>150555</v>
      </c>
      <c r="K204" s="198">
        <f aca="true" t="shared" si="30" ref="K204:Q204">SUM(K199:K203)</f>
        <v>41885</v>
      </c>
      <c r="L204" s="198">
        <f t="shared" si="30"/>
        <v>195856</v>
      </c>
      <c r="M204" s="198">
        <f t="shared" si="30"/>
        <v>0</v>
      </c>
      <c r="N204" s="198">
        <f t="shared" si="30"/>
        <v>148</v>
      </c>
      <c r="O204" s="198">
        <f t="shared" si="30"/>
        <v>20133</v>
      </c>
      <c r="P204" s="198">
        <f t="shared" si="30"/>
        <v>0</v>
      </c>
      <c r="Q204" s="1303">
        <f t="shared" si="30"/>
        <v>0</v>
      </c>
      <c r="R204" s="198"/>
      <c r="S204" s="198"/>
      <c r="T204" s="198"/>
      <c r="U204" s="198"/>
      <c r="V204" s="198"/>
      <c r="W204" s="198"/>
      <c r="X204" s="198"/>
      <c r="Y204" s="198"/>
      <c r="Z204" s="198"/>
      <c r="AA204" s="198"/>
      <c r="AB204" s="198"/>
      <c r="AC204" s="198"/>
      <c r="AD204" s="198"/>
    </row>
    <row r="205" spans="1:30" s="140" customFormat="1" ht="28.5">
      <c r="A205" s="161">
        <v>197</v>
      </c>
      <c r="B205" s="765"/>
      <c r="C205" s="723">
        <v>1</v>
      </c>
      <c r="D205" s="722" t="s">
        <v>394</v>
      </c>
      <c r="E205" s="748"/>
      <c r="F205" s="282">
        <v>30242</v>
      </c>
      <c r="G205" s="282"/>
      <c r="H205" s="283"/>
      <c r="I205" s="749"/>
      <c r="J205" s="277"/>
      <c r="K205" s="277"/>
      <c r="L205" s="277"/>
      <c r="M205" s="276"/>
      <c r="N205" s="276"/>
      <c r="O205" s="276"/>
      <c r="P205" s="276"/>
      <c r="Q205" s="750"/>
      <c r="R205" s="269"/>
      <c r="S205" s="269"/>
      <c r="T205" s="269"/>
      <c r="U205" s="269"/>
      <c r="V205" s="269"/>
      <c r="W205" s="269"/>
      <c r="X205" s="269"/>
      <c r="Y205" s="269"/>
      <c r="Z205" s="269"/>
      <c r="AA205" s="269"/>
      <c r="AB205" s="269"/>
      <c r="AC205" s="269"/>
      <c r="AD205" s="269"/>
    </row>
    <row r="206" spans="1:30" s="1158" customFormat="1" ht="15">
      <c r="A206" s="161">
        <v>198</v>
      </c>
      <c r="B206" s="1128"/>
      <c r="C206" s="1129"/>
      <c r="D206" s="1161" t="s">
        <v>602</v>
      </c>
      <c r="E206" s="1166"/>
      <c r="F206" s="1167"/>
      <c r="G206" s="1167"/>
      <c r="H206" s="1152"/>
      <c r="I206" s="1153">
        <f>J206+K206+L206+M206+N206+O206+P206+Q206</f>
        <v>0</v>
      </c>
      <c r="J206" s="1157"/>
      <c r="K206" s="1157"/>
      <c r="L206" s="1157"/>
      <c r="M206" s="1157"/>
      <c r="N206" s="1157"/>
      <c r="O206" s="1157"/>
      <c r="P206" s="1157"/>
      <c r="Q206" s="1168"/>
      <c r="R206" s="1157"/>
      <c r="S206" s="1157"/>
      <c r="T206" s="1157"/>
      <c r="U206" s="1157"/>
      <c r="V206" s="1157"/>
      <c r="W206" s="1157"/>
      <c r="X206" s="1157"/>
      <c r="Y206" s="1157"/>
      <c r="Z206" s="1157"/>
      <c r="AA206" s="1157"/>
      <c r="AB206" s="1157"/>
      <c r="AC206" s="1157"/>
      <c r="AD206" s="1157"/>
    </row>
    <row r="207" spans="1:30" s="148" customFormat="1" ht="15">
      <c r="A207" s="161">
        <v>199</v>
      </c>
      <c r="B207" s="120"/>
      <c r="C207" s="111"/>
      <c r="D207" s="1173" t="s">
        <v>875</v>
      </c>
      <c r="E207" s="165"/>
      <c r="F207" s="285"/>
      <c r="G207" s="285"/>
      <c r="H207" s="283"/>
      <c r="I207" s="476">
        <f>J207+K207+L207+M207+N207+O207+P207+Q207</f>
        <v>0</v>
      </c>
      <c r="J207" s="152"/>
      <c r="K207" s="152"/>
      <c r="L207" s="152"/>
      <c r="M207" s="152"/>
      <c r="N207" s="152"/>
      <c r="O207" s="152"/>
      <c r="P207" s="152"/>
      <c r="Q207" s="284"/>
      <c r="R207" s="152"/>
      <c r="S207" s="152"/>
      <c r="T207" s="152"/>
      <c r="U207" s="152"/>
      <c r="V207" s="152"/>
      <c r="W207" s="152"/>
      <c r="X207" s="152"/>
      <c r="Y207" s="152"/>
      <c r="Z207" s="152"/>
      <c r="AA207" s="152"/>
      <c r="AB207" s="152"/>
      <c r="AC207" s="152"/>
      <c r="AD207" s="152"/>
    </row>
    <row r="208" spans="1:30" s="151" customFormat="1" ht="15">
      <c r="A208" s="161">
        <v>200</v>
      </c>
      <c r="B208" s="131"/>
      <c r="C208" s="443"/>
      <c r="D208" s="732" t="s">
        <v>603</v>
      </c>
      <c r="E208" s="478"/>
      <c r="F208" s="479"/>
      <c r="G208" s="479"/>
      <c r="H208" s="292"/>
      <c r="I208" s="477">
        <f>J208+K208+L208+M208+N208+O208+P208+Q208</f>
        <v>0</v>
      </c>
      <c r="J208" s="294"/>
      <c r="K208" s="294"/>
      <c r="L208" s="294"/>
      <c r="M208" s="294"/>
      <c r="N208" s="294"/>
      <c r="O208" s="294"/>
      <c r="P208" s="294"/>
      <c r="Q208" s="295"/>
      <c r="R208" s="294"/>
      <c r="S208" s="294"/>
      <c r="T208" s="294"/>
      <c r="U208" s="294"/>
      <c r="V208" s="294"/>
      <c r="W208" s="294"/>
      <c r="X208" s="294"/>
      <c r="Y208" s="294"/>
      <c r="Z208" s="294"/>
      <c r="AA208" s="294"/>
      <c r="AB208" s="294"/>
      <c r="AC208" s="294"/>
      <c r="AD208" s="294"/>
    </row>
    <row r="209" spans="1:30" s="176" customFormat="1" ht="15">
      <c r="A209" s="161">
        <v>201</v>
      </c>
      <c r="B209" s="1568"/>
      <c r="C209" s="1569"/>
      <c r="D209" s="738" t="s">
        <v>984</v>
      </c>
      <c r="E209" s="480"/>
      <c r="F209" s="481"/>
      <c r="G209" s="481"/>
      <c r="H209" s="299"/>
      <c r="I209" s="278">
        <f>J209+K209+L209+M209+N209+O209+P209+Q209</f>
        <v>0</v>
      </c>
      <c r="J209" s="198">
        <f>SUM(J207:J208)</f>
        <v>0</v>
      </c>
      <c r="K209" s="198">
        <f aca="true" t="shared" si="31" ref="K209:Q209">SUM(K207:K208)</f>
        <v>0</v>
      </c>
      <c r="L209" s="198">
        <f t="shared" si="31"/>
        <v>0</v>
      </c>
      <c r="M209" s="198">
        <f t="shared" si="31"/>
        <v>0</v>
      </c>
      <c r="N209" s="198">
        <f t="shared" si="31"/>
        <v>0</v>
      </c>
      <c r="O209" s="198">
        <f t="shared" si="31"/>
        <v>0</v>
      </c>
      <c r="P209" s="198">
        <f t="shared" si="31"/>
        <v>0</v>
      </c>
      <c r="Q209" s="1303">
        <f t="shared" si="31"/>
        <v>0</v>
      </c>
      <c r="R209" s="198"/>
      <c r="S209" s="198"/>
      <c r="T209" s="198"/>
      <c r="U209" s="198"/>
      <c r="V209" s="198"/>
      <c r="W209" s="198"/>
      <c r="X209" s="198"/>
      <c r="Y209" s="198"/>
      <c r="Z209" s="198"/>
      <c r="AA209" s="198"/>
      <c r="AB209" s="198"/>
      <c r="AC209" s="198"/>
      <c r="AD209" s="198"/>
    </row>
    <row r="210" spans="1:30" s="140" customFormat="1" ht="28.5">
      <c r="A210" s="161">
        <v>202</v>
      </c>
      <c r="B210" s="765"/>
      <c r="C210" s="723">
        <v>2</v>
      </c>
      <c r="D210" s="722" t="s">
        <v>409</v>
      </c>
      <c r="E210" s="748"/>
      <c r="F210" s="282">
        <v>15061</v>
      </c>
      <c r="G210" s="282"/>
      <c r="H210" s="283"/>
      <c r="I210" s="749"/>
      <c r="J210" s="282"/>
      <c r="K210" s="282"/>
      <c r="L210" s="282"/>
      <c r="M210" s="282"/>
      <c r="N210" s="282"/>
      <c r="O210" s="282"/>
      <c r="P210" s="282"/>
      <c r="Q210" s="727"/>
      <c r="R210" s="269"/>
      <c r="S210" s="269"/>
      <c r="T210" s="269"/>
      <c r="U210" s="269"/>
      <c r="V210" s="269"/>
      <c r="W210" s="269"/>
      <c r="X210" s="269"/>
      <c r="Y210" s="269"/>
      <c r="Z210" s="269"/>
      <c r="AA210" s="269"/>
      <c r="AB210" s="269"/>
      <c r="AC210" s="269"/>
      <c r="AD210" s="269"/>
    </row>
    <row r="211" spans="1:30" s="1158" customFormat="1" ht="15">
      <c r="A211" s="161">
        <v>203</v>
      </c>
      <c r="B211" s="1128"/>
      <c r="C211" s="1129"/>
      <c r="D211" s="1161" t="s">
        <v>602</v>
      </c>
      <c r="E211" s="1166"/>
      <c r="F211" s="1167"/>
      <c r="G211" s="1167"/>
      <c r="H211" s="1152"/>
      <c r="I211" s="1153">
        <f>J211+K211+L211+M211+N211+O211+P211+Q211</f>
        <v>0</v>
      </c>
      <c r="J211" s="1157"/>
      <c r="K211" s="1157"/>
      <c r="L211" s="1157"/>
      <c r="M211" s="1157"/>
      <c r="N211" s="1157"/>
      <c r="O211" s="1157"/>
      <c r="P211" s="1157"/>
      <c r="Q211" s="1168"/>
      <c r="R211" s="1157"/>
      <c r="S211" s="1157"/>
      <c r="T211" s="1157"/>
      <c r="U211" s="1157"/>
      <c r="V211" s="1157"/>
      <c r="W211" s="1157"/>
      <c r="X211" s="1157"/>
      <c r="Y211" s="1157"/>
      <c r="Z211" s="1157"/>
      <c r="AA211" s="1157"/>
      <c r="AB211" s="1157"/>
      <c r="AC211" s="1157"/>
      <c r="AD211" s="1157"/>
    </row>
    <row r="212" spans="1:30" s="148" customFormat="1" ht="15">
      <c r="A212" s="161">
        <v>204</v>
      </c>
      <c r="B212" s="120"/>
      <c r="C212" s="111"/>
      <c r="D212" s="1173" t="s">
        <v>875</v>
      </c>
      <c r="E212" s="165"/>
      <c r="F212" s="285"/>
      <c r="G212" s="285"/>
      <c r="H212" s="283"/>
      <c r="I212" s="476">
        <f>J212+K212+L212+M212+N212+O212+P212+Q212</f>
        <v>0</v>
      </c>
      <c r="J212" s="152"/>
      <c r="K212" s="152"/>
      <c r="L212" s="152"/>
      <c r="M212" s="152"/>
      <c r="N212" s="152"/>
      <c r="O212" s="152"/>
      <c r="P212" s="152"/>
      <c r="Q212" s="284"/>
      <c r="R212" s="152"/>
      <c r="S212" s="152"/>
      <c r="T212" s="152"/>
      <c r="U212" s="152"/>
      <c r="V212" s="152"/>
      <c r="W212" s="152"/>
      <c r="X212" s="152"/>
      <c r="Y212" s="152"/>
      <c r="Z212" s="152"/>
      <c r="AA212" s="152"/>
      <c r="AB212" s="152"/>
      <c r="AC212" s="152"/>
      <c r="AD212" s="152"/>
    </row>
    <row r="213" spans="1:30" s="151" customFormat="1" ht="15">
      <c r="A213" s="161">
        <v>205</v>
      </c>
      <c r="B213" s="131"/>
      <c r="C213" s="443"/>
      <c r="D213" s="732" t="s">
        <v>603</v>
      </c>
      <c r="E213" s="478"/>
      <c r="F213" s="479"/>
      <c r="G213" s="479"/>
      <c r="H213" s="292"/>
      <c r="I213" s="477">
        <f>J213+K213+L213+M213+N213+O213+P213+Q213</f>
        <v>0</v>
      </c>
      <c r="J213" s="294"/>
      <c r="K213" s="294"/>
      <c r="L213" s="294"/>
      <c r="M213" s="294"/>
      <c r="N213" s="294"/>
      <c r="O213" s="294"/>
      <c r="P213" s="294"/>
      <c r="Q213" s="295"/>
      <c r="R213" s="294"/>
      <c r="S213" s="294"/>
      <c r="T213" s="294"/>
      <c r="U213" s="294"/>
      <c r="V213" s="294"/>
      <c r="W213" s="294"/>
      <c r="X213" s="294"/>
      <c r="Y213" s="294"/>
      <c r="Z213" s="294"/>
      <c r="AA213" s="294"/>
      <c r="AB213" s="294"/>
      <c r="AC213" s="294"/>
      <c r="AD213" s="294"/>
    </row>
    <row r="214" spans="1:30" s="176" customFormat="1" ht="15">
      <c r="A214" s="161">
        <v>206</v>
      </c>
      <c r="B214" s="1568"/>
      <c r="C214" s="1569"/>
      <c r="D214" s="738" t="s">
        <v>984</v>
      </c>
      <c r="E214" s="480"/>
      <c r="F214" s="481"/>
      <c r="G214" s="481"/>
      <c r="H214" s="299"/>
      <c r="I214" s="278">
        <f>J214+K214+L214+M214+N214+O214+P214+Q214</f>
        <v>0</v>
      </c>
      <c r="J214" s="198">
        <f>SUM(J212:J213)</f>
        <v>0</v>
      </c>
      <c r="K214" s="198">
        <f aca="true" t="shared" si="32" ref="K214:Q214">SUM(K212:K213)</f>
        <v>0</v>
      </c>
      <c r="L214" s="198">
        <f t="shared" si="32"/>
        <v>0</v>
      </c>
      <c r="M214" s="198">
        <f t="shared" si="32"/>
        <v>0</v>
      </c>
      <c r="N214" s="198">
        <f t="shared" si="32"/>
        <v>0</v>
      </c>
      <c r="O214" s="198">
        <f t="shared" si="32"/>
        <v>0</v>
      </c>
      <c r="P214" s="198">
        <f t="shared" si="32"/>
        <v>0</v>
      </c>
      <c r="Q214" s="1303">
        <f t="shared" si="32"/>
        <v>0</v>
      </c>
      <c r="R214" s="198"/>
      <c r="S214" s="198"/>
      <c r="T214" s="198"/>
      <c r="U214" s="198"/>
      <c r="V214" s="198"/>
      <c r="W214" s="198"/>
      <c r="X214" s="198"/>
      <c r="Y214" s="198"/>
      <c r="Z214" s="198"/>
      <c r="AA214" s="198"/>
      <c r="AB214" s="198"/>
      <c r="AC214" s="198"/>
      <c r="AD214" s="198"/>
    </row>
    <row r="215" spans="1:30" s="140" customFormat="1" ht="28.5">
      <c r="A215" s="161">
        <v>207</v>
      </c>
      <c r="B215" s="765"/>
      <c r="C215" s="723">
        <v>3</v>
      </c>
      <c r="D215" s="722" t="s">
        <v>387</v>
      </c>
      <c r="E215" s="748"/>
      <c r="F215" s="282">
        <v>4958</v>
      </c>
      <c r="G215" s="282">
        <v>2683</v>
      </c>
      <c r="H215" s="283">
        <v>5135</v>
      </c>
      <c r="I215" s="749"/>
      <c r="J215" s="282"/>
      <c r="K215" s="282"/>
      <c r="L215" s="282"/>
      <c r="M215" s="282"/>
      <c r="N215" s="282"/>
      <c r="O215" s="282"/>
      <c r="P215" s="282"/>
      <c r="Q215" s="727"/>
      <c r="R215" s="269"/>
      <c r="S215" s="269"/>
      <c r="T215" s="269"/>
      <c r="U215" s="269"/>
      <c r="V215" s="269"/>
      <c r="W215" s="269"/>
      <c r="X215" s="269"/>
      <c r="Y215" s="269"/>
      <c r="Z215" s="269"/>
      <c r="AA215" s="269"/>
      <c r="AB215" s="269"/>
      <c r="AC215" s="269"/>
      <c r="AD215" s="269"/>
    </row>
    <row r="216" spans="1:30" s="1158" customFormat="1" ht="15">
      <c r="A216" s="161">
        <v>208</v>
      </c>
      <c r="B216" s="1128"/>
      <c r="C216" s="1129"/>
      <c r="D216" s="1161" t="s">
        <v>602</v>
      </c>
      <c r="E216" s="1166"/>
      <c r="F216" s="1167"/>
      <c r="G216" s="1167"/>
      <c r="H216" s="1152"/>
      <c r="I216" s="1153">
        <f>J216+K216+L216+M216+N216+O216+P216+Q216</f>
        <v>0</v>
      </c>
      <c r="J216" s="1157"/>
      <c r="K216" s="1157"/>
      <c r="L216" s="1157"/>
      <c r="M216" s="1157"/>
      <c r="N216" s="1157"/>
      <c r="O216" s="1157"/>
      <c r="P216" s="1157"/>
      <c r="Q216" s="1168"/>
      <c r="R216" s="1157"/>
      <c r="S216" s="1157"/>
      <c r="T216" s="1157"/>
      <c r="U216" s="1157"/>
      <c r="V216" s="1157"/>
      <c r="W216" s="1157"/>
      <c r="X216" s="1157"/>
      <c r="Y216" s="1157"/>
      <c r="Z216" s="1157"/>
      <c r="AA216" s="1157"/>
      <c r="AB216" s="1157"/>
      <c r="AC216" s="1157"/>
      <c r="AD216" s="1157"/>
    </row>
    <row r="217" spans="1:30" s="148" customFormat="1" ht="15">
      <c r="A217" s="161">
        <v>209</v>
      </c>
      <c r="B217" s="120"/>
      <c r="C217" s="111"/>
      <c r="D217" s="1173" t="s">
        <v>875</v>
      </c>
      <c r="E217" s="165"/>
      <c r="F217" s="285"/>
      <c r="G217" s="285"/>
      <c r="H217" s="283"/>
      <c r="I217" s="476">
        <f>J217+K217+L217+M217+N217+O217+P217+Q217</f>
        <v>0</v>
      </c>
      <c r="J217" s="152"/>
      <c r="K217" s="152"/>
      <c r="L217" s="152"/>
      <c r="M217" s="152"/>
      <c r="N217" s="152"/>
      <c r="O217" s="152"/>
      <c r="P217" s="152"/>
      <c r="Q217" s="284"/>
      <c r="R217" s="152"/>
      <c r="S217" s="152"/>
      <c r="T217" s="152"/>
      <c r="U217" s="152"/>
      <c r="V217" s="152"/>
      <c r="W217" s="152"/>
      <c r="X217" s="152"/>
      <c r="Y217" s="152"/>
      <c r="Z217" s="152"/>
      <c r="AA217" s="152"/>
      <c r="AB217" s="152"/>
      <c r="AC217" s="152"/>
      <c r="AD217" s="152"/>
    </row>
    <row r="218" spans="1:30" s="151" customFormat="1" ht="15">
      <c r="A218" s="161">
        <v>210</v>
      </c>
      <c r="B218" s="131"/>
      <c r="C218" s="443"/>
      <c r="D218" s="732" t="s">
        <v>603</v>
      </c>
      <c r="E218" s="478"/>
      <c r="F218" s="479"/>
      <c r="G218" s="479"/>
      <c r="H218" s="292"/>
      <c r="I218" s="477">
        <f>J218+K218+L218+M218+N218+O218+P218+Q218</f>
        <v>0</v>
      </c>
      <c r="J218" s="294"/>
      <c r="K218" s="294"/>
      <c r="L218" s="294"/>
      <c r="M218" s="294"/>
      <c r="N218" s="294"/>
      <c r="O218" s="294"/>
      <c r="P218" s="294"/>
      <c r="Q218" s="295"/>
      <c r="R218" s="294"/>
      <c r="S218" s="294"/>
      <c r="T218" s="294"/>
      <c r="U218" s="294"/>
      <c r="V218" s="294"/>
      <c r="W218" s="294"/>
      <c r="X218" s="294"/>
      <c r="Y218" s="294"/>
      <c r="Z218" s="294"/>
      <c r="AA218" s="294"/>
      <c r="AB218" s="294"/>
      <c r="AC218" s="294"/>
      <c r="AD218" s="294"/>
    </row>
    <row r="219" spans="1:30" s="176" customFormat="1" ht="15">
      <c r="A219" s="161">
        <v>211</v>
      </c>
      <c r="B219" s="1568"/>
      <c r="C219" s="1569"/>
      <c r="D219" s="738" t="s">
        <v>984</v>
      </c>
      <c r="E219" s="480"/>
      <c r="F219" s="481"/>
      <c r="G219" s="481"/>
      <c r="H219" s="299"/>
      <c r="I219" s="278">
        <f>J219+K219+L219+M219+N219+O219+P219+Q219</f>
        <v>0</v>
      </c>
      <c r="J219" s="198">
        <f>SUM(J217:J218)</f>
        <v>0</v>
      </c>
      <c r="K219" s="198">
        <f aca="true" t="shared" si="33" ref="K219:Q219">SUM(K217:K218)</f>
        <v>0</v>
      </c>
      <c r="L219" s="198">
        <f t="shared" si="33"/>
        <v>0</v>
      </c>
      <c r="M219" s="198">
        <f t="shared" si="33"/>
        <v>0</v>
      </c>
      <c r="N219" s="198">
        <f t="shared" si="33"/>
        <v>0</v>
      </c>
      <c r="O219" s="198">
        <f t="shared" si="33"/>
        <v>0</v>
      </c>
      <c r="P219" s="198">
        <f t="shared" si="33"/>
        <v>0</v>
      </c>
      <c r="Q219" s="1303">
        <f t="shared" si="33"/>
        <v>0</v>
      </c>
      <c r="R219" s="198"/>
      <c r="S219" s="198"/>
      <c r="T219" s="198"/>
      <c r="U219" s="198"/>
      <c r="V219" s="198"/>
      <c r="W219" s="198"/>
      <c r="X219" s="198"/>
      <c r="Y219" s="198"/>
      <c r="Z219" s="198"/>
      <c r="AA219" s="198"/>
      <c r="AB219" s="198"/>
      <c r="AC219" s="198"/>
      <c r="AD219" s="198"/>
    </row>
    <row r="220" spans="1:30" s="167" customFormat="1" ht="15">
      <c r="A220" s="161">
        <v>212</v>
      </c>
      <c r="B220" s="125"/>
      <c r="C220" s="126">
        <v>4</v>
      </c>
      <c r="D220" s="1573" t="s">
        <v>379</v>
      </c>
      <c r="E220" s="166"/>
      <c r="F220" s="286"/>
      <c r="G220" s="286">
        <v>4054</v>
      </c>
      <c r="H220" s="287">
        <v>8869</v>
      </c>
      <c r="I220" s="495"/>
      <c r="J220" s="152"/>
      <c r="K220" s="152"/>
      <c r="L220" s="152"/>
      <c r="M220" s="152"/>
      <c r="N220" s="152"/>
      <c r="O220" s="152"/>
      <c r="P220" s="152"/>
      <c r="Q220" s="284"/>
      <c r="R220" s="290"/>
      <c r="S220" s="290"/>
      <c r="T220" s="290"/>
      <c r="U220" s="290"/>
      <c r="V220" s="290"/>
      <c r="W220" s="290"/>
      <c r="X220" s="290"/>
      <c r="Y220" s="290"/>
      <c r="Z220" s="290"/>
      <c r="AA220" s="290"/>
      <c r="AB220" s="290"/>
      <c r="AC220" s="290"/>
      <c r="AD220" s="290"/>
    </row>
    <row r="221" spans="1:30" s="1158" customFormat="1" ht="15">
      <c r="A221" s="161">
        <v>213</v>
      </c>
      <c r="B221" s="1128"/>
      <c r="C221" s="1129"/>
      <c r="D221" s="1161" t="s">
        <v>602</v>
      </c>
      <c r="E221" s="1166"/>
      <c r="F221" s="1167"/>
      <c r="G221" s="1167"/>
      <c r="H221" s="1152"/>
      <c r="I221" s="1153">
        <f t="shared" si="24"/>
        <v>1258</v>
      </c>
      <c r="J221" s="1157">
        <v>1108</v>
      </c>
      <c r="K221" s="1157">
        <v>150</v>
      </c>
      <c r="L221" s="1157"/>
      <c r="M221" s="1157"/>
      <c r="N221" s="1157"/>
      <c r="O221" s="1157"/>
      <c r="P221" s="1157"/>
      <c r="Q221" s="1168"/>
      <c r="R221" s="1157"/>
      <c r="S221" s="1157"/>
      <c r="T221" s="1157"/>
      <c r="U221" s="1157"/>
      <c r="V221" s="1157"/>
      <c r="W221" s="1157"/>
      <c r="X221" s="1157"/>
      <c r="Y221" s="1157"/>
      <c r="Z221" s="1157"/>
      <c r="AA221" s="1157"/>
      <c r="AB221" s="1157"/>
      <c r="AC221" s="1157"/>
      <c r="AD221" s="1157"/>
    </row>
    <row r="222" spans="1:30" s="148" customFormat="1" ht="15">
      <c r="A222" s="161">
        <v>214</v>
      </c>
      <c r="B222" s="120"/>
      <c r="C222" s="111"/>
      <c r="D222" s="1173" t="s">
        <v>875</v>
      </c>
      <c r="E222" s="165"/>
      <c r="F222" s="285"/>
      <c r="G222" s="285"/>
      <c r="H222" s="283"/>
      <c r="I222" s="476">
        <f t="shared" si="24"/>
        <v>5617</v>
      </c>
      <c r="J222" s="152">
        <v>4910</v>
      </c>
      <c r="K222" s="152">
        <v>707</v>
      </c>
      <c r="L222" s="152"/>
      <c r="M222" s="152"/>
      <c r="N222" s="152"/>
      <c r="O222" s="152"/>
      <c r="P222" s="152"/>
      <c r="Q222" s="284"/>
      <c r="R222" s="152"/>
      <c r="S222" s="152"/>
      <c r="T222" s="152"/>
      <c r="U222" s="152"/>
      <c r="V222" s="152"/>
      <c r="W222" s="152"/>
      <c r="X222" s="152"/>
      <c r="Y222" s="152"/>
      <c r="Z222" s="152"/>
      <c r="AA222" s="152"/>
      <c r="AB222" s="152"/>
      <c r="AC222" s="152"/>
      <c r="AD222" s="152"/>
    </row>
    <row r="223" spans="1:30" s="151" customFormat="1" ht="15">
      <c r="A223" s="161">
        <v>215</v>
      </c>
      <c r="B223" s="131"/>
      <c r="C223" s="443"/>
      <c r="D223" s="478" t="s">
        <v>603</v>
      </c>
      <c r="E223" s="478"/>
      <c r="F223" s="479"/>
      <c r="G223" s="479"/>
      <c r="H223" s="292"/>
      <c r="I223" s="477">
        <f t="shared" si="24"/>
        <v>1048</v>
      </c>
      <c r="J223" s="294">
        <v>825</v>
      </c>
      <c r="K223" s="294">
        <v>223</v>
      </c>
      <c r="L223" s="294"/>
      <c r="M223" s="294"/>
      <c r="N223" s="294"/>
      <c r="O223" s="294"/>
      <c r="P223" s="294"/>
      <c r="Q223" s="295"/>
      <c r="R223" s="294"/>
      <c r="S223" s="294"/>
      <c r="T223" s="294"/>
      <c r="U223" s="294"/>
      <c r="V223" s="294"/>
      <c r="W223" s="294"/>
      <c r="X223" s="294"/>
      <c r="Y223" s="294"/>
      <c r="Z223" s="294"/>
      <c r="AA223" s="294"/>
      <c r="AB223" s="294"/>
      <c r="AC223" s="294"/>
      <c r="AD223" s="294"/>
    </row>
    <row r="224" spans="1:30" s="176" customFormat="1" ht="15">
      <c r="A224" s="161">
        <v>216</v>
      </c>
      <c r="B224" s="1568"/>
      <c r="C224" s="1569"/>
      <c r="D224" s="480" t="s">
        <v>984</v>
      </c>
      <c r="E224" s="480"/>
      <c r="F224" s="481"/>
      <c r="G224" s="481"/>
      <c r="H224" s="299"/>
      <c r="I224" s="278">
        <f t="shared" si="24"/>
        <v>6665</v>
      </c>
      <c r="J224" s="198">
        <f>SUM(J222:J223)</f>
        <v>5735</v>
      </c>
      <c r="K224" s="198">
        <f aca="true" t="shared" si="34" ref="K224:Q224">SUM(K222:K223)</f>
        <v>930</v>
      </c>
      <c r="L224" s="198">
        <f t="shared" si="34"/>
        <v>0</v>
      </c>
      <c r="M224" s="198">
        <f t="shared" si="34"/>
        <v>0</v>
      </c>
      <c r="N224" s="198">
        <f t="shared" si="34"/>
        <v>0</v>
      </c>
      <c r="O224" s="198">
        <f t="shared" si="34"/>
        <v>0</v>
      </c>
      <c r="P224" s="198">
        <f t="shared" si="34"/>
        <v>0</v>
      </c>
      <c r="Q224" s="1303">
        <f t="shared" si="34"/>
        <v>0</v>
      </c>
      <c r="R224" s="198"/>
      <c r="S224" s="198"/>
      <c r="T224" s="198"/>
      <c r="U224" s="198"/>
      <c r="V224" s="198"/>
      <c r="W224" s="198"/>
      <c r="X224" s="198"/>
      <c r="Y224" s="198"/>
      <c r="Z224" s="198"/>
      <c r="AA224" s="198"/>
      <c r="AB224" s="198"/>
      <c r="AC224" s="198"/>
      <c r="AD224" s="198"/>
    </row>
    <row r="225" spans="1:30" s="171" customFormat="1" ht="25.5" customHeight="1">
      <c r="A225" s="161">
        <v>217</v>
      </c>
      <c r="B225" s="114">
        <v>13</v>
      </c>
      <c r="C225" s="115"/>
      <c r="D225" s="116" t="s">
        <v>190</v>
      </c>
      <c r="E225" s="162" t="s">
        <v>31</v>
      </c>
      <c r="F225" s="276">
        <v>249867</v>
      </c>
      <c r="G225" s="276">
        <v>237697</v>
      </c>
      <c r="H225" s="277">
        <v>359380</v>
      </c>
      <c r="I225" s="495"/>
      <c r="J225" s="175"/>
      <c r="K225" s="175"/>
      <c r="L225" s="288"/>
      <c r="M225" s="288"/>
      <c r="N225" s="288"/>
      <c r="O225" s="288"/>
      <c r="P225" s="288"/>
      <c r="Q225" s="289"/>
      <c r="R225" s="1460"/>
      <c r="S225" s="1460"/>
      <c r="T225" s="1460"/>
      <c r="U225" s="1460"/>
      <c r="V225" s="1460"/>
      <c r="W225" s="1460"/>
      <c r="X225" s="1460"/>
      <c r="Y225" s="1460"/>
      <c r="Z225" s="1460"/>
      <c r="AA225" s="1460"/>
      <c r="AB225" s="1460"/>
      <c r="AC225" s="1460"/>
      <c r="AD225" s="1460"/>
    </row>
    <row r="226" spans="1:30" s="1158" customFormat="1" ht="15">
      <c r="A226" s="161">
        <v>218</v>
      </c>
      <c r="B226" s="1128"/>
      <c r="C226" s="1129"/>
      <c r="D226" s="1130" t="s">
        <v>602</v>
      </c>
      <c r="E226" s="1150"/>
      <c r="F226" s="1151"/>
      <c r="G226" s="1151"/>
      <c r="H226" s="1152"/>
      <c r="I226" s="1153">
        <f t="shared" si="24"/>
        <v>314329</v>
      </c>
      <c r="J226" s="1154">
        <v>120119</v>
      </c>
      <c r="K226" s="1154">
        <v>29978</v>
      </c>
      <c r="L226" s="1154">
        <v>161772</v>
      </c>
      <c r="M226" s="1155"/>
      <c r="N226" s="1155">
        <v>2100</v>
      </c>
      <c r="O226" s="1155">
        <v>360</v>
      </c>
      <c r="P226" s="1155"/>
      <c r="Q226" s="1156"/>
      <c r="R226" s="1157"/>
      <c r="S226" s="1157"/>
      <c r="T226" s="1157"/>
      <c r="U226" s="1157"/>
      <c r="V226" s="1157"/>
      <c r="W226" s="1157"/>
      <c r="X226" s="1157"/>
      <c r="Y226" s="1157"/>
      <c r="Z226" s="1157"/>
      <c r="AA226" s="1157"/>
      <c r="AB226" s="1157"/>
      <c r="AC226" s="1157"/>
      <c r="AD226" s="1157"/>
    </row>
    <row r="227" spans="1:30" s="148" customFormat="1" ht="15">
      <c r="A227" s="161">
        <v>219</v>
      </c>
      <c r="B227" s="120"/>
      <c r="C227" s="111"/>
      <c r="D227" s="121" t="s">
        <v>875</v>
      </c>
      <c r="E227" s="164"/>
      <c r="F227" s="282"/>
      <c r="G227" s="282"/>
      <c r="H227" s="283"/>
      <c r="I227" s="476">
        <f t="shared" si="24"/>
        <v>352646</v>
      </c>
      <c r="J227" s="279">
        <v>123117</v>
      </c>
      <c r="K227" s="279">
        <v>30803</v>
      </c>
      <c r="L227" s="279">
        <v>186615</v>
      </c>
      <c r="M227" s="280"/>
      <c r="N227" s="280">
        <v>2500</v>
      </c>
      <c r="O227" s="280">
        <v>8611</v>
      </c>
      <c r="P227" s="280">
        <v>1000</v>
      </c>
      <c r="Q227" s="281"/>
      <c r="R227" s="152"/>
      <c r="S227" s="152"/>
      <c r="T227" s="152"/>
      <c r="U227" s="152"/>
      <c r="V227" s="152"/>
      <c r="W227" s="152"/>
      <c r="X227" s="152"/>
      <c r="Y227" s="152"/>
      <c r="Z227" s="152"/>
      <c r="AA227" s="152"/>
      <c r="AB227" s="152"/>
      <c r="AC227" s="152"/>
      <c r="AD227" s="152"/>
    </row>
    <row r="228" spans="1:30" s="151" customFormat="1" ht="15">
      <c r="A228" s="161">
        <v>220</v>
      </c>
      <c r="B228" s="131"/>
      <c r="C228" s="443"/>
      <c r="D228" s="138" t="s">
        <v>991</v>
      </c>
      <c r="E228" s="1479"/>
      <c r="F228" s="473"/>
      <c r="G228" s="473"/>
      <c r="H228" s="292"/>
      <c r="I228" s="477">
        <f t="shared" si="24"/>
        <v>230</v>
      </c>
      <c r="J228" s="294">
        <v>181</v>
      </c>
      <c r="K228" s="294">
        <v>49</v>
      </c>
      <c r="L228" s="294"/>
      <c r="M228" s="294"/>
      <c r="N228" s="294"/>
      <c r="O228" s="294"/>
      <c r="P228" s="294"/>
      <c r="Q228" s="295"/>
      <c r="R228" s="294"/>
      <c r="S228" s="294"/>
      <c r="T228" s="294"/>
      <c r="U228" s="294"/>
      <c r="V228" s="294"/>
      <c r="W228" s="294"/>
      <c r="X228" s="294"/>
      <c r="Y228" s="294"/>
      <c r="Z228" s="294"/>
      <c r="AA228" s="294"/>
      <c r="AB228" s="294"/>
      <c r="AC228" s="294"/>
      <c r="AD228" s="294"/>
    </row>
    <row r="229" spans="1:30" s="151" customFormat="1" ht="15">
      <c r="A229" s="161">
        <v>221</v>
      </c>
      <c r="B229" s="131"/>
      <c r="C229" s="443"/>
      <c r="D229" s="138" t="s">
        <v>1052</v>
      </c>
      <c r="E229" s="1479"/>
      <c r="F229" s="473"/>
      <c r="G229" s="473"/>
      <c r="H229" s="292"/>
      <c r="I229" s="477">
        <f t="shared" si="24"/>
        <v>38000</v>
      </c>
      <c r="J229" s="294">
        <v>700</v>
      </c>
      <c r="K229" s="294">
        <v>1500</v>
      </c>
      <c r="L229" s="294">
        <v>13950</v>
      </c>
      <c r="M229" s="294"/>
      <c r="N229" s="294">
        <v>2000</v>
      </c>
      <c r="O229" s="294">
        <v>18500</v>
      </c>
      <c r="P229" s="294">
        <v>1350</v>
      </c>
      <c r="Q229" s="295"/>
      <c r="R229" s="294"/>
      <c r="S229" s="294"/>
      <c r="T229" s="294"/>
      <c r="U229" s="294"/>
      <c r="V229" s="294"/>
      <c r="W229" s="294"/>
      <c r="X229" s="294"/>
      <c r="Y229" s="294"/>
      <c r="Z229" s="294"/>
      <c r="AA229" s="294"/>
      <c r="AB229" s="294"/>
      <c r="AC229" s="294"/>
      <c r="AD229" s="294"/>
    </row>
    <row r="230" spans="1:30" s="151" customFormat="1" ht="15">
      <c r="A230" s="161">
        <v>222</v>
      </c>
      <c r="B230" s="131"/>
      <c r="C230" s="443"/>
      <c r="D230" s="138" t="s">
        <v>1017</v>
      </c>
      <c r="E230" s="1479"/>
      <c r="F230" s="473"/>
      <c r="G230" s="473"/>
      <c r="H230" s="292"/>
      <c r="I230" s="477">
        <f t="shared" si="24"/>
        <v>930</v>
      </c>
      <c r="J230" s="294">
        <v>732</v>
      </c>
      <c r="K230" s="294">
        <v>198</v>
      </c>
      <c r="L230" s="294"/>
      <c r="M230" s="294"/>
      <c r="N230" s="294"/>
      <c r="O230" s="294"/>
      <c r="P230" s="294"/>
      <c r="Q230" s="295"/>
      <c r="R230" s="294"/>
      <c r="S230" s="294"/>
      <c r="T230" s="294"/>
      <c r="U230" s="294"/>
      <c r="V230" s="294"/>
      <c r="W230" s="294"/>
      <c r="X230" s="294"/>
      <c r="Y230" s="294"/>
      <c r="Z230" s="294"/>
      <c r="AA230" s="294"/>
      <c r="AB230" s="294"/>
      <c r="AC230" s="294"/>
      <c r="AD230" s="294"/>
    </row>
    <row r="231" spans="1:30" s="151" customFormat="1" ht="15">
      <c r="A231" s="161">
        <v>223</v>
      </c>
      <c r="B231" s="131"/>
      <c r="C231" s="443"/>
      <c r="D231" s="138" t="s">
        <v>1122</v>
      </c>
      <c r="E231" s="1479"/>
      <c r="F231" s="473"/>
      <c r="G231" s="473"/>
      <c r="H231" s="292"/>
      <c r="I231" s="477">
        <f t="shared" si="24"/>
        <v>50</v>
      </c>
      <c r="J231" s="294"/>
      <c r="K231" s="294"/>
      <c r="L231" s="1633">
        <v>50</v>
      </c>
      <c r="M231" s="294"/>
      <c r="N231" s="294"/>
      <c r="O231" s="294"/>
      <c r="P231" s="294"/>
      <c r="Q231" s="295"/>
      <c r="R231" s="294"/>
      <c r="S231" s="294"/>
      <c r="T231" s="294"/>
      <c r="U231" s="294"/>
      <c r="V231" s="294"/>
      <c r="W231" s="294"/>
      <c r="X231" s="294"/>
      <c r="Y231" s="294"/>
      <c r="Z231" s="294"/>
      <c r="AA231" s="294"/>
      <c r="AB231" s="294"/>
      <c r="AC231" s="294"/>
      <c r="AD231" s="294"/>
    </row>
    <row r="232" spans="1:30" s="151" customFormat="1" ht="15">
      <c r="A232" s="161">
        <v>224</v>
      </c>
      <c r="B232" s="131"/>
      <c r="C232" s="443"/>
      <c r="D232" s="138" t="s">
        <v>1123</v>
      </c>
      <c r="E232" s="1479"/>
      <c r="F232" s="473"/>
      <c r="G232" s="473"/>
      <c r="H232" s="292"/>
      <c r="I232" s="477">
        <f t="shared" si="24"/>
        <v>30</v>
      </c>
      <c r="J232" s="294"/>
      <c r="K232" s="294"/>
      <c r="L232" s="1633">
        <v>30</v>
      </c>
      <c r="M232" s="294"/>
      <c r="N232" s="294"/>
      <c r="O232" s="294"/>
      <c r="P232" s="294"/>
      <c r="Q232" s="295"/>
      <c r="R232" s="294"/>
      <c r="S232" s="294"/>
      <c r="T232" s="294"/>
      <c r="U232" s="294"/>
      <c r="V232" s="294"/>
      <c r="W232" s="294"/>
      <c r="X232" s="294"/>
      <c r="Y232" s="294"/>
      <c r="Z232" s="294"/>
      <c r="AA232" s="294"/>
      <c r="AB232" s="294"/>
      <c r="AC232" s="294"/>
      <c r="AD232" s="294"/>
    </row>
    <row r="233" spans="1:30" s="151" customFormat="1" ht="15">
      <c r="A233" s="161">
        <v>225</v>
      </c>
      <c r="B233" s="131"/>
      <c r="C233" s="443"/>
      <c r="D233" s="138" t="s">
        <v>1124</v>
      </c>
      <c r="E233" s="1479"/>
      <c r="F233" s="473"/>
      <c r="G233" s="473"/>
      <c r="H233" s="292"/>
      <c r="I233" s="477">
        <f t="shared" si="24"/>
        <v>30</v>
      </c>
      <c r="J233" s="294"/>
      <c r="K233" s="294"/>
      <c r="L233" s="1633">
        <v>30</v>
      </c>
      <c r="M233" s="294"/>
      <c r="N233" s="294"/>
      <c r="O233" s="294"/>
      <c r="P233" s="294"/>
      <c r="Q233" s="295"/>
      <c r="R233" s="294"/>
      <c r="S233" s="294"/>
      <c r="T233" s="294"/>
      <c r="U233" s="294"/>
      <c r="V233" s="294"/>
      <c r="W233" s="294"/>
      <c r="X233" s="294"/>
      <c r="Y233" s="294"/>
      <c r="Z233" s="294"/>
      <c r="AA233" s="294"/>
      <c r="AB233" s="294"/>
      <c r="AC233" s="294"/>
      <c r="AD233" s="294"/>
    </row>
    <row r="234" spans="1:30" s="151" customFormat="1" ht="15">
      <c r="A234" s="161">
        <v>226</v>
      </c>
      <c r="B234" s="131"/>
      <c r="C234" s="443"/>
      <c r="D234" s="138" t="s">
        <v>1125</v>
      </c>
      <c r="E234" s="1479"/>
      <c r="F234" s="473"/>
      <c r="G234" s="473"/>
      <c r="H234" s="292"/>
      <c r="I234" s="477">
        <f t="shared" si="24"/>
        <v>20</v>
      </c>
      <c r="J234" s="294"/>
      <c r="K234" s="294"/>
      <c r="L234" s="1633">
        <v>20</v>
      </c>
      <c r="M234" s="294"/>
      <c r="N234" s="294"/>
      <c r="O234" s="294"/>
      <c r="P234" s="294"/>
      <c r="Q234" s="295"/>
      <c r="R234" s="294"/>
      <c r="S234" s="294"/>
      <c r="T234" s="294"/>
      <c r="U234" s="294"/>
      <c r="V234" s="294"/>
      <c r="W234" s="294"/>
      <c r="X234" s="294"/>
      <c r="Y234" s="294"/>
      <c r="Z234" s="294"/>
      <c r="AA234" s="294"/>
      <c r="AB234" s="294"/>
      <c r="AC234" s="294"/>
      <c r="AD234" s="294"/>
    </row>
    <row r="235" spans="1:30" s="151" customFormat="1" ht="15">
      <c r="A235" s="161">
        <v>227</v>
      </c>
      <c r="B235" s="131"/>
      <c r="C235" s="443"/>
      <c r="D235" s="138" t="s">
        <v>1126</v>
      </c>
      <c r="E235" s="1479"/>
      <c r="F235" s="473"/>
      <c r="G235" s="473"/>
      <c r="H235" s="292"/>
      <c r="I235" s="477">
        <f t="shared" si="24"/>
        <v>20</v>
      </c>
      <c r="J235" s="294"/>
      <c r="K235" s="294"/>
      <c r="L235" s="1633">
        <v>20</v>
      </c>
      <c r="M235" s="294"/>
      <c r="N235" s="294"/>
      <c r="O235" s="294"/>
      <c r="P235" s="294"/>
      <c r="Q235" s="295"/>
      <c r="R235" s="294"/>
      <c r="S235" s="294"/>
      <c r="T235" s="294"/>
      <c r="U235" s="294"/>
      <c r="V235" s="294"/>
      <c r="W235" s="294"/>
      <c r="X235" s="294"/>
      <c r="Y235" s="294"/>
      <c r="Z235" s="294"/>
      <c r="AA235" s="294"/>
      <c r="AB235" s="294"/>
      <c r="AC235" s="294"/>
      <c r="AD235" s="294"/>
    </row>
    <row r="236" spans="1:30" s="151" customFormat="1" ht="15">
      <c r="A236" s="161">
        <v>228</v>
      </c>
      <c r="B236" s="131"/>
      <c r="C236" s="443"/>
      <c r="D236" s="138" t="s">
        <v>1127</v>
      </c>
      <c r="E236" s="1479"/>
      <c r="F236" s="473"/>
      <c r="G236" s="473"/>
      <c r="H236" s="292"/>
      <c r="I236" s="477">
        <f t="shared" si="24"/>
        <v>50</v>
      </c>
      <c r="J236" s="294"/>
      <c r="K236" s="294"/>
      <c r="L236" s="294">
        <v>50</v>
      </c>
      <c r="M236" s="294"/>
      <c r="N236" s="294"/>
      <c r="O236" s="294"/>
      <c r="P236" s="294"/>
      <c r="Q236" s="295"/>
      <c r="R236" s="294"/>
      <c r="S236" s="294"/>
      <c r="T236" s="294"/>
      <c r="U236" s="294"/>
      <c r="V236" s="294"/>
      <c r="W236" s="294"/>
      <c r="X236" s="294"/>
      <c r="Y236" s="294"/>
      <c r="Z236" s="294"/>
      <c r="AA236" s="294"/>
      <c r="AB236" s="294"/>
      <c r="AC236" s="294"/>
      <c r="AD236" s="294"/>
    </row>
    <row r="237" spans="1:30" s="176" customFormat="1" ht="15">
      <c r="A237" s="161">
        <v>229</v>
      </c>
      <c r="B237" s="1568"/>
      <c r="C237" s="1569"/>
      <c r="D237" s="135" t="s">
        <v>984</v>
      </c>
      <c r="E237" s="170"/>
      <c r="F237" s="475"/>
      <c r="G237" s="475"/>
      <c r="H237" s="299"/>
      <c r="I237" s="278">
        <f t="shared" si="24"/>
        <v>392006</v>
      </c>
      <c r="J237" s="198">
        <f>SUM(J227:J236)</f>
        <v>124730</v>
      </c>
      <c r="K237" s="198">
        <f aca="true" t="shared" si="35" ref="K237:Q237">SUM(K227:K236)</f>
        <v>32550</v>
      </c>
      <c r="L237" s="198">
        <f t="shared" si="35"/>
        <v>200765</v>
      </c>
      <c r="M237" s="198">
        <f t="shared" si="35"/>
        <v>0</v>
      </c>
      <c r="N237" s="198">
        <f t="shared" si="35"/>
        <v>4500</v>
      </c>
      <c r="O237" s="198">
        <f t="shared" si="35"/>
        <v>27111</v>
      </c>
      <c r="P237" s="198">
        <f t="shared" si="35"/>
        <v>2350</v>
      </c>
      <c r="Q237" s="1303">
        <f t="shared" si="35"/>
        <v>0</v>
      </c>
      <c r="R237" s="198"/>
      <c r="S237" s="198"/>
      <c r="T237" s="198"/>
      <c r="U237" s="198"/>
      <c r="V237" s="198"/>
      <c r="W237" s="198"/>
      <c r="X237" s="198"/>
      <c r="Y237" s="198"/>
      <c r="Z237" s="198"/>
      <c r="AA237" s="198"/>
      <c r="AB237" s="198"/>
      <c r="AC237" s="198"/>
      <c r="AD237" s="198"/>
    </row>
    <row r="238" spans="1:30" s="140" customFormat="1" ht="28.5">
      <c r="A238" s="161">
        <v>230</v>
      </c>
      <c r="B238" s="765"/>
      <c r="C238" s="723">
        <v>1</v>
      </c>
      <c r="D238" s="722" t="s">
        <v>388</v>
      </c>
      <c r="E238" s="748"/>
      <c r="F238" s="282">
        <v>11614</v>
      </c>
      <c r="G238" s="282">
        <v>10500</v>
      </c>
      <c r="H238" s="283">
        <v>15737</v>
      </c>
      <c r="I238" s="749"/>
      <c r="J238" s="277"/>
      <c r="K238" s="277"/>
      <c r="L238" s="277"/>
      <c r="M238" s="276"/>
      <c r="N238" s="276"/>
      <c r="O238" s="276"/>
      <c r="P238" s="276"/>
      <c r="Q238" s="750"/>
      <c r="R238" s="269"/>
      <c r="S238" s="269"/>
      <c r="T238" s="269"/>
      <c r="U238" s="269"/>
      <c r="V238" s="269"/>
      <c r="W238" s="269"/>
      <c r="X238" s="269"/>
      <c r="Y238" s="269"/>
      <c r="Z238" s="269"/>
      <c r="AA238" s="269"/>
      <c r="AB238" s="269"/>
      <c r="AC238" s="269"/>
      <c r="AD238" s="269"/>
    </row>
    <row r="239" spans="1:30" s="1158" customFormat="1" ht="15">
      <c r="A239" s="161">
        <v>231</v>
      </c>
      <c r="B239" s="1128"/>
      <c r="C239" s="1129"/>
      <c r="D239" s="1161" t="s">
        <v>602</v>
      </c>
      <c r="E239" s="1166"/>
      <c r="F239" s="1167"/>
      <c r="G239" s="1167"/>
      <c r="H239" s="1152"/>
      <c r="I239" s="1153">
        <f>J239+K239+L239+M239+N239+O239+P239+Q239</f>
        <v>0</v>
      </c>
      <c r="J239" s="1157"/>
      <c r="K239" s="1157"/>
      <c r="L239" s="1157"/>
      <c r="M239" s="1157"/>
      <c r="N239" s="1157"/>
      <c r="O239" s="1157"/>
      <c r="P239" s="1157"/>
      <c r="Q239" s="1168"/>
      <c r="R239" s="1157"/>
      <c r="S239" s="1157"/>
      <c r="T239" s="1157"/>
      <c r="U239" s="1157"/>
      <c r="V239" s="1157"/>
      <c r="W239" s="1157"/>
      <c r="X239" s="1157"/>
      <c r="Y239" s="1157"/>
      <c r="Z239" s="1157"/>
      <c r="AA239" s="1157"/>
      <c r="AB239" s="1157"/>
      <c r="AC239" s="1157"/>
      <c r="AD239" s="1157"/>
    </row>
    <row r="240" spans="1:30" s="148" customFormat="1" ht="15">
      <c r="A240" s="161">
        <v>232</v>
      </c>
      <c r="B240" s="120"/>
      <c r="C240" s="111"/>
      <c r="D240" s="1173" t="s">
        <v>875</v>
      </c>
      <c r="E240" s="165"/>
      <c r="F240" s="285"/>
      <c r="G240" s="285"/>
      <c r="H240" s="283"/>
      <c r="I240" s="476">
        <f>J240+K240+L240+M240+N240+O240+P240+Q240</f>
        <v>0</v>
      </c>
      <c r="J240" s="152"/>
      <c r="K240" s="152"/>
      <c r="L240" s="152"/>
      <c r="M240" s="152"/>
      <c r="N240" s="152"/>
      <c r="O240" s="152"/>
      <c r="P240" s="152"/>
      <c r="Q240" s="284"/>
      <c r="R240" s="152"/>
      <c r="S240" s="152"/>
      <c r="T240" s="152"/>
      <c r="U240" s="152"/>
      <c r="V240" s="152"/>
      <c r="W240" s="152"/>
      <c r="X240" s="152"/>
      <c r="Y240" s="152"/>
      <c r="Z240" s="152"/>
      <c r="AA240" s="152"/>
      <c r="AB240" s="152"/>
      <c r="AC240" s="152"/>
      <c r="AD240" s="152"/>
    </row>
    <row r="241" spans="1:30" s="151" customFormat="1" ht="15">
      <c r="A241" s="161">
        <v>233</v>
      </c>
      <c r="B241" s="131"/>
      <c r="C241" s="443"/>
      <c r="D241" s="732" t="s">
        <v>603</v>
      </c>
      <c r="E241" s="478"/>
      <c r="F241" s="479"/>
      <c r="G241" s="479"/>
      <c r="H241" s="292"/>
      <c r="I241" s="477">
        <f>J241+K241+L241+M241+N241+O241+P241+Q241</f>
        <v>0</v>
      </c>
      <c r="J241" s="294"/>
      <c r="K241" s="294"/>
      <c r="L241" s="294"/>
      <c r="M241" s="294"/>
      <c r="N241" s="294"/>
      <c r="O241" s="294"/>
      <c r="P241" s="294"/>
      <c r="Q241" s="295"/>
      <c r="R241" s="294"/>
      <c r="S241" s="294"/>
      <c r="T241" s="294"/>
      <c r="U241" s="294"/>
      <c r="V241" s="294"/>
      <c r="W241" s="294"/>
      <c r="X241" s="294"/>
      <c r="Y241" s="294"/>
      <c r="Z241" s="294"/>
      <c r="AA241" s="294"/>
      <c r="AB241" s="294"/>
      <c r="AC241" s="294"/>
      <c r="AD241" s="294"/>
    </row>
    <row r="242" spans="1:30" s="176" customFormat="1" ht="15">
      <c r="A242" s="161">
        <v>234</v>
      </c>
      <c r="B242" s="1568"/>
      <c r="C242" s="1569"/>
      <c r="D242" s="738" t="s">
        <v>984</v>
      </c>
      <c r="E242" s="480"/>
      <c r="F242" s="481"/>
      <c r="G242" s="481"/>
      <c r="H242" s="299"/>
      <c r="I242" s="278">
        <f>J242+K242+L242+M242+N242+O242+P242+Q242</f>
        <v>0</v>
      </c>
      <c r="J242" s="198">
        <f>SUM(J240:J241)</f>
        <v>0</v>
      </c>
      <c r="K242" s="198">
        <f aca="true" t="shared" si="36" ref="K242:Q242">SUM(K240:K241)</f>
        <v>0</v>
      </c>
      <c r="L242" s="198">
        <f t="shared" si="36"/>
        <v>0</v>
      </c>
      <c r="M242" s="198">
        <f t="shared" si="36"/>
        <v>0</v>
      </c>
      <c r="N242" s="198">
        <f t="shared" si="36"/>
        <v>0</v>
      </c>
      <c r="O242" s="198">
        <f t="shared" si="36"/>
        <v>0</v>
      </c>
      <c r="P242" s="198">
        <f t="shared" si="36"/>
        <v>0</v>
      </c>
      <c r="Q242" s="1303">
        <f t="shared" si="36"/>
        <v>0</v>
      </c>
      <c r="R242" s="198"/>
      <c r="S242" s="198"/>
      <c r="T242" s="198"/>
      <c r="U242" s="198"/>
      <c r="V242" s="198"/>
      <c r="W242" s="198"/>
      <c r="X242" s="198"/>
      <c r="Y242" s="198"/>
      <c r="Z242" s="198"/>
      <c r="AA242" s="198"/>
      <c r="AB242" s="198"/>
      <c r="AC242" s="198"/>
      <c r="AD242" s="198"/>
    </row>
    <row r="243" spans="1:30" s="140" customFormat="1" ht="28.5">
      <c r="A243" s="161">
        <v>235</v>
      </c>
      <c r="B243" s="765"/>
      <c r="C243" s="723">
        <v>2</v>
      </c>
      <c r="D243" s="722" t="s">
        <v>410</v>
      </c>
      <c r="E243" s="748"/>
      <c r="F243" s="282">
        <v>14212</v>
      </c>
      <c r="G243" s="282"/>
      <c r="H243" s="283"/>
      <c r="I243" s="749"/>
      <c r="J243" s="282"/>
      <c r="K243" s="282"/>
      <c r="L243" s="282"/>
      <c r="M243" s="282"/>
      <c r="N243" s="282"/>
      <c r="O243" s="282"/>
      <c r="P243" s="282"/>
      <c r="Q243" s="727"/>
      <c r="R243" s="269"/>
      <c r="S243" s="269"/>
      <c r="T243" s="269"/>
      <c r="U243" s="269"/>
      <c r="V243" s="269"/>
      <c r="W243" s="269"/>
      <c r="X243" s="269"/>
      <c r="Y243" s="269"/>
      <c r="Z243" s="269"/>
      <c r="AA243" s="269"/>
      <c r="AB243" s="269"/>
      <c r="AC243" s="269"/>
      <c r="AD243" s="269"/>
    </row>
    <row r="244" spans="1:30" s="1158" customFormat="1" ht="15">
      <c r="A244" s="161">
        <v>236</v>
      </c>
      <c r="B244" s="1128"/>
      <c r="C244" s="1129"/>
      <c r="D244" s="1161" t="s">
        <v>602</v>
      </c>
      <c r="E244" s="1166"/>
      <c r="F244" s="1167"/>
      <c r="G244" s="1167"/>
      <c r="H244" s="1152"/>
      <c r="I244" s="1153">
        <f>J244+K244+L244+M244+N244+O244+P244+Q244</f>
        <v>0</v>
      </c>
      <c r="J244" s="1157"/>
      <c r="K244" s="1157"/>
      <c r="L244" s="1157"/>
      <c r="M244" s="1157"/>
      <c r="N244" s="1157"/>
      <c r="O244" s="1157"/>
      <c r="P244" s="1157"/>
      <c r="Q244" s="1168"/>
      <c r="R244" s="1157"/>
      <c r="S244" s="1157"/>
      <c r="T244" s="1157"/>
      <c r="U244" s="1157"/>
      <c r="V244" s="1157"/>
      <c r="W244" s="1157"/>
      <c r="X244" s="1157"/>
      <c r="Y244" s="1157"/>
      <c r="Z244" s="1157"/>
      <c r="AA244" s="1157"/>
      <c r="AB244" s="1157"/>
      <c r="AC244" s="1157"/>
      <c r="AD244" s="1157"/>
    </row>
    <row r="245" spans="1:30" s="148" customFormat="1" ht="15">
      <c r="A245" s="161">
        <v>237</v>
      </c>
      <c r="B245" s="120"/>
      <c r="C245" s="111"/>
      <c r="D245" s="1173" t="s">
        <v>875</v>
      </c>
      <c r="E245" s="165"/>
      <c r="F245" s="285"/>
      <c r="G245" s="285"/>
      <c r="H245" s="283"/>
      <c r="I245" s="476">
        <f>J245+K245+L245+M245+N245+O245+P245+Q245</f>
        <v>0</v>
      </c>
      <c r="J245" s="152"/>
      <c r="K245" s="152"/>
      <c r="L245" s="152"/>
      <c r="M245" s="152"/>
      <c r="N245" s="152"/>
      <c r="O245" s="152"/>
      <c r="P245" s="152"/>
      <c r="Q245" s="284"/>
      <c r="R245" s="152"/>
      <c r="S245" s="152"/>
      <c r="T245" s="152"/>
      <c r="U245" s="152"/>
      <c r="V245" s="152"/>
      <c r="W245" s="152"/>
      <c r="X245" s="152"/>
      <c r="Y245" s="152"/>
      <c r="Z245" s="152"/>
      <c r="AA245" s="152"/>
      <c r="AB245" s="152"/>
      <c r="AC245" s="152"/>
      <c r="AD245" s="152"/>
    </row>
    <row r="246" spans="1:30" s="151" customFormat="1" ht="15">
      <c r="A246" s="161">
        <v>238</v>
      </c>
      <c r="B246" s="131"/>
      <c r="C246" s="443"/>
      <c r="D246" s="732" t="s">
        <v>603</v>
      </c>
      <c r="E246" s="478"/>
      <c r="F246" s="479"/>
      <c r="G246" s="479"/>
      <c r="H246" s="292"/>
      <c r="I246" s="477">
        <f>J246+K246+L246+M246+N246+O246+P246+Q246</f>
        <v>0</v>
      </c>
      <c r="J246" s="294"/>
      <c r="K246" s="294"/>
      <c r="L246" s="294"/>
      <c r="M246" s="294"/>
      <c r="N246" s="294"/>
      <c r="O246" s="294"/>
      <c r="P246" s="294"/>
      <c r="Q246" s="295"/>
      <c r="R246" s="294"/>
      <c r="S246" s="294"/>
      <c r="T246" s="294"/>
      <c r="U246" s="294"/>
      <c r="V246" s="294"/>
      <c r="W246" s="294"/>
      <c r="X246" s="294"/>
      <c r="Y246" s="294"/>
      <c r="Z246" s="294"/>
      <c r="AA246" s="294"/>
      <c r="AB246" s="294"/>
      <c r="AC246" s="294"/>
      <c r="AD246" s="294"/>
    </row>
    <row r="247" spans="1:30" s="176" customFormat="1" ht="15">
      <c r="A247" s="161">
        <v>239</v>
      </c>
      <c r="B247" s="1568"/>
      <c r="C247" s="1569"/>
      <c r="D247" s="738" t="s">
        <v>984</v>
      </c>
      <c r="E247" s="480"/>
      <c r="F247" s="481"/>
      <c r="G247" s="481"/>
      <c r="H247" s="299"/>
      <c r="I247" s="278">
        <f>J247+K247+L247+M247+N247+O247+P247+Q247</f>
        <v>0</v>
      </c>
      <c r="J247" s="198">
        <f>SUM(J245:J246)</f>
        <v>0</v>
      </c>
      <c r="K247" s="198">
        <f aca="true" t="shared" si="37" ref="K247:Q247">SUM(K245:K246)</f>
        <v>0</v>
      </c>
      <c r="L247" s="198">
        <f t="shared" si="37"/>
        <v>0</v>
      </c>
      <c r="M247" s="198">
        <f t="shared" si="37"/>
        <v>0</v>
      </c>
      <c r="N247" s="198">
        <f t="shared" si="37"/>
        <v>0</v>
      </c>
      <c r="O247" s="198">
        <f t="shared" si="37"/>
        <v>0</v>
      </c>
      <c r="P247" s="198">
        <f t="shared" si="37"/>
        <v>0</v>
      </c>
      <c r="Q247" s="1303">
        <f t="shared" si="37"/>
        <v>0</v>
      </c>
      <c r="R247" s="198"/>
      <c r="S247" s="198"/>
      <c r="T247" s="198"/>
      <c r="U247" s="198"/>
      <c r="V247" s="198"/>
      <c r="W247" s="198"/>
      <c r="X247" s="198"/>
      <c r="Y247" s="198"/>
      <c r="Z247" s="198"/>
      <c r="AA247" s="198"/>
      <c r="AB247" s="198"/>
      <c r="AC247" s="198"/>
      <c r="AD247" s="198"/>
    </row>
    <row r="248" spans="1:30" s="167" customFormat="1" ht="15">
      <c r="A248" s="161">
        <v>240</v>
      </c>
      <c r="B248" s="125"/>
      <c r="C248" s="126">
        <v>3</v>
      </c>
      <c r="D248" s="1573" t="s">
        <v>379</v>
      </c>
      <c r="E248" s="166"/>
      <c r="F248" s="286">
        <v>11120</v>
      </c>
      <c r="G248" s="286">
        <v>23403</v>
      </c>
      <c r="H248" s="287">
        <v>25709</v>
      </c>
      <c r="I248" s="495"/>
      <c r="J248" s="152"/>
      <c r="K248" s="152"/>
      <c r="L248" s="152"/>
      <c r="M248" s="152"/>
      <c r="N248" s="152"/>
      <c r="O248" s="152"/>
      <c r="P248" s="152"/>
      <c r="Q248" s="284"/>
      <c r="R248" s="290"/>
      <c r="S248" s="290"/>
      <c r="T248" s="290"/>
      <c r="U248" s="290"/>
      <c r="V248" s="290"/>
      <c r="W248" s="290"/>
      <c r="X248" s="290"/>
      <c r="Y248" s="290"/>
      <c r="Z248" s="290"/>
      <c r="AA248" s="290"/>
      <c r="AB248" s="290"/>
      <c r="AC248" s="290"/>
      <c r="AD248" s="290"/>
    </row>
    <row r="249" spans="1:30" s="1158" customFormat="1" ht="15">
      <c r="A249" s="161">
        <v>241</v>
      </c>
      <c r="B249" s="1128"/>
      <c r="C249" s="1129"/>
      <c r="D249" s="1166" t="s">
        <v>602</v>
      </c>
      <c r="E249" s="1166"/>
      <c r="F249" s="1167"/>
      <c r="G249" s="1167"/>
      <c r="H249" s="1152"/>
      <c r="I249" s="1153">
        <f aca="true" t="shared" si="38" ref="I249:I303">SUM(J249:Q249)</f>
        <v>36011</v>
      </c>
      <c r="J249" s="1157">
        <v>31728</v>
      </c>
      <c r="K249" s="1157">
        <v>4283</v>
      </c>
      <c r="L249" s="1157"/>
      <c r="M249" s="1157"/>
      <c r="N249" s="1157"/>
      <c r="O249" s="1157"/>
      <c r="P249" s="1157"/>
      <c r="Q249" s="1168"/>
      <c r="R249" s="1157"/>
      <c r="S249" s="1157"/>
      <c r="T249" s="1157"/>
      <c r="U249" s="1157"/>
      <c r="V249" s="1157"/>
      <c r="W249" s="1157"/>
      <c r="X249" s="1157"/>
      <c r="Y249" s="1157"/>
      <c r="Z249" s="1157"/>
      <c r="AA249" s="1157"/>
      <c r="AB249" s="1157"/>
      <c r="AC249" s="1157"/>
      <c r="AD249" s="1157"/>
    </row>
    <row r="250" spans="1:30" s="148" customFormat="1" ht="15">
      <c r="A250" s="161">
        <v>242</v>
      </c>
      <c r="B250" s="120"/>
      <c r="C250" s="111"/>
      <c r="D250" s="165" t="s">
        <v>875</v>
      </c>
      <c r="E250" s="165"/>
      <c r="F250" s="285"/>
      <c r="G250" s="285"/>
      <c r="H250" s="283"/>
      <c r="I250" s="476">
        <f t="shared" si="38"/>
        <v>36011</v>
      </c>
      <c r="J250" s="152">
        <v>31728</v>
      </c>
      <c r="K250" s="152">
        <v>4283</v>
      </c>
      <c r="L250" s="152"/>
      <c r="M250" s="152"/>
      <c r="N250" s="152"/>
      <c r="O250" s="152"/>
      <c r="P250" s="152"/>
      <c r="Q250" s="284"/>
      <c r="R250" s="152"/>
      <c r="S250" s="152"/>
      <c r="T250" s="152"/>
      <c r="U250" s="152"/>
      <c r="V250" s="152"/>
      <c r="W250" s="152"/>
      <c r="X250" s="152"/>
      <c r="Y250" s="152"/>
      <c r="Z250" s="152"/>
      <c r="AA250" s="152"/>
      <c r="AB250" s="152"/>
      <c r="AC250" s="152"/>
      <c r="AD250" s="152"/>
    </row>
    <row r="251" spans="1:30" s="151" customFormat="1" ht="15">
      <c r="A251" s="161">
        <v>243</v>
      </c>
      <c r="B251" s="131"/>
      <c r="C251" s="443"/>
      <c r="D251" s="478" t="s">
        <v>603</v>
      </c>
      <c r="E251" s="478"/>
      <c r="F251" s="479"/>
      <c r="G251" s="479"/>
      <c r="H251" s="292"/>
      <c r="I251" s="477">
        <f t="shared" si="38"/>
        <v>0</v>
      </c>
      <c r="J251" s="294"/>
      <c r="K251" s="294"/>
      <c r="L251" s="294"/>
      <c r="M251" s="294"/>
      <c r="N251" s="294"/>
      <c r="O251" s="294"/>
      <c r="P251" s="294"/>
      <c r="Q251" s="295"/>
      <c r="R251" s="294"/>
      <c r="S251" s="294"/>
      <c r="T251" s="294"/>
      <c r="U251" s="294"/>
      <c r="V251" s="294"/>
      <c r="W251" s="294"/>
      <c r="X251" s="294"/>
      <c r="Y251" s="294"/>
      <c r="Z251" s="294"/>
      <c r="AA251" s="294"/>
      <c r="AB251" s="294"/>
      <c r="AC251" s="294"/>
      <c r="AD251" s="294"/>
    </row>
    <row r="252" spans="1:30" s="176" customFormat="1" ht="15">
      <c r="A252" s="161">
        <v>244</v>
      </c>
      <c r="B252" s="1568"/>
      <c r="C252" s="1569"/>
      <c r="D252" s="480" t="s">
        <v>984</v>
      </c>
      <c r="E252" s="480"/>
      <c r="F252" s="481"/>
      <c r="G252" s="481"/>
      <c r="H252" s="299"/>
      <c r="I252" s="278">
        <f t="shared" si="38"/>
        <v>36011</v>
      </c>
      <c r="J252" s="198">
        <f>SUM(J250:J251)</f>
        <v>31728</v>
      </c>
      <c r="K252" s="198">
        <f aca="true" t="shared" si="39" ref="K252:Q252">SUM(K250:K251)</f>
        <v>4283</v>
      </c>
      <c r="L252" s="198">
        <f t="shared" si="39"/>
        <v>0</v>
      </c>
      <c r="M252" s="198">
        <f t="shared" si="39"/>
        <v>0</v>
      </c>
      <c r="N252" s="198">
        <f t="shared" si="39"/>
        <v>0</v>
      </c>
      <c r="O252" s="198">
        <f t="shared" si="39"/>
        <v>0</v>
      </c>
      <c r="P252" s="198">
        <f t="shared" si="39"/>
        <v>0</v>
      </c>
      <c r="Q252" s="1303">
        <f t="shared" si="39"/>
        <v>0</v>
      </c>
      <c r="R252" s="198"/>
      <c r="S252" s="198"/>
      <c r="T252" s="198"/>
      <c r="U252" s="198"/>
      <c r="V252" s="198"/>
      <c r="W252" s="198"/>
      <c r="X252" s="198"/>
      <c r="Y252" s="198"/>
      <c r="Z252" s="198"/>
      <c r="AA252" s="198"/>
      <c r="AB252" s="198"/>
      <c r="AC252" s="198"/>
      <c r="AD252" s="198"/>
    </row>
    <row r="253" spans="1:30" s="171" customFormat="1" ht="29.25" customHeight="1">
      <c r="A253" s="161">
        <v>245</v>
      </c>
      <c r="B253" s="114">
        <v>14</v>
      </c>
      <c r="C253" s="115"/>
      <c r="D253" s="133" t="s">
        <v>351</v>
      </c>
      <c r="E253" s="174" t="s">
        <v>33</v>
      </c>
      <c r="F253" s="276">
        <v>98683</v>
      </c>
      <c r="G253" s="276">
        <v>80499</v>
      </c>
      <c r="H253" s="277">
        <v>97804</v>
      </c>
      <c r="I253" s="495"/>
      <c r="J253" s="175"/>
      <c r="K253" s="175"/>
      <c r="L253" s="288"/>
      <c r="M253" s="288"/>
      <c r="N253" s="288"/>
      <c r="O253" s="288"/>
      <c r="P253" s="288"/>
      <c r="Q253" s="289"/>
      <c r="R253" s="265"/>
      <c r="S253" s="265"/>
      <c r="T253" s="265"/>
      <c r="U253" s="265"/>
      <c r="V253" s="265"/>
      <c r="W253" s="265"/>
      <c r="X253" s="265"/>
      <c r="Y253" s="265"/>
      <c r="Z253" s="265"/>
      <c r="AA253" s="265"/>
      <c r="AB253" s="265"/>
      <c r="AC253" s="265"/>
      <c r="AD253" s="265"/>
    </row>
    <row r="254" spans="1:30" s="1158" customFormat="1" ht="15">
      <c r="A254" s="161">
        <v>246</v>
      </c>
      <c r="B254" s="1128"/>
      <c r="C254" s="1129"/>
      <c r="D254" s="1130" t="s">
        <v>602</v>
      </c>
      <c r="E254" s="1150"/>
      <c r="F254" s="1151"/>
      <c r="G254" s="1151"/>
      <c r="H254" s="1152"/>
      <c r="I254" s="1153">
        <f t="shared" si="38"/>
        <v>90645</v>
      </c>
      <c r="J254" s="1154">
        <v>42877</v>
      </c>
      <c r="K254" s="1154">
        <v>11253</v>
      </c>
      <c r="L254" s="1154">
        <v>36085</v>
      </c>
      <c r="M254" s="1155"/>
      <c r="N254" s="1155">
        <v>180</v>
      </c>
      <c r="O254" s="1155">
        <v>250</v>
      </c>
      <c r="P254" s="1155"/>
      <c r="Q254" s="1156"/>
      <c r="R254" s="1157"/>
      <c r="S254" s="1157"/>
      <c r="T254" s="1157"/>
      <c r="U254" s="1157"/>
      <c r="V254" s="1157"/>
      <c r="W254" s="1157"/>
      <c r="X254" s="1157"/>
      <c r="Y254" s="1157"/>
      <c r="Z254" s="1157"/>
      <c r="AA254" s="1157"/>
      <c r="AB254" s="1157"/>
      <c r="AC254" s="1157"/>
      <c r="AD254" s="1157"/>
    </row>
    <row r="255" spans="1:30" s="148" customFormat="1" ht="15">
      <c r="A255" s="161">
        <v>247</v>
      </c>
      <c r="B255" s="120"/>
      <c r="C255" s="111"/>
      <c r="D255" s="121" t="s">
        <v>875</v>
      </c>
      <c r="E255" s="164"/>
      <c r="F255" s="282"/>
      <c r="G255" s="282"/>
      <c r="H255" s="283"/>
      <c r="I255" s="476">
        <f t="shared" si="38"/>
        <v>105206</v>
      </c>
      <c r="J255" s="279">
        <v>43265</v>
      </c>
      <c r="K255" s="279">
        <v>11365</v>
      </c>
      <c r="L255" s="279">
        <v>48979</v>
      </c>
      <c r="M255" s="280"/>
      <c r="N255" s="280">
        <v>180</v>
      </c>
      <c r="O255" s="280">
        <v>1417</v>
      </c>
      <c r="P255" s="280"/>
      <c r="Q255" s="281"/>
      <c r="R255" s="152"/>
      <c r="S255" s="152"/>
      <c r="T255" s="152"/>
      <c r="U255" s="152"/>
      <c r="V255" s="152"/>
      <c r="W255" s="152"/>
      <c r="X255" s="152"/>
      <c r="Y255" s="152"/>
      <c r="Z255" s="152"/>
      <c r="AA255" s="152"/>
      <c r="AB255" s="152"/>
      <c r="AC255" s="152"/>
      <c r="AD255" s="152"/>
    </row>
    <row r="256" spans="1:30" s="151" customFormat="1" ht="15">
      <c r="A256" s="161">
        <v>248</v>
      </c>
      <c r="B256" s="131"/>
      <c r="C256" s="443"/>
      <c r="D256" s="138" t="s">
        <v>991</v>
      </c>
      <c r="E256" s="1479"/>
      <c r="F256" s="473"/>
      <c r="G256" s="473"/>
      <c r="H256" s="292"/>
      <c r="I256" s="477">
        <f t="shared" si="38"/>
        <v>8</v>
      </c>
      <c r="J256" s="294">
        <v>6</v>
      </c>
      <c r="K256" s="294">
        <v>2</v>
      </c>
      <c r="L256" s="294"/>
      <c r="M256" s="294"/>
      <c r="N256" s="294"/>
      <c r="O256" s="294"/>
      <c r="P256" s="294"/>
      <c r="Q256" s="295"/>
      <c r="R256" s="294"/>
      <c r="S256" s="294"/>
      <c r="T256" s="294"/>
      <c r="U256" s="294"/>
      <c r="V256" s="294"/>
      <c r="W256" s="294"/>
      <c r="X256" s="294"/>
      <c r="Y256" s="294"/>
      <c r="Z256" s="294"/>
      <c r="AA256" s="294"/>
      <c r="AB256" s="294"/>
      <c r="AC256" s="294"/>
      <c r="AD256" s="294"/>
    </row>
    <row r="257" spans="1:30" s="176" customFormat="1" ht="15">
      <c r="A257" s="161">
        <v>249</v>
      </c>
      <c r="B257" s="1568"/>
      <c r="C257" s="1569"/>
      <c r="D257" s="135" t="s">
        <v>984</v>
      </c>
      <c r="E257" s="170"/>
      <c r="F257" s="475"/>
      <c r="G257" s="475"/>
      <c r="H257" s="299"/>
      <c r="I257" s="278">
        <f t="shared" si="38"/>
        <v>105214</v>
      </c>
      <c r="J257" s="198">
        <f aca="true" t="shared" si="40" ref="J257:Q257">SUM(J255:J256)</f>
        <v>43271</v>
      </c>
      <c r="K257" s="198">
        <f t="shared" si="40"/>
        <v>11367</v>
      </c>
      <c r="L257" s="198">
        <f t="shared" si="40"/>
        <v>48979</v>
      </c>
      <c r="M257" s="198">
        <f t="shared" si="40"/>
        <v>0</v>
      </c>
      <c r="N257" s="198">
        <f t="shared" si="40"/>
        <v>180</v>
      </c>
      <c r="O257" s="198">
        <f t="shared" si="40"/>
        <v>1417</v>
      </c>
      <c r="P257" s="198">
        <f t="shared" si="40"/>
        <v>0</v>
      </c>
      <c r="Q257" s="1303">
        <f t="shared" si="40"/>
        <v>0</v>
      </c>
      <c r="R257" s="198"/>
      <c r="S257" s="198"/>
      <c r="T257" s="198"/>
      <c r="U257" s="198"/>
      <c r="V257" s="198"/>
      <c r="W257" s="198"/>
      <c r="X257" s="198"/>
      <c r="Y257" s="198"/>
      <c r="Z257" s="198"/>
      <c r="AA257" s="198"/>
      <c r="AB257" s="198"/>
      <c r="AC257" s="198"/>
      <c r="AD257" s="198"/>
    </row>
    <row r="258" spans="1:30" s="141" customFormat="1" ht="30">
      <c r="A258" s="161">
        <v>250</v>
      </c>
      <c r="B258" s="125"/>
      <c r="C258" s="126">
        <v>1</v>
      </c>
      <c r="D258" s="165" t="s">
        <v>407</v>
      </c>
      <c r="E258" s="168"/>
      <c r="F258" s="282"/>
      <c r="G258" s="282"/>
      <c r="H258" s="283">
        <v>1235</v>
      </c>
      <c r="I258" s="495"/>
      <c r="J258" s="279"/>
      <c r="K258" s="279"/>
      <c r="L258" s="279"/>
      <c r="M258" s="280"/>
      <c r="N258" s="280"/>
      <c r="O258" s="280"/>
      <c r="P258" s="280"/>
      <c r="Q258" s="281"/>
      <c r="R258" s="272"/>
      <c r="S258" s="272"/>
      <c r="T258" s="272"/>
      <c r="U258" s="272"/>
      <c r="V258" s="272"/>
      <c r="W258" s="272"/>
      <c r="X258" s="272"/>
      <c r="Y258" s="272"/>
      <c r="Z258" s="272"/>
      <c r="AA258" s="272"/>
      <c r="AB258" s="272"/>
      <c r="AC258" s="272"/>
      <c r="AD258" s="272"/>
    </row>
    <row r="259" spans="1:30" s="1158" customFormat="1" ht="15">
      <c r="A259" s="161">
        <v>251</v>
      </c>
      <c r="B259" s="1128"/>
      <c r="C259" s="1129"/>
      <c r="D259" s="1166" t="s">
        <v>602</v>
      </c>
      <c r="E259" s="1166"/>
      <c r="F259" s="1167"/>
      <c r="G259" s="1167"/>
      <c r="H259" s="1152"/>
      <c r="I259" s="1153">
        <f>J259+K259+L259+M259+N259+O259+P259+Q259</f>
        <v>0</v>
      </c>
      <c r="J259" s="1157"/>
      <c r="K259" s="1157"/>
      <c r="L259" s="1157"/>
      <c r="M259" s="1157"/>
      <c r="N259" s="1157"/>
      <c r="O259" s="1157"/>
      <c r="P259" s="1157"/>
      <c r="Q259" s="1168"/>
      <c r="R259" s="1157"/>
      <c r="S259" s="1157"/>
      <c r="T259" s="1157"/>
      <c r="U259" s="1157"/>
      <c r="V259" s="1157"/>
      <c r="W259" s="1157"/>
      <c r="X259" s="1157"/>
      <c r="Y259" s="1157"/>
      <c r="Z259" s="1157"/>
      <c r="AA259" s="1157"/>
      <c r="AB259" s="1157"/>
      <c r="AC259" s="1157"/>
      <c r="AD259" s="1157"/>
    </row>
    <row r="260" spans="1:30" s="148" customFormat="1" ht="15">
      <c r="A260" s="161">
        <v>252</v>
      </c>
      <c r="B260" s="120"/>
      <c r="C260" s="111"/>
      <c r="D260" s="1149" t="s">
        <v>875</v>
      </c>
      <c r="E260" s="165"/>
      <c r="F260" s="285"/>
      <c r="G260" s="285"/>
      <c r="H260" s="283"/>
      <c r="I260" s="476">
        <f>J260+K260+L260+M260+N260+O260+P260+Q260</f>
        <v>0</v>
      </c>
      <c r="J260" s="152"/>
      <c r="K260" s="152"/>
      <c r="L260" s="152"/>
      <c r="M260" s="152"/>
      <c r="N260" s="152"/>
      <c r="O260" s="152"/>
      <c r="P260" s="152"/>
      <c r="Q260" s="284"/>
      <c r="R260" s="152"/>
      <c r="S260" s="152"/>
      <c r="T260" s="152"/>
      <c r="U260" s="152"/>
      <c r="V260" s="152"/>
      <c r="W260" s="152"/>
      <c r="X260" s="152"/>
      <c r="Y260" s="152"/>
      <c r="Z260" s="152"/>
      <c r="AA260" s="152"/>
      <c r="AB260" s="152"/>
      <c r="AC260" s="152"/>
      <c r="AD260" s="152"/>
    </row>
    <row r="261" spans="1:30" s="151" customFormat="1" ht="15">
      <c r="A261" s="161">
        <v>253</v>
      </c>
      <c r="B261" s="131"/>
      <c r="C261" s="443"/>
      <c r="D261" s="478" t="s">
        <v>603</v>
      </c>
      <c r="E261" s="478"/>
      <c r="F261" s="479"/>
      <c r="G261" s="479"/>
      <c r="H261" s="292"/>
      <c r="I261" s="477">
        <f>J261+K261+L261+M261+N261+O261+P261+Q261</f>
        <v>0</v>
      </c>
      <c r="J261" s="294"/>
      <c r="K261" s="294"/>
      <c r="L261" s="294"/>
      <c r="M261" s="294"/>
      <c r="N261" s="294"/>
      <c r="O261" s="294"/>
      <c r="P261" s="294"/>
      <c r="Q261" s="295"/>
      <c r="R261" s="294"/>
      <c r="S261" s="294"/>
      <c r="T261" s="294"/>
      <c r="U261" s="294"/>
      <c r="V261" s="294"/>
      <c r="W261" s="294"/>
      <c r="X261" s="294"/>
      <c r="Y261" s="294"/>
      <c r="Z261" s="294"/>
      <c r="AA261" s="294"/>
      <c r="AB261" s="294"/>
      <c r="AC261" s="294"/>
      <c r="AD261" s="294"/>
    </row>
    <row r="262" spans="1:30" s="176" customFormat="1" ht="15">
      <c r="A262" s="161">
        <v>254</v>
      </c>
      <c r="B262" s="1568"/>
      <c r="C262" s="1569"/>
      <c r="D262" s="480" t="s">
        <v>984</v>
      </c>
      <c r="E262" s="480"/>
      <c r="F262" s="481"/>
      <c r="G262" s="481"/>
      <c r="H262" s="299"/>
      <c r="I262" s="278">
        <f>J262+K262+L262+M262+N262+O262+P262+Q262</f>
        <v>0</v>
      </c>
      <c r="J262" s="198">
        <f>SUM(J260:J261)</f>
        <v>0</v>
      </c>
      <c r="K262" s="198">
        <f aca="true" t="shared" si="41" ref="K262:Q262">SUM(K260:K261)</f>
        <v>0</v>
      </c>
      <c r="L262" s="198">
        <f t="shared" si="41"/>
        <v>0</v>
      </c>
      <c r="M262" s="198">
        <f t="shared" si="41"/>
        <v>0</v>
      </c>
      <c r="N262" s="198">
        <f t="shared" si="41"/>
        <v>0</v>
      </c>
      <c r="O262" s="198">
        <f t="shared" si="41"/>
        <v>0</v>
      </c>
      <c r="P262" s="198">
        <f t="shared" si="41"/>
        <v>0</v>
      </c>
      <c r="Q262" s="1303">
        <f t="shared" si="41"/>
        <v>0</v>
      </c>
      <c r="R262" s="198"/>
      <c r="S262" s="198"/>
      <c r="T262" s="198"/>
      <c r="U262" s="198"/>
      <c r="V262" s="198"/>
      <c r="W262" s="198"/>
      <c r="X262" s="198"/>
      <c r="Y262" s="198"/>
      <c r="Z262" s="198"/>
      <c r="AA262" s="198"/>
      <c r="AB262" s="198"/>
      <c r="AC262" s="198"/>
      <c r="AD262" s="198"/>
    </row>
    <row r="263" spans="1:30" s="141" customFormat="1" ht="30">
      <c r="A263" s="161">
        <v>255</v>
      </c>
      <c r="B263" s="125"/>
      <c r="C263" s="126">
        <v>2</v>
      </c>
      <c r="D263" s="165" t="s">
        <v>408</v>
      </c>
      <c r="E263" s="168"/>
      <c r="F263" s="282"/>
      <c r="G263" s="282"/>
      <c r="H263" s="283">
        <v>2636</v>
      </c>
      <c r="I263" s="495"/>
      <c r="J263" s="139"/>
      <c r="K263" s="139"/>
      <c r="L263" s="139"/>
      <c r="M263" s="152"/>
      <c r="N263" s="152"/>
      <c r="O263" s="152"/>
      <c r="P263" s="152"/>
      <c r="Q263" s="284"/>
      <c r="R263" s="272"/>
      <c r="S263" s="272"/>
      <c r="T263" s="272"/>
      <c r="U263" s="272"/>
      <c r="V263" s="272"/>
      <c r="W263" s="272"/>
      <c r="X263" s="272"/>
      <c r="Y263" s="272"/>
      <c r="Z263" s="272"/>
      <c r="AA263" s="272"/>
      <c r="AB263" s="272"/>
      <c r="AC263" s="272"/>
      <c r="AD263" s="272"/>
    </row>
    <row r="264" spans="1:30" s="1158" customFormat="1" ht="15">
      <c r="A264" s="161">
        <v>256</v>
      </c>
      <c r="B264" s="1128"/>
      <c r="C264" s="1129"/>
      <c r="D264" s="1166" t="s">
        <v>602</v>
      </c>
      <c r="E264" s="1166"/>
      <c r="F264" s="1167"/>
      <c r="G264" s="1167"/>
      <c r="H264" s="1152"/>
      <c r="I264" s="1153">
        <f>J264+K264+L264+M264+N264+O264+P264+Q264</f>
        <v>0</v>
      </c>
      <c r="J264" s="1157"/>
      <c r="K264" s="1157"/>
      <c r="L264" s="1157"/>
      <c r="M264" s="1157"/>
      <c r="N264" s="1157"/>
      <c r="O264" s="1157"/>
      <c r="P264" s="1157"/>
      <c r="Q264" s="1168"/>
      <c r="R264" s="1157"/>
      <c r="S264" s="1157"/>
      <c r="T264" s="1157"/>
      <c r="U264" s="1157"/>
      <c r="V264" s="1157"/>
      <c r="W264" s="1157"/>
      <c r="X264" s="1157"/>
      <c r="Y264" s="1157"/>
      <c r="Z264" s="1157"/>
      <c r="AA264" s="1157"/>
      <c r="AB264" s="1157"/>
      <c r="AC264" s="1157"/>
      <c r="AD264" s="1157"/>
    </row>
    <row r="265" spans="1:30" s="148" customFormat="1" ht="15">
      <c r="A265" s="161">
        <v>257</v>
      </c>
      <c r="B265" s="120"/>
      <c r="C265" s="111"/>
      <c r="D265" s="1149" t="s">
        <v>875</v>
      </c>
      <c r="E265" s="165"/>
      <c r="F265" s="285"/>
      <c r="G265" s="285"/>
      <c r="H265" s="283"/>
      <c r="I265" s="476">
        <f>J265+K265+L265+M265+N265+O265+P265+Q265</f>
        <v>0</v>
      </c>
      <c r="J265" s="152"/>
      <c r="K265" s="152"/>
      <c r="L265" s="152"/>
      <c r="M265" s="152"/>
      <c r="N265" s="152"/>
      <c r="O265" s="152"/>
      <c r="P265" s="152"/>
      <c r="Q265" s="284"/>
      <c r="R265" s="152"/>
      <c r="S265" s="152"/>
      <c r="T265" s="152"/>
      <c r="U265" s="152"/>
      <c r="V265" s="152"/>
      <c r="W265" s="152"/>
      <c r="X265" s="152"/>
      <c r="Y265" s="152"/>
      <c r="Z265" s="152"/>
      <c r="AA265" s="152"/>
      <c r="AB265" s="152"/>
      <c r="AC265" s="152"/>
      <c r="AD265" s="152"/>
    </row>
    <row r="266" spans="1:30" s="151" customFormat="1" ht="15">
      <c r="A266" s="161">
        <v>258</v>
      </c>
      <c r="B266" s="131"/>
      <c r="C266" s="443"/>
      <c r="D266" s="478" t="s">
        <v>603</v>
      </c>
      <c r="E266" s="478"/>
      <c r="F266" s="479"/>
      <c r="G266" s="479"/>
      <c r="H266" s="292"/>
      <c r="I266" s="477">
        <f>J266+K266+L266+M266+N266+O266+P266+Q266</f>
        <v>0</v>
      </c>
      <c r="J266" s="294"/>
      <c r="K266" s="294"/>
      <c r="L266" s="294"/>
      <c r="M266" s="294"/>
      <c r="N266" s="294"/>
      <c r="O266" s="294"/>
      <c r="P266" s="294"/>
      <c r="Q266" s="295"/>
      <c r="R266" s="294"/>
      <c r="S266" s="294"/>
      <c r="T266" s="294"/>
      <c r="U266" s="294"/>
      <c r="V266" s="294"/>
      <c r="W266" s="294"/>
      <c r="X266" s="294"/>
      <c r="Y266" s="294"/>
      <c r="Z266" s="294"/>
      <c r="AA266" s="294"/>
      <c r="AB266" s="294"/>
      <c r="AC266" s="294"/>
      <c r="AD266" s="294"/>
    </row>
    <row r="267" spans="1:30" s="176" customFormat="1" ht="15">
      <c r="A267" s="161">
        <v>259</v>
      </c>
      <c r="B267" s="1568"/>
      <c r="C267" s="1569"/>
      <c r="D267" s="480" t="s">
        <v>984</v>
      </c>
      <c r="E267" s="480"/>
      <c r="F267" s="481"/>
      <c r="G267" s="481"/>
      <c r="H267" s="299"/>
      <c r="I267" s="278">
        <f>J267+K267+L267+M267+N267+O267+P267+Q267</f>
        <v>0</v>
      </c>
      <c r="J267" s="198">
        <f>SUM(J265:J266)</f>
        <v>0</v>
      </c>
      <c r="K267" s="198">
        <f aca="true" t="shared" si="42" ref="K267:Q267">SUM(K265:K266)</f>
        <v>0</v>
      </c>
      <c r="L267" s="198">
        <f t="shared" si="42"/>
        <v>0</v>
      </c>
      <c r="M267" s="198">
        <f t="shared" si="42"/>
        <v>0</v>
      </c>
      <c r="N267" s="198">
        <f t="shared" si="42"/>
        <v>0</v>
      </c>
      <c r="O267" s="198">
        <f t="shared" si="42"/>
        <v>0</v>
      </c>
      <c r="P267" s="198">
        <f t="shared" si="42"/>
        <v>0</v>
      </c>
      <c r="Q267" s="1303">
        <f t="shared" si="42"/>
        <v>0</v>
      </c>
      <c r="R267" s="198"/>
      <c r="S267" s="198"/>
      <c r="T267" s="198"/>
      <c r="U267" s="198"/>
      <c r="V267" s="198"/>
      <c r="W267" s="198"/>
      <c r="X267" s="198"/>
      <c r="Y267" s="198"/>
      <c r="Z267" s="198"/>
      <c r="AA267" s="198"/>
      <c r="AB267" s="198"/>
      <c r="AC267" s="198"/>
      <c r="AD267" s="198"/>
    </row>
    <row r="268" spans="1:30" s="167" customFormat="1" ht="15">
      <c r="A268" s="161">
        <v>260</v>
      </c>
      <c r="B268" s="125"/>
      <c r="C268" s="126">
        <v>3</v>
      </c>
      <c r="D268" s="1573" t="s">
        <v>379</v>
      </c>
      <c r="E268" s="166"/>
      <c r="F268" s="286"/>
      <c r="G268" s="286">
        <v>1350</v>
      </c>
      <c r="H268" s="287">
        <v>2575</v>
      </c>
      <c r="I268" s="495"/>
      <c r="J268" s="139"/>
      <c r="K268" s="139"/>
      <c r="L268" s="139"/>
      <c r="M268" s="152"/>
      <c r="N268" s="152"/>
      <c r="O268" s="152"/>
      <c r="P268" s="152"/>
      <c r="Q268" s="284"/>
      <c r="R268" s="290"/>
      <c r="S268" s="290"/>
      <c r="T268" s="290"/>
      <c r="U268" s="290"/>
      <c r="V268" s="290"/>
      <c r="W268" s="290"/>
      <c r="X268" s="290"/>
      <c r="Y268" s="290"/>
      <c r="Z268" s="290"/>
      <c r="AA268" s="290"/>
      <c r="AB268" s="290"/>
      <c r="AC268" s="290"/>
      <c r="AD268" s="290"/>
    </row>
    <row r="269" spans="1:30" s="1158" customFormat="1" ht="15">
      <c r="A269" s="161">
        <v>261</v>
      </c>
      <c r="B269" s="1128"/>
      <c r="C269" s="1129"/>
      <c r="D269" s="1166" t="s">
        <v>602</v>
      </c>
      <c r="E269" s="1166"/>
      <c r="F269" s="1167"/>
      <c r="G269" s="1167"/>
      <c r="H269" s="1152"/>
      <c r="I269" s="1153">
        <f t="shared" si="38"/>
        <v>535</v>
      </c>
      <c r="J269" s="1157">
        <v>471</v>
      </c>
      <c r="K269" s="1157">
        <v>64</v>
      </c>
      <c r="L269" s="1157"/>
      <c r="M269" s="1157"/>
      <c r="N269" s="1157"/>
      <c r="O269" s="1157"/>
      <c r="P269" s="1157"/>
      <c r="Q269" s="1168"/>
      <c r="R269" s="1157"/>
      <c r="S269" s="1157"/>
      <c r="T269" s="1157"/>
      <c r="U269" s="1157"/>
      <c r="V269" s="1157"/>
      <c r="W269" s="1157"/>
      <c r="X269" s="1157"/>
      <c r="Y269" s="1157"/>
      <c r="Z269" s="1157"/>
      <c r="AA269" s="1157"/>
      <c r="AB269" s="1157"/>
      <c r="AC269" s="1157"/>
      <c r="AD269" s="1157"/>
    </row>
    <row r="270" spans="1:30" s="148" customFormat="1" ht="15">
      <c r="A270" s="161">
        <v>262</v>
      </c>
      <c r="B270" s="120"/>
      <c r="C270" s="111"/>
      <c r="D270" s="1149" t="s">
        <v>875</v>
      </c>
      <c r="E270" s="165"/>
      <c r="F270" s="285"/>
      <c r="G270" s="285"/>
      <c r="H270" s="283"/>
      <c r="I270" s="476">
        <f t="shared" si="38"/>
        <v>1186</v>
      </c>
      <c r="J270" s="152">
        <v>1104</v>
      </c>
      <c r="K270" s="152">
        <v>82</v>
      </c>
      <c r="L270" s="152"/>
      <c r="M270" s="152"/>
      <c r="N270" s="152"/>
      <c r="O270" s="152"/>
      <c r="P270" s="152"/>
      <c r="Q270" s="284"/>
      <c r="R270" s="152"/>
      <c r="S270" s="152"/>
      <c r="T270" s="152"/>
      <c r="U270" s="152"/>
      <c r="V270" s="152"/>
      <c r="W270" s="152"/>
      <c r="X270" s="152"/>
      <c r="Y270" s="152"/>
      <c r="Z270" s="152"/>
      <c r="AA270" s="152"/>
      <c r="AB270" s="152"/>
      <c r="AC270" s="152"/>
      <c r="AD270" s="152"/>
    </row>
    <row r="271" spans="1:30" s="151" customFormat="1" ht="15">
      <c r="A271" s="161">
        <v>263</v>
      </c>
      <c r="B271" s="131"/>
      <c r="C271" s="443"/>
      <c r="D271" s="478" t="s">
        <v>603</v>
      </c>
      <c r="E271" s="478"/>
      <c r="F271" s="479"/>
      <c r="G271" s="479"/>
      <c r="H271" s="292"/>
      <c r="I271" s="477">
        <f t="shared" si="38"/>
        <v>0</v>
      </c>
      <c r="J271" s="294"/>
      <c r="K271" s="294"/>
      <c r="L271" s="294"/>
      <c r="M271" s="294"/>
      <c r="N271" s="294"/>
      <c r="O271" s="294"/>
      <c r="P271" s="294"/>
      <c r="Q271" s="295"/>
      <c r="R271" s="294"/>
      <c r="S271" s="294"/>
      <c r="T271" s="294"/>
      <c r="U271" s="294"/>
      <c r="V271" s="294"/>
      <c r="W271" s="294"/>
      <c r="X271" s="294"/>
      <c r="Y271" s="294"/>
      <c r="Z271" s="294"/>
      <c r="AA271" s="294"/>
      <c r="AB271" s="294"/>
      <c r="AC271" s="294"/>
      <c r="AD271" s="294"/>
    </row>
    <row r="272" spans="1:30" s="176" customFormat="1" ht="15">
      <c r="A272" s="161">
        <v>264</v>
      </c>
      <c r="B272" s="1568"/>
      <c r="C272" s="1569"/>
      <c r="D272" s="480" t="s">
        <v>984</v>
      </c>
      <c r="E272" s="480"/>
      <c r="F272" s="481"/>
      <c r="G272" s="481"/>
      <c r="H272" s="299"/>
      <c r="I272" s="278">
        <f t="shared" si="38"/>
        <v>1186</v>
      </c>
      <c r="J272" s="198">
        <f>SUM(J270:J271)</f>
        <v>1104</v>
      </c>
      <c r="K272" s="198">
        <f aca="true" t="shared" si="43" ref="K272:Q272">SUM(K270:K271)</f>
        <v>82</v>
      </c>
      <c r="L272" s="198">
        <f t="shared" si="43"/>
        <v>0</v>
      </c>
      <c r="M272" s="198">
        <f t="shared" si="43"/>
        <v>0</v>
      </c>
      <c r="N272" s="198">
        <f t="shared" si="43"/>
        <v>0</v>
      </c>
      <c r="O272" s="198">
        <f t="shared" si="43"/>
        <v>0</v>
      </c>
      <c r="P272" s="198">
        <f t="shared" si="43"/>
        <v>0</v>
      </c>
      <c r="Q272" s="1303">
        <f t="shared" si="43"/>
        <v>0</v>
      </c>
      <c r="R272" s="198"/>
      <c r="S272" s="198"/>
      <c r="T272" s="198"/>
      <c r="U272" s="198"/>
      <c r="V272" s="198"/>
      <c r="W272" s="198"/>
      <c r="X272" s="198"/>
      <c r="Y272" s="198"/>
      <c r="Z272" s="198"/>
      <c r="AA272" s="198"/>
      <c r="AB272" s="198"/>
      <c r="AC272" s="198"/>
      <c r="AD272" s="198"/>
    </row>
    <row r="273" spans="1:30" s="171" customFormat="1" ht="29.25" customHeight="1">
      <c r="A273" s="161">
        <v>265</v>
      </c>
      <c r="B273" s="114">
        <v>15</v>
      </c>
      <c r="C273" s="115"/>
      <c r="D273" s="133" t="s">
        <v>389</v>
      </c>
      <c r="E273" s="174" t="s">
        <v>33</v>
      </c>
      <c r="F273" s="276">
        <v>764223</v>
      </c>
      <c r="G273" s="276">
        <v>697889</v>
      </c>
      <c r="H273" s="277">
        <v>785679</v>
      </c>
      <c r="I273" s="495"/>
      <c r="J273" s="175"/>
      <c r="K273" s="175"/>
      <c r="L273" s="288"/>
      <c r="M273" s="288"/>
      <c r="N273" s="288"/>
      <c r="O273" s="288"/>
      <c r="P273" s="288"/>
      <c r="Q273" s="289"/>
      <c r="R273" s="1460"/>
      <c r="S273" s="1460"/>
      <c r="T273" s="1460"/>
      <c r="U273" s="1460"/>
      <c r="V273" s="1460"/>
      <c r="W273" s="1460"/>
      <c r="X273" s="1460"/>
      <c r="Y273" s="1460"/>
      <c r="Z273" s="1460"/>
      <c r="AA273" s="1460"/>
      <c r="AB273" s="1460"/>
      <c r="AC273" s="1460"/>
      <c r="AD273" s="1460"/>
    </row>
    <row r="274" spans="1:30" s="1158" customFormat="1" ht="15">
      <c r="A274" s="161">
        <v>266</v>
      </c>
      <c r="B274" s="1128"/>
      <c r="C274" s="1129"/>
      <c r="D274" s="1130" t="s">
        <v>602</v>
      </c>
      <c r="E274" s="1150"/>
      <c r="F274" s="1151"/>
      <c r="G274" s="1151"/>
      <c r="H274" s="1152"/>
      <c r="I274" s="1153">
        <f t="shared" si="38"/>
        <v>723529</v>
      </c>
      <c r="J274" s="1154">
        <v>288592</v>
      </c>
      <c r="K274" s="1154">
        <v>72005</v>
      </c>
      <c r="L274" s="1154">
        <v>355000</v>
      </c>
      <c r="M274" s="1155"/>
      <c r="N274" s="1155">
        <v>1800</v>
      </c>
      <c r="O274" s="1155"/>
      <c r="P274" s="1155">
        <v>6132</v>
      </c>
      <c r="Q274" s="1156"/>
      <c r="R274" s="1157"/>
      <c r="S274" s="1157"/>
      <c r="T274" s="1157"/>
      <c r="U274" s="1157"/>
      <c r="V274" s="1157"/>
      <c r="W274" s="1157"/>
      <c r="X274" s="1157"/>
      <c r="Y274" s="1157"/>
      <c r="Z274" s="1157"/>
      <c r="AA274" s="1157"/>
      <c r="AB274" s="1157"/>
      <c r="AC274" s="1157"/>
      <c r="AD274" s="1157"/>
    </row>
    <row r="275" spans="1:30" s="148" customFormat="1" ht="15">
      <c r="A275" s="161">
        <v>267</v>
      </c>
      <c r="B275" s="120"/>
      <c r="C275" s="111"/>
      <c r="D275" s="121" t="s">
        <v>875</v>
      </c>
      <c r="E275" s="164"/>
      <c r="F275" s="282"/>
      <c r="G275" s="282"/>
      <c r="H275" s="283"/>
      <c r="I275" s="476">
        <f t="shared" si="38"/>
        <v>743479</v>
      </c>
      <c r="J275" s="279">
        <v>277892</v>
      </c>
      <c r="K275" s="279">
        <v>70924</v>
      </c>
      <c r="L275" s="279">
        <v>369405</v>
      </c>
      <c r="M275" s="280"/>
      <c r="N275" s="280">
        <v>785</v>
      </c>
      <c r="O275" s="280">
        <v>18918</v>
      </c>
      <c r="P275" s="280">
        <v>5555</v>
      </c>
      <c r="Q275" s="281"/>
      <c r="R275" s="152"/>
      <c r="S275" s="152"/>
      <c r="T275" s="152"/>
      <c r="U275" s="152"/>
      <c r="V275" s="152"/>
      <c r="W275" s="152"/>
      <c r="X275" s="152"/>
      <c r="Y275" s="152"/>
      <c r="Z275" s="152"/>
      <c r="AA275" s="152"/>
      <c r="AB275" s="152"/>
      <c r="AC275" s="152"/>
      <c r="AD275" s="152"/>
    </row>
    <row r="276" spans="1:30" s="151" customFormat="1" ht="15">
      <c r="A276" s="161">
        <v>268</v>
      </c>
      <c r="B276" s="131"/>
      <c r="C276" s="443"/>
      <c r="D276" s="138" t="s">
        <v>991</v>
      </c>
      <c r="E276" s="1479"/>
      <c r="F276" s="473"/>
      <c r="G276" s="473"/>
      <c r="H276" s="292"/>
      <c r="I276" s="477">
        <f t="shared" si="38"/>
        <v>315</v>
      </c>
      <c r="J276" s="294">
        <v>248</v>
      </c>
      <c r="K276" s="294">
        <v>67</v>
      </c>
      <c r="L276" s="294"/>
      <c r="M276" s="294"/>
      <c r="N276" s="294"/>
      <c r="O276" s="294"/>
      <c r="P276" s="294"/>
      <c r="Q276" s="295"/>
      <c r="R276" s="294"/>
      <c r="S276" s="294"/>
      <c r="T276" s="294"/>
      <c r="U276" s="294"/>
      <c r="V276" s="294"/>
      <c r="W276" s="294"/>
      <c r="X276" s="294"/>
      <c r="Y276" s="294"/>
      <c r="Z276" s="294"/>
      <c r="AA276" s="294"/>
      <c r="AB276" s="294"/>
      <c r="AC276" s="294"/>
      <c r="AD276" s="294"/>
    </row>
    <row r="277" spans="1:30" s="151" customFormat="1" ht="15">
      <c r="A277" s="161">
        <v>269</v>
      </c>
      <c r="B277" s="131"/>
      <c r="C277" s="443"/>
      <c r="D277" s="138" t="s">
        <v>881</v>
      </c>
      <c r="E277" s="1479"/>
      <c r="F277" s="473"/>
      <c r="G277" s="473"/>
      <c r="H277" s="292"/>
      <c r="I277" s="477">
        <f t="shared" si="38"/>
        <v>0</v>
      </c>
      <c r="J277" s="294">
        <v>-10000</v>
      </c>
      <c r="K277" s="294"/>
      <c r="L277" s="294">
        <v>3006</v>
      </c>
      <c r="M277" s="294"/>
      <c r="N277" s="294"/>
      <c r="O277" s="294">
        <v>6994</v>
      </c>
      <c r="P277" s="294"/>
      <c r="Q277" s="295"/>
      <c r="R277" s="294"/>
      <c r="S277" s="294"/>
      <c r="T277" s="294"/>
      <c r="U277" s="294"/>
      <c r="V277" s="294"/>
      <c r="W277" s="294"/>
      <c r="X277" s="294"/>
      <c r="Y277" s="294"/>
      <c r="Z277" s="294"/>
      <c r="AA277" s="294"/>
      <c r="AB277" s="294"/>
      <c r="AC277" s="294"/>
      <c r="AD277" s="294"/>
    </row>
    <row r="278" spans="1:30" s="151" customFormat="1" ht="15">
      <c r="A278" s="161">
        <v>270</v>
      </c>
      <c r="B278" s="131"/>
      <c r="C278" s="443"/>
      <c r="D278" s="138" t="s">
        <v>1053</v>
      </c>
      <c r="E278" s="1479"/>
      <c r="F278" s="473"/>
      <c r="G278" s="473"/>
      <c r="H278" s="292"/>
      <c r="I278" s="477">
        <f t="shared" si="38"/>
        <v>1435</v>
      </c>
      <c r="J278" s="294">
        <v>1130</v>
      </c>
      <c r="K278" s="294">
        <v>305</v>
      </c>
      <c r="L278" s="294"/>
      <c r="M278" s="294"/>
      <c r="N278" s="294"/>
      <c r="O278" s="294"/>
      <c r="P278" s="294"/>
      <c r="Q278" s="295"/>
      <c r="R278" s="294"/>
      <c r="S278" s="294"/>
      <c r="T278" s="294"/>
      <c r="U278" s="294"/>
      <c r="V278" s="294"/>
      <c r="W278" s="294"/>
      <c r="X278" s="294"/>
      <c r="Y278" s="294"/>
      <c r="Z278" s="294"/>
      <c r="AA278" s="294"/>
      <c r="AB278" s="294"/>
      <c r="AC278" s="294"/>
      <c r="AD278" s="294"/>
    </row>
    <row r="279" spans="1:30" s="176" customFormat="1" ht="15">
      <c r="A279" s="161">
        <v>271</v>
      </c>
      <c r="B279" s="1568"/>
      <c r="C279" s="1569"/>
      <c r="D279" s="135" t="s">
        <v>984</v>
      </c>
      <c r="E279" s="170"/>
      <c r="F279" s="475"/>
      <c r="G279" s="475"/>
      <c r="H279" s="299"/>
      <c r="I279" s="278">
        <f t="shared" si="38"/>
        <v>745229</v>
      </c>
      <c r="J279" s="198">
        <f>SUM(J275:J278)</f>
        <v>269270</v>
      </c>
      <c r="K279" s="198">
        <f aca="true" t="shared" si="44" ref="K279:Q279">SUM(K275:K278)</f>
        <v>71296</v>
      </c>
      <c r="L279" s="198">
        <f t="shared" si="44"/>
        <v>372411</v>
      </c>
      <c r="M279" s="198">
        <f t="shared" si="44"/>
        <v>0</v>
      </c>
      <c r="N279" s="198">
        <f t="shared" si="44"/>
        <v>785</v>
      </c>
      <c r="O279" s="198">
        <f t="shared" si="44"/>
        <v>25912</v>
      </c>
      <c r="P279" s="198">
        <f t="shared" si="44"/>
        <v>5555</v>
      </c>
      <c r="Q279" s="1303">
        <f t="shared" si="44"/>
        <v>0</v>
      </c>
      <c r="R279" s="198"/>
      <c r="S279" s="198"/>
      <c r="T279" s="198"/>
      <c r="U279" s="198"/>
      <c r="V279" s="198"/>
      <c r="W279" s="198"/>
      <c r="X279" s="198"/>
      <c r="Y279" s="198"/>
      <c r="Z279" s="198"/>
      <c r="AA279" s="198"/>
      <c r="AB279" s="198"/>
      <c r="AC279" s="198"/>
      <c r="AD279" s="198"/>
    </row>
    <row r="280" spans="1:30" s="167" customFormat="1" ht="15">
      <c r="A280" s="161">
        <v>272</v>
      </c>
      <c r="B280" s="497"/>
      <c r="C280" s="126">
        <v>1</v>
      </c>
      <c r="D280" s="1573" t="s">
        <v>379</v>
      </c>
      <c r="E280" s="166"/>
      <c r="F280" s="286"/>
      <c r="G280" s="286">
        <v>1251</v>
      </c>
      <c r="H280" s="287">
        <v>2237</v>
      </c>
      <c r="I280" s="495"/>
      <c r="J280" s="279"/>
      <c r="K280" s="279"/>
      <c r="L280" s="279"/>
      <c r="M280" s="280"/>
      <c r="N280" s="280"/>
      <c r="O280" s="280"/>
      <c r="P280" s="280"/>
      <c r="Q280" s="281"/>
      <c r="R280" s="290"/>
      <c r="S280" s="290"/>
      <c r="T280" s="290"/>
      <c r="U280" s="290"/>
      <c r="V280" s="290"/>
      <c r="W280" s="290"/>
      <c r="X280" s="290"/>
      <c r="Y280" s="290"/>
      <c r="Z280" s="290"/>
      <c r="AA280" s="290"/>
      <c r="AB280" s="290"/>
      <c r="AC280" s="290"/>
      <c r="AD280" s="290"/>
    </row>
    <row r="281" spans="1:30" s="1158" customFormat="1" ht="15">
      <c r="A281" s="161">
        <v>273</v>
      </c>
      <c r="B281" s="1128"/>
      <c r="C281" s="1129"/>
      <c r="D281" s="1166" t="s">
        <v>602</v>
      </c>
      <c r="E281" s="1166"/>
      <c r="F281" s="1167"/>
      <c r="G281" s="1167"/>
      <c r="H281" s="1152"/>
      <c r="I281" s="1153">
        <f t="shared" si="38"/>
        <v>0</v>
      </c>
      <c r="J281" s="1157"/>
      <c r="K281" s="1157"/>
      <c r="L281" s="1157"/>
      <c r="M281" s="1157"/>
      <c r="N281" s="1157"/>
      <c r="O281" s="1157"/>
      <c r="P281" s="1157"/>
      <c r="Q281" s="1168"/>
      <c r="R281" s="1157"/>
      <c r="S281" s="1157"/>
      <c r="T281" s="1157"/>
      <c r="U281" s="1157"/>
      <c r="V281" s="1157"/>
      <c r="W281" s="1157"/>
      <c r="X281" s="1157"/>
      <c r="Y281" s="1157"/>
      <c r="Z281" s="1157"/>
      <c r="AA281" s="1157"/>
      <c r="AB281" s="1157"/>
      <c r="AC281" s="1157"/>
      <c r="AD281" s="1157"/>
    </row>
    <row r="282" spans="1:30" s="148" customFormat="1" ht="15">
      <c r="A282" s="161">
        <v>274</v>
      </c>
      <c r="B282" s="120"/>
      <c r="C282" s="111"/>
      <c r="D282" s="165" t="s">
        <v>875</v>
      </c>
      <c r="E282" s="165"/>
      <c r="F282" s="285"/>
      <c r="G282" s="285"/>
      <c r="H282" s="283"/>
      <c r="I282" s="476">
        <f t="shared" si="38"/>
        <v>213</v>
      </c>
      <c r="J282" s="152">
        <v>188</v>
      </c>
      <c r="K282" s="152">
        <v>25</v>
      </c>
      <c r="L282" s="152"/>
      <c r="M282" s="152"/>
      <c r="N282" s="152"/>
      <c r="O282" s="152"/>
      <c r="P282" s="152"/>
      <c r="Q282" s="284"/>
      <c r="R282" s="152"/>
      <c r="S282" s="152"/>
      <c r="T282" s="152"/>
      <c r="U282" s="152"/>
      <c r="V282" s="152"/>
      <c r="W282" s="152"/>
      <c r="X282" s="152"/>
      <c r="Y282" s="152"/>
      <c r="Z282" s="152"/>
      <c r="AA282" s="152"/>
      <c r="AB282" s="152"/>
      <c r="AC282" s="152"/>
      <c r="AD282" s="152"/>
    </row>
    <row r="283" spans="1:30" s="151" customFormat="1" ht="15">
      <c r="A283" s="161">
        <v>275</v>
      </c>
      <c r="B283" s="131"/>
      <c r="C283" s="443"/>
      <c r="D283" s="478" t="s">
        <v>603</v>
      </c>
      <c r="E283" s="478"/>
      <c r="F283" s="479"/>
      <c r="G283" s="479"/>
      <c r="H283" s="292"/>
      <c r="I283" s="477">
        <f t="shared" si="38"/>
        <v>0</v>
      </c>
      <c r="J283" s="294"/>
      <c r="K283" s="294"/>
      <c r="L283" s="294"/>
      <c r="M283" s="294"/>
      <c r="N283" s="294"/>
      <c r="O283" s="294"/>
      <c r="P283" s="294"/>
      <c r="Q283" s="295"/>
      <c r="R283" s="294"/>
      <c r="S283" s="294"/>
      <c r="T283" s="294"/>
      <c r="U283" s="294"/>
      <c r="V283" s="294"/>
      <c r="W283" s="294"/>
      <c r="X283" s="294"/>
      <c r="Y283" s="294"/>
      <c r="Z283" s="294"/>
      <c r="AA283" s="294"/>
      <c r="AB283" s="294"/>
      <c r="AC283" s="294"/>
      <c r="AD283" s="294"/>
    </row>
    <row r="284" spans="1:30" s="764" customFormat="1" ht="25.5" customHeight="1">
      <c r="A284" s="161">
        <v>276</v>
      </c>
      <c r="B284" s="449"/>
      <c r="C284" s="450"/>
      <c r="D284" s="1340" t="s">
        <v>984</v>
      </c>
      <c r="E284" s="759"/>
      <c r="F284" s="760"/>
      <c r="G284" s="760"/>
      <c r="H284" s="761"/>
      <c r="I284" s="762">
        <f t="shared" si="38"/>
        <v>213</v>
      </c>
      <c r="J284" s="763">
        <f>SUM(J282:J283)</f>
        <v>188</v>
      </c>
      <c r="K284" s="763">
        <f aca="true" t="shared" si="45" ref="K284:Q284">SUM(K282:K283)</f>
        <v>25</v>
      </c>
      <c r="L284" s="763">
        <f t="shared" si="45"/>
        <v>0</v>
      </c>
      <c r="M284" s="763">
        <f t="shared" si="45"/>
        <v>0</v>
      </c>
      <c r="N284" s="763">
        <f t="shared" si="45"/>
        <v>0</v>
      </c>
      <c r="O284" s="763">
        <f t="shared" si="45"/>
        <v>0</v>
      </c>
      <c r="P284" s="763">
        <f t="shared" si="45"/>
        <v>0</v>
      </c>
      <c r="Q284" s="1307">
        <f t="shared" si="45"/>
        <v>0</v>
      </c>
      <c r="R284" s="763"/>
      <c r="S284" s="763"/>
      <c r="T284" s="763"/>
      <c r="U284" s="763"/>
      <c r="V284" s="763"/>
      <c r="W284" s="763"/>
      <c r="X284" s="763"/>
      <c r="Y284" s="763"/>
      <c r="Z284" s="763"/>
      <c r="AA284" s="763"/>
      <c r="AB284" s="763"/>
      <c r="AC284" s="763"/>
      <c r="AD284" s="763"/>
    </row>
    <row r="285" spans="1:30" s="145" customFormat="1" ht="19.5" customHeight="1">
      <c r="A285" s="161">
        <v>277</v>
      </c>
      <c r="B285" s="511"/>
      <c r="C285" s="512"/>
      <c r="D285" s="513" t="s">
        <v>411</v>
      </c>
      <c r="E285" s="514"/>
      <c r="F285" s="515">
        <f>SUM(F155:F273)</f>
        <v>1829058</v>
      </c>
      <c r="G285" s="515">
        <f>SUM(G155:G280)</f>
        <v>1680884</v>
      </c>
      <c r="H285" s="496">
        <f>SUM(H155:H280)</f>
        <v>1981443</v>
      </c>
      <c r="I285" s="293"/>
      <c r="J285" s="743"/>
      <c r="K285" s="743"/>
      <c r="L285" s="521"/>
      <c r="M285" s="521"/>
      <c r="N285" s="521"/>
      <c r="O285" s="521"/>
      <c r="P285" s="521"/>
      <c r="Q285" s="522"/>
      <c r="R285" s="291"/>
      <c r="S285" s="291"/>
      <c r="T285" s="291"/>
      <c r="U285" s="291"/>
      <c r="V285" s="291"/>
      <c r="W285" s="291"/>
      <c r="X285" s="291"/>
      <c r="Y285" s="291"/>
      <c r="Z285" s="291"/>
      <c r="AA285" s="291"/>
      <c r="AB285" s="291"/>
      <c r="AC285" s="291"/>
      <c r="AD285" s="291"/>
    </row>
    <row r="286" spans="1:30" s="1158" customFormat="1" ht="15">
      <c r="A286" s="161">
        <v>278</v>
      </c>
      <c r="B286" s="1128"/>
      <c r="C286" s="1129"/>
      <c r="D286" s="1166" t="s">
        <v>602</v>
      </c>
      <c r="E286" s="1171"/>
      <c r="F286" s="1172"/>
      <c r="G286" s="1172"/>
      <c r="H286" s="1152"/>
      <c r="I286" s="1153">
        <f t="shared" si="38"/>
        <v>1797299</v>
      </c>
      <c r="J286" s="1157">
        <f aca="true" t="shared" si="46" ref="J286:Q287">SUM(J281,J274,J269,J264,J259,J254,J249,J244,J239,J226,J221,J216,J211,J206,J198,J193,J188,J181,J176,J171,J166,J156)</f>
        <v>725031</v>
      </c>
      <c r="K286" s="1157">
        <f t="shared" si="46"/>
        <v>182825</v>
      </c>
      <c r="L286" s="1157">
        <f t="shared" si="46"/>
        <v>846088</v>
      </c>
      <c r="M286" s="1157">
        <f t="shared" si="46"/>
        <v>0</v>
      </c>
      <c r="N286" s="1157">
        <f t="shared" si="46"/>
        <v>6172</v>
      </c>
      <c r="O286" s="1157">
        <f t="shared" si="46"/>
        <v>31051</v>
      </c>
      <c r="P286" s="1157">
        <f t="shared" si="46"/>
        <v>6132</v>
      </c>
      <c r="Q286" s="1168">
        <f t="shared" si="46"/>
        <v>0</v>
      </c>
      <c r="R286" s="1157"/>
      <c r="S286" s="1157"/>
      <c r="T286" s="1157"/>
      <c r="U286" s="1157"/>
      <c r="V286" s="1157"/>
      <c r="W286" s="1157"/>
      <c r="X286" s="1157"/>
      <c r="Y286" s="1157"/>
      <c r="Z286" s="1157"/>
      <c r="AA286" s="1157"/>
      <c r="AB286" s="1157"/>
      <c r="AC286" s="1157"/>
      <c r="AD286" s="1157"/>
    </row>
    <row r="287" spans="1:30" s="148" customFormat="1" ht="15">
      <c r="A287" s="161">
        <v>279</v>
      </c>
      <c r="B287" s="120"/>
      <c r="C287" s="111"/>
      <c r="D287" s="165" t="s">
        <v>875</v>
      </c>
      <c r="E287" s="1566"/>
      <c r="F287" s="744"/>
      <c r="G287" s="744"/>
      <c r="H287" s="283"/>
      <c r="I287" s="476">
        <f t="shared" si="38"/>
        <v>2040121</v>
      </c>
      <c r="J287" s="152">
        <f t="shared" si="46"/>
        <v>761061</v>
      </c>
      <c r="K287" s="152">
        <f t="shared" si="46"/>
        <v>192133</v>
      </c>
      <c r="L287" s="152">
        <f t="shared" si="46"/>
        <v>953777</v>
      </c>
      <c r="M287" s="152">
        <f t="shared" si="46"/>
        <v>0</v>
      </c>
      <c r="N287" s="152">
        <f t="shared" si="46"/>
        <v>3671</v>
      </c>
      <c r="O287" s="152">
        <f t="shared" si="46"/>
        <v>72815</v>
      </c>
      <c r="P287" s="152">
        <f t="shared" si="46"/>
        <v>56664</v>
      </c>
      <c r="Q287" s="284">
        <f t="shared" si="46"/>
        <v>0</v>
      </c>
      <c r="R287" s="152"/>
      <c r="S287" s="152"/>
      <c r="T287" s="152"/>
      <c r="U287" s="152"/>
      <c r="V287" s="152"/>
      <c r="W287" s="152"/>
      <c r="X287" s="152"/>
      <c r="Y287" s="152"/>
      <c r="Z287" s="152"/>
      <c r="AA287" s="152"/>
      <c r="AB287" s="152"/>
      <c r="AC287" s="152"/>
      <c r="AD287" s="152"/>
    </row>
    <row r="288" spans="1:30" s="151" customFormat="1" ht="42.75">
      <c r="A288" s="161">
        <v>280</v>
      </c>
      <c r="B288" s="131"/>
      <c r="C288" s="443"/>
      <c r="D288" s="732" t="s">
        <v>1173</v>
      </c>
      <c r="E288" s="1574"/>
      <c r="F288" s="745"/>
      <c r="G288" s="745"/>
      <c r="H288" s="292"/>
      <c r="I288" s="477">
        <f t="shared" si="38"/>
        <v>60077</v>
      </c>
      <c r="J288" s="294">
        <f>SUM(J283,J276:J277,J271,J266,J261,J256:J256,J251,J246,J241,J228:J229,J223,J218,J213,J208,J200:J201,J195,J190,J183:J183,J178,J173,J168,J158:J160)+J163+J162+J161+J278+J230+J202+J185+J184+J236+J235+J234+J233+J232+J203+J231</f>
        <v>-3624</v>
      </c>
      <c r="K288" s="294">
        <f aca="true" t="shared" si="47" ref="K288:Q288">SUM(K283,K276:K277,K271,K266,K261,K256:K256,K251,K246,K241,K228:K229,K223,K218,K213,K208,K200:K201,K195,K190,K183:K183,K178,K173,K168,K158:K160)+K163+K162+K161+K278+K230+K202+K185+K184+K236+K235+K234+K233+K232+K203+K231</f>
        <v>3175</v>
      </c>
      <c r="L288" s="294">
        <f t="shared" si="47"/>
        <v>30143</v>
      </c>
      <c r="M288" s="294">
        <f t="shared" si="47"/>
        <v>0</v>
      </c>
      <c r="N288" s="294">
        <f t="shared" si="47"/>
        <v>2000</v>
      </c>
      <c r="O288" s="294">
        <f t="shared" si="47"/>
        <v>27033</v>
      </c>
      <c r="P288" s="294">
        <f t="shared" si="47"/>
        <v>1350</v>
      </c>
      <c r="Q288" s="295">
        <f t="shared" si="47"/>
        <v>0</v>
      </c>
      <c r="R288" s="294"/>
      <c r="S288" s="294"/>
      <c r="T288" s="294"/>
      <c r="U288" s="294"/>
      <c r="V288" s="294"/>
      <c r="W288" s="294"/>
      <c r="X288" s="294"/>
      <c r="Y288" s="294"/>
      <c r="Z288" s="294"/>
      <c r="AA288" s="294"/>
      <c r="AB288" s="294"/>
      <c r="AC288" s="294"/>
      <c r="AD288" s="294"/>
    </row>
    <row r="289" spans="1:30" s="176" customFormat="1" ht="15.75" thickBot="1">
      <c r="A289" s="161">
        <v>281</v>
      </c>
      <c r="B289" s="487"/>
      <c r="C289" s="488"/>
      <c r="D289" s="486" t="s">
        <v>984</v>
      </c>
      <c r="E289" s="523"/>
      <c r="F289" s="746"/>
      <c r="G289" s="746"/>
      <c r="H289" s="489"/>
      <c r="I289" s="490">
        <f t="shared" si="38"/>
        <v>2100198</v>
      </c>
      <c r="J289" s="491">
        <f>SUM(J287:J288)</f>
        <v>757437</v>
      </c>
      <c r="K289" s="491">
        <f aca="true" t="shared" si="48" ref="K289:Q289">SUM(K287:K288)</f>
        <v>195308</v>
      </c>
      <c r="L289" s="491">
        <f t="shared" si="48"/>
        <v>983920</v>
      </c>
      <c r="M289" s="491">
        <f t="shared" si="48"/>
        <v>0</v>
      </c>
      <c r="N289" s="491">
        <f t="shared" si="48"/>
        <v>5671</v>
      </c>
      <c r="O289" s="491">
        <f t="shared" si="48"/>
        <v>99848</v>
      </c>
      <c r="P289" s="491">
        <f t="shared" si="48"/>
        <v>58014</v>
      </c>
      <c r="Q289" s="1305">
        <f t="shared" si="48"/>
        <v>0</v>
      </c>
      <c r="R289" s="198"/>
      <c r="S289" s="198"/>
      <c r="T289" s="198"/>
      <c r="U289" s="198"/>
      <c r="V289" s="198"/>
      <c r="W289" s="198"/>
      <c r="X289" s="198"/>
      <c r="Y289" s="198"/>
      <c r="Z289" s="198"/>
      <c r="AA289" s="198"/>
      <c r="AB289" s="198"/>
      <c r="AC289" s="198"/>
      <c r="AD289" s="198"/>
    </row>
    <row r="290" spans="1:30" s="171" customFormat="1" ht="30" customHeight="1" thickTop="1">
      <c r="A290" s="161">
        <v>282</v>
      </c>
      <c r="B290" s="114">
        <v>16</v>
      </c>
      <c r="C290" s="751" t="s">
        <v>192</v>
      </c>
      <c r="D290" s="464"/>
      <c r="E290" s="752" t="s">
        <v>31</v>
      </c>
      <c r="F290" s="276">
        <v>1093476</v>
      </c>
      <c r="G290" s="276">
        <v>1021405</v>
      </c>
      <c r="H290" s="277">
        <v>1164814</v>
      </c>
      <c r="I290" s="495"/>
      <c r="J290" s="296"/>
      <c r="K290" s="296"/>
      <c r="L290" s="296"/>
      <c r="M290" s="296"/>
      <c r="N290" s="296"/>
      <c r="O290" s="296"/>
      <c r="P290" s="296"/>
      <c r="Q290" s="297"/>
      <c r="R290" s="698"/>
      <c r="S290" s="698"/>
      <c r="T290" s="698"/>
      <c r="U290" s="698"/>
      <c r="V290" s="698"/>
      <c r="W290" s="698"/>
      <c r="X290" s="698"/>
      <c r="Y290" s="698"/>
      <c r="Z290" s="698"/>
      <c r="AA290" s="698"/>
      <c r="AB290" s="698"/>
      <c r="AC290" s="698"/>
      <c r="AD290" s="698"/>
    </row>
    <row r="291" spans="1:30" s="1158" customFormat="1" ht="15">
      <c r="A291" s="161">
        <v>283</v>
      </c>
      <c r="B291" s="1128"/>
      <c r="C291" s="1129"/>
      <c r="D291" s="1130" t="s">
        <v>602</v>
      </c>
      <c r="E291" s="1150"/>
      <c r="F291" s="1151"/>
      <c r="G291" s="1151"/>
      <c r="H291" s="1152"/>
      <c r="I291" s="1153">
        <f t="shared" si="38"/>
        <v>1123075</v>
      </c>
      <c r="J291" s="1154">
        <v>260544</v>
      </c>
      <c r="K291" s="1154">
        <v>70565</v>
      </c>
      <c r="L291" s="1154">
        <v>779346</v>
      </c>
      <c r="M291" s="1155"/>
      <c r="N291" s="1155">
        <v>5000</v>
      </c>
      <c r="O291" s="1155">
        <v>7620</v>
      </c>
      <c r="P291" s="1155"/>
      <c r="Q291" s="1156"/>
      <c r="R291" s="1157"/>
      <c r="S291" s="1157"/>
      <c r="T291" s="1157"/>
      <c r="U291" s="1157"/>
      <c r="V291" s="1157"/>
      <c r="W291" s="1157"/>
      <c r="X291" s="1157"/>
      <c r="Y291" s="1157"/>
      <c r="Z291" s="1157"/>
      <c r="AA291" s="1157"/>
      <c r="AB291" s="1157"/>
      <c r="AC291" s="1157"/>
      <c r="AD291" s="1157"/>
    </row>
    <row r="292" spans="1:30" s="148" customFormat="1" ht="15">
      <c r="A292" s="161">
        <v>284</v>
      </c>
      <c r="B292" s="120"/>
      <c r="C292" s="111"/>
      <c r="D292" s="121" t="s">
        <v>875</v>
      </c>
      <c r="E292" s="164"/>
      <c r="F292" s="282"/>
      <c r="G292" s="282"/>
      <c r="H292" s="283"/>
      <c r="I292" s="476">
        <f t="shared" si="38"/>
        <v>1136350</v>
      </c>
      <c r="J292" s="279">
        <v>269213</v>
      </c>
      <c r="K292" s="279">
        <v>73738</v>
      </c>
      <c r="L292" s="279">
        <v>778733</v>
      </c>
      <c r="M292" s="280"/>
      <c r="N292" s="280">
        <v>5000</v>
      </c>
      <c r="O292" s="280">
        <v>9666</v>
      </c>
      <c r="P292" s="280"/>
      <c r="Q292" s="281"/>
      <c r="R292" s="152"/>
      <c r="S292" s="152"/>
      <c r="T292" s="152"/>
      <c r="U292" s="152"/>
      <c r="V292" s="152"/>
      <c r="W292" s="152"/>
      <c r="X292" s="152"/>
      <c r="Y292" s="152"/>
      <c r="Z292" s="152"/>
      <c r="AA292" s="152"/>
      <c r="AB292" s="152"/>
      <c r="AC292" s="152"/>
      <c r="AD292" s="152"/>
    </row>
    <row r="293" spans="1:30" s="151" customFormat="1" ht="15">
      <c r="A293" s="161">
        <v>285</v>
      </c>
      <c r="B293" s="131"/>
      <c r="C293" s="443"/>
      <c r="D293" s="138" t="s">
        <v>991</v>
      </c>
      <c r="E293" s="1479"/>
      <c r="F293" s="473"/>
      <c r="G293" s="473"/>
      <c r="H293" s="292"/>
      <c r="I293" s="477">
        <f t="shared" si="38"/>
        <v>516</v>
      </c>
      <c r="J293" s="294">
        <v>406</v>
      </c>
      <c r="K293" s="294">
        <v>110</v>
      </c>
      <c r="L293" s="294"/>
      <c r="M293" s="294"/>
      <c r="N293" s="294"/>
      <c r="O293" s="294"/>
      <c r="P293" s="294"/>
      <c r="Q293" s="295"/>
      <c r="R293" s="294"/>
      <c r="S293" s="294"/>
      <c r="T293" s="294"/>
      <c r="U293" s="294"/>
      <c r="V293" s="294"/>
      <c r="W293" s="294"/>
      <c r="X293" s="294"/>
      <c r="Y293" s="294"/>
      <c r="Z293" s="294"/>
      <c r="AA293" s="294"/>
      <c r="AB293" s="294"/>
      <c r="AC293" s="294"/>
      <c r="AD293" s="294"/>
    </row>
    <row r="294" spans="1:30" s="151" customFormat="1" ht="15">
      <c r="A294" s="161">
        <v>286</v>
      </c>
      <c r="B294" s="131"/>
      <c r="C294" s="443"/>
      <c r="D294" s="138" t="s">
        <v>1017</v>
      </c>
      <c r="E294" s="1479"/>
      <c r="F294" s="473"/>
      <c r="G294" s="473"/>
      <c r="H294" s="292"/>
      <c r="I294" s="477">
        <f t="shared" si="38"/>
        <v>0</v>
      </c>
      <c r="J294" s="294"/>
      <c r="K294" s="294"/>
      <c r="L294" s="294"/>
      <c r="M294" s="294"/>
      <c r="N294" s="294"/>
      <c r="O294" s="294"/>
      <c r="P294" s="294"/>
      <c r="Q294" s="295"/>
      <c r="R294" s="294"/>
      <c r="S294" s="294"/>
      <c r="T294" s="294"/>
      <c r="U294" s="294"/>
      <c r="V294" s="294"/>
      <c r="W294" s="294"/>
      <c r="X294" s="294"/>
      <c r="Y294" s="294"/>
      <c r="Z294" s="294"/>
      <c r="AA294" s="294"/>
      <c r="AB294" s="294"/>
      <c r="AC294" s="294"/>
      <c r="AD294" s="294"/>
    </row>
    <row r="295" spans="1:30" s="151" customFormat="1" ht="15">
      <c r="A295" s="161">
        <v>287</v>
      </c>
      <c r="B295" s="131"/>
      <c r="C295" s="443"/>
      <c r="D295" s="138" t="s">
        <v>1016</v>
      </c>
      <c r="E295" s="1479"/>
      <c r="F295" s="473"/>
      <c r="G295" s="473"/>
      <c r="H295" s="292"/>
      <c r="I295" s="477">
        <f t="shared" si="38"/>
        <v>1592</v>
      </c>
      <c r="J295" s="294">
        <v>1254</v>
      </c>
      <c r="K295" s="294">
        <v>338</v>
      </c>
      <c r="L295" s="294"/>
      <c r="M295" s="294"/>
      <c r="N295" s="294"/>
      <c r="O295" s="294"/>
      <c r="P295" s="294"/>
      <c r="Q295" s="295"/>
      <c r="R295" s="294"/>
      <c r="S295" s="294"/>
      <c r="T295" s="294"/>
      <c r="U295" s="294"/>
      <c r="V295" s="294"/>
      <c r="W295" s="294"/>
      <c r="X295" s="294"/>
      <c r="Y295" s="294"/>
      <c r="Z295" s="294"/>
      <c r="AA295" s="294"/>
      <c r="AB295" s="294"/>
      <c r="AC295" s="294"/>
      <c r="AD295" s="294"/>
    </row>
    <row r="296" spans="1:30" s="151" customFormat="1" ht="15">
      <c r="A296" s="161">
        <v>288</v>
      </c>
      <c r="B296" s="131"/>
      <c r="C296" s="443"/>
      <c r="D296" s="138" t="s">
        <v>881</v>
      </c>
      <c r="E296" s="1479"/>
      <c r="F296" s="473"/>
      <c r="G296" s="473"/>
      <c r="H296" s="292"/>
      <c r="I296" s="477">
        <f t="shared" si="38"/>
        <v>0</v>
      </c>
      <c r="J296" s="294"/>
      <c r="K296" s="294"/>
      <c r="L296" s="294">
        <v>1390</v>
      </c>
      <c r="M296" s="294"/>
      <c r="N296" s="294">
        <v>-4596</v>
      </c>
      <c r="O296" s="294">
        <v>3206</v>
      </c>
      <c r="P296" s="294"/>
      <c r="Q296" s="295"/>
      <c r="R296" s="294"/>
      <c r="S296" s="294"/>
      <c r="T296" s="294"/>
      <c r="U296" s="294"/>
      <c r="V296" s="294"/>
      <c r="W296" s="294"/>
      <c r="X296" s="294"/>
      <c r="Y296" s="294"/>
      <c r="Z296" s="294"/>
      <c r="AA296" s="294"/>
      <c r="AB296" s="294"/>
      <c r="AC296" s="294"/>
      <c r="AD296" s="294"/>
    </row>
    <row r="297" spans="1:30" s="151" customFormat="1" ht="15">
      <c r="A297" s="161">
        <v>289</v>
      </c>
      <c r="B297" s="131"/>
      <c r="C297" s="443"/>
      <c r="D297" s="138" t="s">
        <v>1053</v>
      </c>
      <c r="E297" s="1479"/>
      <c r="F297" s="473"/>
      <c r="G297" s="473"/>
      <c r="H297" s="292"/>
      <c r="I297" s="477">
        <f t="shared" si="38"/>
        <v>1317</v>
      </c>
      <c r="J297" s="294">
        <v>1037</v>
      </c>
      <c r="K297" s="294">
        <v>280</v>
      </c>
      <c r="L297" s="294"/>
      <c r="M297" s="294"/>
      <c r="N297" s="294"/>
      <c r="O297" s="294"/>
      <c r="P297" s="294"/>
      <c r="Q297" s="295"/>
      <c r="R297" s="294"/>
      <c r="S297" s="294"/>
      <c r="T297" s="294"/>
      <c r="U297" s="294"/>
      <c r="V297" s="294"/>
      <c r="W297" s="294"/>
      <c r="X297" s="294"/>
      <c r="Y297" s="294"/>
      <c r="Z297" s="294"/>
      <c r="AA297" s="294"/>
      <c r="AB297" s="294"/>
      <c r="AC297" s="294"/>
      <c r="AD297" s="294"/>
    </row>
    <row r="298" spans="1:30" s="176" customFormat="1" ht="15.75" thickBot="1">
      <c r="A298" s="161">
        <v>290</v>
      </c>
      <c r="B298" s="1568"/>
      <c r="C298" s="1569"/>
      <c r="D298" s="135" t="s">
        <v>984</v>
      </c>
      <c r="E298" s="170"/>
      <c r="F298" s="475"/>
      <c r="G298" s="475"/>
      <c r="H298" s="299"/>
      <c r="I298" s="278">
        <f t="shared" si="38"/>
        <v>1139775</v>
      </c>
      <c r="J298" s="198">
        <f>SUM(J292:J297)</f>
        <v>271910</v>
      </c>
      <c r="K298" s="198">
        <f aca="true" t="shared" si="49" ref="K298:Q298">SUM(K292:K297)</f>
        <v>74466</v>
      </c>
      <c r="L298" s="198">
        <f t="shared" si="49"/>
        <v>780123</v>
      </c>
      <c r="M298" s="198">
        <f t="shared" si="49"/>
        <v>0</v>
      </c>
      <c r="N298" s="198">
        <f t="shared" si="49"/>
        <v>404</v>
      </c>
      <c r="O298" s="198">
        <f t="shared" si="49"/>
        <v>12872</v>
      </c>
      <c r="P298" s="198">
        <f t="shared" si="49"/>
        <v>0</v>
      </c>
      <c r="Q298" s="1303">
        <f t="shared" si="49"/>
        <v>0</v>
      </c>
      <c r="R298" s="198"/>
      <c r="S298" s="198"/>
      <c r="T298" s="198"/>
      <c r="U298" s="198"/>
      <c r="V298" s="198"/>
      <c r="W298" s="198"/>
      <c r="X298" s="198"/>
      <c r="Y298" s="198"/>
      <c r="Z298" s="198"/>
      <c r="AA298" s="198"/>
      <c r="AB298" s="198"/>
      <c r="AC298" s="198"/>
      <c r="AD298" s="198"/>
    </row>
    <row r="299" spans="1:30" s="141" customFormat="1" ht="15">
      <c r="A299" s="161">
        <v>291</v>
      </c>
      <c r="B299" s="1572"/>
      <c r="C299" s="498"/>
      <c r="D299" s="499" t="s">
        <v>412</v>
      </c>
      <c r="E299" s="500"/>
      <c r="F299" s="302">
        <f>SUM(F114,F150,F285,F290)</f>
        <v>4785013</v>
      </c>
      <c r="G299" s="302">
        <f>SUM(G114,G150,G285,G290)</f>
        <v>4798951</v>
      </c>
      <c r="H299" s="303">
        <f>SUM(H114,H150,H285,H290)</f>
        <v>5332819</v>
      </c>
      <c r="I299" s="501"/>
      <c r="J299" s="502"/>
      <c r="K299" s="502"/>
      <c r="L299" s="502"/>
      <c r="M299" s="503"/>
      <c r="N299" s="503"/>
      <c r="O299" s="503"/>
      <c r="P299" s="503"/>
      <c r="Q299" s="504"/>
      <c r="R299" s="272"/>
      <c r="S299" s="272"/>
      <c r="T299" s="272"/>
      <c r="U299" s="272"/>
      <c r="V299" s="272"/>
      <c r="W299" s="272"/>
      <c r="X299" s="272"/>
      <c r="Y299" s="272"/>
      <c r="Z299" s="272"/>
      <c r="AA299" s="272"/>
      <c r="AB299" s="272"/>
      <c r="AC299" s="272"/>
      <c r="AD299" s="272"/>
    </row>
    <row r="300" spans="1:30" s="1158" customFormat="1" ht="15">
      <c r="A300" s="161">
        <v>292</v>
      </c>
      <c r="B300" s="1128"/>
      <c r="C300" s="1129"/>
      <c r="D300" s="1166" t="s">
        <v>602</v>
      </c>
      <c r="E300" s="1171"/>
      <c r="F300" s="1172"/>
      <c r="G300" s="1172"/>
      <c r="H300" s="1152"/>
      <c r="I300" s="1153">
        <f t="shared" si="38"/>
        <v>5031537</v>
      </c>
      <c r="J300" s="1157">
        <f aca="true" t="shared" si="50" ref="J300:Q300">SUM(J115,J151,J286,J291)</f>
        <v>2303744</v>
      </c>
      <c r="K300" s="1157">
        <f t="shared" si="50"/>
        <v>619855</v>
      </c>
      <c r="L300" s="1157">
        <f t="shared" si="50"/>
        <v>2031452</v>
      </c>
      <c r="M300" s="1157">
        <f t="shared" si="50"/>
        <v>0</v>
      </c>
      <c r="N300" s="1157">
        <f t="shared" si="50"/>
        <v>23755</v>
      </c>
      <c r="O300" s="1157">
        <f t="shared" si="50"/>
        <v>46599</v>
      </c>
      <c r="P300" s="1157">
        <f t="shared" si="50"/>
        <v>6132</v>
      </c>
      <c r="Q300" s="1168">
        <f t="shared" si="50"/>
        <v>0</v>
      </c>
      <c r="R300" s="1157"/>
      <c r="S300" s="1157"/>
      <c r="T300" s="1157"/>
      <c r="U300" s="1157"/>
      <c r="V300" s="1157"/>
      <c r="W300" s="1157"/>
      <c r="X300" s="1157"/>
      <c r="Y300" s="1157"/>
      <c r="Z300" s="1157"/>
      <c r="AA300" s="1157"/>
      <c r="AB300" s="1157"/>
      <c r="AC300" s="1157"/>
      <c r="AD300" s="1157"/>
    </row>
    <row r="301" spans="1:30" s="148" customFormat="1" ht="15">
      <c r="A301" s="161">
        <v>293</v>
      </c>
      <c r="B301" s="120"/>
      <c r="C301" s="111"/>
      <c r="D301" s="165" t="s">
        <v>875</v>
      </c>
      <c r="E301" s="1566"/>
      <c r="F301" s="744"/>
      <c r="G301" s="744"/>
      <c r="H301" s="283"/>
      <c r="I301" s="476">
        <f t="shared" si="38"/>
        <v>5499876</v>
      </c>
      <c r="J301" s="152">
        <f aca="true" t="shared" si="51" ref="J301:Q301">SUM(J292,J287,J152,J116)</f>
        <v>2461434</v>
      </c>
      <c r="K301" s="152">
        <f t="shared" si="51"/>
        <v>676046</v>
      </c>
      <c r="L301" s="152">
        <f t="shared" si="51"/>
        <v>2151598</v>
      </c>
      <c r="M301" s="152">
        <f t="shared" si="51"/>
        <v>0</v>
      </c>
      <c r="N301" s="152">
        <f t="shared" si="51"/>
        <v>12564</v>
      </c>
      <c r="O301" s="152">
        <f t="shared" si="51"/>
        <v>141440</v>
      </c>
      <c r="P301" s="152">
        <f t="shared" si="51"/>
        <v>56794</v>
      </c>
      <c r="Q301" s="284">
        <f t="shared" si="51"/>
        <v>0</v>
      </c>
      <c r="R301" s="152"/>
      <c r="S301" s="152"/>
      <c r="T301" s="152"/>
      <c r="U301" s="152"/>
      <c r="V301" s="152"/>
      <c r="W301" s="152"/>
      <c r="X301" s="152"/>
      <c r="Y301" s="152"/>
      <c r="Z301" s="152"/>
      <c r="AA301" s="152"/>
      <c r="AB301" s="152"/>
      <c r="AC301" s="152"/>
      <c r="AD301" s="152"/>
    </row>
    <row r="302" spans="1:30" s="151" customFormat="1" ht="38.25">
      <c r="A302" s="161">
        <v>294</v>
      </c>
      <c r="B302" s="131"/>
      <c r="C302" s="443"/>
      <c r="D302" s="1634" t="s">
        <v>1174</v>
      </c>
      <c r="E302" s="1574"/>
      <c r="F302" s="745"/>
      <c r="G302" s="745"/>
      <c r="H302" s="292"/>
      <c r="I302" s="477">
        <f t="shared" si="38"/>
        <v>103205</v>
      </c>
      <c r="J302" s="294">
        <f aca="true" t="shared" si="52" ref="J302:Q302">SUM(J293:J296,J288,J153,J117)+J297</f>
        <v>23127</v>
      </c>
      <c r="K302" s="294">
        <f t="shared" si="52"/>
        <v>10653</v>
      </c>
      <c r="L302" s="294">
        <f t="shared" si="52"/>
        <v>25799</v>
      </c>
      <c r="M302" s="294">
        <f t="shared" si="52"/>
        <v>0</v>
      </c>
      <c r="N302" s="294">
        <f t="shared" si="52"/>
        <v>-2896</v>
      </c>
      <c r="O302" s="294">
        <f t="shared" si="52"/>
        <v>45172</v>
      </c>
      <c r="P302" s="294">
        <f t="shared" si="52"/>
        <v>1350</v>
      </c>
      <c r="Q302" s="295">
        <f t="shared" si="52"/>
        <v>0</v>
      </c>
      <c r="R302" s="294"/>
      <c r="S302" s="294"/>
      <c r="T302" s="294"/>
      <c r="U302" s="294"/>
      <c r="V302" s="294"/>
      <c r="W302" s="294"/>
      <c r="X302" s="294"/>
      <c r="Y302" s="294"/>
      <c r="Z302" s="294"/>
      <c r="AA302" s="294"/>
      <c r="AB302" s="294"/>
      <c r="AC302" s="294"/>
      <c r="AD302" s="294"/>
    </row>
    <row r="303" spans="1:30" s="176" customFormat="1" ht="15.75" thickBot="1">
      <c r="A303" s="161">
        <v>295</v>
      </c>
      <c r="B303" s="505"/>
      <c r="C303" s="506"/>
      <c r="D303" s="507" t="s">
        <v>984</v>
      </c>
      <c r="E303" s="517"/>
      <c r="F303" s="753"/>
      <c r="G303" s="753"/>
      <c r="H303" s="508"/>
      <c r="I303" s="509">
        <f t="shared" si="38"/>
        <v>5603081</v>
      </c>
      <c r="J303" s="510">
        <f>SUM(J301:J302)</f>
        <v>2484561</v>
      </c>
      <c r="K303" s="510">
        <f aca="true" t="shared" si="53" ref="K303:Q303">SUM(K301:K302)</f>
        <v>686699</v>
      </c>
      <c r="L303" s="510">
        <f t="shared" si="53"/>
        <v>2177397</v>
      </c>
      <c r="M303" s="510">
        <f t="shared" si="53"/>
        <v>0</v>
      </c>
      <c r="N303" s="510">
        <f t="shared" si="53"/>
        <v>9668</v>
      </c>
      <c r="O303" s="510">
        <f t="shared" si="53"/>
        <v>186612</v>
      </c>
      <c r="P303" s="510">
        <f t="shared" si="53"/>
        <v>58144</v>
      </c>
      <c r="Q303" s="1306">
        <f t="shared" si="53"/>
        <v>0</v>
      </c>
      <c r="R303" s="198"/>
      <c r="S303" s="198"/>
      <c r="T303" s="198"/>
      <c r="U303" s="198"/>
      <c r="V303" s="198"/>
      <c r="W303" s="198"/>
      <c r="X303" s="198"/>
      <c r="Y303" s="198"/>
      <c r="Z303" s="198"/>
      <c r="AA303" s="198"/>
      <c r="AB303" s="198"/>
      <c r="AC303" s="198"/>
      <c r="AD303" s="198"/>
    </row>
    <row r="304" spans="1:30" s="465" customFormat="1" ht="21.75" customHeight="1">
      <c r="A304" s="161">
        <v>296</v>
      </c>
      <c r="B304" s="114">
        <v>17</v>
      </c>
      <c r="C304" s="1746" t="s">
        <v>119</v>
      </c>
      <c r="D304" s="1746"/>
      <c r="E304" s="708" t="s">
        <v>31</v>
      </c>
      <c r="F304" s="754"/>
      <c r="G304" s="754"/>
      <c r="H304" s="754"/>
      <c r="I304" s="755"/>
      <c r="J304" s="756"/>
      <c r="K304" s="756"/>
      <c r="L304" s="756"/>
      <c r="M304" s="756"/>
      <c r="N304" s="756"/>
      <c r="O304" s="756"/>
      <c r="P304" s="756"/>
      <c r="Q304" s="757"/>
      <c r="R304" s="698"/>
      <c r="S304" s="758"/>
      <c r="T304" s="758"/>
      <c r="U304" s="758"/>
      <c r="V304" s="758"/>
      <c r="W304" s="758"/>
      <c r="X304" s="758"/>
      <c r="Y304" s="758"/>
      <c r="Z304" s="758"/>
      <c r="AA304" s="758"/>
      <c r="AB304" s="758"/>
      <c r="AC304" s="758"/>
      <c r="AD304" s="758"/>
    </row>
    <row r="305" spans="1:30" s="171" customFormat="1" ht="15">
      <c r="A305" s="161">
        <v>297</v>
      </c>
      <c r="B305" s="114"/>
      <c r="C305" s="115">
        <v>1</v>
      </c>
      <c r="D305" s="1565" t="s">
        <v>413</v>
      </c>
      <c r="E305" s="174"/>
      <c r="F305" s="276">
        <v>1061858</v>
      </c>
      <c r="G305" s="276">
        <v>1093581</v>
      </c>
      <c r="H305" s="277">
        <v>1075957</v>
      </c>
      <c r="I305" s="495"/>
      <c r="J305" s="163"/>
      <c r="K305" s="163"/>
      <c r="L305" s="163"/>
      <c r="M305" s="163"/>
      <c r="N305" s="163"/>
      <c r="O305" s="163"/>
      <c r="P305" s="163"/>
      <c r="Q305" s="664"/>
      <c r="R305" s="698"/>
      <c r="S305" s="698"/>
      <c r="T305" s="698"/>
      <c r="U305" s="698"/>
      <c r="V305" s="698"/>
      <c r="W305" s="698"/>
      <c r="X305" s="698"/>
      <c r="Y305" s="698"/>
      <c r="Z305" s="698"/>
      <c r="AA305" s="698"/>
      <c r="AB305" s="698"/>
      <c r="AC305" s="698"/>
      <c r="AD305" s="698"/>
    </row>
    <row r="306" spans="1:30" s="1158" customFormat="1" ht="15">
      <c r="A306" s="161">
        <v>298</v>
      </c>
      <c r="B306" s="1128"/>
      <c r="C306" s="1129"/>
      <c r="D306" s="1130" t="s">
        <v>602</v>
      </c>
      <c r="E306" s="1150"/>
      <c r="F306" s="1151"/>
      <c r="G306" s="1151"/>
      <c r="H306" s="1152"/>
      <c r="I306" s="1153">
        <f>SUM(J306:Q306)</f>
        <v>1145082</v>
      </c>
      <c r="J306" s="1154">
        <v>857468</v>
      </c>
      <c r="K306" s="1154">
        <v>241100</v>
      </c>
      <c r="L306" s="1154">
        <v>46514</v>
      </c>
      <c r="M306" s="1155"/>
      <c r="N306" s="1155"/>
      <c r="O306" s="1155"/>
      <c r="P306" s="1155"/>
      <c r="Q306" s="1156"/>
      <c r="R306" s="1157"/>
      <c r="S306" s="1157"/>
      <c r="T306" s="1157"/>
      <c r="U306" s="1157"/>
      <c r="V306" s="1157"/>
      <c r="W306" s="1157"/>
      <c r="X306" s="1157"/>
      <c r="Y306" s="1157"/>
      <c r="Z306" s="1157"/>
      <c r="AA306" s="1157"/>
      <c r="AB306" s="1157"/>
      <c r="AC306" s="1157"/>
      <c r="AD306" s="1157"/>
    </row>
    <row r="307" spans="1:30" s="148" customFormat="1" ht="15">
      <c r="A307" s="161">
        <v>299</v>
      </c>
      <c r="B307" s="120"/>
      <c r="C307" s="111"/>
      <c r="D307" s="121" t="s">
        <v>875</v>
      </c>
      <c r="E307" s="164"/>
      <c r="F307" s="282"/>
      <c r="G307" s="282"/>
      <c r="H307" s="283"/>
      <c r="I307" s="476">
        <f>SUM(J307:Q307)</f>
        <v>1226560</v>
      </c>
      <c r="J307" s="279">
        <v>921622</v>
      </c>
      <c r="K307" s="279">
        <v>258424</v>
      </c>
      <c r="L307" s="279">
        <v>46514</v>
      </c>
      <c r="M307" s="280"/>
      <c r="N307" s="280"/>
      <c r="O307" s="280"/>
      <c r="P307" s="280"/>
      <c r="Q307" s="281"/>
      <c r="R307" s="152"/>
      <c r="S307" s="152"/>
      <c r="T307" s="152"/>
      <c r="U307" s="152"/>
      <c r="V307" s="152"/>
      <c r="W307" s="152"/>
      <c r="X307" s="152"/>
      <c r="Y307" s="152"/>
      <c r="Z307" s="152"/>
      <c r="AA307" s="152"/>
      <c r="AB307" s="152"/>
      <c r="AC307" s="152"/>
      <c r="AD307" s="152"/>
    </row>
    <row r="308" spans="1:30" s="151" customFormat="1" ht="15">
      <c r="A308" s="161">
        <v>300</v>
      </c>
      <c r="B308" s="131"/>
      <c r="C308" s="443"/>
      <c r="D308" s="1574" t="s">
        <v>991</v>
      </c>
      <c r="E308" s="478"/>
      <c r="F308" s="479"/>
      <c r="G308" s="479"/>
      <c r="H308" s="292"/>
      <c r="I308" s="477">
        <f>SUM(J308:Q308)</f>
        <v>564</v>
      </c>
      <c r="J308" s="294">
        <v>444</v>
      </c>
      <c r="K308" s="294">
        <v>120</v>
      </c>
      <c r="L308" s="294"/>
      <c r="M308" s="294"/>
      <c r="N308" s="294"/>
      <c r="O308" s="294"/>
      <c r="P308" s="294"/>
      <c r="Q308" s="295"/>
      <c r="R308" s="294"/>
      <c r="S308" s="294"/>
      <c r="T308" s="294"/>
      <c r="U308" s="294"/>
      <c r="V308" s="294"/>
      <c r="W308" s="294"/>
      <c r="X308" s="294"/>
      <c r="Y308" s="294"/>
      <c r="Z308" s="294"/>
      <c r="AA308" s="294"/>
      <c r="AB308" s="294"/>
      <c r="AC308" s="294"/>
      <c r="AD308" s="294"/>
    </row>
    <row r="309" spans="1:30" s="151" customFormat="1" ht="15">
      <c r="A309" s="161">
        <v>301</v>
      </c>
      <c r="B309" s="131"/>
      <c r="C309" s="443"/>
      <c r="D309" s="1574" t="s">
        <v>1064</v>
      </c>
      <c r="E309" s="478"/>
      <c r="F309" s="479"/>
      <c r="G309" s="479"/>
      <c r="H309" s="292"/>
      <c r="I309" s="477">
        <f>SUM(J309:Q309)</f>
        <v>1616</v>
      </c>
      <c r="J309" s="294">
        <v>1157</v>
      </c>
      <c r="K309" s="294">
        <v>459</v>
      </c>
      <c r="L309" s="294"/>
      <c r="M309" s="294"/>
      <c r="N309" s="294"/>
      <c r="O309" s="294"/>
      <c r="P309" s="294"/>
      <c r="Q309" s="295"/>
      <c r="R309" s="294"/>
      <c r="S309" s="294"/>
      <c r="T309" s="294"/>
      <c r="U309" s="294"/>
      <c r="V309" s="294"/>
      <c r="W309" s="294"/>
      <c r="X309" s="294"/>
      <c r="Y309" s="294"/>
      <c r="Z309" s="294"/>
      <c r="AA309" s="294"/>
      <c r="AB309" s="294"/>
      <c r="AC309" s="294"/>
      <c r="AD309" s="294"/>
    </row>
    <row r="310" spans="1:30" s="176" customFormat="1" ht="15">
      <c r="A310" s="161">
        <v>302</v>
      </c>
      <c r="B310" s="1568"/>
      <c r="C310" s="1569"/>
      <c r="D310" s="516" t="s">
        <v>984</v>
      </c>
      <c r="E310" s="480"/>
      <c r="F310" s="481"/>
      <c r="G310" s="481"/>
      <c r="H310" s="299"/>
      <c r="I310" s="278">
        <f>SUM(J310:Q310)</f>
        <v>1228740</v>
      </c>
      <c r="J310" s="198">
        <f>SUM(J307:J309)</f>
        <v>923223</v>
      </c>
      <c r="K310" s="198">
        <f aca="true" t="shared" si="54" ref="K310:Q310">SUM(K307:K309)</f>
        <v>259003</v>
      </c>
      <c r="L310" s="198">
        <f t="shared" si="54"/>
        <v>46514</v>
      </c>
      <c r="M310" s="198">
        <f t="shared" si="54"/>
        <v>0</v>
      </c>
      <c r="N310" s="198">
        <f t="shared" si="54"/>
        <v>0</v>
      </c>
      <c r="O310" s="198">
        <f t="shared" si="54"/>
        <v>0</v>
      </c>
      <c r="P310" s="198">
        <f t="shared" si="54"/>
        <v>0</v>
      </c>
      <c r="Q310" s="1303">
        <f t="shared" si="54"/>
        <v>0</v>
      </c>
      <c r="R310" s="198"/>
      <c r="S310" s="198"/>
      <c r="T310" s="198"/>
      <c r="U310" s="198"/>
      <c r="V310" s="198"/>
      <c r="W310" s="198"/>
      <c r="X310" s="198"/>
      <c r="Y310" s="198"/>
      <c r="Z310" s="198"/>
      <c r="AA310" s="198"/>
      <c r="AB310" s="198"/>
      <c r="AC310" s="198"/>
      <c r="AD310" s="198"/>
    </row>
    <row r="311" spans="1:30" s="171" customFormat="1" ht="15">
      <c r="A311" s="161">
        <v>303</v>
      </c>
      <c r="B311" s="114"/>
      <c r="C311" s="115">
        <v>2</v>
      </c>
      <c r="D311" s="1565" t="s">
        <v>414</v>
      </c>
      <c r="E311" s="174"/>
      <c r="F311" s="276"/>
      <c r="G311" s="276">
        <v>9173</v>
      </c>
      <c r="H311" s="277">
        <v>11753</v>
      </c>
      <c r="I311" s="495"/>
      <c r="J311" s="280"/>
      <c r="K311" s="280"/>
      <c r="L311" s="280"/>
      <c r="M311" s="280"/>
      <c r="N311" s="280"/>
      <c r="O311" s="280"/>
      <c r="P311" s="280"/>
      <c r="Q311" s="281"/>
      <c r="R311" s="698"/>
      <c r="S311" s="698"/>
      <c r="T311" s="698"/>
      <c r="U311" s="698"/>
      <c r="V311" s="698"/>
      <c r="W311" s="698"/>
      <c r="X311" s="698"/>
      <c r="Y311" s="698"/>
      <c r="Z311" s="698"/>
      <c r="AA311" s="698"/>
      <c r="AB311" s="698"/>
      <c r="AC311" s="698"/>
      <c r="AD311" s="698"/>
    </row>
    <row r="312" spans="1:30" s="1158" customFormat="1" ht="15">
      <c r="A312" s="161">
        <v>304</v>
      </c>
      <c r="B312" s="1128"/>
      <c r="C312" s="1129"/>
      <c r="D312" s="1171" t="s">
        <v>602</v>
      </c>
      <c r="E312" s="1166"/>
      <c r="F312" s="1167"/>
      <c r="G312" s="1167"/>
      <c r="H312" s="1152"/>
      <c r="I312" s="1153">
        <f>J312+K312+L312+M312+N312+O312+P312+Q312</f>
        <v>0</v>
      </c>
      <c r="J312" s="1157"/>
      <c r="K312" s="1157"/>
      <c r="L312" s="1157"/>
      <c r="M312" s="1157"/>
      <c r="N312" s="1157"/>
      <c r="O312" s="1157"/>
      <c r="P312" s="1157"/>
      <c r="Q312" s="1168"/>
      <c r="R312" s="1157"/>
      <c r="S312" s="1157"/>
      <c r="T312" s="1157"/>
      <c r="U312" s="1157"/>
      <c r="V312" s="1157"/>
      <c r="W312" s="1157"/>
      <c r="X312" s="1157"/>
      <c r="Y312" s="1157"/>
      <c r="Z312" s="1157"/>
      <c r="AA312" s="1157"/>
      <c r="AB312" s="1157"/>
      <c r="AC312" s="1157"/>
      <c r="AD312" s="1157"/>
    </row>
    <row r="313" spans="1:30" s="148" customFormat="1" ht="15">
      <c r="A313" s="161">
        <v>305</v>
      </c>
      <c r="B313" s="120"/>
      <c r="C313" s="111"/>
      <c r="D313" s="710" t="s">
        <v>875</v>
      </c>
      <c r="E313" s="165"/>
      <c r="F313" s="285"/>
      <c r="G313" s="285"/>
      <c r="H313" s="283"/>
      <c r="I313" s="476">
        <f>J313+K313+L313+M313+N313+O313+P313+Q313</f>
        <v>0</v>
      </c>
      <c r="J313" s="152"/>
      <c r="K313" s="152"/>
      <c r="L313" s="152"/>
      <c r="M313" s="152"/>
      <c r="N313" s="152"/>
      <c r="O313" s="152"/>
      <c r="P313" s="152"/>
      <c r="Q313" s="284"/>
      <c r="R313" s="152"/>
      <c r="S313" s="152"/>
      <c r="T313" s="152"/>
      <c r="U313" s="152"/>
      <c r="V313" s="152"/>
      <c r="W313" s="152"/>
      <c r="X313" s="152"/>
      <c r="Y313" s="152"/>
      <c r="Z313" s="152"/>
      <c r="AA313" s="152"/>
      <c r="AB313" s="152"/>
      <c r="AC313" s="152"/>
      <c r="AD313" s="152"/>
    </row>
    <row r="314" spans="1:30" s="151" customFormat="1" ht="15">
      <c r="A314" s="161">
        <v>306</v>
      </c>
      <c r="B314" s="131"/>
      <c r="C314" s="443"/>
      <c r="D314" s="1574" t="s">
        <v>603</v>
      </c>
      <c r="E314" s="478"/>
      <c r="F314" s="479"/>
      <c r="G314" s="479"/>
      <c r="H314" s="292"/>
      <c r="I314" s="477">
        <f>J314+K314+L314+M314+N314+O314+P314+Q314</f>
        <v>0</v>
      </c>
      <c r="J314" s="294"/>
      <c r="K314" s="294"/>
      <c r="L314" s="294"/>
      <c r="M314" s="294"/>
      <c r="N314" s="294"/>
      <c r="O314" s="294"/>
      <c r="P314" s="294"/>
      <c r="Q314" s="295"/>
      <c r="R314" s="294"/>
      <c r="S314" s="294"/>
      <c r="T314" s="294"/>
      <c r="U314" s="294"/>
      <c r="V314" s="294"/>
      <c r="W314" s="294"/>
      <c r="X314" s="294"/>
      <c r="Y314" s="294"/>
      <c r="Z314" s="294"/>
      <c r="AA314" s="294"/>
      <c r="AB314" s="294"/>
      <c r="AC314" s="294"/>
      <c r="AD314" s="294"/>
    </row>
    <row r="315" spans="1:30" s="176" customFormat="1" ht="15">
      <c r="A315" s="161">
        <v>307</v>
      </c>
      <c r="B315" s="1568"/>
      <c r="C315" s="1569"/>
      <c r="D315" s="516" t="s">
        <v>984</v>
      </c>
      <c r="E315" s="480"/>
      <c r="F315" s="481"/>
      <c r="G315" s="481"/>
      <c r="H315" s="299"/>
      <c r="I315" s="278">
        <f>J315+K315+L315+M315+N315+O315+P315+Q315</f>
        <v>0</v>
      </c>
      <c r="J315" s="198">
        <f>SUM(J313:J314)</f>
        <v>0</v>
      </c>
      <c r="K315" s="198">
        <f aca="true" t="shared" si="55" ref="K315:Q315">SUM(K313:K314)</f>
        <v>0</v>
      </c>
      <c r="L315" s="198">
        <f t="shared" si="55"/>
        <v>0</v>
      </c>
      <c r="M315" s="198">
        <f t="shared" si="55"/>
        <v>0</v>
      </c>
      <c r="N315" s="198">
        <f t="shared" si="55"/>
        <v>0</v>
      </c>
      <c r="O315" s="198">
        <f t="shared" si="55"/>
        <v>0</v>
      </c>
      <c r="P315" s="198">
        <f t="shared" si="55"/>
        <v>0</v>
      </c>
      <c r="Q315" s="1303">
        <f t="shared" si="55"/>
        <v>0</v>
      </c>
      <c r="R315" s="198"/>
      <c r="S315" s="198"/>
      <c r="T315" s="198"/>
      <c r="U315" s="198"/>
      <c r="V315" s="198"/>
      <c r="W315" s="198"/>
      <c r="X315" s="198"/>
      <c r="Y315" s="198"/>
      <c r="Z315" s="198"/>
      <c r="AA315" s="198"/>
      <c r="AB315" s="198"/>
      <c r="AC315" s="198"/>
      <c r="AD315" s="198"/>
    </row>
    <row r="316" spans="1:30" s="171" customFormat="1" ht="15">
      <c r="A316" s="161">
        <v>308</v>
      </c>
      <c r="B316" s="114"/>
      <c r="C316" s="115">
        <v>3</v>
      </c>
      <c r="D316" s="1724" t="s">
        <v>415</v>
      </c>
      <c r="E316" s="1724"/>
      <c r="F316" s="1724"/>
      <c r="G316" s="276"/>
      <c r="H316" s="277">
        <v>10933</v>
      </c>
      <c r="I316" s="495"/>
      <c r="J316" s="280"/>
      <c r="K316" s="280"/>
      <c r="L316" s="280"/>
      <c r="M316" s="280"/>
      <c r="N316" s="280"/>
      <c r="O316" s="280"/>
      <c r="P316" s="280"/>
      <c r="Q316" s="281"/>
      <c r="R316" s="1328"/>
      <c r="S316" s="1328"/>
      <c r="T316" s="1328"/>
      <c r="U316" s="1328"/>
      <c r="V316" s="1328"/>
      <c r="W316" s="1328"/>
      <c r="X316" s="1328"/>
      <c r="Y316" s="1328"/>
      <c r="Z316" s="1328"/>
      <c r="AA316" s="1328"/>
      <c r="AB316" s="1328"/>
      <c r="AC316" s="1328"/>
      <c r="AD316" s="1328"/>
    </row>
    <row r="317" spans="1:30" s="1158" customFormat="1" ht="15">
      <c r="A317" s="161">
        <v>309</v>
      </c>
      <c r="B317" s="1128"/>
      <c r="C317" s="1129"/>
      <c r="D317" s="1171" t="s">
        <v>602</v>
      </c>
      <c r="E317" s="1166"/>
      <c r="F317" s="1167"/>
      <c r="G317" s="1167"/>
      <c r="H317" s="1152"/>
      <c r="I317" s="1153">
        <f>J317+K317+L317+M317+N317+O317+P317+Q317</f>
        <v>0</v>
      </c>
      <c r="J317" s="1157"/>
      <c r="K317" s="1157"/>
      <c r="L317" s="1157"/>
      <c r="M317" s="1157"/>
      <c r="N317" s="1157"/>
      <c r="O317" s="1157"/>
      <c r="P317" s="1157"/>
      <c r="Q317" s="1168"/>
      <c r="R317" s="1157"/>
      <c r="S317" s="1157"/>
      <c r="T317" s="1157"/>
      <c r="U317" s="1157"/>
      <c r="V317" s="1157"/>
      <c r="W317" s="1157"/>
      <c r="X317" s="1157"/>
      <c r="Y317" s="1157"/>
      <c r="Z317" s="1157"/>
      <c r="AA317" s="1157"/>
      <c r="AB317" s="1157"/>
      <c r="AC317" s="1157"/>
      <c r="AD317" s="1157"/>
    </row>
    <row r="318" spans="1:30" s="148" customFormat="1" ht="15">
      <c r="A318" s="161">
        <v>310</v>
      </c>
      <c r="B318" s="120"/>
      <c r="C318" s="111"/>
      <c r="D318" s="710" t="s">
        <v>875</v>
      </c>
      <c r="E318" s="165"/>
      <c r="F318" s="285"/>
      <c r="G318" s="285"/>
      <c r="H318" s="283"/>
      <c r="I318" s="476">
        <f>J318+K318+L318+M318+N318+O318+P318+Q318</f>
        <v>0</v>
      </c>
      <c r="J318" s="152"/>
      <c r="K318" s="152"/>
      <c r="L318" s="152"/>
      <c r="M318" s="152"/>
      <c r="N318" s="152"/>
      <c r="O318" s="152"/>
      <c r="P318" s="152"/>
      <c r="Q318" s="284"/>
      <c r="R318" s="152"/>
      <c r="S318" s="152"/>
      <c r="T318" s="152"/>
      <c r="U318" s="152"/>
      <c r="V318" s="152"/>
      <c r="W318" s="152"/>
      <c r="X318" s="152"/>
      <c r="Y318" s="152"/>
      <c r="Z318" s="152"/>
      <c r="AA318" s="152"/>
      <c r="AB318" s="152"/>
      <c r="AC318" s="152"/>
      <c r="AD318" s="152"/>
    </row>
    <row r="319" spans="1:30" s="151" customFormat="1" ht="15">
      <c r="A319" s="161">
        <v>311</v>
      </c>
      <c r="B319" s="131"/>
      <c r="C319" s="443"/>
      <c r="D319" s="1574" t="s">
        <v>603</v>
      </c>
      <c r="E319" s="478"/>
      <c r="F319" s="479"/>
      <c r="G319" s="479"/>
      <c r="H319" s="292"/>
      <c r="I319" s="477">
        <f>J319+K319+L319+M319+N319+O319+P319+Q319</f>
        <v>0</v>
      </c>
      <c r="J319" s="294"/>
      <c r="K319" s="294"/>
      <c r="L319" s="294"/>
      <c r="M319" s="294"/>
      <c r="N319" s="294"/>
      <c r="O319" s="294"/>
      <c r="P319" s="294"/>
      <c r="Q319" s="295"/>
      <c r="R319" s="294"/>
      <c r="S319" s="294"/>
      <c r="T319" s="294"/>
      <c r="U319" s="294"/>
      <c r="V319" s="294"/>
      <c r="W319" s="294"/>
      <c r="X319" s="294"/>
      <c r="Y319" s="294"/>
      <c r="Z319" s="294"/>
      <c r="AA319" s="294"/>
      <c r="AB319" s="294"/>
      <c r="AC319" s="294"/>
      <c r="AD319" s="294"/>
    </row>
    <row r="320" spans="1:30" s="176" customFormat="1" ht="15">
      <c r="A320" s="161">
        <v>312</v>
      </c>
      <c r="B320" s="1568"/>
      <c r="C320" s="1569"/>
      <c r="D320" s="516" t="s">
        <v>984</v>
      </c>
      <c r="E320" s="480"/>
      <c r="F320" s="481"/>
      <c r="G320" s="481"/>
      <c r="H320" s="299"/>
      <c r="I320" s="278">
        <f>J320+K320+L320+M320+N320+O320+P320+Q320</f>
        <v>0</v>
      </c>
      <c r="J320" s="198">
        <f>SUM(J318:J319)</f>
        <v>0</v>
      </c>
      <c r="K320" s="198">
        <f aca="true" t="shared" si="56" ref="K320:Q320">SUM(K318:K319)</f>
        <v>0</v>
      </c>
      <c r="L320" s="198">
        <f t="shared" si="56"/>
        <v>0</v>
      </c>
      <c r="M320" s="198">
        <f t="shared" si="56"/>
        <v>0</v>
      </c>
      <c r="N320" s="198">
        <f t="shared" si="56"/>
        <v>0</v>
      </c>
      <c r="O320" s="198">
        <f t="shared" si="56"/>
        <v>0</v>
      </c>
      <c r="P320" s="198">
        <f t="shared" si="56"/>
        <v>0</v>
      </c>
      <c r="Q320" s="1303">
        <f t="shared" si="56"/>
        <v>0</v>
      </c>
      <c r="R320" s="198"/>
      <c r="S320" s="198"/>
      <c r="T320" s="198"/>
      <c r="U320" s="198"/>
      <c r="V320" s="198"/>
      <c r="W320" s="198"/>
      <c r="X320" s="198"/>
      <c r="Y320" s="198"/>
      <c r="Z320" s="198"/>
      <c r="AA320" s="198"/>
      <c r="AB320" s="198"/>
      <c r="AC320" s="198"/>
      <c r="AD320" s="198"/>
    </row>
    <row r="321" spans="1:30" s="171" customFormat="1" ht="15">
      <c r="A321" s="161">
        <v>313</v>
      </c>
      <c r="B321" s="114"/>
      <c r="C321" s="115">
        <v>4</v>
      </c>
      <c r="D321" s="1565" t="s">
        <v>416</v>
      </c>
      <c r="E321" s="174"/>
      <c r="F321" s="276"/>
      <c r="G321" s="276"/>
      <c r="H321" s="277">
        <v>10350</v>
      </c>
      <c r="I321" s="495"/>
      <c r="J321" s="280"/>
      <c r="K321" s="280"/>
      <c r="L321" s="280"/>
      <c r="M321" s="280"/>
      <c r="N321" s="280"/>
      <c r="O321" s="280"/>
      <c r="P321" s="280"/>
      <c r="Q321" s="281"/>
      <c r="R321" s="698"/>
      <c r="S321" s="698"/>
      <c r="T321" s="698"/>
      <c r="U321" s="698"/>
      <c r="V321" s="698"/>
      <c r="W321" s="698"/>
      <c r="X321" s="698"/>
      <c r="Y321" s="698"/>
      <c r="Z321" s="698"/>
      <c r="AA321" s="698"/>
      <c r="AB321" s="698"/>
      <c r="AC321" s="698"/>
      <c r="AD321" s="698"/>
    </row>
    <row r="322" spans="1:30" s="1158" customFormat="1" ht="15">
      <c r="A322" s="161">
        <v>314</v>
      </c>
      <c r="B322" s="1128"/>
      <c r="C322" s="1129"/>
      <c r="D322" s="1171" t="s">
        <v>602</v>
      </c>
      <c r="E322" s="1166"/>
      <c r="F322" s="1167"/>
      <c r="G322" s="1167"/>
      <c r="H322" s="1152"/>
      <c r="I322" s="1153">
        <f>J322+K322+L322+M322+N322+O322+P322+Q322</f>
        <v>0</v>
      </c>
      <c r="J322" s="1157"/>
      <c r="K322" s="1157"/>
      <c r="L322" s="1157"/>
      <c r="M322" s="1157"/>
      <c r="N322" s="1157"/>
      <c r="O322" s="1157"/>
      <c r="P322" s="1157"/>
      <c r="Q322" s="1168"/>
      <c r="R322" s="1157"/>
      <c r="S322" s="1157"/>
      <c r="T322" s="1157"/>
      <c r="U322" s="1157"/>
      <c r="V322" s="1157"/>
      <c r="W322" s="1157"/>
      <c r="X322" s="1157"/>
      <c r="Y322" s="1157"/>
      <c r="Z322" s="1157"/>
      <c r="AA322" s="1157"/>
      <c r="AB322" s="1157"/>
      <c r="AC322" s="1157"/>
      <c r="AD322" s="1157"/>
    </row>
    <row r="323" spans="1:30" s="148" customFormat="1" ht="15">
      <c r="A323" s="161">
        <v>315</v>
      </c>
      <c r="B323" s="120"/>
      <c r="C323" s="111"/>
      <c r="D323" s="710" t="s">
        <v>875</v>
      </c>
      <c r="E323" s="165"/>
      <c r="F323" s="285"/>
      <c r="G323" s="285"/>
      <c r="H323" s="283"/>
      <c r="I323" s="476">
        <f>J323+K323+L323+M323+N323+O323+P323+Q323</f>
        <v>0</v>
      </c>
      <c r="J323" s="152"/>
      <c r="K323" s="152"/>
      <c r="L323" s="152"/>
      <c r="M323" s="152"/>
      <c r="N323" s="152"/>
      <c r="O323" s="152"/>
      <c r="P323" s="152"/>
      <c r="Q323" s="284"/>
      <c r="R323" s="152"/>
      <c r="S323" s="152"/>
      <c r="T323" s="152"/>
      <c r="U323" s="152"/>
      <c r="V323" s="152"/>
      <c r="W323" s="152"/>
      <c r="X323" s="152"/>
      <c r="Y323" s="152"/>
      <c r="Z323" s="152"/>
      <c r="AA323" s="152"/>
      <c r="AB323" s="152"/>
      <c r="AC323" s="152"/>
      <c r="AD323" s="152"/>
    </row>
    <row r="324" spans="1:30" s="151" customFormat="1" ht="15">
      <c r="A324" s="161">
        <v>316</v>
      </c>
      <c r="B324" s="131"/>
      <c r="C324" s="443"/>
      <c r="D324" s="1574" t="s">
        <v>603</v>
      </c>
      <c r="E324" s="478"/>
      <c r="F324" s="479"/>
      <c r="G324" s="479"/>
      <c r="H324" s="292"/>
      <c r="I324" s="477">
        <f>J324+K324+L324+M324+N324+O324+P324+Q324</f>
        <v>0</v>
      </c>
      <c r="J324" s="294"/>
      <c r="K324" s="294"/>
      <c r="L324" s="294"/>
      <c r="M324" s="294"/>
      <c r="N324" s="294"/>
      <c r="O324" s="294"/>
      <c r="P324" s="294"/>
      <c r="Q324" s="295"/>
      <c r="R324" s="294"/>
      <c r="S324" s="294"/>
      <c r="T324" s="294"/>
      <c r="U324" s="294"/>
      <c r="V324" s="294"/>
      <c r="W324" s="294"/>
      <c r="X324" s="294"/>
      <c r="Y324" s="294"/>
      <c r="Z324" s="294"/>
      <c r="AA324" s="294"/>
      <c r="AB324" s="294"/>
      <c r="AC324" s="294"/>
      <c r="AD324" s="294"/>
    </row>
    <row r="325" spans="1:30" s="176" customFormat="1" ht="15">
      <c r="A325" s="161">
        <v>317</v>
      </c>
      <c r="B325" s="1568"/>
      <c r="C325" s="1569"/>
      <c r="D325" s="516" t="s">
        <v>984</v>
      </c>
      <c r="E325" s="480"/>
      <c r="F325" s="481"/>
      <c r="G325" s="481"/>
      <c r="H325" s="299"/>
      <c r="I325" s="278">
        <f>J325+K325+L325+M325+N325+O325+P325+Q325</f>
        <v>0</v>
      </c>
      <c r="J325" s="198">
        <f>SUM(J323:J324)</f>
        <v>0</v>
      </c>
      <c r="K325" s="198">
        <f aca="true" t="shared" si="57" ref="K325:Q325">SUM(K323:K324)</f>
        <v>0</v>
      </c>
      <c r="L325" s="198">
        <f t="shared" si="57"/>
        <v>0</v>
      </c>
      <c r="M325" s="198">
        <f t="shared" si="57"/>
        <v>0</v>
      </c>
      <c r="N325" s="198">
        <f t="shared" si="57"/>
        <v>0</v>
      </c>
      <c r="O325" s="198">
        <f t="shared" si="57"/>
        <v>0</v>
      </c>
      <c r="P325" s="198">
        <f t="shared" si="57"/>
        <v>0</v>
      </c>
      <c r="Q325" s="1303">
        <f t="shared" si="57"/>
        <v>0</v>
      </c>
      <c r="R325" s="198"/>
      <c r="S325" s="198"/>
      <c r="T325" s="198"/>
      <c r="U325" s="198"/>
      <c r="V325" s="198"/>
      <c r="W325" s="198"/>
      <c r="X325" s="198"/>
      <c r="Y325" s="198"/>
      <c r="Z325" s="198"/>
      <c r="AA325" s="198"/>
      <c r="AB325" s="198"/>
      <c r="AC325" s="198"/>
      <c r="AD325" s="198"/>
    </row>
    <row r="326" spans="1:30" s="171" customFormat="1" ht="15">
      <c r="A326" s="161">
        <v>318</v>
      </c>
      <c r="B326" s="114"/>
      <c r="C326" s="115">
        <v>5</v>
      </c>
      <c r="D326" s="1565" t="s">
        <v>752</v>
      </c>
      <c r="E326" s="174"/>
      <c r="F326" s="276"/>
      <c r="G326" s="276"/>
      <c r="H326" s="277"/>
      <c r="I326" s="495"/>
      <c r="J326" s="280"/>
      <c r="K326" s="280"/>
      <c r="L326" s="280"/>
      <c r="M326" s="280"/>
      <c r="N326" s="280"/>
      <c r="O326" s="280"/>
      <c r="P326" s="280"/>
      <c r="Q326" s="281"/>
      <c r="R326" s="698"/>
      <c r="S326" s="698"/>
      <c r="T326" s="698"/>
      <c r="U326" s="698"/>
      <c r="V326" s="698"/>
      <c r="W326" s="698"/>
      <c r="X326" s="698"/>
      <c r="Y326" s="698"/>
      <c r="Z326" s="698"/>
      <c r="AA326" s="698"/>
      <c r="AB326" s="698"/>
      <c r="AC326" s="698"/>
      <c r="AD326" s="698"/>
    </row>
    <row r="327" spans="1:30" s="1158" customFormat="1" ht="15">
      <c r="A327" s="161">
        <v>319</v>
      </c>
      <c r="B327" s="1128"/>
      <c r="C327" s="1129"/>
      <c r="D327" s="1171" t="s">
        <v>602</v>
      </c>
      <c r="E327" s="1166"/>
      <c r="F327" s="1167"/>
      <c r="G327" s="1167"/>
      <c r="H327" s="1152"/>
      <c r="I327" s="1153">
        <f>SUM(J327:Q327)</f>
        <v>9170</v>
      </c>
      <c r="J327" s="1157">
        <v>6379</v>
      </c>
      <c r="K327" s="1157">
        <v>1855</v>
      </c>
      <c r="L327" s="1157">
        <v>936</v>
      </c>
      <c r="M327" s="1157"/>
      <c r="N327" s="1157"/>
      <c r="O327" s="1157"/>
      <c r="P327" s="1157"/>
      <c r="Q327" s="1168"/>
      <c r="R327" s="1157"/>
      <c r="S327" s="1157"/>
      <c r="T327" s="1157"/>
      <c r="U327" s="1157"/>
      <c r="V327" s="1157"/>
      <c r="W327" s="1157"/>
      <c r="X327" s="1157"/>
      <c r="Y327" s="1157"/>
      <c r="Z327" s="1157"/>
      <c r="AA327" s="1157"/>
      <c r="AB327" s="1157"/>
      <c r="AC327" s="1157"/>
      <c r="AD327" s="1157"/>
    </row>
    <row r="328" spans="1:30" s="148" customFormat="1" ht="15">
      <c r="A328" s="161">
        <v>320</v>
      </c>
      <c r="B328" s="120"/>
      <c r="C328" s="111"/>
      <c r="D328" s="710" t="s">
        <v>875</v>
      </c>
      <c r="E328" s="165"/>
      <c r="F328" s="285"/>
      <c r="G328" s="285"/>
      <c r="H328" s="283"/>
      <c r="I328" s="476">
        <f>SUM(J328:Q328)</f>
        <v>9770</v>
      </c>
      <c r="J328" s="152">
        <v>6647</v>
      </c>
      <c r="K328" s="152">
        <v>1927</v>
      </c>
      <c r="L328" s="152">
        <v>1196</v>
      </c>
      <c r="M328" s="152"/>
      <c r="N328" s="152"/>
      <c r="O328" s="152"/>
      <c r="P328" s="152"/>
      <c r="Q328" s="284"/>
      <c r="R328" s="152"/>
      <c r="S328" s="152"/>
      <c r="T328" s="152"/>
      <c r="U328" s="152"/>
      <c r="V328" s="152"/>
      <c r="W328" s="152"/>
      <c r="X328" s="152"/>
      <c r="Y328" s="152"/>
      <c r="Z328" s="152"/>
      <c r="AA328" s="152"/>
      <c r="AB328" s="152"/>
      <c r="AC328" s="152"/>
      <c r="AD328" s="152"/>
    </row>
    <row r="329" spans="1:30" s="151" customFormat="1" ht="15">
      <c r="A329" s="161">
        <v>321</v>
      </c>
      <c r="B329" s="131"/>
      <c r="C329" s="443"/>
      <c r="D329" s="1574" t="s">
        <v>603</v>
      </c>
      <c r="E329" s="478"/>
      <c r="F329" s="479"/>
      <c r="G329" s="479"/>
      <c r="H329" s="292"/>
      <c r="I329" s="477">
        <f>SUM(J329:Q329)</f>
        <v>0</v>
      </c>
      <c r="J329" s="294"/>
      <c r="K329" s="294"/>
      <c r="L329" s="294"/>
      <c r="M329" s="294"/>
      <c r="N329" s="294"/>
      <c r="O329" s="294"/>
      <c r="P329" s="294"/>
      <c r="Q329" s="295"/>
      <c r="R329" s="294"/>
      <c r="S329" s="294"/>
      <c r="T329" s="294"/>
      <c r="U329" s="294"/>
      <c r="V329" s="294"/>
      <c r="W329" s="294"/>
      <c r="X329" s="294"/>
      <c r="Y329" s="294"/>
      <c r="Z329" s="294"/>
      <c r="AA329" s="294"/>
      <c r="AB329" s="294"/>
      <c r="AC329" s="294"/>
      <c r="AD329" s="294"/>
    </row>
    <row r="330" spans="1:30" s="176" customFormat="1" ht="15">
      <c r="A330" s="161">
        <v>322</v>
      </c>
      <c r="B330" s="1568"/>
      <c r="C330" s="1569"/>
      <c r="D330" s="516" t="s">
        <v>984</v>
      </c>
      <c r="E330" s="480"/>
      <c r="F330" s="481"/>
      <c r="G330" s="481"/>
      <c r="H330" s="299"/>
      <c r="I330" s="278">
        <f>SUM(J330:Q330)</f>
        <v>9770</v>
      </c>
      <c r="J330" s="198">
        <f>SUM(J328:J329)</f>
        <v>6647</v>
      </c>
      <c r="K330" s="198">
        <f aca="true" t="shared" si="58" ref="K330:Q330">SUM(K328:K329)</f>
        <v>1927</v>
      </c>
      <c r="L330" s="198">
        <f t="shared" si="58"/>
        <v>1196</v>
      </c>
      <c r="M330" s="198">
        <f t="shared" si="58"/>
        <v>0</v>
      </c>
      <c r="N330" s="198">
        <f t="shared" si="58"/>
        <v>0</v>
      </c>
      <c r="O330" s="198">
        <f t="shared" si="58"/>
        <v>0</v>
      </c>
      <c r="P330" s="198">
        <f t="shared" si="58"/>
        <v>0</v>
      </c>
      <c r="Q330" s="1303">
        <f t="shared" si="58"/>
        <v>0</v>
      </c>
      <c r="R330" s="198"/>
      <c r="S330" s="198"/>
      <c r="T330" s="198"/>
      <c r="U330" s="198"/>
      <c r="V330" s="198"/>
      <c r="W330" s="198"/>
      <c r="X330" s="198"/>
      <c r="Y330" s="198"/>
      <c r="Z330" s="198"/>
      <c r="AA330" s="198"/>
      <c r="AB330" s="198"/>
      <c r="AC330" s="198"/>
      <c r="AD330" s="198"/>
    </row>
    <row r="331" spans="1:30" s="171" customFormat="1" ht="15">
      <c r="A331" s="161">
        <v>323</v>
      </c>
      <c r="B331" s="114"/>
      <c r="C331" s="115">
        <v>6</v>
      </c>
      <c r="D331" s="1565" t="s">
        <v>417</v>
      </c>
      <c r="E331" s="174"/>
      <c r="F331" s="276">
        <v>109284</v>
      </c>
      <c r="G331" s="276">
        <v>148400</v>
      </c>
      <c r="H331" s="277">
        <v>130574</v>
      </c>
      <c r="I331" s="495"/>
      <c r="J331" s="280"/>
      <c r="K331" s="280"/>
      <c r="L331" s="280"/>
      <c r="M331" s="280"/>
      <c r="N331" s="280"/>
      <c r="O331" s="280"/>
      <c r="P331" s="280"/>
      <c r="Q331" s="281"/>
      <c r="R331" s="698"/>
      <c r="S331" s="698"/>
      <c r="T331" s="698"/>
      <c r="U331" s="698"/>
      <c r="V331" s="698"/>
      <c r="W331" s="698"/>
      <c r="X331" s="698"/>
      <c r="Y331" s="698"/>
      <c r="Z331" s="698"/>
      <c r="AA331" s="698"/>
      <c r="AB331" s="698"/>
      <c r="AC331" s="698"/>
      <c r="AD331" s="698"/>
    </row>
    <row r="332" spans="1:30" s="1158" customFormat="1" ht="15">
      <c r="A332" s="161">
        <v>324</v>
      </c>
      <c r="B332" s="1128"/>
      <c r="C332" s="1129"/>
      <c r="D332" s="1171" t="s">
        <v>602</v>
      </c>
      <c r="E332" s="1166"/>
      <c r="F332" s="1167"/>
      <c r="G332" s="1167"/>
      <c r="H332" s="1152"/>
      <c r="I332" s="1153">
        <f>SUM(J332:Q332)</f>
        <v>148618</v>
      </c>
      <c r="J332" s="1157">
        <v>3000</v>
      </c>
      <c r="K332" s="1157">
        <v>1535</v>
      </c>
      <c r="L332" s="1157">
        <v>144083</v>
      </c>
      <c r="M332" s="1157"/>
      <c r="N332" s="1157"/>
      <c r="O332" s="1157"/>
      <c r="P332" s="1157"/>
      <c r="Q332" s="1168"/>
      <c r="R332" s="1157"/>
      <c r="S332" s="1157"/>
      <c r="T332" s="1157"/>
      <c r="U332" s="1157"/>
      <c r="V332" s="1157"/>
      <c r="W332" s="1157"/>
      <c r="X332" s="1157"/>
      <c r="Y332" s="1157"/>
      <c r="Z332" s="1157"/>
      <c r="AA332" s="1157"/>
      <c r="AB332" s="1157"/>
      <c r="AC332" s="1157"/>
      <c r="AD332" s="1157"/>
    </row>
    <row r="333" spans="1:30" s="148" customFormat="1" ht="15">
      <c r="A333" s="161">
        <v>325</v>
      </c>
      <c r="B333" s="120"/>
      <c r="C333" s="111"/>
      <c r="D333" s="710" t="s">
        <v>875</v>
      </c>
      <c r="E333" s="165"/>
      <c r="F333" s="285"/>
      <c r="G333" s="285"/>
      <c r="H333" s="283"/>
      <c r="I333" s="476">
        <f>SUM(J333:Q333)</f>
        <v>178169</v>
      </c>
      <c r="J333" s="152">
        <v>3000</v>
      </c>
      <c r="K333" s="152">
        <v>1535</v>
      </c>
      <c r="L333" s="152">
        <v>155183</v>
      </c>
      <c r="M333" s="152"/>
      <c r="N333" s="152"/>
      <c r="O333" s="152">
        <v>18451</v>
      </c>
      <c r="P333" s="152"/>
      <c r="Q333" s="284"/>
      <c r="R333" s="152"/>
      <c r="S333" s="152"/>
      <c r="T333" s="152"/>
      <c r="U333" s="152"/>
      <c r="V333" s="152"/>
      <c r="W333" s="152"/>
      <c r="X333" s="152"/>
      <c r="Y333" s="152"/>
      <c r="Z333" s="152"/>
      <c r="AA333" s="152"/>
      <c r="AB333" s="152"/>
      <c r="AC333" s="152"/>
      <c r="AD333" s="152"/>
    </row>
    <row r="334" spans="1:30" s="151" customFormat="1" ht="15">
      <c r="A334" s="161">
        <v>326</v>
      </c>
      <c r="B334" s="131"/>
      <c r="C334" s="443"/>
      <c r="D334" s="1574" t="s">
        <v>603</v>
      </c>
      <c r="E334" s="478"/>
      <c r="F334" s="479"/>
      <c r="G334" s="479"/>
      <c r="H334" s="292"/>
      <c r="I334" s="477">
        <f>SUM(J334:Q334)</f>
        <v>0</v>
      </c>
      <c r="J334" s="294"/>
      <c r="K334" s="294"/>
      <c r="L334" s="294"/>
      <c r="M334" s="294"/>
      <c r="N334" s="294"/>
      <c r="O334" s="294"/>
      <c r="P334" s="294"/>
      <c r="Q334" s="295"/>
      <c r="R334" s="294"/>
      <c r="S334" s="294"/>
      <c r="T334" s="294"/>
      <c r="U334" s="294"/>
      <c r="V334" s="294"/>
      <c r="W334" s="294"/>
      <c r="X334" s="294"/>
      <c r="Y334" s="294"/>
      <c r="Z334" s="294"/>
      <c r="AA334" s="294"/>
      <c r="AB334" s="294"/>
      <c r="AC334" s="294"/>
      <c r="AD334" s="294"/>
    </row>
    <row r="335" spans="1:30" s="176" customFormat="1" ht="15">
      <c r="A335" s="161">
        <v>327</v>
      </c>
      <c r="B335" s="1568"/>
      <c r="C335" s="1569"/>
      <c r="D335" s="516" t="s">
        <v>984</v>
      </c>
      <c r="E335" s="480"/>
      <c r="F335" s="481"/>
      <c r="G335" s="481"/>
      <c r="H335" s="299"/>
      <c r="I335" s="278">
        <f>SUM(J335:Q335)</f>
        <v>178169</v>
      </c>
      <c r="J335" s="198">
        <f>SUM(J333:J334)</f>
        <v>3000</v>
      </c>
      <c r="K335" s="198">
        <f aca="true" t="shared" si="59" ref="K335:Q335">SUM(K333:K334)</f>
        <v>1535</v>
      </c>
      <c r="L335" s="198">
        <f t="shared" si="59"/>
        <v>155183</v>
      </c>
      <c r="M335" s="198">
        <f t="shared" si="59"/>
        <v>0</v>
      </c>
      <c r="N335" s="198">
        <f t="shared" si="59"/>
        <v>0</v>
      </c>
      <c r="O335" s="198">
        <f t="shared" si="59"/>
        <v>18451</v>
      </c>
      <c r="P335" s="198">
        <f t="shared" si="59"/>
        <v>0</v>
      </c>
      <c r="Q335" s="1303">
        <f t="shared" si="59"/>
        <v>0</v>
      </c>
      <c r="R335" s="198"/>
      <c r="S335" s="198"/>
      <c r="T335" s="198"/>
      <c r="U335" s="198"/>
      <c r="V335" s="198"/>
      <c r="W335" s="198"/>
      <c r="X335" s="198"/>
      <c r="Y335" s="198"/>
      <c r="Z335" s="198"/>
      <c r="AA335" s="198"/>
      <c r="AB335" s="198"/>
      <c r="AC335" s="198"/>
      <c r="AD335" s="198"/>
    </row>
    <row r="336" spans="1:30" s="171" customFormat="1" ht="15">
      <c r="A336" s="161">
        <v>328</v>
      </c>
      <c r="B336" s="114"/>
      <c r="C336" s="115">
        <v>7</v>
      </c>
      <c r="D336" s="1565" t="s">
        <v>194</v>
      </c>
      <c r="E336" s="174"/>
      <c r="F336" s="276">
        <v>72032</v>
      </c>
      <c r="G336" s="276">
        <v>73216</v>
      </c>
      <c r="H336" s="277">
        <v>68988</v>
      </c>
      <c r="I336" s="495"/>
      <c r="J336" s="280"/>
      <c r="K336" s="280"/>
      <c r="L336" s="280"/>
      <c r="M336" s="280"/>
      <c r="N336" s="280"/>
      <c r="O336" s="280"/>
      <c r="P336" s="280"/>
      <c r="Q336" s="281"/>
      <c r="R336" s="698"/>
      <c r="S336" s="698"/>
      <c r="T336" s="698"/>
      <c r="U336" s="698"/>
      <c r="V336" s="698"/>
      <c r="W336" s="698"/>
      <c r="X336" s="698"/>
      <c r="Y336" s="698"/>
      <c r="Z336" s="698"/>
      <c r="AA336" s="698"/>
      <c r="AB336" s="698"/>
      <c r="AC336" s="698"/>
      <c r="AD336" s="698"/>
    </row>
    <row r="337" spans="1:30" s="1158" customFormat="1" ht="15">
      <c r="A337" s="161">
        <v>329</v>
      </c>
      <c r="B337" s="1128"/>
      <c r="C337" s="1129"/>
      <c r="D337" s="1171" t="s">
        <v>602</v>
      </c>
      <c r="E337" s="1166"/>
      <c r="F337" s="1167"/>
      <c r="G337" s="1167"/>
      <c r="H337" s="1152"/>
      <c r="I337" s="1153">
        <f>SUM(J337:Q337)</f>
        <v>79557</v>
      </c>
      <c r="J337" s="1157"/>
      <c r="K337" s="1157"/>
      <c r="L337" s="1157">
        <v>62007</v>
      </c>
      <c r="M337" s="1157"/>
      <c r="N337" s="1157"/>
      <c r="O337" s="1157">
        <v>17550</v>
      </c>
      <c r="P337" s="1157"/>
      <c r="Q337" s="1168"/>
      <c r="R337" s="1157"/>
      <c r="S337" s="1157"/>
      <c r="T337" s="1157"/>
      <c r="U337" s="1157"/>
      <c r="V337" s="1157"/>
      <c r="W337" s="1157"/>
      <c r="X337" s="1157"/>
      <c r="Y337" s="1157"/>
      <c r="Z337" s="1157"/>
      <c r="AA337" s="1157"/>
      <c r="AB337" s="1157"/>
      <c r="AC337" s="1157"/>
      <c r="AD337" s="1157"/>
    </row>
    <row r="338" spans="1:30" s="148" customFormat="1" ht="15">
      <c r="A338" s="161">
        <v>330</v>
      </c>
      <c r="B338" s="120"/>
      <c r="C338" s="111"/>
      <c r="D338" s="710" t="s">
        <v>875</v>
      </c>
      <c r="E338" s="165"/>
      <c r="F338" s="285"/>
      <c r="G338" s="285"/>
      <c r="H338" s="283"/>
      <c r="I338" s="476">
        <f>SUM(J338:Q338)</f>
        <v>84524</v>
      </c>
      <c r="J338" s="152"/>
      <c r="K338" s="152"/>
      <c r="L338" s="152">
        <v>59709</v>
      </c>
      <c r="M338" s="152"/>
      <c r="N338" s="152"/>
      <c r="O338" s="152">
        <v>24815</v>
      </c>
      <c r="P338" s="152"/>
      <c r="Q338" s="284"/>
      <c r="R338" s="152"/>
      <c r="S338" s="152"/>
      <c r="T338" s="152"/>
      <c r="U338" s="152"/>
      <c r="V338" s="152"/>
      <c r="W338" s="152"/>
      <c r="X338" s="152"/>
      <c r="Y338" s="152"/>
      <c r="Z338" s="152"/>
      <c r="AA338" s="152"/>
      <c r="AB338" s="152"/>
      <c r="AC338" s="152"/>
      <c r="AD338" s="152"/>
    </row>
    <row r="339" spans="1:30" s="151" customFormat="1" ht="15">
      <c r="A339" s="161">
        <v>331</v>
      </c>
      <c r="B339" s="131"/>
      <c r="C339" s="443"/>
      <c r="D339" s="1749" t="s">
        <v>1025</v>
      </c>
      <c r="E339" s="1749"/>
      <c r="F339" s="1749"/>
      <c r="G339" s="479"/>
      <c r="H339" s="292"/>
      <c r="I339" s="477">
        <f>SUM(J339:Q339)</f>
        <v>0</v>
      </c>
      <c r="J339" s="294"/>
      <c r="K339" s="294"/>
      <c r="L339" s="294">
        <v>-10000</v>
      </c>
      <c r="M339" s="294"/>
      <c r="N339" s="294"/>
      <c r="O339" s="294">
        <v>10000</v>
      </c>
      <c r="P339" s="294"/>
      <c r="Q339" s="295"/>
      <c r="R339" s="294"/>
      <c r="S339" s="294"/>
      <c r="T339" s="294"/>
      <c r="U339" s="294"/>
      <c r="V339" s="294"/>
      <c r="W339" s="294"/>
      <c r="X339" s="294"/>
      <c r="Y339" s="294"/>
      <c r="Z339" s="294"/>
      <c r="AA339" s="294"/>
      <c r="AB339" s="294"/>
      <c r="AC339" s="294"/>
      <c r="AD339" s="294"/>
    </row>
    <row r="340" spans="1:30" s="176" customFormat="1" ht="15">
      <c r="A340" s="161">
        <v>332</v>
      </c>
      <c r="B340" s="1568"/>
      <c r="C340" s="1569"/>
      <c r="D340" s="516" t="s">
        <v>984</v>
      </c>
      <c r="E340" s="480"/>
      <c r="F340" s="481"/>
      <c r="G340" s="481"/>
      <c r="H340" s="299"/>
      <c r="I340" s="278">
        <f>SUM(J340:Q340)</f>
        <v>84524</v>
      </c>
      <c r="J340" s="198">
        <f aca="true" t="shared" si="60" ref="J340:Q340">SUM(J338:J339)</f>
        <v>0</v>
      </c>
      <c r="K340" s="198">
        <f t="shared" si="60"/>
        <v>0</v>
      </c>
      <c r="L340" s="198">
        <f t="shared" si="60"/>
        <v>49709</v>
      </c>
      <c r="M340" s="198">
        <f t="shared" si="60"/>
        <v>0</v>
      </c>
      <c r="N340" s="198">
        <f t="shared" si="60"/>
        <v>0</v>
      </c>
      <c r="O340" s="198">
        <f t="shared" si="60"/>
        <v>34815</v>
      </c>
      <c r="P340" s="198">
        <f t="shared" si="60"/>
        <v>0</v>
      </c>
      <c r="Q340" s="1303">
        <f t="shared" si="60"/>
        <v>0</v>
      </c>
      <c r="R340" s="198"/>
      <c r="S340" s="198"/>
      <c r="T340" s="198"/>
      <c r="U340" s="198"/>
      <c r="V340" s="198"/>
      <c r="W340" s="198"/>
      <c r="X340" s="198"/>
      <c r="Y340" s="198"/>
      <c r="Z340" s="198"/>
      <c r="AA340" s="198"/>
      <c r="AB340" s="198"/>
      <c r="AC340" s="198"/>
      <c r="AD340" s="198"/>
    </row>
    <row r="341" spans="1:30" s="171" customFormat="1" ht="15">
      <c r="A341" s="161">
        <v>333</v>
      </c>
      <c r="B341" s="114"/>
      <c r="C341" s="115">
        <v>8</v>
      </c>
      <c r="D341" s="1565" t="s">
        <v>418</v>
      </c>
      <c r="E341" s="174"/>
      <c r="F341" s="276">
        <v>1906</v>
      </c>
      <c r="G341" s="276">
        <v>4200</v>
      </c>
      <c r="H341" s="277">
        <v>509</v>
      </c>
      <c r="I341" s="495"/>
      <c r="J341" s="280"/>
      <c r="K341" s="280"/>
      <c r="L341" s="280"/>
      <c r="M341" s="280"/>
      <c r="N341" s="280"/>
      <c r="O341" s="280"/>
      <c r="P341" s="280"/>
      <c r="Q341" s="281"/>
      <c r="R341" s="698"/>
      <c r="S341" s="698"/>
      <c r="T341" s="698"/>
      <c r="U341" s="698"/>
      <c r="V341" s="698"/>
      <c r="W341" s="698"/>
      <c r="X341" s="698"/>
      <c r="Y341" s="698"/>
      <c r="Z341" s="698"/>
      <c r="AA341" s="698"/>
      <c r="AB341" s="698"/>
      <c r="AC341" s="698"/>
      <c r="AD341" s="698"/>
    </row>
    <row r="342" spans="1:30" s="1158" customFormat="1" ht="15">
      <c r="A342" s="161">
        <v>334</v>
      </c>
      <c r="B342" s="1128"/>
      <c r="C342" s="1129"/>
      <c r="D342" s="1171" t="s">
        <v>602</v>
      </c>
      <c r="E342" s="1166"/>
      <c r="F342" s="1167"/>
      <c r="G342" s="1167"/>
      <c r="H342" s="1152"/>
      <c r="I342" s="1153">
        <f>SUM(J342:Q342)</f>
        <v>4150</v>
      </c>
      <c r="J342" s="1157"/>
      <c r="K342" s="1157"/>
      <c r="L342" s="1157">
        <v>4150</v>
      </c>
      <c r="M342" s="1157"/>
      <c r="N342" s="1157"/>
      <c r="O342" s="1157"/>
      <c r="P342" s="1157"/>
      <c r="Q342" s="1168"/>
      <c r="R342" s="1157"/>
      <c r="S342" s="1157"/>
      <c r="T342" s="1157"/>
      <c r="U342" s="1157"/>
      <c r="V342" s="1157"/>
      <c r="W342" s="1157"/>
      <c r="X342" s="1157"/>
      <c r="Y342" s="1157"/>
      <c r="Z342" s="1157"/>
      <c r="AA342" s="1157"/>
      <c r="AB342" s="1157"/>
      <c r="AC342" s="1157"/>
      <c r="AD342" s="1157"/>
    </row>
    <row r="343" spans="1:30" s="148" customFormat="1" ht="15">
      <c r="A343" s="161">
        <v>335</v>
      </c>
      <c r="B343" s="120"/>
      <c r="C343" s="111"/>
      <c r="D343" s="710" t="s">
        <v>875</v>
      </c>
      <c r="E343" s="165"/>
      <c r="F343" s="285"/>
      <c r="G343" s="285"/>
      <c r="H343" s="283"/>
      <c r="I343" s="476">
        <f>SUM(J343:Q343)</f>
        <v>7841</v>
      </c>
      <c r="J343" s="152"/>
      <c r="K343" s="152"/>
      <c r="L343" s="152">
        <v>7841</v>
      </c>
      <c r="M343" s="152"/>
      <c r="N343" s="152"/>
      <c r="O343" s="152"/>
      <c r="P343" s="152"/>
      <c r="Q343" s="284"/>
      <c r="R343" s="152"/>
      <c r="S343" s="152"/>
      <c r="T343" s="152"/>
      <c r="U343" s="152"/>
      <c r="V343" s="152"/>
      <c r="W343" s="152"/>
      <c r="X343" s="152"/>
      <c r="Y343" s="152"/>
      <c r="Z343" s="152"/>
      <c r="AA343" s="152"/>
      <c r="AB343" s="152"/>
      <c r="AC343" s="152"/>
      <c r="AD343" s="152"/>
    </row>
    <row r="344" spans="1:30" s="151" customFormat="1" ht="15">
      <c r="A344" s="161">
        <v>336</v>
      </c>
      <c r="B344" s="131"/>
      <c r="C344" s="443"/>
      <c r="D344" s="1574" t="s">
        <v>603</v>
      </c>
      <c r="E344" s="478"/>
      <c r="F344" s="479"/>
      <c r="G344" s="479"/>
      <c r="H344" s="292"/>
      <c r="I344" s="477">
        <f>SUM(J344:Q344)</f>
        <v>0</v>
      </c>
      <c r="J344" s="294"/>
      <c r="K344" s="294"/>
      <c r="L344" s="294"/>
      <c r="M344" s="294"/>
      <c r="N344" s="294"/>
      <c r="O344" s="294"/>
      <c r="P344" s="294"/>
      <c r="Q344" s="295"/>
      <c r="R344" s="294"/>
      <c r="S344" s="294"/>
      <c r="T344" s="294"/>
      <c r="U344" s="294"/>
      <c r="V344" s="294"/>
      <c r="W344" s="294"/>
      <c r="X344" s="294"/>
      <c r="Y344" s="294"/>
      <c r="Z344" s="294"/>
      <c r="AA344" s="294"/>
      <c r="AB344" s="294"/>
      <c r="AC344" s="294"/>
      <c r="AD344" s="294"/>
    </row>
    <row r="345" spans="1:30" s="176" customFormat="1" ht="15">
      <c r="A345" s="161">
        <v>337</v>
      </c>
      <c r="B345" s="1568"/>
      <c r="C345" s="1569"/>
      <c r="D345" s="516" t="s">
        <v>984</v>
      </c>
      <c r="E345" s="480"/>
      <c r="F345" s="481"/>
      <c r="G345" s="481"/>
      <c r="H345" s="299"/>
      <c r="I345" s="278">
        <f>SUM(J345:Q345)</f>
        <v>7841</v>
      </c>
      <c r="J345" s="198">
        <f>SUM(J343:J344)</f>
        <v>0</v>
      </c>
      <c r="K345" s="198">
        <f aca="true" t="shared" si="61" ref="K345:Q345">SUM(K343:K344)</f>
        <v>0</v>
      </c>
      <c r="L345" s="198">
        <f t="shared" si="61"/>
        <v>7841</v>
      </c>
      <c r="M345" s="198">
        <f t="shared" si="61"/>
        <v>0</v>
      </c>
      <c r="N345" s="198">
        <f t="shared" si="61"/>
        <v>0</v>
      </c>
      <c r="O345" s="198">
        <f t="shared" si="61"/>
        <v>0</v>
      </c>
      <c r="P345" s="198">
        <f t="shared" si="61"/>
        <v>0</v>
      </c>
      <c r="Q345" s="1303">
        <f t="shared" si="61"/>
        <v>0</v>
      </c>
      <c r="R345" s="198"/>
      <c r="S345" s="198"/>
      <c r="T345" s="198"/>
      <c r="U345" s="198"/>
      <c r="V345" s="198"/>
      <c r="W345" s="198"/>
      <c r="X345" s="198"/>
      <c r="Y345" s="198"/>
      <c r="Z345" s="198"/>
      <c r="AA345" s="198"/>
      <c r="AB345" s="198"/>
      <c r="AC345" s="198"/>
      <c r="AD345" s="198"/>
    </row>
    <row r="346" spans="1:30" s="171" customFormat="1" ht="15">
      <c r="A346" s="161">
        <v>338</v>
      </c>
      <c r="B346" s="114"/>
      <c r="C346" s="115">
        <v>9</v>
      </c>
      <c r="D346" s="1565" t="s">
        <v>379</v>
      </c>
      <c r="E346" s="174"/>
      <c r="F346" s="276">
        <v>417</v>
      </c>
      <c r="G346" s="276"/>
      <c r="H346" s="277"/>
      <c r="I346" s="495"/>
      <c r="J346" s="280"/>
      <c r="K346" s="280"/>
      <c r="L346" s="280"/>
      <c r="M346" s="280"/>
      <c r="N346" s="280"/>
      <c r="O346" s="280"/>
      <c r="P346" s="280"/>
      <c r="Q346" s="281"/>
      <c r="R346" s="698"/>
      <c r="S346" s="698"/>
      <c r="T346" s="698"/>
      <c r="U346" s="698"/>
      <c r="V346" s="698"/>
      <c r="W346" s="698"/>
      <c r="X346" s="698"/>
      <c r="Y346" s="698"/>
      <c r="Z346" s="698"/>
      <c r="AA346" s="698"/>
      <c r="AB346" s="698"/>
      <c r="AC346" s="698"/>
      <c r="AD346" s="698"/>
    </row>
    <row r="347" spans="1:30" s="1158" customFormat="1" ht="15">
      <c r="A347" s="161">
        <v>339</v>
      </c>
      <c r="B347" s="1128"/>
      <c r="C347" s="1129"/>
      <c r="D347" s="1171" t="s">
        <v>602</v>
      </c>
      <c r="E347" s="1166"/>
      <c r="F347" s="1167"/>
      <c r="G347" s="1167"/>
      <c r="H347" s="1152"/>
      <c r="I347" s="1153">
        <f>J347+K347+L347+M347+N347+O347+P347+Q347</f>
        <v>0</v>
      </c>
      <c r="J347" s="1157"/>
      <c r="K347" s="1157"/>
      <c r="L347" s="1157"/>
      <c r="M347" s="1157"/>
      <c r="N347" s="1157"/>
      <c r="O347" s="1157"/>
      <c r="P347" s="1157"/>
      <c r="Q347" s="1168"/>
      <c r="R347" s="1157"/>
      <c r="S347" s="1157"/>
      <c r="T347" s="1157"/>
      <c r="U347" s="1157"/>
      <c r="V347" s="1157"/>
      <c r="W347" s="1157"/>
      <c r="X347" s="1157"/>
      <c r="Y347" s="1157"/>
      <c r="Z347" s="1157"/>
      <c r="AA347" s="1157"/>
      <c r="AB347" s="1157"/>
      <c r="AC347" s="1157"/>
      <c r="AD347" s="1157"/>
    </row>
    <row r="348" spans="1:30" s="148" customFormat="1" ht="15">
      <c r="A348" s="161">
        <v>340</v>
      </c>
      <c r="B348" s="120"/>
      <c r="C348" s="111"/>
      <c r="D348" s="710" t="s">
        <v>875</v>
      </c>
      <c r="E348" s="165"/>
      <c r="F348" s="285"/>
      <c r="G348" s="285"/>
      <c r="H348" s="283"/>
      <c r="I348" s="476">
        <f>J348+K348+L348+M348+N348+O348+P348+Q348</f>
        <v>0</v>
      </c>
      <c r="J348" s="152"/>
      <c r="K348" s="152"/>
      <c r="L348" s="152"/>
      <c r="M348" s="152"/>
      <c r="N348" s="152"/>
      <c r="O348" s="152"/>
      <c r="P348" s="152"/>
      <c r="Q348" s="284"/>
      <c r="R348" s="152"/>
      <c r="S348" s="152"/>
      <c r="T348" s="152"/>
      <c r="U348" s="152"/>
      <c r="V348" s="152"/>
      <c r="W348" s="152"/>
      <c r="X348" s="152"/>
      <c r="Y348" s="152"/>
      <c r="Z348" s="152"/>
      <c r="AA348" s="152"/>
      <c r="AB348" s="152"/>
      <c r="AC348" s="152"/>
      <c r="AD348" s="152"/>
    </row>
    <row r="349" spans="1:30" s="151" customFormat="1" ht="15">
      <c r="A349" s="161">
        <v>341</v>
      </c>
      <c r="B349" s="131"/>
      <c r="C349" s="443"/>
      <c r="D349" s="1574" t="s">
        <v>603</v>
      </c>
      <c r="E349" s="478"/>
      <c r="F349" s="479"/>
      <c r="G349" s="479"/>
      <c r="H349" s="292"/>
      <c r="I349" s="477">
        <f>J349+K349+L349+M349+N349+O349+P349+Q349</f>
        <v>0</v>
      </c>
      <c r="J349" s="294"/>
      <c r="K349" s="294"/>
      <c r="L349" s="294"/>
      <c r="M349" s="294"/>
      <c r="N349" s="294"/>
      <c r="O349" s="294"/>
      <c r="P349" s="294"/>
      <c r="Q349" s="295"/>
      <c r="R349" s="294"/>
      <c r="S349" s="294"/>
      <c r="T349" s="294"/>
      <c r="U349" s="294"/>
      <c r="V349" s="294"/>
      <c r="W349" s="294"/>
      <c r="X349" s="294"/>
      <c r="Y349" s="294"/>
      <c r="Z349" s="294"/>
      <c r="AA349" s="294"/>
      <c r="AB349" s="294"/>
      <c r="AC349" s="294"/>
      <c r="AD349" s="294"/>
    </row>
    <row r="350" spans="1:30" s="176" customFormat="1" ht="15">
      <c r="A350" s="161">
        <v>342</v>
      </c>
      <c r="B350" s="1568"/>
      <c r="C350" s="1569"/>
      <c r="D350" s="516" t="s">
        <v>984</v>
      </c>
      <c r="E350" s="480"/>
      <c r="F350" s="481"/>
      <c r="G350" s="481"/>
      <c r="H350" s="299"/>
      <c r="I350" s="278">
        <f>J350+K350+L350+M350+N350+O350+P350+Q350</f>
        <v>0</v>
      </c>
      <c r="J350" s="198">
        <f>SUM(J348:J349)</f>
        <v>0</v>
      </c>
      <c r="K350" s="198">
        <f aca="true" t="shared" si="62" ref="K350:Q350">SUM(K348:K349)</f>
        <v>0</v>
      </c>
      <c r="L350" s="198">
        <f t="shared" si="62"/>
        <v>0</v>
      </c>
      <c r="M350" s="198">
        <f t="shared" si="62"/>
        <v>0</v>
      </c>
      <c r="N350" s="198">
        <f t="shared" si="62"/>
        <v>0</v>
      </c>
      <c r="O350" s="198">
        <f t="shared" si="62"/>
        <v>0</v>
      </c>
      <c r="P350" s="198">
        <f t="shared" si="62"/>
        <v>0</v>
      </c>
      <c r="Q350" s="1303">
        <f t="shared" si="62"/>
        <v>0</v>
      </c>
      <c r="R350" s="198"/>
      <c r="S350" s="198"/>
      <c r="T350" s="198"/>
      <c r="U350" s="198"/>
      <c r="V350" s="198"/>
      <c r="W350" s="198"/>
      <c r="X350" s="198"/>
      <c r="Y350" s="198"/>
      <c r="Z350" s="198"/>
      <c r="AA350" s="198"/>
      <c r="AB350" s="198"/>
      <c r="AC350" s="198"/>
      <c r="AD350" s="198"/>
    </row>
    <row r="351" spans="1:30" s="141" customFormat="1" ht="30">
      <c r="A351" s="161">
        <v>343</v>
      </c>
      <c r="B351" s="120"/>
      <c r="C351" s="126">
        <v>10</v>
      </c>
      <c r="D351" s="1566" t="s">
        <v>419</v>
      </c>
      <c r="E351" s="168"/>
      <c r="F351" s="282">
        <v>3247</v>
      </c>
      <c r="G351" s="282"/>
      <c r="H351" s="283"/>
      <c r="I351" s="474"/>
      <c r="J351" s="152"/>
      <c r="K351" s="152"/>
      <c r="L351" s="152"/>
      <c r="M351" s="152"/>
      <c r="N351" s="152"/>
      <c r="O351" s="152"/>
      <c r="P351" s="152"/>
      <c r="Q351" s="284"/>
      <c r="R351" s="272"/>
      <c r="S351" s="272"/>
      <c r="T351" s="272"/>
      <c r="U351" s="272"/>
      <c r="V351" s="272"/>
      <c r="W351" s="272"/>
      <c r="X351" s="272"/>
      <c r="Y351" s="272"/>
      <c r="Z351" s="272"/>
      <c r="AA351" s="272"/>
      <c r="AB351" s="272"/>
      <c r="AC351" s="272"/>
      <c r="AD351" s="272"/>
    </row>
    <row r="352" spans="1:30" s="1158" customFormat="1" ht="15">
      <c r="A352" s="161">
        <v>344</v>
      </c>
      <c r="B352" s="1128"/>
      <c r="C352" s="1129"/>
      <c r="D352" s="1171" t="s">
        <v>602</v>
      </c>
      <c r="E352" s="1166"/>
      <c r="F352" s="1167"/>
      <c r="G352" s="1167"/>
      <c r="H352" s="1152"/>
      <c r="I352" s="1153">
        <f>J352+K352+L352+M352+N352+O352+P352+Q352</f>
        <v>0</v>
      </c>
      <c r="J352" s="1157"/>
      <c r="K352" s="1157"/>
      <c r="L352" s="1157"/>
      <c r="M352" s="1157"/>
      <c r="N352" s="1157"/>
      <c r="O352" s="1157"/>
      <c r="P352" s="1157"/>
      <c r="Q352" s="1168"/>
      <c r="R352" s="1157"/>
      <c r="S352" s="1157"/>
      <c r="T352" s="1157"/>
      <c r="U352" s="1157"/>
      <c r="V352" s="1157"/>
      <c r="W352" s="1157"/>
      <c r="X352" s="1157"/>
      <c r="Y352" s="1157"/>
      <c r="Z352" s="1157"/>
      <c r="AA352" s="1157"/>
      <c r="AB352" s="1157"/>
      <c r="AC352" s="1157"/>
      <c r="AD352" s="1157"/>
    </row>
    <row r="353" spans="1:30" s="148" customFormat="1" ht="15">
      <c r="A353" s="161">
        <v>345</v>
      </c>
      <c r="B353" s="120"/>
      <c r="C353" s="111"/>
      <c r="D353" s="710" t="s">
        <v>875</v>
      </c>
      <c r="E353" s="165"/>
      <c r="F353" s="285"/>
      <c r="G353" s="285"/>
      <c r="H353" s="283"/>
      <c r="I353" s="476">
        <f>J353+K353+L353+M353+N353+O353+P353+Q353</f>
        <v>0</v>
      </c>
      <c r="J353" s="152"/>
      <c r="K353" s="152"/>
      <c r="L353" s="152"/>
      <c r="M353" s="152"/>
      <c r="N353" s="152"/>
      <c r="O353" s="152"/>
      <c r="P353" s="152"/>
      <c r="Q353" s="284"/>
      <c r="R353" s="152"/>
      <c r="S353" s="152"/>
      <c r="T353" s="152"/>
      <c r="U353" s="152"/>
      <c r="V353" s="152"/>
      <c r="W353" s="152"/>
      <c r="X353" s="152"/>
      <c r="Y353" s="152"/>
      <c r="Z353" s="152"/>
      <c r="AA353" s="152"/>
      <c r="AB353" s="152"/>
      <c r="AC353" s="152"/>
      <c r="AD353" s="152"/>
    </row>
    <row r="354" spans="1:30" s="151" customFormat="1" ht="15">
      <c r="A354" s="161">
        <v>346</v>
      </c>
      <c r="B354" s="131"/>
      <c r="C354" s="443"/>
      <c r="D354" s="1574" t="s">
        <v>603</v>
      </c>
      <c r="E354" s="478"/>
      <c r="F354" s="479"/>
      <c r="G354" s="479"/>
      <c r="H354" s="292"/>
      <c r="I354" s="477">
        <f>J354+K354+L354+M354+N354+O354+P354+Q354</f>
        <v>0</v>
      </c>
      <c r="J354" s="294"/>
      <c r="K354" s="294"/>
      <c r="L354" s="294"/>
      <c r="M354" s="294"/>
      <c r="N354" s="294"/>
      <c r="O354" s="294"/>
      <c r="P354" s="294"/>
      <c r="Q354" s="295"/>
      <c r="R354" s="294"/>
      <c r="S354" s="294"/>
      <c r="T354" s="294"/>
      <c r="U354" s="294"/>
      <c r="V354" s="294"/>
      <c r="W354" s="294"/>
      <c r="X354" s="294"/>
      <c r="Y354" s="294"/>
      <c r="Z354" s="294"/>
      <c r="AA354" s="294"/>
      <c r="AB354" s="294"/>
      <c r="AC354" s="294"/>
      <c r="AD354" s="294"/>
    </row>
    <row r="355" spans="1:30" s="176" customFormat="1" ht="15">
      <c r="A355" s="161">
        <v>347</v>
      </c>
      <c r="B355" s="1568"/>
      <c r="C355" s="1569"/>
      <c r="D355" s="516" t="s">
        <v>984</v>
      </c>
      <c r="E355" s="480"/>
      <c r="F355" s="481"/>
      <c r="G355" s="481"/>
      <c r="H355" s="299"/>
      <c r="I355" s="278">
        <f>J355+K355+L355+M355+N355+O355+P355+Q355</f>
        <v>0</v>
      </c>
      <c r="J355" s="198">
        <f>SUM(J353:J354)</f>
        <v>0</v>
      </c>
      <c r="K355" s="198">
        <f aca="true" t="shared" si="63" ref="K355:Q355">SUM(K353:K354)</f>
        <v>0</v>
      </c>
      <c r="L355" s="198">
        <f t="shared" si="63"/>
        <v>0</v>
      </c>
      <c r="M355" s="198">
        <f t="shared" si="63"/>
        <v>0</v>
      </c>
      <c r="N355" s="198">
        <f t="shared" si="63"/>
        <v>0</v>
      </c>
      <c r="O355" s="198">
        <f t="shared" si="63"/>
        <v>0</v>
      </c>
      <c r="P355" s="198">
        <f t="shared" si="63"/>
        <v>0</v>
      </c>
      <c r="Q355" s="1303">
        <f t="shared" si="63"/>
        <v>0</v>
      </c>
      <c r="R355" s="198"/>
      <c r="S355" s="198"/>
      <c r="T355" s="198"/>
      <c r="U355" s="198"/>
      <c r="V355" s="198"/>
      <c r="W355" s="198"/>
      <c r="X355" s="198"/>
      <c r="Y355" s="198"/>
      <c r="Z355" s="198"/>
      <c r="AA355" s="198"/>
      <c r="AB355" s="198"/>
      <c r="AC355" s="198"/>
      <c r="AD355" s="198"/>
    </row>
    <row r="356" spans="1:30" s="141" customFormat="1" ht="30">
      <c r="A356" s="161">
        <v>348</v>
      </c>
      <c r="B356" s="120"/>
      <c r="C356" s="111">
        <v>11</v>
      </c>
      <c r="D356" s="1566" t="s">
        <v>420</v>
      </c>
      <c r="E356" s="168"/>
      <c r="F356" s="282">
        <v>3560</v>
      </c>
      <c r="G356" s="282"/>
      <c r="H356" s="283">
        <v>4458</v>
      </c>
      <c r="I356" s="474"/>
      <c r="J356" s="152"/>
      <c r="K356" s="152"/>
      <c r="L356" s="152"/>
      <c r="M356" s="152"/>
      <c r="N356" s="152"/>
      <c r="O356" s="152"/>
      <c r="P356" s="152"/>
      <c r="Q356" s="284"/>
      <c r="R356" s="272"/>
      <c r="S356" s="272"/>
      <c r="T356" s="272"/>
      <c r="U356" s="272"/>
      <c r="V356" s="272"/>
      <c r="W356" s="272"/>
      <c r="X356" s="272"/>
      <c r="Y356" s="272"/>
      <c r="Z356" s="272"/>
      <c r="AA356" s="272"/>
      <c r="AB356" s="272"/>
      <c r="AC356" s="272"/>
      <c r="AD356" s="272"/>
    </row>
    <row r="357" spans="1:30" s="1158" customFormat="1" ht="15">
      <c r="A357" s="161">
        <v>349</v>
      </c>
      <c r="B357" s="1128"/>
      <c r="C357" s="1129"/>
      <c r="D357" s="1171" t="s">
        <v>602</v>
      </c>
      <c r="E357" s="1166"/>
      <c r="F357" s="1167"/>
      <c r="G357" s="1167"/>
      <c r="H357" s="1152"/>
      <c r="I357" s="1153">
        <f>SUM(J357:Q357)</f>
        <v>0</v>
      </c>
      <c r="J357" s="1157"/>
      <c r="K357" s="1157"/>
      <c r="L357" s="1157"/>
      <c r="M357" s="1157"/>
      <c r="N357" s="1157"/>
      <c r="O357" s="1157"/>
      <c r="P357" s="1157"/>
      <c r="Q357" s="1168"/>
      <c r="R357" s="1157"/>
      <c r="S357" s="1157"/>
      <c r="T357" s="1157"/>
      <c r="U357" s="1157"/>
      <c r="V357" s="1157"/>
      <c r="W357" s="1157"/>
      <c r="X357" s="1157"/>
      <c r="Y357" s="1157"/>
      <c r="Z357" s="1157"/>
      <c r="AA357" s="1157"/>
      <c r="AB357" s="1157"/>
      <c r="AC357" s="1157"/>
      <c r="AD357" s="1157"/>
    </row>
    <row r="358" spans="1:30" s="148" customFormat="1" ht="15">
      <c r="A358" s="161">
        <v>350</v>
      </c>
      <c r="B358" s="120"/>
      <c r="C358" s="111"/>
      <c r="D358" s="710" t="s">
        <v>875</v>
      </c>
      <c r="E358" s="165"/>
      <c r="F358" s="285"/>
      <c r="G358" s="285"/>
      <c r="H358" s="283"/>
      <c r="I358" s="476">
        <f>SUM(J358:Q358)</f>
        <v>2732</v>
      </c>
      <c r="J358" s="152">
        <v>1896</v>
      </c>
      <c r="K358" s="152">
        <v>507</v>
      </c>
      <c r="L358" s="152">
        <v>329</v>
      </c>
      <c r="M358" s="152"/>
      <c r="N358" s="152"/>
      <c r="O358" s="152"/>
      <c r="P358" s="152"/>
      <c r="Q358" s="284"/>
      <c r="R358" s="152"/>
      <c r="S358" s="152"/>
      <c r="T358" s="152"/>
      <c r="U358" s="152"/>
      <c r="V358" s="152"/>
      <c r="W358" s="152"/>
      <c r="X358" s="152"/>
      <c r="Y358" s="152"/>
      <c r="Z358" s="152"/>
      <c r="AA358" s="152"/>
      <c r="AB358" s="152"/>
      <c r="AC358" s="152"/>
      <c r="AD358" s="152"/>
    </row>
    <row r="359" spans="1:30" s="151" customFormat="1" ht="15">
      <c r="A359" s="161">
        <v>351</v>
      </c>
      <c r="B359" s="131"/>
      <c r="C359" s="443"/>
      <c r="D359" s="1574" t="s">
        <v>603</v>
      </c>
      <c r="E359" s="478"/>
      <c r="F359" s="479"/>
      <c r="G359" s="479"/>
      <c r="H359" s="292"/>
      <c r="I359" s="477">
        <f>SUM(J359:Q359)</f>
        <v>0</v>
      </c>
      <c r="J359" s="294"/>
      <c r="K359" s="294"/>
      <c r="L359" s="294"/>
      <c r="M359" s="294"/>
      <c r="N359" s="294"/>
      <c r="O359" s="294"/>
      <c r="P359" s="294"/>
      <c r="Q359" s="295"/>
      <c r="R359" s="294"/>
      <c r="S359" s="294"/>
      <c r="T359" s="294"/>
      <c r="U359" s="294"/>
      <c r="V359" s="294"/>
      <c r="W359" s="294"/>
      <c r="X359" s="294"/>
      <c r="Y359" s="294"/>
      <c r="Z359" s="294"/>
      <c r="AA359" s="294"/>
      <c r="AB359" s="294"/>
      <c r="AC359" s="294"/>
      <c r="AD359" s="294"/>
    </row>
    <row r="360" spans="1:30" s="176" customFormat="1" ht="15">
      <c r="A360" s="161">
        <v>352</v>
      </c>
      <c r="B360" s="1568"/>
      <c r="C360" s="1569"/>
      <c r="D360" s="516" t="s">
        <v>984</v>
      </c>
      <c r="E360" s="480"/>
      <c r="F360" s="481"/>
      <c r="G360" s="481"/>
      <c r="H360" s="299"/>
      <c r="I360" s="278">
        <f>SUM(J360:Q360)</f>
        <v>2732</v>
      </c>
      <c r="J360" s="198">
        <f aca="true" t="shared" si="64" ref="J360:Q360">SUM(J358:J359)</f>
        <v>1896</v>
      </c>
      <c r="K360" s="198">
        <f t="shared" si="64"/>
        <v>507</v>
      </c>
      <c r="L360" s="198">
        <f t="shared" si="64"/>
        <v>329</v>
      </c>
      <c r="M360" s="198">
        <f t="shared" si="64"/>
        <v>0</v>
      </c>
      <c r="N360" s="198">
        <f t="shared" si="64"/>
        <v>0</v>
      </c>
      <c r="O360" s="198">
        <f t="shared" si="64"/>
        <v>0</v>
      </c>
      <c r="P360" s="198">
        <f t="shared" si="64"/>
        <v>0</v>
      </c>
      <c r="Q360" s="1303">
        <f t="shared" si="64"/>
        <v>0</v>
      </c>
      <c r="R360" s="198"/>
      <c r="S360" s="198"/>
      <c r="T360" s="198"/>
      <c r="U360" s="198"/>
      <c r="V360" s="198"/>
      <c r="W360" s="198"/>
      <c r="X360" s="198"/>
      <c r="Y360" s="198"/>
      <c r="Z360" s="198"/>
      <c r="AA360" s="198"/>
      <c r="AB360" s="198"/>
      <c r="AC360" s="198"/>
      <c r="AD360" s="198"/>
    </row>
    <row r="361" spans="1:30" s="141" customFormat="1" ht="30">
      <c r="A361" s="161">
        <v>353</v>
      </c>
      <c r="B361" s="120"/>
      <c r="C361" s="111">
        <v>12</v>
      </c>
      <c r="D361" s="1566" t="s">
        <v>421</v>
      </c>
      <c r="E361" s="168"/>
      <c r="F361" s="282">
        <v>584</v>
      </c>
      <c r="G361" s="282"/>
      <c r="H361" s="283">
        <v>146</v>
      </c>
      <c r="I361" s="474"/>
      <c r="J361" s="152"/>
      <c r="K361" s="152"/>
      <c r="L361" s="152"/>
      <c r="M361" s="152"/>
      <c r="N361" s="152"/>
      <c r="O361" s="152"/>
      <c r="P361" s="152"/>
      <c r="Q361" s="284"/>
      <c r="R361" s="272"/>
      <c r="S361" s="272"/>
      <c r="T361" s="272"/>
      <c r="U361" s="272"/>
      <c r="V361" s="272"/>
      <c r="W361" s="272"/>
      <c r="X361" s="272"/>
      <c r="Y361" s="272"/>
      <c r="Z361" s="272"/>
      <c r="AA361" s="272"/>
      <c r="AB361" s="272"/>
      <c r="AC361" s="272"/>
      <c r="AD361" s="272"/>
    </row>
    <row r="362" spans="1:30" s="1158" customFormat="1" ht="15">
      <c r="A362" s="161">
        <v>354</v>
      </c>
      <c r="B362" s="1128"/>
      <c r="C362" s="1129"/>
      <c r="D362" s="1171" t="s">
        <v>602</v>
      </c>
      <c r="E362" s="1166"/>
      <c r="F362" s="1167"/>
      <c r="G362" s="1167"/>
      <c r="H362" s="1152"/>
      <c r="I362" s="1153">
        <f>J362+K362+L362+M362+N362+O362+P362+Q362</f>
        <v>0</v>
      </c>
      <c r="J362" s="1157"/>
      <c r="K362" s="1157"/>
      <c r="L362" s="1157"/>
      <c r="M362" s="1157"/>
      <c r="N362" s="1157"/>
      <c r="O362" s="1157"/>
      <c r="P362" s="1157"/>
      <c r="Q362" s="1168"/>
      <c r="R362" s="1157"/>
      <c r="S362" s="1157"/>
      <c r="T362" s="1157"/>
      <c r="U362" s="1157"/>
      <c r="V362" s="1157"/>
      <c r="W362" s="1157"/>
      <c r="X362" s="1157"/>
      <c r="Y362" s="1157"/>
      <c r="Z362" s="1157"/>
      <c r="AA362" s="1157"/>
      <c r="AB362" s="1157"/>
      <c r="AC362" s="1157"/>
      <c r="AD362" s="1157"/>
    </row>
    <row r="363" spans="1:30" s="148" customFormat="1" ht="15">
      <c r="A363" s="161">
        <v>355</v>
      </c>
      <c r="B363" s="120"/>
      <c r="C363" s="111"/>
      <c r="D363" s="710" t="s">
        <v>875</v>
      </c>
      <c r="E363" s="165"/>
      <c r="F363" s="285"/>
      <c r="G363" s="285"/>
      <c r="H363" s="283"/>
      <c r="I363" s="476">
        <f>J363+K363+L363+M363+N363+O363+P363+Q363</f>
        <v>0</v>
      </c>
      <c r="J363" s="152"/>
      <c r="K363" s="152"/>
      <c r="L363" s="152"/>
      <c r="M363" s="152"/>
      <c r="N363" s="152"/>
      <c r="O363" s="152"/>
      <c r="P363" s="152"/>
      <c r="Q363" s="284"/>
      <c r="R363" s="152"/>
      <c r="S363" s="152"/>
      <c r="T363" s="152"/>
      <c r="U363" s="152"/>
      <c r="V363" s="152"/>
      <c r="W363" s="152"/>
      <c r="X363" s="152"/>
      <c r="Y363" s="152"/>
      <c r="Z363" s="152"/>
      <c r="AA363" s="152"/>
      <c r="AB363" s="152"/>
      <c r="AC363" s="152"/>
      <c r="AD363" s="152"/>
    </row>
    <row r="364" spans="1:30" s="151" customFormat="1" ht="15">
      <c r="A364" s="161">
        <v>356</v>
      </c>
      <c r="B364" s="131"/>
      <c r="C364" s="443"/>
      <c r="D364" s="1574" t="s">
        <v>603</v>
      </c>
      <c r="E364" s="478"/>
      <c r="F364" s="479"/>
      <c r="G364" s="479"/>
      <c r="H364" s="292"/>
      <c r="I364" s="477">
        <f>J364+K364+L364+M364+N364+O364+P364+Q364</f>
        <v>0</v>
      </c>
      <c r="J364" s="294"/>
      <c r="K364" s="294"/>
      <c r="L364" s="294"/>
      <c r="M364" s="294"/>
      <c r="N364" s="294"/>
      <c r="O364" s="294"/>
      <c r="P364" s="294"/>
      <c r="Q364" s="295"/>
      <c r="R364" s="294"/>
      <c r="S364" s="294"/>
      <c r="T364" s="294"/>
      <c r="U364" s="294"/>
      <c r="V364" s="294"/>
      <c r="W364" s="294"/>
      <c r="X364" s="294"/>
      <c r="Y364" s="294"/>
      <c r="Z364" s="294"/>
      <c r="AA364" s="294"/>
      <c r="AB364" s="294"/>
      <c r="AC364" s="294"/>
      <c r="AD364" s="294"/>
    </row>
    <row r="365" spans="1:30" s="176" customFormat="1" ht="15">
      <c r="A365" s="161">
        <v>357</v>
      </c>
      <c r="B365" s="1568"/>
      <c r="C365" s="1569"/>
      <c r="D365" s="516" t="s">
        <v>984</v>
      </c>
      <c r="E365" s="480"/>
      <c r="F365" s="481"/>
      <c r="G365" s="481"/>
      <c r="H365" s="299"/>
      <c r="I365" s="278">
        <f>J365+K365+L365+M365+N365+O365+P365+Q365</f>
        <v>0</v>
      </c>
      <c r="J365" s="198">
        <f>SUM(J363:J364)</f>
        <v>0</v>
      </c>
      <c r="K365" s="198">
        <f aca="true" t="shared" si="65" ref="K365:Q365">SUM(K363:K364)</f>
        <v>0</v>
      </c>
      <c r="L365" s="198">
        <f t="shared" si="65"/>
        <v>0</v>
      </c>
      <c r="M365" s="198">
        <f t="shared" si="65"/>
        <v>0</v>
      </c>
      <c r="N365" s="198">
        <f t="shared" si="65"/>
        <v>0</v>
      </c>
      <c r="O365" s="198">
        <f t="shared" si="65"/>
        <v>0</v>
      </c>
      <c r="P365" s="198">
        <f t="shared" si="65"/>
        <v>0</v>
      </c>
      <c r="Q365" s="1303">
        <f t="shared" si="65"/>
        <v>0</v>
      </c>
      <c r="R365" s="198"/>
      <c r="S365" s="198"/>
      <c r="T365" s="198"/>
      <c r="U365" s="198"/>
      <c r="V365" s="198"/>
      <c r="W365" s="198"/>
      <c r="X365" s="198"/>
      <c r="Y365" s="198"/>
      <c r="Z365" s="198"/>
      <c r="AA365" s="198"/>
      <c r="AB365" s="198"/>
      <c r="AC365" s="198"/>
      <c r="AD365" s="198"/>
    </row>
    <row r="366" spans="1:30" s="141" customFormat="1" ht="30">
      <c r="A366" s="161">
        <v>358</v>
      </c>
      <c r="B366" s="120"/>
      <c r="C366" s="111">
        <v>13</v>
      </c>
      <c r="D366" s="1566" t="s">
        <v>407</v>
      </c>
      <c r="E366" s="168"/>
      <c r="F366" s="282">
        <v>999</v>
      </c>
      <c r="G366" s="282"/>
      <c r="H366" s="283">
        <v>1086</v>
      </c>
      <c r="I366" s="474"/>
      <c r="J366" s="152"/>
      <c r="K366" s="152"/>
      <c r="L366" s="152"/>
      <c r="M366" s="152"/>
      <c r="N366" s="152"/>
      <c r="O366" s="152"/>
      <c r="P366" s="152"/>
      <c r="Q366" s="284"/>
      <c r="R366" s="272"/>
      <c r="S366" s="272"/>
      <c r="T366" s="272"/>
      <c r="U366" s="272"/>
      <c r="V366" s="272"/>
      <c r="W366" s="272"/>
      <c r="X366" s="272"/>
      <c r="Y366" s="272"/>
      <c r="Z366" s="272"/>
      <c r="AA366" s="272"/>
      <c r="AB366" s="272"/>
      <c r="AC366" s="272"/>
      <c r="AD366" s="272"/>
    </row>
    <row r="367" spans="1:30" s="1158" customFormat="1" ht="15">
      <c r="A367" s="161">
        <v>359</v>
      </c>
      <c r="B367" s="1128"/>
      <c r="C367" s="1129"/>
      <c r="D367" s="1171" t="s">
        <v>602</v>
      </c>
      <c r="E367" s="1166"/>
      <c r="F367" s="1167"/>
      <c r="G367" s="1167"/>
      <c r="H367" s="1152"/>
      <c r="I367" s="1153">
        <f>SUM(J367:Q367)</f>
        <v>0</v>
      </c>
      <c r="J367" s="1157"/>
      <c r="K367" s="1157"/>
      <c r="L367" s="1157"/>
      <c r="M367" s="1157"/>
      <c r="N367" s="1157"/>
      <c r="O367" s="1157"/>
      <c r="P367" s="1157"/>
      <c r="Q367" s="1168"/>
      <c r="R367" s="1157"/>
      <c r="S367" s="1157"/>
      <c r="T367" s="1157"/>
      <c r="U367" s="1157"/>
      <c r="V367" s="1157"/>
      <c r="W367" s="1157"/>
      <c r="X367" s="1157"/>
      <c r="Y367" s="1157"/>
      <c r="Z367" s="1157"/>
      <c r="AA367" s="1157"/>
      <c r="AB367" s="1157"/>
      <c r="AC367" s="1157"/>
      <c r="AD367" s="1157"/>
    </row>
    <row r="368" spans="1:30" s="148" customFormat="1" ht="15">
      <c r="A368" s="161">
        <v>360</v>
      </c>
      <c r="B368" s="120"/>
      <c r="C368" s="111"/>
      <c r="D368" s="710" t="s">
        <v>875</v>
      </c>
      <c r="E368" s="165"/>
      <c r="F368" s="285"/>
      <c r="G368" s="285"/>
      <c r="H368" s="283"/>
      <c r="I368" s="476">
        <f>SUM(J368:Q368)</f>
        <v>34</v>
      </c>
      <c r="J368" s="152">
        <v>27</v>
      </c>
      <c r="K368" s="152">
        <v>7</v>
      </c>
      <c r="L368" s="152"/>
      <c r="M368" s="152"/>
      <c r="N368" s="152"/>
      <c r="O368" s="152"/>
      <c r="P368" s="152"/>
      <c r="Q368" s="284"/>
      <c r="R368" s="152"/>
      <c r="S368" s="152"/>
      <c r="T368" s="152"/>
      <c r="U368" s="152"/>
      <c r="V368" s="152"/>
      <c r="W368" s="152"/>
      <c r="X368" s="152"/>
      <c r="Y368" s="152"/>
      <c r="Z368" s="152"/>
      <c r="AA368" s="152"/>
      <c r="AB368" s="152"/>
      <c r="AC368" s="152"/>
      <c r="AD368" s="152"/>
    </row>
    <row r="369" spans="1:30" s="151" customFormat="1" ht="15">
      <c r="A369" s="161">
        <v>361</v>
      </c>
      <c r="B369" s="131"/>
      <c r="C369" s="443"/>
      <c r="D369" s="1574" t="s">
        <v>603</v>
      </c>
      <c r="E369" s="478"/>
      <c r="F369" s="479"/>
      <c r="G369" s="479"/>
      <c r="H369" s="292"/>
      <c r="I369" s="477">
        <f>SUM(J369:Q369)</f>
        <v>0</v>
      </c>
      <c r="J369" s="294"/>
      <c r="K369" s="294"/>
      <c r="L369" s="294"/>
      <c r="M369" s="294"/>
      <c r="N369" s="294"/>
      <c r="O369" s="294"/>
      <c r="P369" s="294"/>
      <c r="Q369" s="295"/>
      <c r="R369" s="294"/>
      <c r="S369" s="294"/>
      <c r="T369" s="294"/>
      <c r="U369" s="294"/>
      <c r="V369" s="294"/>
      <c r="W369" s="294"/>
      <c r="X369" s="294"/>
      <c r="Y369" s="294"/>
      <c r="Z369" s="294"/>
      <c r="AA369" s="294"/>
      <c r="AB369" s="294"/>
      <c r="AC369" s="294"/>
      <c r="AD369" s="294"/>
    </row>
    <row r="370" spans="1:30" s="176" customFormat="1" ht="15">
      <c r="A370" s="161">
        <v>362</v>
      </c>
      <c r="B370" s="1568"/>
      <c r="C370" s="1569"/>
      <c r="D370" s="516" t="s">
        <v>984</v>
      </c>
      <c r="E370" s="480"/>
      <c r="F370" s="481"/>
      <c r="G370" s="481"/>
      <c r="H370" s="299"/>
      <c r="I370" s="278">
        <f>SUM(J370:Q370)</f>
        <v>34</v>
      </c>
      <c r="J370" s="198">
        <f>SUM(J368:J369)</f>
        <v>27</v>
      </c>
      <c r="K370" s="198">
        <f aca="true" t="shared" si="66" ref="K370:Q370">SUM(K368:K369)</f>
        <v>7</v>
      </c>
      <c r="L370" s="198">
        <f t="shared" si="66"/>
        <v>0</v>
      </c>
      <c r="M370" s="198">
        <f t="shared" si="66"/>
        <v>0</v>
      </c>
      <c r="N370" s="198">
        <f t="shared" si="66"/>
        <v>0</v>
      </c>
      <c r="O370" s="198">
        <f t="shared" si="66"/>
        <v>0</v>
      </c>
      <c r="P370" s="198">
        <f t="shared" si="66"/>
        <v>0</v>
      </c>
      <c r="Q370" s="1303">
        <f t="shared" si="66"/>
        <v>0</v>
      </c>
      <c r="R370" s="198"/>
      <c r="S370" s="198"/>
      <c r="T370" s="198"/>
      <c r="U370" s="198"/>
      <c r="V370" s="198"/>
      <c r="W370" s="198"/>
      <c r="X370" s="198"/>
      <c r="Y370" s="198"/>
      <c r="Z370" s="198"/>
      <c r="AA370" s="198"/>
      <c r="AB370" s="198"/>
      <c r="AC370" s="198"/>
      <c r="AD370" s="198"/>
    </row>
    <row r="371" spans="1:30" s="141" customFormat="1" ht="30">
      <c r="A371" s="161">
        <v>363</v>
      </c>
      <c r="B371" s="120"/>
      <c r="C371" s="126">
        <v>14</v>
      </c>
      <c r="D371" s="1566" t="s">
        <v>1246</v>
      </c>
      <c r="E371" s="168"/>
      <c r="F371" s="282">
        <v>909</v>
      </c>
      <c r="G371" s="282"/>
      <c r="H371" s="283">
        <v>2071</v>
      </c>
      <c r="I371" s="474"/>
      <c r="J371" s="152"/>
      <c r="K371" s="152"/>
      <c r="L371" s="152"/>
      <c r="M371" s="152"/>
      <c r="N371" s="152"/>
      <c r="O371" s="152"/>
      <c r="P371" s="152"/>
      <c r="Q371" s="284"/>
      <c r="R371" s="272"/>
      <c r="S371" s="272"/>
      <c r="T371" s="272"/>
      <c r="U371" s="272"/>
      <c r="V371" s="272"/>
      <c r="W371" s="272"/>
      <c r="X371" s="272"/>
      <c r="Y371" s="272"/>
      <c r="Z371" s="272"/>
      <c r="AA371" s="272"/>
      <c r="AB371" s="272"/>
      <c r="AC371" s="272"/>
      <c r="AD371" s="272"/>
    </row>
    <row r="372" spans="1:30" s="1158" customFormat="1" ht="15">
      <c r="A372" s="161">
        <v>364</v>
      </c>
      <c r="B372" s="1128"/>
      <c r="C372" s="1129"/>
      <c r="D372" s="1171" t="s">
        <v>602</v>
      </c>
      <c r="E372" s="1166"/>
      <c r="F372" s="1167"/>
      <c r="G372" s="1167"/>
      <c r="H372" s="1152"/>
      <c r="I372" s="1153">
        <f>SUM(J372:Q372)</f>
        <v>0</v>
      </c>
      <c r="J372" s="1157"/>
      <c r="K372" s="1157"/>
      <c r="L372" s="1157"/>
      <c r="M372" s="1157"/>
      <c r="N372" s="1157"/>
      <c r="O372" s="1157"/>
      <c r="P372" s="1157"/>
      <c r="Q372" s="1168"/>
      <c r="R372" s="1157"/>
      <c r="S372" s="1157"/>
      <c r="T372" s="1157"/>
      <c r="U372" s="1157"/>
      <c r="V372" s="1157"/>
      <c r="W372" s="1157"/>
      <c r="X372" s="1157"/>
      <c r="Y372" s="1157"/>
      <c r="Z372" s="1157"/>
      <c r="AA372" s="1157"/>
      <c r="AB372" s="1157"/>
      <c r="AC372" s="1157"/>
      <c r="AD372" s="1157"/>
    </row>
    <row r="373" spans="1:30" s="148" customFormat="1" ht="15">
      <c r="A373" s="161">
        <v>365</v>
      </c>
      <c r="B373" s="120"/>
      <c r="C373" s="111"/>
      <c r="D373" s="710" t="s">
        <v>875</v>
      </c>
      <c r="E373" s="165"/>
      <c r="F373" s="285"/>
      <c r="G373" s="285"/>
      <c r="H373" s="283"/>
      <c r="I373" s="476">
        <f>SUM(J373:Q373)</f>
        <v>635</v>
      </c>
      <c r="J373" s="152">
        <v>500</v>
      </c>
      <c r="K373" s="152">
        <v>135</v>
      </c>
      <c r="L373" s="152"/>
      <c r="M373" s="152"/>
      <c r="N373" s="152"/>
      <c r="O373" s="152"/>
      <c r="P373" s="152"/>
      <c r="Q373" s="284"/>
      <c r="R373" s="152"/>
      <c r="S373" s="152"/>
      <c r="T373" s="152"/>
      <c r="U373" s="152"/>
      <c r="V373" s="152"/>
      <c r="W373" s="152"/>
      <c r="X373" s="152"/>
      <c r="Y373" s="152"/>
      <c r="Z373" s="152"/>
      <c r="AA373" s="152"/>
      <c r="AB373" s="152"/>
      <c r="AC373" s="152"/>
      <c r="AD373" s="152"/>
    </row>
    <row r="374" spans="1:30" s="151" customFormat="1" ht="15">
      <c r="A374" s="161">
        <v>366</v>
      </c>
      <c r="B374" s="131"/>
      <c r="C374" s="443"/>
      <c r="D374" s="1574" t="s">
        <v>603</v>
      </c>
      <c r="E374" s="478"/>
      <c r="F374" s="479"/>
      <c r="G374" s="479"/>
      <c r="H374" s="292"/>
      <c r="I374" s="477">
        <f>SUM(J374:Q374)</f>
        <v>0</v>
      </c>
      <c r="J374" s="294"/>
      <c r="K374" s="294"/>
      <c r="L374" s="294"/>
      <c r="M374" s="294"/>
      <c r="N374" s="294"/>
      <c r="O374" s="294"/>
      <c r="P374" s="294"/>
      <c r="Q374" s="295"/>
      <c r="R374" s="294"/>
      <c r="S374" s="294"/>
      <c r="T374" s="294"/>
      <c r="U374" s="294"/>
      <c r="V374" s="294"/>
      <c r="W374" s="294"/>
      <c r="X374" s="294"/>
      <c r="Y374" s="294"/>
      <c r="Z374" s="294"/>
      <c r="AA374" s="294"/>
      <c r="AB374" s="294"/>
      <c r="AC374" s="294"/>
      <c r="AD374" s="294"/>
    </row>
    <row r="375" spans="1:30" s="176" customFormat="1" ht="15">
      <c r="A375" s="161">
        <v>367</v>
      </c>
      <c r="B375" s="1568"/>
      <c r="C375" s="1569"/>
      <c r="D375" s="516" t="s">
        <v>984</v>
      </c>
      <c r="E375" s="480"/>
      <c r="F375" s="481"/>
      <c r="G375" s="481"/>
      <c r="H375" s="299"/>
      <c r="I375" s="278">
        <f>SUM(J375:Q375)</f>
        <v>635</v>
      </c>
      <c r="J375" s="198">
        <f>SUM(J373:J374)</f>
        <v>500</v>
      </c>
      <c r="K375" s="198">
        <f aca="true" t="shared" si="67" ref="K375:Q375">SUM(K373:K374)</f>
        <v>135</v>
      </c>
      <c r="L375" s="198">
        <f t="shared" si="67"/>
        <v>0</v>
      </c>
      <c r="M375" s="198">
        <f t="shared" si="67"/>
        <v>0</v>
      </c>
      <c r="N375" s="198">
        <f t="shared" si="67"/>
        <v>0</v>
      </c>
      <c r="O375" s="198">
        <f t="shared" si="67"/>
        <v>0</v>
      </c>
      <c r="P375" s="198">
        <f t="shared" si="67"/>
        <v>0</v>
      </c>
      <c r="Q375" s="1303">
        <f t="shared" si="67"/>
        <v>0</v>
      </c>
      <c r="R375" s="198"/>
      <c r="S375" s="198"/>
      <c r="T375" s="198"/>
      <c r="U375" s="198"/>
      <c r="V375" s="198"/>
      <c r="W375" s="198"/>
      <c r="X375" s="198"/>
      <c r="Y375" s="198"/>
      <c r="Z375" s="198"/>
      <c r="AA375" s="198"/>
      <c r="AB375" s="198"/>
      <c r="AC375" s="198"/>
      <c r="AD375" s="198"/>
    </row>
    <row r="376" spans="1:30" s="171" customFormat="1" ht="15">
      <c r="A376" s="161">
        <v>368</v>
      </c>
      <c r="B376" s="114"/>
      <c r="C376" s="115">
        <v>15</v>
      </c>
      <c r="D376" s="1724" t="s">
        <v>422</v>
      </c>
      <c r="E376" s="1724"/>
      <c r="F376" s="276">
        <v>2105</v>
      </c>
      <c r="G376" s="276"/>
      <c r="H376" s="277">
        <v>5263</v>
      </c>
      <c r="I376" s="495"/>
      <c r="J376" s="280"/>
      <c r="K376" s="280"/>
      <c r="L376" s="280"/>
      <c r="M376" s="280"/>
      <c r="N376" s="280"/>
      <c r="O376" s="280"/>
      <c r="P376" s="280"/>
      <c r="Q376" s="281"/>
      <c r="R376" s="1378"/>
      <c r="S376" s="1378"/>
      <c r="T376" s="1378"/>
      <c r="U376" s="1378"/>
      <c r="V376" s="1378"/>
      <c r="W376" s="1378"/>
      <c r="X376" s="1378"/>
      <c r="Y376" s="1378"/>
      <c r="Z376" s="1378"/>
      <c r="AA376" s="1378"/>
      <c r="AB376" s="1378"/>
      <c r="AC376" s="1378"/>
      <c r="AD376" s="1378"/>
    </row>
    <row r="377" spans="1:30" s="1158" customFormat="1" ht="15">
      <c r="A377" s="161">
        <v>369</v>
      </c>
      <c r="B377" s="1128"/>
      <c r="C377" s="1129"/>
      <c r="D377" s="1171" t="s">
        <v>602</v>
      </c>
      <c r="E377" s="1166"/>
      <c r="F377" s="1167"/>
      <c r="G377" s="1167"/>
      <c r="H377" s="1152"/>
      <c r="I377" s="1153">
        <f>J377+K377+L377+M377+N377+O377+P377+Q377</f>
        <v>0</v>
      </c>
      <c r="J377" s="1157"/>
      <c r="K377" s="1157"/>
      <c r="L377" s="1157"/>
      <c r="M377" s="1157"/>
      <c r="N377" s="1157"/>
      <c r="O377" s="1157"/>
      <c r="P377" s="1157"/>
      <c r="Q377" s="1168"/>
      <c r="R377" s="1157"/>
      <c r="S377" s="1157"/>
      <c r="T377" s="1157"/>
      <c r="U377" s="1157"/>
      <c r="V377" s="1157"/>
      <c r="W377" s="1157"/>
      <c r="X377" s="1157"/>
      <c r="Y377" s="1157"/>
      <c r="Z377" s="1157"/>
      <c r="AA377" s="1157"/>
      <c r="AB377" s="1157"/>
      <c r="AC377" s="1157"/>
      <c r="AD377" s="1157"/>
    </row>
    <row r="378" spans="1:30" s="148" customFormat="1" ht="15">
      <c r="A378" s="161">
        <v>370</v>
      </c>
      <c r="B378" s="120"/>
      <c r="C378" s="111"/>
      <c r="D378" s="710" t="s">
        <v>875</v>
      </c>
      <c r="E378" s="165"/>
      <c r="F378" s="285"/>
      <c r="G378" s="285"/>
      <c r="H378" s="283"/>
      <c r="I378" s="476">
        <f>J378+K378+L378+M378+N378+O378+P378+Q378</f>
        <v>0</v>
      </c>
      <c r="J378" s="152"/>
      <c r="K378" s="152"/>
      <c r="L378" s="152"/>
      <c r="M378" s="152"/>
      <c r="N378" s="152"/>
      <c r="O378" s="152"/>
      <c r="P378" s="152"/>
      <c r="Q378" s="284"/>
      <c r="R378" s="152"/>
      <c r="S378" s="152"/>
      <c r="T378" s="152"/>
      <c r="U378" s="152"/>
      <c r="V378" s="152"/>
      <c r="W378" s="152"/>
      <c r="X378" s="152"/>
      <c r="Y378" s="152"/>
      <c r="Z378" s="152"/>
      <c r="AA378" s="152"/>
      <c r="AB378" s="152"/>
      <c r="AC378" s="152"/>
      <c r="AD378" s="152"/>
    </row>
    <row r="379" spans="1:30" s="151" customFormat="1" ht="15">
      <c r="A379" s="161">
        <v>371</v>
      </c>
      <c r="B379" s="131"/>
      <c r="C379" s="443"/>
      <c r="D379" s="1574" t="s">
        <v>603</v>
      </c>
      <c r="E379" s="478"/>
      <c r="F379" s="479"/>
      <c r="G379" s="479"/>
      <c r="H379" s="292"/>
      <c r="I379" s="477">
        <f>J379+K379+L379+M379+N379+O379+P379+Q379</f>
        <v>0</v>
      </c>
      <c r="J379" s="294"/>
      <c r="K379" s="294"/>
      <c r="L379" s="294"/>
      <c r="M379" s="294"/>
      <c r="N379" s="294"/>
      <c r="O379" s="294"/>
      <c r="P379" s="294"/>
      <c r="Q379" s="295"/>
      <c r="R379" s="294"/>
      <c r="S379" s="294"/>
      <c r="T379" s="294"/>
      <c r="U379" s="294"/>
      <c r="V379" s="294"/>
      <c r="W379" s="294"/>
      <c r="X379" s="294"/>
      <c r="Y379" s="294"/>
      <c r="Z379" s="294"/>
      <c r="AA379" s="294"/>
      <c r="AB379" s="294"/>
      <c r="AC379" s="294"/>
      <c r="AD379" s="294"/>
    </row>
    <row r="380" spans="1:30" s="176" customFormat="1" ht="15">
      <c r="A380" s="161">
        <v>372</v>
      </c>
      <c r="B380" s="1568"/>
      <c r="C380" s="1569"/>
      <c r="D380" s="516" t="s">
        <v>984</v>
      </c>
      <c r="E380" s="480"/>
      <c r="F380" s="481"/>
      <c r="G380" s="481"/>
      <c r="H380" s="299"/>
      <c r="I380" s="278">
        <f>J380+K380+L380+M380+N380+O380+P380+Q380</f>
        <v>0</v>
      </c>
      <c r="J380" s="198">
        <f>SUM(J378:J379)</f>
        <v>0</v>
      </c>
      <c r="K380" s="198">
        <f aca="true" t="shared" si="68" ref="K380:Q380">SUM(K378:K379)</f>
        <v>0</v>
      </c>
      <c r="L380" s="198">
        <f t="shared" si="68"/>
        <v>0</v>
      </c>
      <c r="M380" s="198">
        <f t="shared" si="68"/>
        <v>0</v>
      </c>
      <c r="N380" s="198">
        <f t="shared" si="68"/>
        <v>0</v>
      </c>
      <c r="O380" s="198">
        <f t="shared" si="68"/>
        <v>0</v>
      </c>
      <c r="P380" s="198">
        <f t="shared" si="68"/>
        <v>0</v>
      </c>
      <c r="Q380" s="1303">
        <f t="shared" si="68"/>
        <v>0</v>
      </c>
      <c r="R380" s="198"/>
      <c r="S380" s="198"/>
      <c r="T380" s="198"/>
      <c r="U380" s="198"/>
      <c r="V380" s="198"/>
      <c r="W380" s="198"/>
      <c r="X380" s="198"/>
      <c r="Y380" s="198"/>
      <c r="Z380" s="198"/>
      <c r="AA380" s="198"/>
      <c r="AB380" s="198"/>
      <c r="AC380" s="198"/>
      <c r="AD380" s="198"/>
    </row>
    <row r="381" spans="1:30" s="141" customFormat="1" ht="36" customHeight="1">
      <c r="A381" s="161">
        <v>373</v>
      </c>
      <c r="B381" s="120"/>
      <c r="C381" s="111">
        <v>16</v>
      </c>
      <c r="D381" s="1566" t="s">
        <v>423</v>
      </c>
      <c r="E381" s="168"/>
      <c r="F381" s="282">
        <v>1712</v>
      </c>
      <c r="G381" s="282"/>
      <c r="H381" s="283">
        <v>1617</v>
      </c>
      <c r="I381" s="474"/>
      <c r="J381" s="152"/>
      <c r="K381" s="152"/>
      <c r="L381" s="152"/>
      <c r="M381" s="152"/>
      <c r="N381" s="152"/>
      <c r="O381" s="152"/>
      <c r="P381" s="152"/>
      <c r="Q381" s="284"/>
      <c r="R381" s="272"/>
      <c r="S381" s="272"/>
      <c r="T381" s="272"/>
      <c r="U381" s="272"/>
      <c r="V381" s="272"/>
      <c r="W381" s="272"/>
      <c r="X381" s="272"/>
      <c r="Y381" s="272"/>
      <c r="Z381" s="272"/>
      <c r="AA381" s="272"/>
      <c r="AB381" s="272"/>
      <c r="AC381" s="272"/>
      <c r="AD381" s="272"/>
    </row>
    <row r="382" spans="1:30" s="1158" customFormat="1" ht="15">
      <c r="A382" s="161">
        <v>374</v>
      </c>
      <c r="B382" s="1128"/>
      <c r="C382" s="1129"/>
      <c r="D382" s="1171" t="s">
        <v>602</v>
      </c>
      <c r="E382" s="1166"/>
      <c r="F382" s="1167"/>
      <c r="G382" s="1167"/>
      <c r="H382" s="1152"/>
      <c r="I382" s="1153">
        <f>J382+K382+L382+M382+N382+O382+P382+Q382</f>
        <v>0</v>
      </c>
      <c r="J382" s="1157"/>
      <c r="K382" s="1157"/>
      <c r="L382" s="1157"/>
      <c r="M382" s="1157"/>
      <c r="N382" s="1157"/>
      <c r="O382" s="1157"/>
      <c r="P382" s="1157"/>
      <c r="Q382" s="1168"/>
      <c r="R382" s="1157"/>
      <c r="S382" s="1157"/>
      <c r="T382" s="1157"/>
      <c r="U382" s="1157"/>
      <c r="V382" s="1157"/>
      <c r="W382" s="1157"/>
      <c r="X382" s="1157"/>
      <c r="Y382" s="1157"/>
      <c r="Z382" s="1157"/>
      <c r="AA382" s="1157"/>
      <c r="AB382" s="1157"/>
      <c r="AC382" s="1157"/>
      <c r="AD382" s="1157"/>
    </row>
    <row r="383" spans="1:30" s="148" customFormat="1" ht="15">
      <c r="A383" s="161">
        <v>375</v>
      </c>
      <c r="B383" s="120"/>
      <c r="C383" s="111"/>
      <c r="D383" s="710" t="s">
        <v>875</v>
      </c>
      <c r="E383" s="165"/>
      <c r="F383" s="285"/>
      <c r="G383" s="285"/>
      <c r="H383" s="283"/>
      <c r="I383" s="476">
        <f>J383+K383+L383+M383+N383+O383+P383+Q383</f>
        <v>0</v>
      </c>
      <c r="J383" s="152"/>
      <c r="K383" s="152"/>
      <c r="L383" s="152"/>
      <c r="M383" s="152"/>
      <c r="N383" s="152"/>
      <c r="O383" s="152"/>
      <c r="P383" s="152"/>
      <c r="Q383" s="284"/>
      <c r="R383" s="152"/>
      <c r="S383" s="152"/>
      <c r="T383" s="152"/>
      <c r="U383" s="152"/>
      <c r="V383" s="152"/>
      <c r="W383" s="152"/>
      <c r="X383" s="152"/>
      <c r="Y383" s="152"/>
      <c r="Z383" s="152"/>
      <c r="AA383" s="152"/>
      <c r="AB383" s="152"/>
      <c r="AC383" s="152"/>
      <c r="AD383" s="152"/>
    </row>
    <row r="384" spans="1:30" s="151" customFormat="1" ht="15">
      <c r="A384" s="161">
        <v>376</v>
      </c>
      <c r="B384" s="131"/>
      <c r="C384" s="443"/>
      <c r="D384" s="1574" t="s">
        <v>603</v>
      </c>
      <c r="E384" s="478"/>
      <c r="F384" s="479"/>
      <c r="G384" s="479"/>
      <c r="H384" s="292"/>
      <c r="I384" s="477">
        <f>J384+K384+L384+M384+N384+O384+P384+Q384</f>
        <v>0</v>
      </c>
      <c r="J384" s="294"/>
      <c r="K384" s="294"/>
      <c r="L384" s="294"/>
      <c r="M384" s="294"/>
      <c r="N384" s="294"/>
      <c r="O384" s="294"/>
      <c r="P384" s="294"/>
      <c r="Q384" s="295"/>
      <c r="R384" s="294"/>
      <c r="S384" s="294"/>
      <c r="T384" s="294"/>
      <c r="U384" s="294"/>
      <c r="V384" s="294"/>
      <c r="W384" s="294"/>
      <c r="X384" s="294"/>
      <c r="Y384" s="294"/>
      <c r="Z384" s="294"/>
      <c r="AA384" s="294"/>
      <c r="AB384" s="294"/>
      <c r="AC384" s="294"/>
      <c r="AD384" s="294"/>
    </row>
    <row r="385" spans="1:30" s="176" customFormat="1" ht="15">
      <c r="A385" s="161">
        <v>377</v>
      </c>
      <c r="B385" s="1568"/>
      <c r="C385" s="1569"/>
      <c r="D385" s="516" t="s">
        <v>984</v>
      </c>
      <c r="E385" s="480"/>
      <c r="F385" s="481"/>
      <c r="G385" s="481"/>
      <c r="H385" s="299"/>
      <c r="I385" s="278">
        <f>J385+K385+L385+M385+N385+O385+P385+Q385</f>
        <v>0</v>
      </c>
      <c r="J385" s="198">
        <f>SUM(J383:J384)</f>
        <v>0</v>
      </c>
      <c r="K385" s="198">
        <f aca="true" t="shared" si="69" ref="K385:Q385">SUM(K383:K384)</f>
        <v>0</v>
      </c>
      <c r="L385" s="198">
        <f t="shared" si="69"/>
        <v>0</v>
      </c>
      <c r="M385" s="198">
        <f t="shared" si="69"/>
        <v>0</v>
      </c>
      <c r="N385" s="198">
        <f t="shared" si="69"/>
        <v>0</v>
      </c>
      <c r="O385" s="198">
        <f t="shared" si="69"/>
        <v>0</v>
      </c>
      <c r="P385" s="198">
        <f t="shared" si="69"/>
        <v>0</v>
      </c>
      <c r="Q385" s="1303">
        <f t="shared" si="69"/>
        <v>0</v>
      </c>
      <c r="R385" s="198"/>
      <c r="S385" s="198"/>
      <c r="T385" s="198"/>
      <c r="U385" s="198"/>
      <c r="V385" s="198"/>
      <c r="W385" s="198"/>
      <c r="X385" s="198"/>
      <c r="Y385" s="198"/>
      <c r="Z385" s="198"/>
      <c r="AA385" s="198"/>
      <c r="AB385" s="198"/>
      <c r="AC385" s="198"/>
      <c r="AD385" s="198"/>
    </row>
    <row r="386" spans="1:30" s="141" customFormat="1" ht="45">
      <c r="A386" s="161">
        <v>378</v>
      </c>
      <c r="B386" s="120"/>
      <c r="C386" s="126">
        <v>17</v>
      </c>
      <c r="D386" s="1566" t="s">
        <v>1176</v>
      </c>
      <c r="E386" s="168"/>
      <c r="F386" s="282">
        <v>864</v>
      </c>
      <c r="G386" s="282"/>
      <c r="H386" s="283">
        <v>1522</v>
      </c>
      <c r="I386" s="474"/>
      <c r="J386" s="152"/>
      <c r="K386" s="152"/>
      <c r="L386" s="152"/>
      <c r="M386" s="152"/>
      <c r="N386" s="152"/>
      <c r="O386" s="152"/>
      <c r="P386" s="152"/>
      <c r="Q386" s="284"/>
      <c r="R386" s="272"/>
      <c r="S386" s="272"/>
      <c r="T386" s="272"/>
      <c r="U386" s="272"/>
      <c r="V386" s="272"/>
      <c r="W386" s="272"/>
      <c r="X386" s="272"/>
      <c r="Y386" s="272"/>
      <c r="Z386" s="272"/>
      <c r="AA386" s="272"/>
      <c r="AB386" s="272"/>
      <c r="AC386" s="272"/>
      <c r="AD386" s="272"/>
    </row>
    <row r="387" spans="1:30" s="1158" customFormat="1" ht="15">
      <c r="A387" s="161">
        <v>379</v>
      </c>
      <c r="B387" s="1128"/>
      <c r="C387" s="1129"/>
      <c r="D387" s="1171" t="s">
        <v>602</v>
      </c>
      <c r="E387" s="1166"/>
      <c r="F387" s="1167"/>
      <c r="G387" s="1167"/>
      <c r="H387" s="1152"/>
      <c r="I387" s="1153">
        <f>SUM(J387:Q387)</f>
        <v>0</v>
      </c>
      <c r="J387" s="1157"/>
      <c r="K387" s="1157"/>
      <c r="L387" s="1157"/>
      <c r="M387" s="1157"/>
      <c r="N387" s="1157"/>
      <c r="O387" s="1157"/>
      <c r="P387" s="1157"/>
      <c r="Q387" s="1168"/>
      <c r="R387" s="1157"/>
      <c r="S387" s="1157"/>
      <c r="T387" s="1157"/>
      <c r="U387" s="1157"/>
      <c r="V387" s="1157"/>
      <c r="W387" s="1157"/>
      <c r="X387" s="1157"/>
      <c r="Y387" s="1157"/>
      <c r="Z387" s="1157"/>
      <c r="AA387" s="1157"/>
      <c r="AB387" s="1157"/>
      <c r="AC387" s="1157"/>
      <c r="AD387" s="1157"/>
    </row>
    <row r="388" spans="1:30" s="148" customFormat="1" ht="15">
      <c r="A388" s="161">
        <v>380</v>
      </c>
      <c r="B388" s="120"/>
      <c r="C388" s="111"/>
      <c r="D388" s="710" t="s">
        <v>875</v>
      </c>
      <c r="E388" s="165"/>
      <c r="F388" s="285"/>
      <c r="G388" s="285"/>
      <c r="H388" s="283"/>
      <c r="I388" s="476">
        <f>SUM(J388:Q388)</f>
        <v>1395</v>
      </c>
      <c r="J388" s="152">
        <v>1098</v>
      </c>
      <c r="K388" s="152">
        <v>297</v>
      </c>
      <c r="L388" s="152"/>
      <c r="M388" s="152"/>
      <c r="N388" s="152"/>
      <c r="O388" s="152"/>
      <c r="P388" s="152"/>
      <c r="Q388" s="284"/>
      <c r="R388" s="152"/>
      <c r="S388" s="152"/>
      <c r="T388" s="152"/>
      <c r="U388" s="152"/>
      <c r="V388" s="152"/>
      <c r="W388" s="152"/>
      <c r="X388" s="152"/>
      <c r="Y388" s="152"/>
      <c r="Z388" s="152"/>
      <c r="AA388" s="152"/>
      <c r="AB388" s="152"/>
      <c r="AC388" s="152"/>
      <c r="AD388" s="152"/>
    </row>
    <row r="389" spans="1:30" s="151" customFormat="1" ht="15">
      <c r="A389" s="161">
        <v>381</v>
      </c>
      <c r="B389" s="131"/>
      <c r="C389" s="443"/>
      <c r="D389" s="1574" t="s">
        <v>603</v>
      </c>
      <c r="E389" s="478"/>
      <c r="F389" s="479"/>
      <c r="G389" s="479"/>
      <c r="H389" s="292"/>
      <c r="I389" s="477">
        <f aca="true" t="shared" si="70" ref="I389:I413">SUM(J389:Q389)</f>
        <v>0</v>
      </c>
      <c r="J389" s="294"/>
      <c r="K389" s="294"/>
      <c r="L389" s="692"/>
      <c r="M389" s="294"/>
      <c r="N389" s="294"/>
      <c r="O389" s="294"/>
      <c r="P389" s="294"/>
      <c r="Q389" s="295"/>
      <c r="R389" s="294"/>
      <c r="S389" s="294"/>
      <c r="T389" s="294"/>
      <c r="U389" s="294"/>
      <c r="V389" s="294"/>
      <c r="W389" s="294"/>
      <c r="X389" s="294"/>
      <c r="Y389" s="294"/>
      <c r="Z389" s="294"/>
      <c r="AA389" s="294"/>
      <c r="AB389" s="294"/>
      <c r="AC389" s="294"/>
      <c r="AD389" s="294"/>
    </row>
    <row r="390" spans="1:30" s="176" customFormat="1" ht="15">
      <c r="A390" s="161">
        <v>382</v>
      </c>
      <c r="B390" s="1568"/>
      <c r="C390" s="1569"/>
      <c r="D390" s="516" t="s">
        <v>984</v>
      </c>
      <c r="E390" s="480"/>
      <c r="F390" s="481"/>
      <c r="G390" s="481"/>
      <c r="H390" s="299"/>
      <c r="I390" s="278">
        <f t="shared" si="70"/>
        <v>1395</v>
      </c>
      <c r="J390" s="198">
        <f>SUM(J388:J389)</f>
        <v>1098</v>
      </c>
      <c r="K390" s="198">
        <f aca="true" t="shared" si="71" ref="K390:Q390">SUM(K388:K389)</f>
        <v>297</v>
      </c>
      <c r="L390" s="198">
        <f t="shared" si="71"/>
        <v>0</v>
      </c>
      <c r="M390" s="198">
        <f t="shared" si="71"/>
        <v>0</v>
      </c>
      <c r="N390" s="198">
        <f t="shared" si="71"/>
        <v>0</v>
      </c>
      <c r="O390" s="198">
        <f t="shared" si="71"/>
        <v>0</v>
      </c>
      <c r="P390" s="198">
        <f t="shared" si="71"/>
        <v>0</v>
      </c>
      <c r="Q390" s="1303">
        <f t="shared" si="71"/>
        <v>0</v>
      </c>
      <c r="R390" s="198"/>
      <c r="S390" s="198"/>
      <c r="T390" s="198"/>
      <c r="U390" s="198"/>
      <c r="V390" s="198"/>
      <c r="W390" s="198"/>
      <c r="X390" s="198"/>
      <c r="Y390" s="198"/>
      <c r="Z390" s="198"/>
      <c r="AA390" s="198"/>
      <c r="AB390" s="198"/>
      <c r="AC390" s="198"/>
      <c r="AD390" s="198"/>
    </row>
    <row r="391" spans="1:30" s="141" customFormat="1" ht="33" customHeight="1">
      <c r="A391" s="161">
        <v>383</v>
      </c>
      <c r="B391" s="120"/>
      <c r="C391" s="126">
        <v>18</v>
      </c>
      <c r="D391" s="1566" t="s">
        <v>1175</v>
      </c>
      <c r="E391" s="168"/>
      <c r="F391" s="282">
        <v>2869</v>
      </c>
      <c r="G391" s="282"/>
      <c r="H391" s="298">
        <v>9957</v>
      </c>
      <c r="I391" s="474"/>
      <c r="J391" s="152"/>
      <c r="K391" s="152"/>
      <c r="L391" s="152"/>
      <c r="M391" s="152"/>
      <c r="N391" s="152"/>
      <c r="O391" s="152"/>
      <c r="P391" s="152"/>
      <c r="Q391" s="284"/>
      <c r="R391" s="272"/>
      <c r="S391" s="272"/>
      <c r="T391" s="272"/>
      <c r="U391" s="272"/>
      <c r="V391" s="272"/>
      <c r="W391" s="272"/>
      <c r="X391" s="272"/>
      <c r="Y391" s="272"/>
      <c r="Z391" s="272"/>
      <c r="AA391" s="272"/>
      <c r="AB391" s="272"/>
      <c r="AC391" s="272"/>
      <c r="AD391" s="272"/>
    </row>
    <row r="392" spans="1:30" s="1158" customFormat="1" ht="15">
      <c r="A392" s="161">
        <v>384</v>
      </c>
      <c r="B392" s="1128"/>
      <c r="C392" s="1129"/>
      <c r="D392" s="1171" t="s">
        <v>602</v>
      </c>
      <c r="E392" s="1166"/>
      <c r="F392" s="1167"/>
      <c r="G392" s="1167"/>
      <c r="H392" s="1152"/>
      <c r="I392" s="1153">
        <f t="shared" si="70"/>
        <v>0</v>
      </c>
      <c r="J392" s="1157"/>
      <c r="K392" s="1157"/>
      <c r="L392" s="1157"/>
      <c r="M392" s="1157"/>
      <c r="N392" s="1157"/>
      <c r="O392" s="1157"/>
      <c r="P392" s="1157"/>
      <c r="Q392" s="1168"/>
      <c r="R392" s="1157"/>
      <c r="S392" s="1157"/>
      <c r="T392" s="1157"/>
      <c r="U392" s="1157"/>
      <c r="V392" s="1157"/>
      <c r="W392" s="1157"/>
      <c r="X392" s="1157"/>
      <c r="Y392" s="1157"/>
      <c r="Z392" s="1157"/>
      <c r="AA392" s="1157"/>
      <c r="AB392" s="1157"/>
      <c r="AC392" s="1157"/>
      <c r="AD392" s="1157"/>
    </row>
    <row r="393" spans="1:30" s="148" customFormat="1" ht="15">
      <c r="A393" s="161">
        <v>385</v>
      </c>
      <c r="B393" s="120"/>
      <c r="C393" s="111"/>
      <c r="D393" s="710" t="s">
        <v>875</v>
      </c>
      <c r="E393" s="165"/>
      <c r="F393" s="285"/>
      <c r="G393" s="285"/>
      <c r="H393" s="283"/>
      <c r="I393" s="476">
        <f t="shared" si="70"/>
        <v>0</v>
      </c>
      <c r="J393" s="152"/>
      <c r="K393" s="152"/>
      <c r="L393" s="152">
        <v>0</v>
      </c>
      <c r="M393" s="152"/>
      <c r="N393" s="152"/>
      <c r="O393" s="152"/>
      <c r="P393" s="152"/>
      <c r="Q393" s="284"/>
      <c r="R393" s="152"/>
      <c r="S393" s="152"/>
      <c r="T393" s="152"/>
      <c r="U393" s="152"/>
      <c r="V393" s="152"/>
      <c r="W393" s="152"/>
      <c r="X393" s="152"/>
      <c r="Y393" s="152"/>
      <c r="Z393" s="152"/>
      <c r="AA393" s="152"/>
      <c r="AB393" s="152"/>
      <c r="AC393" s="152"/>
      <c r="AD393" s="152"/>
    </row>
    <row r="394" spans="1:30" s="151" customFormat="1" ht="15">
      <c r="A394" s="161">
        <v>386</v>
      </c>
      <c r="B394" s="131"/>
      <c r="C394" s="443"/>
      <c r="D394" s="1574" t="s">
        <v>603</v>
      </c>
      <c r="E394" s="478"/>
      <c r="F394" s="479"/>
      <c r="G394" s="479"/>
      <c r="H394" s="292"/>
      <c r="I394" s="477">
        <f>SUM(J394:Q394)</f>
        <v>0</v>
      </c>
      <c r="J394" s="294"/>
      <c r="K394" s="294"/>
      <c r="L394" s="692"/>
      <c r="M394" s="294"/>
      <c r="N394" s="294"/>
      <c r="O394" s="294"/>
      <c r="P394" s="294"/>
      <c r="Q394" s="295"/>
      <c r="R394" s="294"/>
      <c r="S394" s="294"/>
      <c r="T394" s="294"/>
      <c r="U394" s="294"/>
      <c r="V394" s="294"/>
      <c r="W394" s="294"/>
      <c r="X394" s="294"/>
      <c r="Y394" s="294"/>
      <c r="Z394" s="294"/>
      <c r="AA394" s="294"/>
      <c r="AB394" s="294"/>
      <c r="AC394" s="294"/>
      <c r="AD394" s="294"/>
    </row>
    <row r="395" spans="1:30" s="176" customFormat="1" ht="15">
      <c r="A395" s="161">
        <v>387</v>
      </c>
      <c r="B395" s="1568"/>
      <c r="C395" s="1569"/>
      <c r="D395" s="516" t="s">
        <v>984</v>
      </c>
      <c r="E395" s="480"/>
      <c r="F395" s="481"/>
      <c r="G395" s="481"/>
      <c r="H395" s="299"/>
      <c r="I395" s="278">
        <f t="shared" si="70"/>
        <v>0</v>
      </c>
      <c r="J395" s="198">
        <f>SUM(J393:J394)</f>
        <v>0</v>
      </c>
      <c r="K395" s="198">
        <f aca="true" t="shared" si="72" ref="K395:Q395">SUM(K393:K394)</f>
        <v>0</v>
      </c>
      <c r="L395" s="198">
        <f t="shared" si="72"/>
        <v>0</v>
      </c>
      <c r="M395" s="198">
        <f t="shared" si="72"/>
        <v>0</v>
      </c>
      <c r="N395" s="198">
        <f t="shared" si="72"/>
        <v>0</v>
      </c>
      <c r="O395" s="198">
        <f t="shared" si="72"/>
        <v>0</v>
      </c>
      <c r="P395" s="198">
        <f t="shared" si="72"/>
        <v>0</v>
      </c>
      <c r="Q395" s="1303">
        <f t="shared" si="72"/>
        <v>0</v>
      </c>
      <c r="R395" s="198"/>
      <c r="S395" s="198"/>
      <c r="T395" s="198"/>
      <c r="U395" s="198"/>
      <c r="V395" s="198"/>
      <c r="W395" s="198"/>
      <c r="X395" s="198"/>
      <c r="Y395" s="198"/>
      <c r="Z395" s="198"/>
      <c r="AA395" s="198"/>
      <c r="AB395" s="198"/>
      <c r="AC395" s="198"/>
      <c r="AD395" s="198"/>
    </row>
    <row r="396" spans="1:30" s="171" customFormat="1" ht="15">
      <c r="A396" s="161">
        <v>388</v>
      </c>
      <c r="B396" s="114"/>
      <c r="C396" s="115">
        <v>19</v>
      </c>
      <c r="D396" s="1565" t="s">
        <v>139</v>
      </c>
      <c r="E396" s="174"/>
      <c r="F396" s="276"/>
      <c r="G396" s="276"/>
      <c r="H396" s="1407"/>
      <c r="I396" s="495"/>
      <c r="J396" s="280"/>
      <c r="K396" s="280"/>
      <c r="L396" s="280"/>
      <c r="M396" s="280"/>
      <c r="N396" s="280"/>
      <c r="O396" s="280"/>
      <c r="P396" s="280"/>
      <c r="Q396" s="281"/>
      <c r="R396" s="1378"/>
      <c r="S396" s="1378"/>
      <c r="T396" s="1378"/>
      <c r="U396" s="1378"/>
      <c r="V396" s="1378"/>
      <c r="W396" s="1378"/>
      <c r="X396" s="1378"/>
      <c r="Y396" s="1378"/>
      <c r="Z396" s="1378"/>
      <c r="AA396" s="1378"/>
      <c r="AB396" s="1378"/>
      <c r="AC396" s="1378"/>
      <c r="AD396" s="1378"/>
    </row>
    <row r="397" spans="1:30" s="171" customFormat="1" ht="15">
      <c r="A397" s="161">
        <v>389</v>
      </c>
      <c r="B397" s="114"/>
      <c r="C397" s="115"/>
      <c r="D397" s="1565" t="s">
        <v>875</v>
      </c>
      <c r="E397" s="174"/>
      <c r="F397" s="276"/>
      <c r="G397" s="276"/>
      <c r="H397" s="277"/>
      <c r="I397" s="476">
        <f>SUM(J397:Q397)</f>
        <v>14224</v>
      </c>
      <c r="J397" s="280">
        <v>11200</v>
      </c>
      <c r="K397" s="280">
        <v>3024</v>
      </c>
      <c r="L397" s="280"/>
      <c r="M397" s="280"/>
      <c r="N397" s="280"/>
      <c r="O397" s="280"/>
      <c r="P397" s="280"/>
      <c r="Q397" s="281"/>
      <c r="R397" s="1417"/>
      <c r="S397" s="1417"/>
      <c r="T397" s="1417"/>
      <c r="U397" s="1417"/>
      <c r="V397" s="1417"/>
      <c r="W397" s="1417"/>
      <c r="X397" s="1417"/>
      <c r="Y397" s="1417"/>
      <c r="Z397" s="1417"/>
      <c r="AA397" s="1417"/>
      <c r="AB397" s="1417"/>
      <c r="AC397" s="1417"/>
      <c r="AD397" s="1417"/>
    </row>
    <row r="398" spans="1:30" s="151" customFormat="1" ht="15">
      <c r="A398" s="161">
        <v>390</v>
      </c>
      <c r="B398" s="131"/>
      <c r="C398" s="443"/>
      <c r="D398" s="1574" t="s">
        <v>603</v>
      </c>
      <c r="E398" s="478"/>
      <c r="F398" s="479"/>
      <c r="G398" s="479"/>
      <c r="H398" s="292"/>
      <c r="I398" s="477">
        <f>SUM(J398:Q398)</f>
        <v>0</v>
      </c>
      <c r="J398" s="294"/>
      <c r="K398" s="294"/>
      <c r="L398" s="692"/>
      <c r="M398" s="294"/>
      <c r="N398" s="294"/>
      <c r="O398" s="294"/>
      <c r="P398" s="294"/>
      <c r="Q398" s="295"/>
      <c r="R398" s="294"/>
      <c r="S398" s="294"/>
      <c r="T398" s="294"/>
      <c r="U398" s="294"/>
      <c r="V398" s="294"/>
      <c r="W398" s="294"/>
      <c r="X398" s="294"/>
      <c r="Y398" s="294"/>
      <c r="Z398" s="294"/>
      <c r="AA398" s="294"/>
      <c r="AB398" s="294"/>
      <c r="AC398" s="294"/>
      <c r="AD398" s="294"/>
    </row>
    <row r="399" spans="1:30" s="176" customFormat="1" ht="15">
      <c r="A399" s="161">
        <v>391</v>
      </c>
      <c r="B399" s="1568"/>
      <c r="C399" s="1569"/>
      <c r="D399" s="516" t="s">
        <v>984</v>
      </c>
      <c r="E399" s="480"/>
      <c r="F399" s="481"/>
      <c r="G399" s="481"/>
      <c r="H399" s="299"/>
      <c r="I399" s="278">
        <f t="shared" si="70"/>
        <v>14224</v>
      </c>
      <c r="J399" s="198">
        <f>SUM(J397:J398)</f>
        <v>11200</v>
      </c>
      <c r="K399" s="198">
        <f aca="true" t="shared" si="73" ref="K399:Q399">SUM(K397:K398)</f>
        <v>3024</v>
      </c>
      <c r="L399" s="198">
        <f t="shared" si="73"/>
        <v>0</v>
      </c>
      <c r="M399" s="198">
        <f t="shared" si="73"/>
        <v>0</v>
      </c>
      <c r="N399" s="198">
        <f t="shared" si="73"/>
        <v>0</v>
      </c>
      <c r="O399" s="198">
        <f t="shared" si="73"/>
        <v>0</v>
      </c>
      <c r="P399" s="198">
        <f t="shared" si="73"/>
        <v>0</v>
      </c>
      <c r="Q399" s="1303">
        <f t="shared" si="73"/>
        <v>0</v>
      </c>
      <c r="R399" s="198"/>
      <c r="S399" s="198"/>
      <c r="T399" s="198"/>
      <c r="U399" s="198"/>
      <c r="V399" s="198"/>
      <c r="W399" s="198"/>
      <c r="X399" s="198"/>
      <c r="Y399" s="198"/>
      <c r="Z399" s="198"/>
      <c r="AA399" s="198"/>
      <c r="AB399" s="198"/>
      <c r="AC399" s="198"/>
      <c r="AD399" s="198"/>
    </row>
    <row r="400" spans="1:30" s="171" customFormat="1" ht="19.5" customHeight="1">
      <c r="A400" s="161">
        <v>392</v>
      </c>
      <c r="B400" s="114"/>
      <c r="C400" s="115">
        <v>20</v>
      </c>
      <c r="D400" s="1565" t="s">
        <v>574</v>
      </c>
      <c r="E400" s="174"/>
      <c r="F400" s="276"/>
      <c r="G400" s="276"/>
      <c r="H400" s="1407"/>
      <c r="I400" s="495"/>
      <c r="J400" s="280"/>
      <c r="K400" s="280"/>
      <c r="L400" s="280"/>
      <c r="M400" s="280"/>
      <c r="N400" s="280"/>
      <c r="O400" s="280"/>
      <c r="P400" s="280"/>
      <c r="Q400" s="281"/>
      <c r="R400" s="1378"/>
      <c r="S400" s="1378"/>
      <c r="T400" s="1378"/>
      <c r="U400" s="1378"/>
      <c r="V400" s="1378"/>
      <c r="W400" s="1378"/>
      <c r="X400" s="1378"/>
      <c r="Y400" s="1378"/>
      <c r="Z400" s="1378"/>
      <c r="AA400" s="1378"/>
      <c r="AB400" s="1378"/>
      <c r="AC400" s="1378"/>
      <c r="AD400" s="1378"/>
    </row>
    <row r="401" spans="1:30" s="171" customFormat="1" ht="15">
      <c r="A401" s="161">
        <v>393</v>
      </c>
      <c r="B401" s="114"/>
      <c r="C401" s="115"/>
      <c r="D401" s="1565" t="s">
        <v>875</v>
      </c>
      <c r="E401" s="174"/>
      <c r="F401" s="276"/>
      <c r="G401" s="276"/>
      <c r="H401" s="277"/>
      <c r="I401" s="476">
        <f>SUM(J401:Q401)</f>
        <v>1989</v>
      </c>
      <c r="J401" s="280">
        <v>1566</v>
      </c>
      <c r="K401" s="280">
        <v>423</v>
      </c>
      <c r="L401" s="280"/>
      <c r="M401" s="280"/>
      <c r="N401" s="280"/>
      <c r="O401" s="280"/>
      <c r="P401" s="280"/>
      <c r="Q401" s="281"/>
      <c r="R401" s="1417"/>
      <c r="S401" s="1417"/>
      <c r="T401" s="1417"/>
      <c r="U401" s="1417"/>
      <c r="V401" s="1417"/>
      <c r="W401" s="1417"/>
      <c r="X401" s="1417"/>
      <c r="Y401" s="1417"/>
      <c r="Z401" s="1417"/>
      <c r="AA401" s="1417"/>
      <c r="AB401" s="1417"/>
      <c r="AC401" s="1417"/>
      <c r="AD401" s="1417"/>
    </row>
    <row r="402" spans="1:30" s="151" customFormat="1" ht="15">
      <c r="A402" s="161">
        <v>394</v>
      </c>
      <c r="B402" s="131"/>
      <c r="C402" s="443"/>
      <c r="D402" s="1574" t="s">
        <v>603</v>
      </c>
      <c r="E402" s="478"/>
      <c r="F402" s="479"/>
      <c r="G402" s="479"/>
      <c r="H402" s="292"/>
      <c r="I402" s="477">
        <f>SUM(J402:Q402)</f>
        <v>0</v>
      </c>
      <c r="J402" s="294"/>
      <c r="K402" s="294"/>
      <c r="L402" s="692"/>
      <c r="M402" s="294"/>
      <c r="N402" s="294"/>
      <c r="O402" s="294"/>
      <c r="P402" s="294"/>
      <c r="Q402" s="295"/>
      <c r="R402" s="294"/>
      <c r="S402" s="294"/>
      <c r="T402" s="294"/>
      <c r="U402" s="294"/>
      <c r="V402" s="294"/>
      <c r="W402" s="294"/>
      <c r="X402" s="294"/>
      <c r="Y402" s="294"/>
      <c r="Z402" s="294"/>
      <c r="AA402" s="294"/>
      <c r="AB402" s="294"/>
      <c r="AC402" s="294"/>
      <c r="AD402" s="294"/>
    </row>
    <row r="403" spans="1:30" s="764" customFormat="1" ht="25.5" customHeight="1">
      <c r="A403" s="161">
        <v>395</v>
      </c>
      <c r="B403" s="449"/>
      <c r="C403" s="450"/>
      <c r="D403" s="759" t="s">
        <v>984</v>
      </c>
      <c r="E403" s="759"/>
      <c r="F403" s="760"/>
      <c r="G403" s="760"/>
      <c r="H403" s="761"/>
      <c r="I403" s="762">
        <f t="shared" si="70"/>
        <v>1989</v>
      </c>
      <c r="J403" s="763">
        <f>SUM(J401:J402)</f>
        <v>1566</v>
      </c>
      <c r="K403" s="763">
        <f aca="true" t="shared" si="74" ref="K403:Q403">SUM(K401:K402)</f>
        <v>423</v>
      </c>
      <c r="L403" s="763">
        <f t="shared" si="74"/>
        <v>0</v>
      </c>
      <c r="M403" s="763">
        <f t="shared" si="74"/>
        <v>0</v>
      </c>
      <c r="N403" s="763">
        <f t="shared" si="74"/>
        <v>0</v>
      </c>
      <c r="O403" s="763">
        <f t="shared" si="74"/>
        <v>0</v>
      </c>
      <c r="P403" s="763">
        <f t="shared" si="74"/>
        <v>0</v>
      </c>
      <c r="Q403" s="1307">
        <f t="shared" si="74"/>
        <v>0</v>
      </c>
      <c r="R403" s="763"/>
      <c r="S403" s="763"/>
      <c r="T403" s="763"/>
      <c r="U403" s="763"/>
      <c r="V403" s="763"/>
      <c r="W403" s="763"/>
      <c r="X403" s="763"/>
      <c r="Y403" s="763"/>
      <c r="Z403" s="763"/>
      <c r="AA403" s="763"/>
      <c r="AB403" s="763"/>
      <c r="AC403" s="763"/>
      <c r="AD403" s="763"/>
    </row>
    <row r="404" spans="1:30" s="132" customFormat="1" ht="19.5" customHeight="1">
      <c r="A404" s="161">
        <v>396</v>
      </c>
      <c r="B404" s="518"/>
      <c r="C404" s="1745" t="s">
        <v>425</v>
      </c>
      <c r="D404" s="1745"/>
      <c r="E404" s="519"/>
      <c r="F404" s="520">
        <f>SUM(F305:F391)</f>
        <v>1262346</v>
      </c>
      <c r="G404" s="520">
        <f>SUM(G305:G391)</f>
        <v>1328570</v>
      </c>
      <c r="H404" s="520">
        <f>SUM(H305:H391)</f>
        <v>1335184</v>
      </c>
      <c r="I404" s="293"/>
      <c r="J404" s="521"/>
      <c r="K404" s="521"/>
      <c r="L404" s="521"/>
      <c r="M404" s="521"/>
      <c r="N404" s="521"/>
      <c r="O404" s="521"/>
      <c r="P404" s="521"/>
      <c r="Q404" s="522"/>
      <c r="R404" s="272"/>
      <c r="S404" s="301"/>
      <c r="T404" s="301"/>
      <c r="U404" s="301"/>
      <c r="V404" s="301"/>
      <c r="W404" s="301"/>
      <c r="X404" s="301"/>
      <c r="Y404" s="301"/>
      <c r="Z404" s="301"/>
      <c r="AA404" s="301"/>
      <c r="AB404" s="301"/>
      <c r="AC404" s="301"/>
      <c r="AD404" s="301"/>
    </row>
    <row r="405" spans="1:30" s="1158" customFormat="1" ht="15">
      <c r="A405" s="161">
        <v>397</v>
      </c>
      <c r="B405" s="1128"/>
      <c r="C405" s="1129"/>
      <c r="D405" s="1171" t="s">
        <v>602</v>
      </c>
      <c r="E405" s="1171"/>
      <c r="F405" s="1172"/>
      <c r="G405" s="1172"/>
      <c r="H405" s="1152"/>
      <c r="I405" s="1153">
        <f t="shared" si="70"/>
        <v>1386577</v>
      </c>
      <c r="J405" s="1157">
        <f aca="true" t="shared" si="75" ref="J405:Q405">SUM(J392,J387,J382,J377,J372,J367,J362,J357,J352,J347,J342,J337,J332,J327,J322,J317,J312,J306)</f>
        <v>866847</v>
      </c>
      <c r="K405" s="1157">
        <f t="shared" si="75"/>
        <v>244490</v>
      </c>
      <c r="L405" s="1157">
        <f t="shared" si="75"/>
        <v>257690</v>
      </c>
      <c r="M405" s="1157">
        <f t="shared" si="75"/>
        <v>0</v>
      </c>
      <c r="N405" s="1157">
        <f t="shared" si="75"/>
        <v>0</v>
      </c>
      <c r="O405" s="1157">
        <f t="shared" si="75"/>
        <v>17550</v>
      </c>
      <c r="P405" s="1157">
        <f t="shared" si="75"/>
        <v>0</v>
      </c>
      <c r="Q405" s="1168">
        <f t="shared" si="75"/>
        <v>0</v>
      </c>
      <c r="R405" s="1157"/>
      <c r="S405" s="1157"/>
      <c r="T405" s="1157"/>
      <c r="U405" s="1157"/>
      <c r="V405" s="1157"/>
      <c r="W405" s="1157"/>
      <c r="X405" s="1157"/>
      <c r="Y405" s="1157"/>
      <c r="Z405" s="1157"/>
      <c r="AA405" s="1157"/>
      <c r="AB405" s="1157"/>
      <c r="AC405" s="1157"/>
      <c r="AD405" s="1157"/>
    </row>
    <row r="406" spans="1:30" s="148" customFormat="1" ht="15">
      <c r="A406" s="161">
        <v>398</v>
      </c>
      <c r="B406" s="120"/>
      <c r="C406" s="111"/>
      <c r="D406" s="710" t="s">
        <v>875</v>
      </c>
      <c r="E406" s="1566"/>
      <c r="F406" s="744"/>
      <c r="G406" s="744"/>
      <c r="H406" s="283"/>
      <c r="I406" s="476">
        <f t="shared" si="70"/>
        <v>1527873</v>
      </c>
      <c r="J406" s="152">
        <f>SUM(J393,J388,J383,J378,J373,J368,J363,J358,J353,J348,J343,J338,J333,J328,J323,J318,J313,J307)+J397+J401</f>
        <v>947556</v>
      </c>
      <c r="K406" s="152">
        <f aca="true" t="shared" si="76" ref="K406:Q406">SUM(K393,K388,K383,K378,K373,K368,K363,K358,K353,K348,K343,K338,K333,K328,K323,K318,K313,K307)+K397+K401</f>
        <v>266279</v>
      </c>
      <c r="L406" s="152">
        <f t="shared" si="76"/>
        <v>270772</v>
      </c>
      <c r="M406" s="152">
        <f t="shared" si="76"/>
        <v>0</v>
      </c>
      <c r="N406" s="152">
        <f t="shared" si="76"/>
        <v>0</v>
      </c>
      <c r="O406" s="152">
        <f t="shared" si="76"/>
        <v>43266</v>
      </c>
      <c r="P406" s="152">
        <f t="shared" si="76"/>
        <v>0</v>
      </c>
      <c r="Q406" s="284">
        <f t="shared" si="76"/>
        <v>0</v>
      </c>
      <c r="R406" s="152"/>
      <c r="S406" s="152"/>
      <c r="T406" s="152"/>
      <c r="U406" s="152"/>
      <c r="V406" s="152"/>
      <c r="W406" s="152"/>
      <c r="X406" s="152"/>
      <c r="Y406" s="152"/>
      <c r="Z406" s="152"/>
      <c r="AA406" s="152"/>
      <c r="AB406" s="152"/>
      <c r="AC406" s="152"/>
      <c r="AD406" s="152"/>
    </row>
    <row r="407" spans="1:30" s="151" customFormat="1" ht="15">
      <c r="A407" s="161">
        <v>399</v>
      </c>
      <c r="B407" s="131"/>
      <c r="C407" s="443"/>
      <c r="D407" s="1574" t="s">
        <v>1170</v>
      </c>
      <c r="E407" s="1574"/>
      <c r="F407" s="745"/>
      <c r="G407" s="745"/>
      <c r="H407" s="292"/>
      <c r="I407" s="477">
        <f>SUM(J407:Q407)</f>
        <v>2180</v>
      </c>
      <c r="J407" s="294">
        <f>SUM(J394,J389,J384,J379,J374,J369,J364,J359,J354,J349,J344,J339,J334,J329,J324,J319,J314,J308)+J402+J398+J309</f>
        <v>1601</v>
      </c>
      <c r="K407" s="294">
        <f aca="true" t="shared" si="77" ref="K407:Q407">SUM(K394,K389,K384,K379,K374,K369,K364,K359,K354,K349,K344,K339,K334,K329,K324,K319,K314,K308)+K402+K398+K309</f>
        <v>579</v>
      </c>
      <c r="L407" s="294">
        <f t="shared" si="77"/>
        <v>-10000</v>
      </c>
      <c r="M407" s="294">
        <f t="shared" si="77"/>
        <v>0</v>
      </c>
      <c r="N407" s="294">
        <f t="shared" si="77"/>
        <v>0</v>
      </c>
      <c r="O407" s="294">
        <f t="shared" si="77"/>
        <v>10000</v>
      </c>
      <c r="P407" s="294">
        <f t="shared" si="77"/>
        <v>0</v>
      </c>
      <c r="Q407" s="295">
        <f t="shared" si="77"/>
        <v>0</v>
      </c>
      <c r="R407" s="294"/>
      <c r="S407" s="294"/>
      <c r="T407" s="294"/>
      <c r="U407" s="294"/>
      <c r="V407" s="294"/>
      <c r="W407" s="294"/>
      <c r="X407" s="294"/>
      <c r="Y407" s="294"/>
      <c r="Z407" s="294"/>
      <c r="AA407" s="294"/>
      <c r="AB407" s="294"/>
      <c r="AC407" s="294"/>
      <c r="AD407" s="294"/>
    </row>
    <row r="408" spans="1:30" s="176" customFormat="1" ht="15.75" thickBot="1">
      <c r="A408" s="161">
        <v>400</v>
      </c>
      <c r="B408" s="487"/>
      <c r="C408" s="488"/>
      <c r="D408" s="523" t="s">
        <v>984</v>
      </c>
      <c r="E408" s="523"/>
      <c r="F408" s="746"/>
      <c r="G408" s="746"/>
      <c r="H408" s="489"/>
      <c r="I408" s="490">
        <f t="shared" si="70"/>
        <v>1530053</v>
      </c>
      <c r="J408" s="491">
        <f>SUM(J406:J407)</f>
        <v>949157</v>
      </c>
      <c r="K408" s="491">
        <f aca="true" t="shared" si="78" ref="K408:Q408">SUM(K406:K407)</f>
        <v>266858</v>
      </c>
      <c r="L408" s="491">
        <f t="shared" si="78"/>
        <v>260772</v>
      </c>
      <c r="M408" s="491">
        <f t="shared" si="78"/>
        <v>0</v>
      </c>
      <c r="N408" s="491">
        <f t="shared" si="78"/>
        <v>0</v>
      </c>
      <c r="O408" s="491">
        <f t="shared" si="78"/>
        <v>53266</v>
      </c>
      <c r="P408" s="491">
        <f t="shared" si="78"/>
        <v>0</v>
      </c>
      <c r="Q408" s="1305">
        <f t="shared" si="78"/>
        <v>0</v>
      </c>
      <c r="R408" s="198"/>
      <c r="S408" s="198"/>
      <c r="T408" s="198"/>
      <c r="U408" s="198"/>
      <c r="V408" s="198"/>
      <c r="W408" s="198"/>
      <c r="X408" s="198"/>
      <c r="Y408" s="198"/>
      <c r="Z408" s="198"/>
      <c r="AA408" s="198"/>
      <c r="AB408" s="198"/>
      <c r="AC408" s="198"/>
      <c r="AD408" s="198"/>
    </row>
    <row r="409" spans="1:30" s="146" customFormat="1" ht="19.5" customHeight="1" thickTop="1">
      <c r="A409" s="161">
        <v>401</v>
      </c>
      <c r="B409" s="1769" t="s">
        <v>19</v>
      </c>
      <c r="C409" s="1770"/>
      <c r="D409" s="1770"/>
      <c r="E409" s="267"/>
      <c r="F409" s="475">
        <f>SUM(F299,F404)</f>
        <v>6047359</v>
      </c>
      <c r="G409" s="475">
        <f>SUM(G299,G404)</f>
        <v>6127521</v>
      </c>
      <c r="H409" s="299">
        <f>SUM(H299,H404)</f>
        <v>6668003</v>
      </c>
      <c r="I409" s="474"/>
      <c r="J409" s="197"/>
      <c r="K409" s="197"/>
      <c r="L409" s="197"/>
      <c r="M409" s="197"/>
      <c r="N409" s="197"/>
      <c r="O409" s="197"/>
      <c r="P409" s="197"/>
      <c r="Q409" s="300"/>
      <c r="R409" s="272"/>
      <c r="S409" s="271"/>
      <c r="T409" s="271"/>
      <c r="U409" s="271"/>
      <c r="V409" s="271"/>
      <c r="W409" s="271"/>
      <c r="X409" s="271"/>
      <c r="Y409" s="271"/>
      <c r="Z409" s="271"/>
      <c r="AA409" s="271"/>
      <c r="AB409" s="271"/>
      <c r="AC409" s="271"/>
      <c r="AD409" s="271"/>
    </row>
    <row r="410" spans="1:30" s="1158" customFormat="1" ht="15">
      <c r="A410" s="161">
        <v>402</v>
      </c>
      <c r="B410" s="1128"/>
      <c r="C410" s="1129"/>
      <c r="D410" s="1171" t="s">
        <v>602</v>
      </c>
      <c r="E410" s="1171"/>
      <c r="F410" s="1172"/>
      <c r="G410" s="1172"/>
      <c r="H410" s="1152"/>
      <c r="I410" s="1153">
        <f t="shared" si="70"/>
        <v>6418114</v>
      </c>
      <c r="J410" s="1157">
        <f aca="true" t="shared" si="79" ref="J410:Q410">SUM(J300,J405)</f>
        <v>3170591</v>
      </c>
      <c r="K410" s="1157">
        <f t="shared" si="79"/>
        <v>864345</v>
      </c>
      <c r="L410" s="1157">
        <f t="shared" si="79"/>
        <v>2289142</v>
      </c>
      <c r="M410" s="1157">
        <f t="shared" si="79"/>
        <v>0</v>
      </c>
      <c r="N410" s="1157">
        <f t="shared" si="79"/>
        <v>23755</v>
      </c>
      <c r="O410" s="1157">
        <f t="shared" si="79"/>
        <v>64149</v>
      </c>
      <c r="P410" s="1157">
        <f t="shared" si="79"/>
        <v>6132</v>
      </c>
      <c r="Q410" s="1168">
        <f t="shared" si="79"/>
        <v>0</v>
      </c>
      <c r="R410" s="1157"/>
      <c r="S410" s="1157"/>
      <c r="T410" s="1157"/>
      <c r="U410" s="1157"/>
      <c r="V410" s="1157"/>
      <c r="W410" s="1157"/>
      <c r="X410" s="1157"/>
      <c r="Y410" s="1157"/>
      <c r="Z410" s="1157"/>
      <c r="AA410" s="1157"/>
      <c r="AB410" s="1157"/>
      <c r="AC410" s="1157"/>
      <c r="AD410" s="1157"/>
    </row>
    <row r="411" spans="1:30" s="148" customFormat="1" ht="15">
      <c r="A411" s="161">
        <v>403</v>
      </c>
      <c r="B411" s="120"/>
      <c r="C411" s="111"/>
      <c r="D411" s="710" t="s">
        <v>875</v>
      </c>
      <c r="E411" s="1566"/>
      <c r="F411" s="744"/>
      <c r="G411" s="744"/>
      <c r="H411" s="283"/>
      <c r="I411" s="476">
        <f t="shared" si="70"/>
        <v>7027749</v>
      </c>
      <c r="J411" s="152">
        <f aca="true" t="shared" si="80" ref="J411:Q411">SUM(J406,J301)</f>
        <v>3408990</v>
      </c>
      <c r="K411" s="152">
        <f t="shared" si="80"/>
        <v>942325</v>
      </c>
      <c r="L411" s="152">
        <f t="shared" si="80"/>
        <v>2422370</v>
      </c>
      <c r="M411" s="152">
        <f t="shared" si="80"/>
        <v>0</v>
      </c>
      <c r="N411" s="152">
        <f t="shared" si="80"/>
        <v>12564</v>
      </c>
      <c r="O411" s="152">
        <f t="shared" si="80"/>
        <v>184706</v>
      </c>
      <c r="P411" s="152">
        <f t="shared" si="80"/>
        <v>56794</v>
      </c>
      <c r="Q411" s="284">
        <f t="shared" si="80"/>
        <v>0</v>
      </c>
      <c r="R411" s="152"/>
      <c r="S411" s="152"/>
      <c r="T411" s="152"/>
      <c r="U411" s="152"/>
      <c r="V411" s="152"/>
      <c r="W411" s="152"/>
      <c r="X411" s="152"/>
      <c r="Y411" s="152"/>
      <c r="Z411" s="152"/>
      <c r="AA411" s="152"/>
      <c r="AB411" s="152"/>
      <c r="AC411" s="152"/>
      <c r="AD411" s="152"/>
    </row>
    <row r="412" spans="1:30" s="151" customFormat="1" ht="45">
      <c r="A412" s="161">
        <v>404</v>
      </c>
      <c r="B412" s="131"/>
      <c r="C412" s="443"/>
      <c r="D412" s="1574" t="s">
        <v>1174</v>
      </c>
      <c r="E412" s="1574"/>
      <c r="F412" s="745"/>
      <c r="G412" s="745"/>
      <c r="H412" s="292"/>
      <c r="I412" s="477">
        <f>SUM(J412:Q412)</f>
        <v>105385</v>
      </c>
      <c r="J412" s="294">
        <f>J407+J302</f>
        <v>24728</v>
      </c>
      <c r="K412" s="294">
        <f aca="true" t="shared" si="81" ref="K412:Q412">K407+K302</f>
        <v>11232</v>
      </c>
      <c r="L412" s="294">
        <f t="shared" si="81"/>
        <v>15799</v>
      </c>
      <c r="M412" s="294">
        <f t="shared" si="81"/>
        <v>0</v>
      </c>
      <c r="N412" s="294">
        <f t="shared" si="81"/>
        <v>-2896</v>
      </c>
      <c r="O412" s="294">
        <f t="shared" si="81"/>
        <v>55172</v>
      </c>
      <c r="P412" s="294">
        <f t="shared" si="81"/>
        <v>1350</v>
      </c>
      <c r="Q412" s="295">
        <f t="shared" si="81"/>
        <v>0</v>
      </c>
      <c r="R412" s="294"/>
      <c r="S412" s="294"/>
      <c r="T412" s="294"/>
      <c r="U412" s="294"/>
      <c r="V412" s="294"/>
      <c r="W412" s="294"/>
      <c r="X412" s="294"/>
      <c r="Y412" s="294"/>
      <c r="Z412" s="294"/>
      <c r="AA412" s="294"/>
      <c r="AB412" s="294"/>
      <c r="AC412" s="294"/>
      <c r="AD412" s="294"/>
    </row>
    <row r="413" spans="1:30" s="176" customFormat="1" ht="15.75" thickBot="1">
      <c r="A413" s="161">
        <v>405</v>
      </c>
      <c r="B413" s="505"/>
      <c r="C413" s="506"/>
      <c r="D413" s="517" t="s">
        <v>984</v>
      </c>
      <c r="E413" s="517"/>
      <c r="F413" s="753"/>
      <c r="G413" s="753"/>
      <c r="H413" s="508"/>
      <c r="I413" s="509">
        <f t="shared" si="70"/>
        <v>7133134</v>
      </c>
      <c r="J413" s="510">
        <f>SUM(J411:J412)</f>
        <v>3433718</v>
      </c>
      <c r="K413" s="510">
        <f aca="true" t="shared" si="82" ref="K413:Q413">SUM(K411:K412)</f>
        <v>953557</v>
      </c>
      <c r="L413" s="510">
        <f t="shared" si="82"/>
        <v>2438169</v>
      </c>
      <c r="M413" s="510">
        <f t="shared" si="82"/>
        <v>0</v>
      </c>
      <c r="N413" s="510">
        <f t="shared" si="82"/>
        <v>9668</v>
      </c>
      <c r="O413" s="510">
        <f t="shared" si="82"/>
        <v>239878</v>
      </c>
      <c r="P413" s="510">
        <f t="shared" si="82"/>
        <v>58144</v>
      </c>
      <c r="Q413" s="1306">
        <f t="shared" si="82"/>
        <v>0</v>
      </c>
      <c r="R413" s="198"/>
      <c r="S413" s="198"/>
      <c r="T413" s="198"/>
      <c r="U413" s="198"/>
      <c r="V413" s="198"/>
      <c r="W413" s="198"/>
      <c r="X413" s="198"/>
      <c r="Y413" s="198"/>
      <c r="Z413" s="198"/>
      <c r="AA413" s="198"/>
      <c r="AB413" s="198"/>
      <c r="AC413" s="198"/>
      <c r="AD413" s="198"/>
    </row>
    <row r="414" spans="1:30" s="136" customFormat="1" ht="15">
      <c r="A414" s="161">
        <v>406</v>
      </c>
      <c r="B414" s="1771" t="s">
        <v>426</v>
      </c>
      <c r="C414" s="1772"/>
      <c r="D414" s="1772"/>
      <c r="E414" s="1279"/>
      <c r="F414" s="303"/>
      <c r="G414" s="303"/>
      <c r="H414" s="303"/>
      <c r="I414" s="1280"/>
      <c r="J414" s="1281"/>
      <c r="K414" s="1281"/>
      <c r="L414" s="1281"/>
      <c r="M414" s="1281"/>
      <c r="N414" s="1281"/>
      <c r="O414" s="1281"/>
      <c r="P414" s="1281"/>
      <c r="Q414" s="1282"/>
      <c r="R414" s="197"/>
      <c r="S414" s="197"/>
      <c r="T414" s="197"/>
      <c r="U414" s="197"/>
      <c r="V414" s="197"/>
      <c r="W414" s="197"/>
      <c r="X414" s="197"/>
      <c r="Y414" s="197"/>
      <c r="Z414" s="197"/>
      <c r="AA414" s="197"/>
      <c r="AB414" s="197"/>
      <c r="AC414" s="197"/>
      <c r="AD414" s="197"/>
    </row>
    <row r="415" spans="1:30" s="110" customFormat="1" ht="15" customHeight="1">
      <c r="A415" s="161">
        <v>407</v>
      </c>
      <c r="B415" s="1773" t="s">
        <v>427</v>
      </c>
      <c r="C415" s="1774"/>
      <c r="D415" s="1774"/>
      <c r="E415" s="1774"/>
      <c r="F415" s="283">
        <f>SUM(F155:F248,F150,F114,F290)</f>
        <v>3922107</v>
      </c>
      <c r="G415" s="283">
        <f>SUM(G155:G248,G150,G114,G290)</f>
        <v>4017962</v>
      </c>
      <c r="H415" s="283">
        <f>SUM(H155:H248,H150,H114,H290)</f>
        <v>4440653</v>
      </c>
      <c r="I415" s="1283"/>
      <c r="Q415" s="144"/>
      <c r="R415" s="279"/>
      <c r="S415" s="139"/>
      <c r="T415" s="139"/>
      <c r="U415" s="139"/>
      <c r="V415" s="139"/>
      <c r="W415" s="139"/>
      <c r="X415" s="139"/>
      <c r="Y415" s="139"/>
      <c r="Z415" s="139"/>
      <c r="AA415" s="139"/>
      <c r="AB415" s="139"/>
      <c r="AC415" s="139"/>
      <c r="AD415" s="139"/>
    </row>
    <row r="416" spans="1:30" s="1144" customFormat="1" ht="15" customHeight="1">
      <c r="A416" s="161">
        <v>408</v>
      </c>
      <c r="B416" s="1284"/>
      <c r="C416" s="1285"/>
      <c r="D416" s="1285" t="s">
        <v>602</v>
      </c>
      <c r="E416" s="1285"/>
      <c r="F416" s="1152"/>
      <c r="G416" s="1152"/>
      <c r="H416" s="1152"/>
      <c r="I416" s="1286">
        <f>SUM(J416:Q416)</f>
        <v>4216828</v>
      </c>
      <c r="J416" s="1287">
        <f aca="true" t="shared" si="83" ref="J416:Q416">SUM(J291,J226,J221,J198,J181,J156,J151,J115)+J166+J171+J176+J188+J193+J206+J211+J216+J239+J244+J249</f>
        <v>1971804</v>
      </c>
      <c r="K416" s="1287">
        <f t="shared" si="83"/>
        <v>536533</v>
      </c>
      <c r="L416" s="1287">
        <f t="shared" si="83"/>
        <v>1640367</v>
      </c>
      <c r="M416" s="1287">
        <f t="shared" si="83"/>
        <v>0</v>
      </c>
      <c r="N416" s="1287">
        <f t="shared" si="83"/>
        <v>21775</v>
      </c>
      <c r="O416" s="1287">
        <f t="shared" si="83"/>
        <v>46349</v>
      </c>
      <c r="P416" s="1287">
        <f t="shared" si="83"/>
        <v>0</v>
      </c>
      <c r="Q416" s="1288">
        <f t="shared" si="83"/>
        <v>0</v>
      </c>
      <c r="R416" s="1154"/>
      <c r="S416" s="1287"/>
      <c r="T416" s="1287"/>
      <c r="U416" s="1287"/>
      <c r="V416" s="1287"/>
      <c r="W416" s="1287"/>
      <c r="X416" s="1287"/>
      <c r="Y416" s="1287"/>
      <c r="Z416" s="1287"/>
      <c r="AA416" s="1287"/>
      <c r="AB416" s="1287"/>
      <c r="AC416" s="1287"/>
      <c r="AD416" s="1287"/>
    </row>
    <row r="417" spans="1:30" s="110" customFormat="1" ht="15" customHeight="1">
      <c r="A417" s="161">
        <v>409</v>
      </c>
      <c r="B417" s="1289"/>
      <c r="C417" s="1290"/>
      <c r="D417" s="710" t="s">
        <v>875</v>
      </c>
      <c r="E417" s="1290"/>
      <c r="F417" s="283"/>
      <c r="G417" s="283"/>
      <c r="H417" s="283"/>
      <c r="I417" s="1291">
        <f aca="true" t="shared" si="84" ref="I417:I431">SUM(J417:Q417)</f>
        <v>4649792</v>
      </c>
      <c r="J417" s="139">
        <f aca="true" t="shared" si="85" ref="J417:Q417">SUM(J227+J240+J245+J250+J199+J207+J212+J217+J222+J182+J189+J194+J157+J167+J172+J177+J152+J116)+J292</f>
        <v>2138985</v>
      </c>
      <c r="K417" s="139">
        <f t="shared" si="85"/>
        <v>593650</v>
      </c>
      <c r="L417" s="139">
        <f t="shared" si="85"/>
        <v>1733214</v>
      </c>
      <c r="M417" s="139">
        <f t="shared" si="85"/>
        <v>0</v>
      </c>
      <c r="N417" s="139">
        <f t="shared" si="85"/>
        <v>11599</v>
      </c>
      <c r="O417" s="139">
        <f t="shared" si="85"/>
        <v>121105</v>
      </c>
      <c r="P417" s="139">
        <f t="shared" si="85"/>
        <v>51239</v>
      </c>
      <c r="Q417" s="1292">
        <f t="shared" si="85"/>
        <v>0</v>
      </c>
      <c r="R417" s="279"/>
      <c r="S417" s="139"/>
      <c r="T417" s="139"/>
      <c r="U417" s="139"/>
      <c r="V417" s="139"/>
      <c r="W417" s="139"/>
      <c r="X417" s="139"/>
      <c r="Y417" s="139"/>
      <c r="Z417" s="139"/>
      <c r="AA417" s="139"/>
      <c r="AB417" s="139"/>
      <c r="AC417" s="139"/>
      <c r="AD417" s="139"/>
    </row>
    <row r="418" spans="1:30" s="122" customFormat="1" ht="15" customHeight="1">
      <c r="A418" s="161">
        <v>410</v>
      </c>
      <c r="B418" s="1570"/>
      <c r="C418" s="1571"/>
      <c r="D418" s="1571" t="s">
        <v>603</v>
      </c>
      <c r="E418" s="1571"/>
      <c r="F418" s="292"/>
      <c r="G418" s="292"/>
      <c r="H418" s="292"/>
      <c r="I418" s="1293">
        <f>SUM(J418:Q418)</f>
        <v>101447</v>
      </c>
      <c r="J418" s="692">
        <f>SUM(J293:J296,J228:J229,J241,J246,J251,J200:J201,J208,J213,J218,J223,J183:J183,J190,J195,J158:J163,J168,J173,J178,J153,J117)+J297+J230+J202+J203+J184+J185+J231+J232+J233+J234+J235+J236</f>
        <v>31743</v>
      </c>
      <c r="K418" s="692">
        <f aca="true" t="shared" si="86" ref="K418:Q418">SUM(K293:K296,K228:K229,K241,K246,K251,K200:K201,K208,K213,K218,K223,K183:K183,K190,K195,K158:K163,K168,K173,K178,K153,K117)+K297+K230+K202+K203+K184+K185+K231+K232+K233+K234+K235+K236</f>
        <v>10279</v>
      </c>
      <c r="L418" s="692">
        <f t="shared" si="86"/>
        <v>22793</v>
      </c>
      <c r="M418" s="692">
        <f t="shared" si="86"/>
        <v>0</v>
      </c>
      <c r="N418" s="692">
        <f t="shared" si="86"/>
        <v>-2896</v>
      </c>
      <c r="O418" s="692">
        <f t="shared" si="86"/>
        <v>38178</v>
      </c>
      <c r="P418" s="692">
        <f t="shared" si="86"/>
        <v>1350</v>
      </c>
      <c r="Q418" s="1294">
        <f t="shared" si="86"/>
        <v>0</v>
      </c>
      <c r="R418" s="1295"/>
      <c r="S418" s="692"/>
      <c r="T418" s="692"/>
      <c r="U418" s="692"/>
      <c r="V418" s="692"/>
      <c r="W418" s="692"/>
      <c r="X418" s="692"/>
      <c r="Y418" s="692"/>
      <c r="Z418" s="692"/>
      <c r="AA418" s="692"/>
      <c r="AB418" s="692"/>
      <c r="AC418" s="692"/>
      <c r="AD418" s="692"/>
    </row>
    <row r="419" spans="1:30" s="136" customFormat="1" ht="15" customHeight="1">
      <c r="A419" s="161">
        <v>411</v>
      </c>
      <c r="B419" s="1296"/>
      <c r="C419" s="1297"/>
      <c r="D419" s="1297" t="s">
        <v>984</v>
      </c>
      <c r="E419" s="1297"/>
      <c r="F419" s="299"/>
      <c r="G419" s="299"/>
      <c r="H419" s="299"/>
      <c r="I419" s="1283">
        <f t="shared" si="84"/>
        <v>4751239</v>
      </c>
      <c r="J419" s="197">
        <f>SUM(J417:J418)</f>
        <v>2170728</v>
      </c>
      <c r="K419" s="197">
        <f aca="true" t="shared" si="87" ref="K419:Q419">SUM(K417:K418)</f>
        <v>603929</v>
      </c>
      <c r="L419" s="197">
        <f t="shared" si="87"/>
        <v>1756007</v>
      </c>
      <c r="M419" s="197">
        <f t="shared" si="87"/>
        <v>0</v>
      </c>
      <c r="N419" s="197">
        <f t="shared" si="87"/>
        <v>8703</v>
      </c>
      <c r="O419" s="197">
        <f t="shared" si="87"/>
        <v>159283</v>
      </c>
      <c r="P419" s="197">
        <f t="shared" si="87"/>
        <v>52589</v>
      </c>
      <c r="Q419" s="300">
        <f t="shared" si="87"/>
        <v>0</v>
      </c>
      <c r="R419" s="756"/>
      <c r="S419" s="197"/>
      <c r="T419" s="197"/>
      <c r="U419" s="197"/>
      <c r="V419" s="197"/>
      <c r="W419" s="197"/>
      <c r="X419" s="197"/>
      <c r="Y419" s="197"/>
      <c r="Z419" s="197"/>
      <c r="AA419" s="197"/>
      <c r="AB419" s="197"/>
      <c r="AC419" s="197"/>
      <c r="AD419" s="197"/>
    </row>
    <row r="420" spans="1:30" s="110" customFormat="1" ht="15" customHeight="1">
      <c r="A420" s="161">
        <v>412</v>
      </c>
      <c r="B420" s="1773" t="s">
        <v>426</v>
      </c>
      <c r="C420" s="1774"/>
      <c r="D420" s="1774"/>
      <c r="E420" s="1298"/>
      <c r="F420" s="283"/>
      <c r="G420" s="283"/>
      <c r="H420" s="283"/>
      <c r="I420" s="1283"/>
      <c r="J420" s="197"/>
      <c r="K420" s="197"/>
      <c r="L420" s="197"/>
      <c r="M420" s="197"/>
      <c r="N420" s="197"/>
      <c r="O420" s="197"/>
      <c r="P420" s="197"/>
      <c r="Q420" s="300"/>
      <c r="R420" s="279"/>
      <c r="S420" s="139"/>
      <c r="T420" s="139"/>
      <c r="U420" s="139"/>
      <c r="V420" s="139"/>
      <c r="W420" s="139"/>
      <c r="X420" s="139"/>
      <c r="Y420" s="139"/>
      <c r="Z420" s="139"/>
      <c r="AA420" s="139"/>
      <c r="AB420" s="139"/>
      <c r="AC420" s="139"/>
      <c r="AD420" s="139"/>
    </row>
    <row r="421" spans="1:30" s="110" customFormat="1" ht="15">
      <c r="A421" s="161">
        <v>413</v>
      </c>
      <c r="B421" s="1773" t="s">
        <v>428</v>
      </c>
      <c r="C421" s="1774"/>
      <c r="D421" s="1774"/>
      <c r="E421" s="1774"/>
      <c r="F421" s="283">
        <f>SUM(F253:F273)</f>
        <v>862906</v>
      </c>
      <c r="G421" s="283">
        <f>SUM(G253:G273)+G280</f>
        <v>780989</v>
      </c>
      <c r="H421" s="283">
        <f>SUM(H253:H273)+H280</f>
        <v>892166</v>
      </c>
      <c r="I421" s="1283"/>
      <c r="J421" s="139"/>
      <c r="K421" s="139"/>
      <c r="L421" s="139"/>
      <c r="M421" s="139"/>
      <c r="N421" s="139"/>
      <c r="O421" s="139"/>
      <c r="P421" s="139"/>
      <c r="Q421" s="1292"/>
      <c r="R421" s="279"/>
      <c r="S421" s="139"/>
      <c r="T421" s="139"/>
      <c r="U421" s="139"/>
      <c r="V421" s="139"/>
      <c r="W421" s="139"/>
      <c r="X421" s="139"/>
      <c r="Y421" s="139"/>
      <c r="Z421" s="139"/>
      <c r="AA421" s="139"/>
      <c r="AB421" s="139"/>
      <c r="AC421" s="139"/>
      <c r="AD421" s="139"/>
    </row>
    <row r="422" spans="1:30" s="1144" customFormat="1" ht="15" customHeight="1">
      <c r="A422" s="161">
        <v>414</v>
      </c>
      <c r="B422" s="1284"/>
      <c r="C422" s="1285"/>
      <c r="D422" s="1285" t="s">
        <v>602</v>
      </c>
      <c r="E422" s="1285"/>
      <c r="F422" s="1152"/>
      <c r="G422" s="1152"/>
      <c r="H422" s="1152"/>
      <c r="I422" s="1286">
        <f t="shared" si="84"/>
        <v>814709</v>
      </c>
      <c r="J422" s="1287">
        <f aca="true" t="shared" si="88" ref="J422:Q422">SUM(J281,J274,J269,J264,J259,J254)</f>
        <v>331940</v>
      </c>
      <c r="K422" s="1287">
        <f t="shared" si="88"/>
        <v>83322</v>
      </c>
      <c r="L422" s="1287">
        <f t="shared" si="88"/>
        <v>391085</v>
      </c>
      <c r="M422" s="1287">
        <f t="shared" si="88"/>
        <v>0</v>
      </c>
      <c r="N422" s="1287">
        <f t="shared" si="88"/>
        <v>1980</v>
      </c>
      <c r="O422" s="1287">
        <f t="shared" si="88"/>
        <v>250</v>
      </c>
      <c r="P422" s="1287">
        <f t="shared" si="88"/>
        <v>6132</v>
      </c>
      <c r="Q422" s="1288">
        <f t="shared" si="88"/>
        <v>0</v>
      </c>
      <c r="R422" s="1154"/>
      <c r="S422" s="1287"/>
      <c r="T422" s="1287"/>
      <c r="U422" s="1287"/>
      <c r="V422" s="1287"/>
      <c r="W422" s="1287"/>
      <c r="X422" s="1287"/>
      <c r="Y422" s="1287"/>
      <c r="Z422" s="1287"/>
      <c r="AA422" s="1287"/>
      <c r="AB422" s="1287"/>
      <c r="AC422" s="1287"/>
      <c r="AD422" s="1287"/>
    </row>
    <row r="423" spans="1:30" s="110" customFormat="1" ht="15" customHeight="1">
      <c r="A423" s="161">
        <v>415</v>
      </c>
      <c r="B423" s="1289"/>
      <c r="C423" s="1290"/>
      <c r="D423" s="710" t="s">
        <v>875</v>
      </c>
      <c r="E423" s="1290"/>
      <c r="F423" s="283"/>
      <c r="G423" s="283"/>
      <c r="H423" s="283"/>
      <c r="I423" s="1291">
        <f>SUM(J423:Q423)</f>
        <v>850084</v>
      </c>
      <c r="J423" s="139">
        <f aca="true" t="shared" si="89" ref="J423:Q423">SUM(J275+J255+J282+J260+J265+J270)</f>
        <v>322449</v>
      </c>
      <c r="K423" s="139">
        <f t="shared" si="89"/>
        <v>82396</v>
      </c>
      <c r="L423" s="139">
        <f t="shared" si="89"/>
        <v>418384</v>
      </c>
      <c r="M423" s="139">
        <f t="shared" si="89"/>
        <v>0</v>
      </c>
      <c r="N423" s="139">
        <f t="shared" si="89"/>
        <v>965</v>
      </c>
      <c r="O423" s="139">
        <f t="shared" si="89"/>
        <v>20335</v>
      </c>
      <c r="P423" s="139">
        <f t="shared" si="89"/>
        <v>5555</v>
      </c>
      <c r="Q423" s="1292">
        <f t="shared" si="89"/>
        <v>0</v>
      </c>
      <c r="R423" s="279"/>
      <c r="S423" s="139"/>
      <c r="T423" s="139"/>
      <c r="U423" s="139"/>
      <c r="V423" s="139"/>
      <c r="W423" s="139"/>
      <c r="X423" s="139"/>
      <c r="Y423" s="139"/>
      <c r="Z423" s="139"/>
      <c r="AA423" s="139"/>
      <c r="AB423" s="139"/>
      <c r="AC423" s="139"/>
      <c r="AD423" s="139"/>
    </row>
    <row r="424" spans="1:30" s="122" customFormat="1" ht="15" customHeight="1">
      <c r="A424" s="161">
        <v>416</v>
      </c>
      <c r="B424" s="1570"/>
      <c r="C424" s="1571"/>
      <c r="D424" s="1571" t="s">
        <v>603</v>
      </c>
      <c r="E424" s="1571"/>
      <c r="F424" s="292"/>
      <c r="G424" s="292"/>
      <c r="H424" s="292"/>
      <c r="I424" s="1293">
        <f>SUM(J424:Q424)</f>
        <v>1758</v>
      </c>
      <c r="J424" s="692">
        <f>SUM(J276:J277,J283,J256:J256,J261,J266,J271)+J278</f>
        <v>-8616</v>
      </c>
      <c r="K424" s="692">
        <f aca="true" t="shared" si="90" ref="K424:Q424">SUM(K276:K277,K283,K256:K256,K261,K266,K271)+K278</f>
        <v>374</v>
      </c>
      <c r="L424" s="692">
        <f t="shared" si="90"/>
        <v>3006</v>
      </c>
      <c r="M424" s="692">
        <f t="shared" si="90"/>
        <v>0</v>
      </c>
      <c r="N424" s="692">
        <f t="shared" si="90"/>
        <v>0</v>
      </c>
      <c r="O424" s="692">
        <f t="shared" si="90"/>
        <v>6994</v>
      </c>
      <c r="P424" s="692">
        <f t="shared" si="90"/>
        <v>0</v>
      </c>
      <c r="Q424" s="1294">
        <f t="shared" si="90"/>
        <v>0</v>
      </c>
      <c r="R424" s="1295"/>
      <c r="S424" s="692"/>
      <c r="T424" s="692"/>
      <c r="U424" s="692"/>
      <c r="V424" s="692"/>
      <c r="W424" s="692"/>
      <c r="X424" s="692"/>
      <c r="Y424" s="692"/>
      <c r="Z424" s="692"/>
      <c r="AA424" s="692"/>
      <c r="AB424" s="692"/>
      <c r="AC424" s="692"/>
      <c r="AD424" s="692"/>
    </row>
    <row r="425" spans="1:30" s="136" customFormat="1" ht="15" customHeight="1">
      <c r="A425" s="161">
        <v>417</v>
      </c>
      <c r="B425" s="1296"/>
      <c r="C425" s="1297"/>
      <c r="D425" s="1297" t="s">
        <v>984</v>
      </c>
      <c r="E425" s="1297"/>
      <c r="F425" s="299"/>
      <c r="G425" s="299"/>
      <c r="H425" s="299"/>
      <c r="I425" s="1283">
        <f t="shared" si="84"/>
        <v>851842</v>
      </c>
      <c r="J425" s="197">
        <f>SUM(J423:J424)</f>
        <v>313833</v>
      </c>
      <c r="K425" s="197">
        <f aca="true" t="shared" si="91" ref="K425:Q425">SUM(K423:K424)</f>
        <v>82770</v>
      </c>
      <c r="L425" s="197">
        <f t="shared" si="91"/>
        <v>421390</v>
      </c>
      <c r="M425" s="197">
        <f t="shared" si="91"/>
        <v>0</v>
      </c>
      <c r="N425" s="197">
        <f t="shared" si="91"/>
        <v>965</v>
      </c>
      <c r="O425" s="197">
        <f t="shared" si="91"/>
        <v>27329</v>
      </c>
      <c r="P425" s="197">
        <f t="shared" si="91"/>
        <v>5555</v>
      </c>
      <c r="Q425" s="300">
        <f t="shared" si="91"/>
        <v>0</v>
      </c>
      <c r="R425" s="756"/>
      <c r="S425" s="197"/>
      <c r="T425" s="197"/>
      <c r="U425" s="197"/>
      <c r="V425" s="197"/>
      <c r="W425" s="197"/>
      <c r="X425" s="197"/>
      <c r="Y425" s="197"/>
      <c r="Z425" s="197"/>
      <c r="AA425" s="197"/>
      <c r="AB425" s="197"/>
      <c r="AC425" s="197"/>
      <c r="AD425" s="197"/>
    </row>
    <row r="426" spans="1:30" s="110" customFormat="1" ht="15" customHeight="1">
      <c r="A426" s="161">
        <v>418</v>
      </c>
      <c r="B426" s="1773" t="s">
        <v>426</v>
      </c>
      <c r="C426" s="1774"/>
      <c r="D426" s="1774"/>
      <c r="E426" s="1298"/>
      <c r="F426" s="283"/>
      <c r="G426" s="283"/>
      <c r="H426" s="283"/>
      <c r="I426" s="1283"/>
      <c r="J426" s="197"/>
      <c r="K426" s="197"/>
      <c r="L426" s="197"/>
      <c r="M426" s="197"/>
      <c r="N426" s="197"/>
      <c r="O426" s="197"/>
      <c r="P426" s="197"/>
      <c r="Q426" s="300"/>
      <c r="R426" s="279"/>
      <c r="S426" s="139"/>
      <c r="T426" s="139"/>
      <c r="U426" s="139"/>
      <c r="V426" s="139"/>
      <c r="W426" s="139"/>
      <c r="X426" s="139"/>
      <c r="Y426" s="139"/>
      <c r="Z426" s="139"/>
      <c r="AA426" s="139"/>
      <c r="AB426" s="139"/>
      <c r="AC426" s="139"/>
      <c r="AD426" s="139"/>
    </row>
    <row r="427" spans="1:30" s="128" customFormat="1" ht="31.5" customHeight="1">
      <c r="A427" s="1339">
        <v>419</v>
      </c>
      <c r="B427" s="1775" t="s">
        <v>429</v>
      </c>
      <c r="C427" s="1776"/>
      <c r="D427" s="1776"/>
      <c r="E427" s="1776"/>
      <c r="F427" s="287">
        <f>SUM(F404)</f>
        <v>1262346</v>
      </c>
      <c r="G427" s="287">
        <f>SUM(G404)</f>
        <v>1328570</v>
      </c>
      <c r="H427" s="287">
        <f>SUM(H404)</f>
        <v>1335184</v>
      </c>
      <c r="I427" s="1283"/>
      <c r="J427" s="139"/>
      <c r="K427" s="139"/>
      <c r="L427" s="139"/>
      <c r="M427" s="139"/>
      <c r="N427" s="139"/>
      <c r="O427" s="139"/>
      <c r="P427" s="139"/>
      <c r="Q427" s="1292"/>
      <c r="R427" s="279"/>
      <c r="S427" s="175"/>
      <c r="T427" s="175"/>
      <c r="U427" s="175"/>
      <c r="V427" s="175"/>
      <c r="W427" s="175"/>
      <c r="X427" s="175"/>
      <c r="Y427" s="175"/>
      <c r="Z427" s="175"/>
      <c r="AA427" s="175"/>
      <c r="AB427" s="175"/>
      <c r="AC427" s="175"/>
      <c r="AD427" s="175"/>
    </row>
    <row r="428" spans="1:30" s="1144" customFormat="1" ht="15" customHeight="1">
      <c r="A428" s="161">
        <v>420</v>
      </c>
      <c r="B428" s="1284"/>
      <c r="C428" s="1285"/>
      <c r="D428" s="1285" t="s">
        <v>602</v>
      </c>
      <c r="E428" s="1285"/>
      <c r="F428" s="1152"/>
      <c r="G428" s="1152"/>
      <c r="H428" s="1152"/>
      <c r="I428" s="1286">
        <f t="shared" si="84"/>
        <v>1386577</v>
      </c>
      <c r="J428" s="1287">
        <f aca="true" t="shared" si="92" ref="J428:Q428">SUM(J405)</f>
        <v>866847</v>
      </c>
      <c r="K428" s="1287">
        <f t="shared" si="92"/>
        <v>244490</v>
      </c>
      <c r="L428" s="1287">
        <f t="shared" si="92"/>
        <v>257690</v>
      </c>
      <c r="M428" s="1287">
        <f t="shared" si="92"/>
        <v>0</v>
      </c>
      <c r="N428" s="1287">
        <f t="shared" si="92"/>
        <v>0</v>
      </c>
      <c r="O428" s="1287">
        <f t="shared" si="92"/>
        <v>17550</v>
      </c>
      <c r="P428" s="1287">
        <f t="shared" si="92"/>
        <v>0</v>
      </c>
      <c r="Q428" s="1288">
        <f t="shared" si="92"/>
        <v>0</v>
      </c>
      <c r="R428" s="1154"/>
      <c r="S428" s="1287"/>
      <c r="T428" s="1287"/>
      <c r="U428" s="1287"/>
      <c r="V428" s="1287"/>
      <c r="W428" s="1287"/>
      <c r="X428" s="1287"/>
      <c r="Y428" s="1287"/>
      <c r="Z428" s="1287"/>
      <c r="AA428" s="1287"/>
      <c r="AB428" s="1287"/>
      <c r="AC428" s="1287"/>
      <c r="AD428" s="1287"/>
    </row>
    <row r="429" spans="1:30" s="110" customFormat="1" ht="15" customHeight="1">
      <c r="A429" s="161">
        <v>421</v>
      </c>
      <c r="B429" s="1289"/>
      <c r="C429" s="1290"/>
      <c r="D429" s="710" t="s">
        <v>875</v>
      </c>
      <c r="E429" s="1290"/>
      <c r="F429" s="283"/>
      <c r="G429" s="283"/>
      <c r="H429" s="283"/>
      <c r="I429" s="1291">
        <f t="shared" si="84"/>
        <v>1527873</v>
      </c>
      <c r="J429" s="139">
        <f>SUM(J406)</f>
        <v>947556</v>
      </c>
      <c r="K429" s="139">
        <f aca="true" t="shared" si="93" ref="K429:Q429">SUM(K406)</f>
        <v>266279</v>
      </c>
      <c r="L429" s="139">
        <f t="shared" si="93"/>
        <v>270772</v>
      </c>
      <c r="M429" s="139">
        <f t="shared" si="93"/>
        <v>0</v>
      </c>
      <c r="N429" s="139">
        <f t="shared" si="93"/>
        <v>0</v>
      </c>
      <c r="O429" s="139">
        <f t="shared" si="93"/>
        <v>43266</v>
      </c>
      <c r="P429" s="139">
        <f t="shared" si="93"/>
        <v>0</v>
      </c>
      <c r="Q429" s="1292">
        <f t="shared" si="93"/>
        <v>0</v>
      </c>
      <c r="R429" s="279"/>
      <c r="S429" s="139"/>
      <c r="T429" s="139"/>
      <c r="U429" s="139"/>
      <c r="V429" s="139"/>
      <c r="W429" s="139"/>
      <c r="X429" s="139"/>
      <c r="Y429" s="139"/>
      <c r="Z429" s="139"/>
      <c r="AA429" s="139"/>
      <c r="AB429" s="139"/>
      <c r="AC429" s="139"/>
      <c r="AD429" s="139"/>
    </row>
    <row r="430" spans="1:30" s="122" customFormat="1" ht="15" customHeight="1">
      <c r="A430" s="161">
        <v>422</v>
      </c>
      <c r="B430" s="1570"/>
      <c r="C430" s="1571"/>
      <c r="D430" s="1571" t="s">
        <v>603</v>
      </c>
      <c r="E430" s="1571"/>
      <c r="F430" s="292"/>
      <c r="G430" s="292"/>
      <c r="H430" s="292"/>
      <c r="I430" s="1293">
        <f t="shared" si="84"/>
        <v>2180</v>
      </c>
      <c r="J430" s="692">
        <f>SUM(J407)</f>
        <v>1601</v>
      </c>
      <c r="K430" s="692">
        <f aca="true" t="shared" si="94" ref="K430:Q430">SUM(K407)</f>
        <v>579</v>
      </c>
      <c r="L430" s="692">
        <f t="shared" si="94"/>
        <v>-10000</v>
      </c>
      <c r="M430" s="692">
        <f t="shared" si="94"/>
        <v>0</v>
      </c>
      <c r="N430" s="692">
        <f t="shared" si="94"/>
        <v>0</v>
      </c>
      <c r="O430" s="692">
        <f t="shared" si="94"/>
        <v>10000</v>
      </c>
      <c r="P430" s="692">
        <f t="shared" si="94"/>
        <v>0</v>
      </c>
      <c r="Q430" s="1294">
        <f t="shared" si="94"/>
        <v>0</v>
      </c>
      <c r="R430" s="1295"/>
      <c r="S430" s="692"/>
      <c r="T430" s="692"/>
      <c r="U430" s="692"/>
      <c r="V430" s="692"/>
      <c r="W430" s="692"/>
      <c r="X430" s="692"/>
      <c r="Y430" s="692"/>
      <c r="Z430" s="692"/>
      <c r="AA430" s="692"/>
      <c r="AB430" s="692"/>
      <c r="AC430" s="692"/>
      <c r="AD430" s="692"/>
    </row>
    <row r="431" spans="1:30" s="136" customFormat="1" ht="15" customHeight="1" thickBot="1">
      <c r="A431" s="161">
        <v>423</v>
      </c>
      <c r="B431" s="1299"/>
      <c r="C431" s="1300"/>
      <c r="D431" s="1300" t="s">
        <v>984</v>
      </c>
      <c r="E431" s="1300"/>
      <c r="F431" s="508"/>
      <c r="G431" s="508"/>
      <c r="H431" s="508"/>
      <c r="I431" s="1301">
        <f t="shared" si="84"/>
        <v>1530053</v>
      </c>
      <c r="J431" s="1302">
        <f>SUM(J429:J430)</f>
        <v>949157</v>
      </c>
      <c r="K431" s="1302">
        <f aca="true" t="shared" si="95" ref="K431:Q431">SUM(K429:K430)</f>
        <v>266858</v>
      </c>
      <c r="L431" s="1302">
        <f t="shared" si="95"/>
        <v>260772</v>
      </c>
      <c r="M431" s="1302">
        <f t="shared" si="95"/>
        <v>0</v>
      </c>
      <c r="N431" s="1302">
        <f t="shared" si="95"/>
        <v>0</v>
      </c>
      <c r="O431" s="1302">
        <f t="shared" si="95"/>
        <v>53266</v>
      </c>
      <c r="P431" s="1302">
        <f t="shared" si="95"/>
        <v>0</v>
      </c>
      <c r="Q431" s="1308">
        <f t="shared" si="95"/>
        <v>0</v>
      </c>
      <c r="R431" s="756"/>
      <c r="S431" s="197"/>
      <c r="T431" s="197"/>
      <c r="U431" s="197"/>
      <c r="V431" s="197"/>
      <c r="W431" s="197"/>
      <c r="X431" s="197"/>
      <c r="Y431" s="197"/>
      <c r="Z431" s="197"/>
      <c r="AA431" s="197"/>
      <c r="AB431" s="197"/>
      <c r="AC431" s="197"/>
      <c r="AD431" s="197"/>
    </row>
    <row r="432" spans="2:9" ht="15">
      <c r="B432" s="1777" t="s">
        <v>125</v>
      </c>
      <c r="C432" s="1777"/>
      <c r="D432" s="1777"/>
      <c r="E432" s="157"/>
      <c r="I432" s="304"/>
    </row>
    <row r="433" spans="2:9" ht="15">
      <c r="B433" s="1778" t="s">
        <v>126</v>
      </c>
      <c r="C433" s="1778"/>
      <c r="D433" s="1778"/>
      <c r="E433" s="1778"/>
      <c r="F433" s="1778"/>
      <c r="G433" s="1778"/>
      <c r="H433" s="1778"/>
      <c r="I433" s="1778"/>
    </row>
    <row r="434" spans="2:9" ht="15">
      <c r="B434" s="1768" t="s">
        <v>127</v>
      </c>
      <c r="C434" s="1768"/>
      <c r="D434" s="1768"/>
      <c r="E434" s="157"/>
      <c r="I434" s="304"/>
    </row>
    <row r="435" spans="6:17" ht="15">
      <c r="F435" s="273">
        <f>SUM(F409-F415-F421-F427)</f>
        <v>0</v>
      </c>
      <c r="G435" s="273">
        <f>SUM(G409-G415-G421-G427)</f>
        <v>0</v>
      </c>
      <c r="H435" s="273">
        <f>SUM(H409-H415-H421-H427)</f>
        <v>0</v>
      </c>
      <c r="I435" s="275">
        <f>SUM(I413-I419-I425-I431)</f>
        <v>0</v>
      </c>
      <c r="J435" s="275">
        <f aca="true" t="shared" si="96" ref="J435:Q435">SUM(J413-J419-J425-J431)</f>
        <v>0</v>
      </c>
      <c r="K435" s="275">
        <f t="shared" si="96"/>
        <v>0</v>
      </c>
      <c r="L435" s="275">
        <f t="shared" si="96"/>
        <v>0</v>
      </c>
      <c r="M435" s="275">
        <f t="shared" si="96"/>
        <v>0</v>
      </c>
      <c r="N435" s="275">
        <f t="shared" si="96"/>
        <v>0</v>
      </c>
      <c r="O435" s="275">
        <f t="shared" si="96"/>
        <v>0</v>
      </c>
      <c r="P435" s="275">
        <f t="shared" si="96"/>
        <v>0</v>
      </c>
      <c r="Q435" s="275">
        <f t="shared" si="96"/>
        <v>0</v>
      </c>
    </row>
  </sheetData>
  <sheetProtection/>
  <mergeCells count="34">
    <mergeCell ref="B434:D434"/>
    <mergeCell ref="B409:D409"/>
    <mergeCell ref="B414:D414"/>
    <mergeCell ref="B415:E415"/>
    <mergeCell ref="B420:D420"/>
    <mergeCell ref="B421:E421"/>
    <mergeCell ref="B426:D426"/>
    <mergeCell ref="B427:E427"/>
    <mergeCell ref="B432:D432"/>
    <mergeCell ref="B433:I433"/>
    <mergeCell ref="B1:F1"/>
    <mergeCell ref="B2:Q2"/>
    <mergeCell ref="B3:Q3"/>
    <mergeCell ref="P5:Q5"/>
    <mergeCell ref="B7:B8"/>
    <mergeCell ref="C7:C8"/>
    <mergeCell ref="D7:D8"/>
    <mergeCell ref="E7:E8"/>
    <mergeCell ref="F7:F8"/>
    <mergeCell ref="G7:G8"/>
    <mergeCell ref="H7:H8"/>
    <mergeCell ref="I7:I8"/>
    <mergeCell ref="O7:Q7"/>
    <mergeCell ref="J7:N7"/>
    <mergeCell ref="B4:Q4"/>
    <mergeCell ref="C404:D404"/>
    <mergeCell ref="C304:D304"/>
    <mergeCell ref="D316:F316"/>
    <mergeCell ref="D165:F165"/>
    <mergeCell ref="D175:H175"/>
    <mergeCell ref="D187:F187"/>
    <mergeCell ref="D376:E376"/>
    <mergeCell ref="D339:F339"/>
    <mergeCell ref="D203:G203"/>
  </mergeCells>
  <printOptions horizontalCentered="1"/>
  <pageMargins left="0.1968503937007874" right="0.1968503937007874" top="0.5905511811023623" bottom="0.5905511811023623" header="0.5118110236220472" footer="0.5118110236220472"/>
  <pageSetup fitToHeight="9" fitToWidth="1" horizontalDpi="600" verticalDpi="600" orientation="landscape" paperSize="9" scale="58" r:id="rId1"/>
  <rowBreaks count="1" manualBreakCount="1">
    <brk id="252" max="16" man="1"/>
  </rowBreaks>
</worksheet>
</file>

<file path=xl/worksheets/sheet7.xml><?xml version="1.0" encoding="utf-8"?>
<worksheet xmlns="http://schemas.openxmlformats.org/spreadsheetml/2006/main" xmlns:r="http://schemas.openxmlformats.org/officeDocument/2006/relationships">
  <dimension ref="A1:Q1216"/>
  <sheetViews>
    <sheetView view="pageBreakPreview" zoomScale="75" zoomScaleNormal="75" zoomScaleSheetLayoutView="75" zoomScalePageLayoutView="0" workbookViewId="0" topLeftCell="A1">
      <selection activeCell="B1" sqref="B1:D1"/>
    </sheetView>
  </sheetViews>
  <sheetFormatPr defaultColWidth="9.125" defaultRowHeight="12.75"/>
  <cols>
    <col min="1" max="1" width="4.00390625" style="1457" bestFit="1" customWidth="1"/>
    <col min="2" max="2" width="4.75390625" style="53" customWidth="1"/>
    <col min="3" max="3" width="4.75390625" style="766" customWidth="1"/>
    <col min="4" max="4" width="85.75390625" style="97" customWidth="1"/>
    <col min="5" max="5" width="5.75390625" style="53" customWidth="1"/>
    <col min="6" max="6" width="11.75390625" style="54" customWidth="1"/>
    <col min="7" max="7" width="11.75390625" style="55" customWidth="1"/>
    <col min="8" max="8" width="11.75390625" style="54" customWidth="1"/>
    <col min="9" max="9" width="12.75390625" style="1354" customWidth="1"/>
    <col min="10" max="14" width="12.75390625" style="94" customWidth="1"/>
    <col min="15" max="15" width="9.375" style="54" bestFit="1" customWidth="1"/>
    <col min="16" max="16384" width="9.125" style="54" customWidth="1"/>
  </cols>
  <sheetData>
    <row r="1" spans="2:14" ht="17.25">
      <c r="B1" s="1782" t="s">
        <v>1257</v>
      </c>
      <c r="C1" s="1782"/>
      <c r="D1" s="1782"/>
      <c r="H1" s="1783"/>
      <c r="I1" s="1783"/>
      <c r="J1" s="1575"/>
      <c r="K1" s="1575"/>
      <c r="L1" s="1575"/>
      <c r="M1" s="1575"/>
      <c r="N1" s="1575"/>
    </row>
    <row r="2" spans="2:14" ht="17.25">
      <c r="B2" s="1784" t="s">
        <v>20</v>
      </c>
      <c r="C2" s="1784"/>
      <c r="D2" s="1784"/>
      <c r="E2" s="1784"/>
      <c r="F2" s="1784"/>
      <c r="G2" s="1784"/>
      <c r="H2" s="1784"/>
      <c r="I2" s="1784"/>
      <c r="J2" s="1784"/>
      <c r="K2" s="1784"/>
      <c r="L2" s="1784"/>
      <c r="M2" s="1784"/>
      <c r="N2" s="1784"/>
    </row>
    <row r="3" spans="1:14" s="56" customFormat="1" ht="17.25">
      <c r="A3" s="1457"/>
      <c r="B3" s="1785" t="s">
        <v>980</v>
      </c>
      <c r="C3" s="1785"/>
      <c r="D3" s="1785"/>
      <c r="E3" s="1785"/>
      <c r="F3" s="1785"/>
      <c r="G3" s="1785"/>
      <c r="H3" s="1785"/>
      <c r="I3" s="1785"/>
      <c r="J3" s="1785"/>
      <c r="K3" s="1785"/>
      <c r="L3" s="1785"/>
      <c r="M3" s="1785"/>
      <c r="N3" s="1785"/>
    </row>
    <row r="4" spans="4:14" ht="17.25">
      <c r="D4" s="57"/>
      <c r="E4" s="1371"/>
      <c r="H4" s="58"/>
      <c r="I4" s="58"/>
      <c r="J4" s="1575"/>
      <c r="K4" s="1575"/>
      <c r="L4" s="1575"/>
      <c r="M4" s="1783" t="s">
        <v>0</v>
      </c>
      <c r="N4" s="1783"/>
    </row>
    <row r="5" spans="1:14" s="308" customFormat="1" ht="17.25" thickBot="1">
      <c r="A5" s="1457"/>
      <c r="B5" s="308" t="s">
        <v>1</v>
      </c>
      <c r="C5" s="307" t="s">
        <v>3</v>
      </c>
      <c r="D5" s="1266" t="s">
        <v>2</v>
      </c>
      <c r="E5" s="307" t="s">
        <v>4</v>
      </c>
      <c r="F5" s="308" t="s">
        <v>5</v>
      </c>
      <c r="G5" s="308" t="s">
        <v>21</v>
      </c>
      <c r="H5" s="308" t="s">
        <v>22</v>
      </c>
      <c r="I5" s="307" t="s">
        <v>23</v>
      </c>
      <c r="J5" s="307" t="s">
        <v>199</v>
      </c>
      <c r="K5" s="307" t="s">
        <v>128</v>
      </c>
      <c r="L5" s="307" t="s">
        <v>31</v>
      </c>
      <c r="M5" s="307" t="s">
        <v>200</v>
      </c>
      <c r="N5" s="307" t="s">
        <v>201</v>
      </c>
    </row>
    <row r="6" spans="1:14" s="359" customFormat="1" ht="34.5" customHeight="1">
      <c r="A6" s="1458"/>
      <c r="B6" s="1786" t="s">
        <v>24</v>
      </c>
      <c r="C6" s="1788" t="s">
        <v>25</v>
      </c>
      <c r="D6" s="1790" t="s">
        <v>6</v>
      </c>
      <c r="E6" s="1792" t="s">
        <v>26</v>
      </c>
      <c r="F6" s="1794" t="s">
        <v>202</v>
      </c>
      <c r="G6" s="1794" t="s">
        <v>203</v>
      </c>
      <c r="H6" s="1796" t="s">
        <v>681</v>
      </c>
      <c r="I6" s="1798" t="s">
        <v>7</v>
      </c>
      <c r="J6" s="1779" t="s">
        <v>204</v>
      </c>
      <c r="K6" s="1779"/>
      <c r="L6" s="1779"/>
      <c r="M6" s="1779"/>
      <c r="N6" s="1780"/>
    </row>
    <row r="7" spans="1:14" s="359" customFormat="1" ht="50.25" thickBot="1">
      <c r="A7" s="1458"/>
      <c r="B7" s="1787"/>
      <c r="C7" s="1789"/>
      <c r="D7" s="1791"/>
      <c r="E7" s="1793"/>
      <c r="F7" s="1795"/>
      <c r="G7" s="1795"/>
      <c r="H7" s="1797"/>
      <c r="I7" s="1799"/>
      <c r="J7" s="60" t="s">
        <v>205</v>
      </c>
      <c r="K7" s="60" t="s">
        <v>206</v>
      </c>
      <c r="L7" s="60" t="s">
        <v>207</v>
      </c>
      <c r="M7" s="60" t="s">
        <v>208</v>
      </c>
      <c r="N7" s="61" t="s">
        <v>209</v>
      </c>
    </row>
    <row r="8" spans="1:14" s="53" customFormat="1" ht="21.75" customHeight="1" thickTop="1">
      <c r="A8" s="1457">
        <v>1</v>
      </c>
      <c r="B8" s="62">
        <v>18</v>
      </c>
      <c r="C8" s="63">
        <v>1</v>
      </c>
      <c r="D8" s="64" t="s">
        <v>210</v>
      </c>
      <c r="E8" s="63" t="s">
        <v>31</v>
      </c>
      <c r="F8" s="65">
        <v>635</v>
      </c>
      <c r="G8" s="65">
        <v>5000</v>
      </c>
      <c r="H8" s="79">
        <v>3097</v>
      </c>
      <c r="I8" s="1422"/>
      <c r="J8" s="63"/>
      <c r="K8" s="63"/>
      <c r="L8" s="63"/>
      <c r="M8" s="63"/>
      <c r="N8" s="649"/>
    </row>
    <row r="9" spans="1:15" s="1255" customFormat="1" ht="16.5">
      <c r="A9" s="1457">
        <v>2</v>
      </c>
      <c r="B9" s="1250"/>
      <c r="C9" s="1251"/>
      <c r="D9" s="1256" t="s">
        <v>602</v>
      </c>
      <c r="E9" s="1433"/>
      <c r="F9" s="1253"/>
      <c r="G9" s="1253"/>
      <c r="H9" s="1254"/>
      <c r="I9" s="1434">
        <f>SUM(J9:N9)</f>
        <v>5000</v>
      </c>
      <c r="J9" s="1435"/>
      <c r="K9" s="1435"/>
      <c r="L9" s="1435">
        <v>4300</v>
      </c>
      <c r="M9" s="1435"/>
      <c r="N9" s="1436">
        <v>700</v>
      </c>
      <c r="O9" s="1437">
        <f>SUM(J9:N9)-I9</f>
        <v>0</v>
      </c>
    </row>
    <row r="10" spans="1:15" s="53" customFormat="1" ht="16.5">
      <c r="A10" s="1457">
        <v>3</v>
      </c>
      <c r="B10" s="524"/>
      <c r="C10" s="67"/>
      <c r="D10" s="68" t="s">
        <v>875</v>
      </c>
      <c r="E10" s="525"/>
      <c r="F10" s="526"/>
      <c r="G10" s="526"/>
      <c r="H10" s="527"/>
      <c r="I10" s="1423">
        <f>SUM(J10:N10)</f>
        <v>5088</v>
      </c>
      <c r="J10" s="80"/>
      <c r="K10" s="80"/>
      <c r="L10" s="80">
        <v>4473</v>
      </c>
      <c r="M10" s="80"/>
      <c r="N10" s="81">
        <v>615</v>
      </c>
      <c r="O10" s="59"/>
    </row>
    <row r="11" spans="1:15" s="532" customFormat="1" ht="17.25">
      <c r="A11" s="1457">
        <v>4</v>
      </c>
      <c r="B11" s="1481"/>
      <c r="C11" s="83"/>
      <c r="D11" s="76" t="s">
        <v>677</v>
      </c>
      <c r="E11" s="1482"/>
      <c r="F11" s="74"/>
      <c r="G11" s="74"/>
      <c r="H11" s="75"/>
      <c r="I11" s="1402">
        <f aca="true" t="shared" si="0" ref="I11:I84">SUM(J11:N11)</f>
        <v>0</v>
      </c>
      <c r="J11" s="650"/>
      <c r="K11" s="650"/>
      <c r="L11" s="650"/>
      <c r="M11" s="650"/>
      <c r="N11" s="651"/>
      <c r="O11" s="82"/>
    </row>
    <row r="12" spans="1:15" s="1576" customFormat="1" ht="17.25">
      <c r="A12" s="1457">
        <v>5</v>
      </c>
      <c r="B12" s="1483"/>
      <c r="C12" s="67"/>
      <c r="D12" s="534" t="s">
        <v>984</v>
      </c>
      <c r="E12" s="73"/>
      <c r="F12" s="1484"/>
      <c r="G12" s="1484"/>
      <c r="H12" s="1485"/>
      <c r="I12" s="340">
        <f t="shared" si="0"/>
        <v>5088</v>
      </c>
      <c r="J12" s="652">
        <f>SUM(J10:J11)</f>
        <v>0</v>
      </c>
      <c r="K12" s="652">
        <f>SUM(K10:K11)</f>
        <v>0</v>
      </c>
      <c r="L12" s="652">
        <f>SUM(L10:L11)</f>
        <v>4473</v>
      </c>
      <c r="M12" s="652">
        <f>SUM(M10:M11)</f>
        <v>0</v>
      </c>
      <c r="N12" s="653">
        <f>SUM(N10:N11)</f>
        <v>615</v>
      </c>
      <c r="O12" s="359"/>
    </row>
    <row r="13" spans="1:14" s="53" customFormat="1" ht="21.75" customHeight="1">
      <c r="A13" s="1457">
        <v>6</v>
      </c>
      <c r="B13" s="77"/>
      <c r="C13" s="73">
        <v>2</v>
      </c>
      <c r="D13" s="78" t="s">
        <v>211</v>
      </c>
      <c r="E13" s="73" t="s">
        <v>31</v>
      </c>
      <c r="F13" s="44">
        <v>6813</v>
      </c>
      <c r="G13" s="44">
        <v>4000</v>
      </c>
      <c r="H13" s="79">
        <v>704</v>
      </c>
      <c r="I13" s="1423"/>
      <c r="J13" s="73"/>
      <c r="K13" s="73"/>
      <c r="L13" s="73"/>
      <c r="M13" s="73"/>
      <c r="N13" s="1486"/>
    </row>
    <row r="14" spans="1:15" s="1255" customFormat="1" ht="16.5">
      <c r="A14" s="1457">
        <v>7</v>
      </c>
      <c r="B14" s="1487"/>
      <c r="C14" s="1251"/>
      <c r="D14" s="1256" t="s">
        <v>602</v>
      </c>
      <c r="E14" s="1488"/>
      <c r="F14" s="1489"/>
      <c r="G14" s="1489"/>
      <c r="H14" s="1490"/>
      <c r="I14" s="1434">
        <f t="shared" si="0"/>
        <v>4000</v>
      </c>
      <c r="J14" s="1435"/>
      <c r="K14" s="1435"/>
      <c r="L14" s="1435">
        <v>3300</v>
      </c>
      <c r="M14" s="1435"/>
      <c r="N14" s="1436">
        <v>700</v>
      </c>
      <c r="O14" s="1437">
        <f>SUM(J14:N14)-I14</f>
        <v>0</v>
      </c>
    </row>
    <row r="15" spans="1:15" s="53" customFormat="1" ht="16.5">
      <c r="A15" s="1457">
        <v>8</v>
      </c>
      <c r="B15" s="77"/>
      <c r="C15" s="67"/>
      <c r="D15" s="68" t="s">
        <v>875</v>
      </c>
      <c r="E15" s="73"/>
      <c r="F15" s="44"/>
      <c r="G15" s="44"/>
      <c r="H15" s="79"/>
      <c r="I15" s="1423">
        <f t="shared" si="0"/>
        <v>7296</v>
      </c>
      <c r="J15" s="80"/>
      <c r="K15" s="80"/>
      <c r="L15" s="80">
        <v>6596</v>
      </c>
      <c r="M15" s="80"/>
      <c r="N15" s="81">
        <v>700</v>
      </c>
      <c r="O15" s="59"/>
    </row>
    <row r="16" spans="1:15" s="532" customFormat="1" ht="17.25">
      <c r="A16" s="1457">
        <v>9</v>
      </c>
      <c r="B16" s="1481"/>
      <c r="C16" s="83"/>
      <c r="D16" s="76" t="s">
        <v>603</v>
      </c>
      <c r="E16" s="1482"/>
      <c r="F16" s="74"/>
      <c r="G16" s="74"/>
      <c r="H16" s="75"/>
      <c r="I16" s="1402">
        <f t="shared" si="0"/>
        <v>0</v>
      </c>
      <c r="J16" s="650"/>
      <c r="K16" s="650"/>
      <c r="L16" s="650"/>
      <c r="M16" s="650"/>
      <c r="N16" s="651"/>
      <c r="O16" s="82"/>
    </row>
    <row r="17" spans="1:15" s="1576" customFormat="1" ht="17.25">
      <c r="A17" s="1457">
        <v>10</v>
      </c>
      <c r="B17" s="1483"/>
      <c r="C17" s="67"/>
      <c r="D17" s="534" t="s">
        <v>984</v>
      </c>
      <c r="E17" s="73"/>
      <c r="F17" s="1484"/>
      <c r="G17" s="1484"/>
      <c r="H17" s="1485"/>
      <c r="I17" s="340">
        <f t="shared" si="0"/>
        <v>7296</v>
      </c>
      <c r="J17" s="652">
        <f>SUM(J15:J16)</f>
        <v>0</v>
      </c>
      <c r="K17" s="652">
        <f>SUM(K15:K16)</f>
        <v>0</v>
      </c>
      <c r="L17" s="652">
        <f>SUM(L15:L16)</f>
        <v>6596</v>
      </c>
      <c r="M17" s="652">
        <f>SUM(M15:M16)</f>
        <v>0</v>
      </c>
      <c r="N17" s="653">
        <f>SUM(N15:N16)</f>
        <v>700</v>
      </c>
      <c r="O17" s="359"/>
    </row>
    <row r="18" spans="1:14" s="53" customFormat="1" ht="21.75" customHeight="1">
      <c r="A18" s="1457">
        <v>11</v>
      </c>
      <c r="B18" s="77"/>
      <c r="C18" s="73">
        <v>3</v>
      </c>
      <c r="D18" s="78" t="s">
        <v>212</v>
      </c>
      <c r="E18" s="73" t="s">
        <v>31</v>
      </c>
      <c r="F18" s="44">
        <v>9050</v>
      </c>
      <c r="G18" s="44">
        <v>8000</v>
      </c>
      <c r="H18" s="79">
        <v>5070</v>
      </c>
      <c r="I18" s="1423"/>
      <c r="J18" s="73"/>
      <c r="K18" s="73"/>
      <c r="L18" s="73"/>
      <c r="M18" s="73"/>
      <c r="N18" s="1486"/>
    </row>
    <row r="19" spans="1:15" s="1255" customFormat="1" ht="16.5">
      <c r="A19" s="1457">
        <v>12</v>
      </c>
      <c r="B19" s="1487"/>
      <c r="C19" s="1251"/>
      <c r="D19" s="1256" t="s">
        <v>602</v>
      </c>
      <c r="E19" s="1488"/>
      <c r="F19" s="1489"/>
      <c r="G19" s="1489"/>
      <c r="H19" s="1490"/>
      <c r="I19" s="1434">
        <f t="shared" si="0"/>
        <v>500</v>
      </c>
      <c r="J19" s="1435"/>
      <c r="K19" s="1435"/>
      <c r="L19" s="1435"/>
      <c r="M19" s="1435"/>
      <c r="N19" s="1436">
        <v>500</v>
      </c>
      <c r="O19" s="1437">
        <f>SUM(J19:N19)-I19</f>
        <v>0</v>
      </c>
    </row>
    <row r="20" spans="1:15" s="53" customFormat="1" ht="16.5">
      <c r="A20" s="1457">
        <v>13</v>
      </c>
      <c r="B20" s="77"/>
      <c r="C20" s="67"/>
      <c r="D20" s="68" t="s">
        <v>875</v>
      </c>
      <c r="E20" s="73"/>
      <c r="F20" s="44"/>
      <c r="G20" s="44"/>
      <c r="H20" s="79"/>
      <c r="I20" s="1423">
        <f t="shared" si="0"/>
        <v>2890</v>
      </c>
      <c r="J20" s="80"/>
      <c r="K20" s="80"/>
      <c r="L20" s="80">
        <v>1500</v>
      </c>
      <c r="M20" s="80"/>
      <c r="N20" s="81">
        <v>1390</v>
      </c>
      <c r="O20" s="59"/>
    </row>
    <row r="21" spans="1:15" s="532" customFormat="1" ht="17.25">
      <c r="A21" s="1457">
        <v>14</v>
      </c>
      <c r="B21" s="1481"/>
      <c r="C21" s="83"/>
      <c r="D21" s="76" t="s">
        <v>603</v>
      </c>
      <c r="E21" s="1482"/>
      <c r="F21" s="74"/>
      <c r="G21" s="74"/>
      <c r="H21" s="75"/>
      <c r="I21" s="1402">
        <f t="shared" si="0"/>
        <v>0</v>
      </c>
      <c r="J21" s="650"/>
      <c r="K21" s="650"/>
      <c r="L21" s="650"/>
      <c r="M21" s="650"/>
      <c r="N21" s="651"/>
      <c r="O21" s="82"/>
    </row>
    <row r="22" spans="1:15" s="1576" customFormat="1" ht="17.25">
      <c r="A22" s="1457">
        <v>15</v>
      </c>
      <c r="B22" s="1483"/>
      <c r="C22" s="67"/>
      <c r="D22" s="534" t="s">
        <v>984</v>
      </c>
      <c r="E22" s="73"/>
      <c r="F22" s="1484"/>
      <c r="G22" s="1484"/>
      <c r="H22" s="1485"/>
      <c r="I22" s="340">
        <f>SUM(J22:N22)</f>
        <v>2890</v>
      </c>
      <c r="J22" s="652">
        <f>SUM(J20:J21)</f>
        <v>0</v>
      </c>
      <c r="K22" s="652">
        <f>SUM(K20:K21)</f>
        <v>0</v>
      </c>
      <c r="L22" s="652">
        <f>SUM(L20:L21)</f>
        <v>1500</v>
      </c>
      <c r="M22" s="652">
        <f>SUM(M20:M21)</f>
        <v>0</v>
      </c>
      <c r="N22" s="653">
        <f>SUM(N20:N21)</f>
        <v>1390</v>
      </c>
      <c r="O22" s="359"/>
    </row>
    <row r="23" spans="1:14" s="53" customFormat="1" ht="21.75" customHeight="1">
      <c r="A23" s="1457">
        <v>16</v>
      </c>
      <c r="B23" s="77"/>
      <c r="C23" s="73">
        <v>4</v>
      </c>
      <c r="D23" s="78" t="s">
        <v>213</v>
      </c>
      <c r="E23" s="73" t="s">
        <v>33</v>
      </c>
      <c r="F23" s="44">
        <v>6175</v>
      </c>
      <c r="G23" s="44">
        <v>6000</v>
      </c>
      <c r="H23" s="79">
        <v>7673</v>
      </c>
      <c r="I23" s="1423"/>
      <c r="J23" s="73"/>
      <c r="K23" s="73"/>
      <c r="L23" s="73"/>
      <c r="M23" s="73"/>
      <c r="N23" s="1486"/>
    </row>
    <row r="24" spans="1:15" s="1255" customFormat="1" ht="16.5">
      <c r="A24" s="1457">
        <v>17</v>
      </c>
      <c r="B24" s="1487"/>
      <c r="C24" s="1251"/>
      <c r="D24" s="1256" t="s">
        <v>602</v>
      </c>
      <c r="E24" s="1488"/>
      <c r="F24" s="1489"/>
      <c r="G24" s="1489"/>
      <c r="H24" s="1490"/>
      <c r="I24" s="1434">
        <f t="shared" si="0"/>
        <v>6000</v>
      </c>
      <c r="J24" s="1435">
        <v>800</v>
      </c>
      <c r="K24" s="1435">
        <v>400</v>
      </c>
      <c r="L24" s="1435">
        <v>4800</v>
      </c>
      <c r="M24" s="1435"/>
      <c r="N24" s="1436"/>
      <c r="O24" s="1437">
        <f>SUM(J24:N24)-I24</f>
        <v>0</v>
      </c>
    </row>
    <row r="25" spans="1:15" s="53" customFormat="1" ht="16.5">
      <c r="A25" s="1457">
        <v>18</v>
      </c>
      <c r="B25" s="524"/>
      <c r="C25" s="67"/>
      <c r="D25" s="68" t="s">
        <v>875</v>
      </c>
      <c r="E25" s="525"/>
      <c r="F25" s="526"/>
      <c r="G25" s="526"/>
      <c r="H25" s="527"/>
      <c r="I25" s="1423">
        <f t="shared" si="0"/>
        <v>7327</v>
      </c>
      <c r="J25" s="80">
        <v>800</v>
      </c>
      <c r="K25" s="80">
        <v>400</v>
      </c>
      <c r="L25" s="80">
        <v>6127</v>
      </c>
      <c r="M25" s="80"/>
      <c r="N25" s="81"/>
      <c r="O25" s="59"/>
    </row>
    <row r="26" spans="1:15" s="532" customFormat="1" ht="17.25">
      <c r="A26" s="1457">
        <v>19</v>
      </c>
      <c r="B26" s="528"/>
      <c r="C26" s="83"/>
      <c r="D26" s="76" t="s">
        <v>603</v>
      </c>
      <c r="E26" s="529"/>
      <c r="F26" s="530"/>
      <c r="G26" s="530"/>
      <c r="H26" s="531"/>
      <c r="I26" s="1402">
        <f t="shared" si="0"/>
        <v>0</v>
      </c>
      <c r="J26" s="650"/>
      <c r="K26" s="650"/>
      <c r="L26" s="650"/>
      <c r="M26" s="650"/>
      <c r="N26" s="651"/>
      <c r="O26" s="82"/>
    </row>
    <row r="27" spans="1:15" s="1576" customFormat="1" ht="17.25">
      <c r="A27" s="1457">
        <v>20</v>
      </c>
      <c r="B27" s="533"/>
      <c r="C27" s="67"/>
      <c r="D27" s="534" t="s">
        <v>984</v>
      </c>
      <c r="E27" s="525"/>
      <c r="F27" s="535"/>
      <c r="G27" s="535"/>
      <c r="H27" s="536"/>
      <c r="I27" s="340">
        <f t="shared" si="0"/>
        <v>7327</v>
      </c>
      <c r="J27" s="652">
        <f>SUM(J25:J26)</f>
        <v>800</v>
      </c>
      <c r="K27" s="652">
        <f>SUM(K25:K26)</f>
        <v>400</v>
      </c>
      <c r="L27" s="652">
        <f>SUM(L25:L26)</f>
        <v>6127</v>
      </c>
      <c r="M27" s="652">
        <f>SUM(M25:M26)</f>
        <v>0</v>
      </c>
      <c r="N27" s="653">
        <f>SUM(N25:N26)</f>
        <v>0</v>
      </c>
      <c r="O27" s="359"/>
    </row>
    <row r="28" spans="1:14" s="53" customFormat="1" ht="21.75" customHeight="1">
      <c r="A28" s="1457">
        <v>21</v>
      </c>
      <c r="B28" s="77"/>
      <c r="C28" s="73">
        <v>5</v>
      </c>
      <c r="D28" s="78" t="s">
        <v>214</v>
      </c>
      <c r="E28" s="73" t="s">
        <v>33</v>
      </c>
      <c r="F28" s="44">
        <v>5434</v>
      </c>
      <c r="G28" s="44">
        <v>8000</v>
      </c>
      <c r="H28" s="79">
        <v>7494</v>
      </c>
      <c r="I28" s="1423"/>
      <c r="J28" s="73"/>
      <c r="K28" s="73"/>
      <c r="L28" s="73"/>
      <c r="M28" s="73"/>
      <c r="N28" s="1486"/>
    </row>
    <row r="29" spans="1:15" s="1255" customFormat="1" ht="16.5">
      <c r="A29" s="1457">
        <v>22</v>
      </c>
      <c r="B29" s="1250"/>
      <c r="C29" s="1251"/>
      <c r="D29" s="1256" t="s">
        <v>602</v>
      </c>
      <c r="E29" s="1433"/>
      <c r="F29" s="1253"/>
      <c r="G29" s="1253"/>
      <c r="H29" s="1254"/>
      <c r="I29" s="1434">
        <f t="shared" si="0"/>
        <v>13000</v>
      </c>
      <c r="J29" s="1435"/>
      <c r="K29" s="1435"/>
      <c r="L29" s="1435">
        <v>13000</v>
      </c>
      <c r="M29" s="1435"/>
      <c r="N29" s="1436"/>
      <c r="O29" s="1437">
        <f>SUM(J29:N29)-I29</f>
        <v>0</v>
      </c>
    </row>
    <row r="30" spans="1:15" s="53" customFormat="1" ht="16.5">
      <c r="A30" s="1457">
        <v>23</v>
      </c>
      <c r="B30" s="524"/>
      <c r="C30" s="67"/>
      <c r="D30" s="68" t="s">
        <v>875</v>
      </c>
      <c r="E30" s="525"/>
      <c r="F30" s="526"/>
      <c r="G30" s="526"/>
      <c r="H30" s="527"/>
      <c r="I30" s="1423">
        <f t="shared" si="0"/>
        <v>14027</v>
      </c>
      <c r="J30" s="80"/>
      <c r="K30" s="80"/>
      <c r="L30" s="80">
        <v>14027</v>
      </c>
      <c r="M30" s="80"/>
      <c r="N30" s="81"/>
      <c r="O30" s="59"/>
    </row>
    <row r="31" spans="1:15" s="532" customFormat="1" ht="17.25">
      <c r="A31" s="1457">
        <v>24</v>
      </c>
      <c r="B31" s="528"/>
      <c r="C31" s="83"/>
      <c r="D31" s="76" t="s">
        <v>603</v>
      </c>
      <c r="E31" s="529"/>
      <c r="F31" s="530"/>
      <c r="G31" s="530"/>
      <c r="H31" s="531"/>
      <c r="I31" s="1402">
        <f t="shared" si="0"/>
        <v>0</v>
      </c>
      <c r="J31" s="650"/>
      <c r="K31" s="650"/>
      <c r="L31" s="650"/>
      <c r="M31" s="650"/>
      <c r="N31" s="651"/>
      <c r="O31" s="82"/>
    </row>
    <row r="32" spans="1:15" s="1576" customFormat="1" ht="17.25">
      <c r="A32" s="1457">
        <v>25</v>
      </c>
      <c r="B32" s="533"/>
      <c r="C32" s="67"/>
      <c r="D32" s="534" t="s">
        <v>984</v>
      </c>
      <c r="E32" s="525"/>
      <c r="F32" s="535"/>
      <c r="G32" s="535"/>
      <c r="H32" s="536"/>
      <c r="I32" s="340">
        <f>SUM(J32:N32)</f>
        <v>14027</v>
      </c>
      <c r="J32" s="652">
        <f>SUM(J30:J31)</f>
        <v>0</v>
      </c>
      <c r="K32" s="652">
        <f>SUM(K30:K31)</f>
        <v>0</v>
      </c>
      <c r="L32" s="652">
        <f>SUM(L30:L31)</f>
        <v>14027</v>
      </c>
      <c r="M32" s="652">
        <f>SUM(M30:M31)</f>
        <v>0</v>
      </c>
      <c r="N32" s="653">
        <f>SUM(N30:N31)</f>
        <v>0</v>
      </c>
      <c r="O32" s="359"/>
    </row>
    <row r="33" spans="1:14" s="53" customFormat="1" ht="21.75" customHeight="1">
      <c r="A33" s="1457">
        <v>26</v>
      </c>
      <c r="B33" s="77"/>
      <c r="C33" s="73">
        <v>6</v>
      </c>
      <c r="D33" s="78" t="s">
        <v>18</v>
      </c>
      <c r="E33" s="73" t="s">
        <v>33</v>
      </c>
      <c r="F33" s="44">
        <v>8587</v>
      </c>
      <c r="G33" s="44">
        <v>7000</v>
      </c>
      <c r="H33" s="79">
        <v>6242</v>
      </c>
      <c r="I33" s="1423"/>
      <c r="J33" s="73"/>
      <c r="K33" s="73"/>
      <c r="L33" s="73"/>
      <c r="M33" s="73"/>
      <c r="N33" s="1486"/>
    </row>
    <row r="34" spans="1:15" s="1255" customFormat="1" ht="16.5">
      <c r="A34" s="1457">
        <v>27</v>
      </c>
      <c r="B34" s="1250"/>
      <c r="C34" s="1251"/>
      <c r="D34" s="1256" t="s">
        <v>602</v>
      </c>
      <c r="E34" s="1433"/>
      <c r="F34" s="1253"/>
      <c r="G34" s="1253"/>
      <c r="H34" s="1254"/>
      <c r="I34" s="1434">
        <f t="shared" si="0"/>
        <v>7000</v>
      </c>
      <c r="J34" s="1435">
        <v>2680</v>
      </c>
      <c r="K34" s="1435">
        <v>1829</v>
      </c>
      <c r="L34" s="1435">
        <v>2491</v>
      </c>
      <c r="M34" s="1435"/>
      <c r="N34" s="1436"/>
      <c r="O34" s="1437">
        <f>SUM(J34:N34)-I34</f>
        <v>0</v>
      </c>
    </row>
    <row r="35" spans="1:15" s="53" customFormat="1" ht="16.5">
      <c r="A35" s="1457">
        <v>28</v>
      </c>
      <c r="B35" s="524"/>
      <c r="C35" s="67"/>
      <c r="D35" s="68" t="s">
        <v>875</v>
      </c>
      <c r="E35" s="525"/>
      <c r="F35" s="526"/>
      <c r="G35" s="526"/>
      <c r="H35" s="527"/>
      <c r="I35" s="1423">
        <f t="shared" si="0"/>
        <v>8377</v>
      </c>
      <c r="J35" s="80">
        <v>2680</v>
      </c>
      <c r="K35" s="80">
        <v>1829</v>
      </c>
      <c r="L35" s="80">
        <v>3868</v>
      </c>
      <c r="M35" s="80"/>
      <c r="N35" s="81"/>
      <c r="O35" s="59"/>
    </row>
    <row r="36" spans="1:15" s="532" customFormat="1" ht="17.25">
      <c r="A36" s="1457">
        <v>29</v>
      </c>
      <c r="B36" s="528"/>
      <c r="C36" s="83"/>
      <c r="D36" s="76" t="s">
        <v>603</v>
      </c>
      <c r="E36" s="529"/>
      <c r="F36" s="530"/>
      <c r="G36" s="530"/>
      <c r="H36" s="531"/>
      <c r="I36" s="1402">
        <f t="shared" si="0"/>
        <v>0</v>
      </c>
      <c r="J36" s="650"/>
      <c r="K36" s="650"/>
      <c r="L36" s="650"/>
      <c r="M36" s="650"/>
      <c r="N36" s="651"/>
      <c r="O36" s="82"/>
    </row>
    <row r="37" spans="1:15" s="1576" customFormat="1" ht="17.25">
      <c r="A37" s="1457">
        <v>30</v>
      </c>
      <c r="B37" s="533"/>
      <c r="C37" s="67"/>
      <c r="D37" s="534" t="s">
        <v>984</v>
      </c>
      <c r="E37" s="525"/>
      <c r="F37" s="535"/>
      <c r="G37" s="535"/>
      <c r="H37" s="536"/>
      <c r="I37" s="340">
        <f t="shared" si="0"/>
        <v>8377</v>
      </c>
      <c r="J37" s="652">
        <f>SUM(J35:J36)</f>
        <v>2680</v>
      </c>
      <c r="K37" s="652">
        <f>SUM(K35:K36)</f>
        <v>1829</v>
      </c>
      <c r="L37" s="652">
        <f>SUM(L35:L36)</f>
        <v>3868</v>
      </c>
      <c r="M37" s="652">
        <f>SUM(M35:M36)</f>
        <v>0</v>
      </c>
      <c r="N37" s="653">
        <f>SUM(N35:N36)</f>
        <v>0</v>
      </c>
      <c r="O37" s="359"/>
    </row>
    <row r="38" spans="1:14" s="53" customFormat="1" ht="21.75" customHeight="1">
      <c r="A38" s="1457">
        <v>31</v>
      </c>
      <c r="B38" s="77"/>
      <c r="C38" s="73">
        <v>7</v>
      </c>
      <c r="D38" s="78" t="s">
        <v>215</v>
      </c>
      <c r="E38" s="73" t="s">
        <v>33</v>
      </c>
      <c r="F38" s="44">
        <v>3385</v>
      </c>
      <c r="G38" s="44">
        <v>2000</v>
      </c>
      <c r="H38" s="79">
        <v>2000</v>
      </c>
      <c r="I38" s="1423"/>
      <c r="J38" s="73"/>
      <c r="K38" s="73"/>
      <c r="L38" s="73"/>
      <c r="M38" s="73"/>
      <c r="N38" s="1486"/>
    </row>
    <row r="39" spans="1:15" s="1255" customFormat="1" ht="16.5">
      <c r="A39" s="1457">
        <v>32</v>
      </c>
      <c r="B39" s="1250"/>
      <c r="C39" s="1251"/>
      <c r="D39" s="1256" t="s">
        <v>602</v>
      </c>
      <c r="E39" s="1433"/>
      <c r="F39" s="1253"/>
      <c r="G39" s="1253"/>
      <c r="H39" s="1254"/>
      <c r="I39" s="1434">
        <f t="shared" si="0"/>
        <v>1000</v>
      </c>
      <c r="J39" s="1435"/>
      <c r="K39" s="1435"/>
      <c r="L39" s="1435">
        <v>1000</v>
      </c>
      <c r="M39" s="1435"/>
      <c r="N39" s="1436"/>
      <c r="O39" s="1437">
        <f>SUM(J39:N39)-I39</f>
        <v>0</v>
      </c>
    </row>
    <row r="40" spans="1:15" s="53" customFormat="1" ht="16.5">
      <c r="A40" s="1457">
        <v>33</v>
      </c>
      <c r="B40" s="524"/>
      <c r="C40" s="67"/>
      <c r="D40" s="68" t="s">
        <v>875</v>
      </c>
      <c r="E40" s="525"/>
      <c r="F40" s="526"/>
      <c r="G40" s="526"/>
      <c r="H40" s="527"/>
      <c r="I40" s="1423">
        <f t="shared" si="0"/>
        <v>1000</v>
      </c>
      <c r="J40" s="80"/>
      <c r="K40" s="80"/>
      <c r="L40" s="80">
        <v>1000</v>
      </c>
      <c r="M40" s="80"/>
      <c r="N40" s="81"/>
      <c r="O40" s="59"/>
    </row>
    <row r="41" spans="1:15" s="532" customFormat="1" ht="17.25">
      <c r="A41" s="1457">
        <v>34</v>
      </c>
      <c r="B41" s="528"/>
      <c r="C41" s="83"/>
      <c r="D41" s="76" t="s">
        <v>603</v>
      </c>
      <c r="E41" s="529"/>
      <c r="F41" s="530"/>
      <c r="G41" s="530"/>
      <c r="H41" s="531"/>
      <c r="I41" s="1402">
        <f t="shared" si="0"/>
        <v>0</v>
      </c>
      <c r="J41" s="650"/>
      <c r="K41" s="650"/>
      <c r="L41" s="650"/>
      <c r="M41" s="650"/>
      <c r="N41" s="651"/>
      <c r="O41" s="82"/>
    </row>
    <row r="42" spans="1:15" s="1576" customFormat="1" ht="17.25">
      <c r="A42" s="1457">
        <v>35</v>
      </c>
      <c r="B42" s="533"/>
      <c r="C42" s="67"/>
      <c r="D42" s="534" t="s">
        <v>984</v>
      </c>
      <c r="E42" s="525"/>
      <c r="F42" s="535"/>
      <c r="G42" s="535"/>
      <c r="H42" s="536"/>
      <c r="I42" s="340">
        <f t="shared" si="0"/>
        <v>1000</v>
      </c>
      <c r="J42" s="652">
        <f>SUM(J40:J41)</f>
        <v>0</v>
      </c>
      <c r="K42" s="652">
        <f>SUM(K40:K41)</f>
        <v>0</v>
      </c>
      <c r="L42" s="652">
        <f>SUM(L40:L41)</f>
        <v>1000</v>
      </c>
      <c r="M42" s="652">
        <f>SUM(M40:M41)</f>
        <v>0</v>
      </c>
      <c r="N42" s="653">
        <f>SUM(N40:N41)</f>
        <v>0</v>
      </c>
      <c r="O42" s="359"/>
    </row>
    <row r="43" spans="1:14" s="53" customFormat="1" ht="21.75" customHeight="1">
      <c r="A43" s="1457">
        <v>36</v>
      </c>
      <c r="B43" s="77"/>
      <c r="C43" s="73">
        <v>8</v>
      </c>
      <c r="D43" s="78" t="s">
        <v>16</v>
      </c>
      <c r="E43" s="73" t="s">
        <v>33</v>
      </c>
      <c r="F43" s="44">
        <f>SUM(F48:F73)</f>
        <v>29933</v>
      </c>
      <c r="G43" s="44">
        <f>SUM(G48:G73)</f>
        <v>42300</v>
      </c>
      <c r="H43" s="79">
        <f>SUM(H48:H73)</f>
        <v>39310</v>
      </c>
      <c r="I43" s="1423"/>
      <c r="J43" s="73"/>
      <c r="K43" s="73"/>
      <c r="L43" s="73"/>
      <c r="M43" s="73"/>
      <c r="N43" s="1486"/>
    </row>
    <row r="44" spans="1:15" s="1255" customFormat="1" ht="16.5">
      <c r="A44" s="1457">
        <v>37</v>
      </c>
      <c r="B44" s="1250"/>
      <c r="C44" s="1251"/>
      <c r="D44" s="1256" t="s">
        <v>602</v>
      </c>
      <c r="E44" s="1433"/>
      <c r="F44" s="1253"/>
      <c r="G44" s="1253"/>
      <c r="H44" s="1254"/>
      <c r="I44" s="1434">
        <f t="shared" si="0"/>
        <v>47300</v>
      </c>
      <c r="J44" s="1435">
        <f>SUM(J49,J54,J59,J64,J69,J74)</f>
        <v>0</v>
      </c>
      <c r="K44" s="1435">
        <f>SUM(K49,K54,K59,K64,K69,K74)</f>
        <v>0</v>
      </c>
      <c r="L44" s="1435">
        <f>SUM(L49,L54,L59,L64,L69,L74)</f>
        <v>15300</v>
      </c>
      <c r="M44" s="1435">
        <f>SUM(M49,M54,M59,M64,M69,M74)</f>
        <v>0</v>
      </c>
      <c r="N44" s="1436">
        <f>SUM(N49,N54,N59,N64,N69,N74)</f>
        <v>32000</v>
      </c>
      <c r="O44" s="1437">
        <f>SUM(J44:N44)-I44</f>
        <v>0</v>
      </c>
    </row>
    <row r="45" spans="1:15" s="53" customFormat="1" ht="16.5">
      <c r="A45" s="1457">
        <v>38</v>
      </c>
      <c r="B45" s="524"/>
      <c r="C45" s="67"/>
      <c r="D45" s="68" t="s">
        <v>875</v>
      </c>
      <c r="E45" s="525"/>
      <c r="F45" s="526"/>
      <c r="G45" s="526"/>
      <c r="H45" s="527"/>
      <c r="I45" s="1423">
        <f t="shared" si="0"/>
        <v>49443</v>
      </c>
      <c r="J45" s="80">
        <f>SUM(J50,J55,J60,J65,J70,J75)</f>
        <v>0</v>
      </c>
      <c r="K45" s="80">
        <f>SUM(K50,K55,K60,K65,K70,K75)</f>
        <v>0</v>
      </c>
      <c r="L45" s="80">
        <f>SUM(L50,L55,L60,L65,L70,L75)</f>
        <v>8443</v>
      </c>
      <c r="M45" s="80">
        <f>SUM(M50,M55,M60,M65,M70,M75)</f>
        <v>0</v>
      </c>
      <c r="N45" s="81">
        <f>SUM(N50,N55,N60,N65,N70,N75)</f>
        <v>41000</v>
      </c>
      <c r="O45" s="59"/>
    </row>
    <row r="46" spans="1:15" s="532" customFormat="1" ht="17.25">
      <c r="A46" s="1457">
        <v>39</v>
      </c>
      <c r="B46" s="528"/>
      <c r="C46" s="83"/>
      <c r="D46" s="76" t="s">
        <v>603</v>
      </c>
      <c r="E46" s="529"/>
      <c r="F46" s="530"/>
      <c r="G46" s="530"/>
      <c r="H46" s="531"/>
      <c r="I46" s="1402">
        <f t="shared" si="0"/>
        <v>0</v>
      </c>
      <c r="J46" s="650">
        <f>SUM(J51,J56,J61,J66,J71,J76)</f>
        <v>0</v>
      </c>
      <c r="K46" s="650">
        <f>SUM(K51,K56,K61,K66,K71,K76)</f>
        <v>0</v>
      </c>
      <c r="L46" s="650">
        <f>SUM(L51,L56,L61,L66,L71,L76)</f>
        <v>0</v>
      </c>
      <c r="M46" s="650">
        <f>SUM(M51,M56,M61,M66,M71,M76)</f>
        <v>0</v>
      </c>
      <c r="N46" s="651">
        <f>SUM(N51,N56,N61,N66,N71,N76)</f>
        <v>0</v>
      </c>
      <c r="O46" s="82"/>
    </row>
    <row r="47" spans="1:15" s="1576" customFormat="1" ht="17.25">
      <c r="A47" s="1457">
        <v>40</v>
      </c>
      <c r="B47" s="533"/>
      <c r="C47" s="67"/>
      <c r="D47" s="534" t="s">
        <v>984</v>
      </c>
      <c r="E47" s="525"/>
      <c r="F47" s="535"/>
      <c r="G47" s="535"/>
      <c r="H47" s="536"/>
      <c r="I47" s="340">
        <f t="shared" si="0"/>
        <v>49443</v>
      </c>
      <c r="J47" s="652">
        <f>SUM(J45:J46)</f>
        <v>0</v>
      </c>
      <c r="K47" s="652">
        <f>SUM(K45:K46)</f>
        <v>0</v>
      </c>
      <c r="L47" s="652">
        <f>SUM(L45:L46)</f>
        <v>8443</v>
      </c>
      <c r="M47" s="652">
        <f>SUM(M45:M46)</f>
        <v>0</v>
      </c>
      <c r="N47" s="653">
        <f>SUM(N45:N46)</f>
        <v>41000</v>
      </c>
      <c r="O47" s="359"/>
    </row>
    <row r="48" spans="1:15" s="59" customFormat="1" ht="17.25">
      <c r="A48" s="1457">
        <v>41</v>
      </c>
      <c r="B48" s="66"/>
      <c r="C48" s="767"/>
      <c r="D48" s="72" t="s">
        <v>216</v>
      </c>
      <c r="E48" s="73"/>
      <c r="F48" s="74">
        <v>20000</v>
      </c>
      <c r="G48" s="74">
        <v>22000</v>
      </c>
      <c r="H48" s="75">
        <v>22000</v>
      </c>
      <c r="I48" s="1423"/>
      <c r="J48" s="80"/>
      <c r="K48" s="80"/>
      <c r="L48" s="80"/>
      <c r="M48" s="80"/>
      <c r="N48" s="81"/>
      <c r="O48" s="53"/>
    </row>
    <row r="49" spans="1:15" s="1255" customFormat="1" ht="16.5">
      <c r="A49" s="1457">
        <v>42</v>
      </c>
      <c r="B49" s="1250"/>
      <c r="C49" s="1251"/>
      <c r="D49" s="1252" t="s">
        <v>602</v>
      </c>
      <c r="E49" s="1433"/>
      <c r="F49" s="1253"/>
      <c r="G49" s="1253"/>
      <c r="H49" s="1254"/>
      <c r="I49" s="1434">
        <f t="shared" si="0"/>
        <v>22000</v>
      </c>
      <c r="J49" s="1435"/>
      <c r="K49" s="1435"/>
      <c r="L49" s="1435"/>
      <c r="M49" s="1435"/>
      <c r="N49" s="1436">
        <v>22000</v>
      </c>
      <c r="O49" s="1437">
        <f>SUM(J49:N49)-I49</f>
        <v>0</v>
      </c>
    </row>
    <row r="50" spans="1:15" s="53" customFormat="1" ht="16.5">
      <c r="A50" s="1457">
        <v>43</v>
      </c>
      <c r="B50" s="524"/>
      <c r="C50" s="67"/>
      <c r="D50" s="539" t="s">
        <v>875</v>
      </c>
      <c r="E50" s="525"/>
      <c r="F50" s="526"/>
      <c r="G50" s="526"/>
      <c r="H50" s="527"/>
      <c r="I50" s="1423">
        <f t="shared" si="0"/>
        <v>22000</v>
      </c>
      <c r="J50" s="80"/>
      <c r="K50" s="80"/>
      <c r="L50" s="80"/>
      <c r="M50" s="80"/>
      <c r="N50" s="81">
        <v>22000</v>
      </c>
      <c r="O50" s="59"/>
    </row>
    <row r="51" spans="1:15" s="532" customFormat="1" ht="17.25">
      <c r="A51" s="1457">
        <v>44</v>
      </c>
      <c r="B51" s="528"/>
      <c r="C51" s="83"/>
      <c r="D51" s="540" t="s">
        <v>603</v>
      </c>
      <c r="E51" s="529"/>
      <c r="F51" s="530"/>
      <c r="G51" s="530"/>
      <c r="H51" s="531"/>
      <c r="I51" s="1402">
        <f t="shared" si="0"/>
        <v>0</v>
      </c>
      <c r="J51" s="650"/>
      <c r="K51" s="650"/>
      <c r="L51" s="650"/>
      <c r="M51" s="650"/>
      <c r="N51" s="651"/>
      <c r="O51" s="82"/>
    </row>
    <row r="52" spans="1:15" s="1576" customFormat="1" ht="17.25">
      <c r="A52" s="1457">
        <v>45</v>
      </c>
      <c r="B52" s="533"/>
      <c r="C52" s="67"/>
      <c r="D52" s="541" t="s">
        <v>984</v>
      </c>
      <c r="E52" s="525"/>
      <c r="F52" s="535"/>
      <c r="G52" s="535"/>
      <c r="H52" s="536"/>
      <c r="I52" s="340">
        <f t="shared" si="0"/>
        <v>22000</v>
      </c>
      <c r="J52" s="652">
        <f>SUM(J50:J51)</f>
        <v>0</v>
      </c>
      <c r="K52" s="652">
        <f>SUM(K50:K51)</f>
        <v>0</v>
      </c>
      <c r="L52" s="652">
        <f>SUM(L50:L51)</f>
        <v>0</v>
      </c>
      <c r="M52" s="652">
        <f>SUM(M50:M51)</f>
        <v>0</v>
      </c>
      <c r="N52" s="653">
        <f>SUM(N50:N51)</f>
        <v>22000</v>
      </c>
      <c r="O52" s="359"/>
    </row>
    <row r="53" spans="1:15" s="59" customFormat="1" ht="17.25">
      <c r="A53" s="1457">
        <v>46</v>
      </c>
      <c r="B53" s="66"/>
      <c r="C53" s="767"/>
      <c r="D53" s="72" t="s">
        <v>217</v>
      </c>
      <c r="E53" s="73"/>
      <c r="F53" s="74">
        <v>933</v>
      </c>
      <c r="G53" s="74">
        <v>8300</v>
      </c>
      <c r="H53" s="75">
        <v>7310</v>
      </c>
      <c r="I53" s="1423"/>
      <c r="J53" s="80"/>
      <c r="K53" s="80"/>
      <c r="L53" s="80"/>
      <c r="M53" s="80"/>
      <c r="N53" s="81"/>
      <c r="O53" s="53"/>
    </row>
    <row r="54" spans="1:15" s="1255" customFormat="1" ht="16.5">
      <c r="A54" s="1457">
        <v>47</v>
      </c>
      <c r="B54" s="1250"/>
      <c r="C54" s="1251"/>
      <c r="D54" s="1252" t="s">
        <v>602</v>
      </c>
      <c r="E54" s="1433"/>
      <c r="F54" s="1253"/>
      <c r="G54" s="1253"/>
      <c r="H54" s="1254"/>
      <c r="I54" s="1434">
        <f t="shared" si="0"/>
        <v>8300</v>
      </c>
      <c r="J54" s="1435"/>
      <c r="K54" s="1435"/>
      <c r="L54" s="1435">
        <v>8300</v>
      </c>
      <c r="M54" s="1435"/>
      <c r="N54" s="1436"/>
      <c r="O54" s="1437">
        <f>SUM(J54:N54)-I54</f>
        <v>0</v>
      </c>
    </row>
    <row r="55" spans="1:15" s="53" customFormat="1" ht="16.5">
      <c r="A55" s="1457">
        <v>48</v>
      </c>
      <c r="B55" s="524"/>
      <c r="C55" s="67"/>
      <c r="D55" s="539" t="s">
        <v>875</v>
      </c>
      <c r="E55" s="525"/>
      <c r="F55" s="526"/>
      <c r="G55" s="526"/>
      <c r="H55" s="527"/>
      <c r="I55" s="1423">
        <f t="shared" si="0"/>
        <v>8443</v>
      </c>
      <c r="J55" s="80"/>
      <c r="K55" s="80"/>
      <c r="L55" s="80">
        <v>8443</v>
      </c>
      <c r="M55" s="80"/>
      <c r="N55" s="81"/>
      <c r="O55" s="59"/>
    </row>
    <row r="56" spans="1:15" s="532" customFormat="1" ht="17.25">
      <c r="A56" s="1457">
        <v>49</v>
      </c>
      <c r="B56" s="528"/>
      <c r="C56" s="83"/>
      <c r="D56" s="540" t="s">
        <v>603</v>
      </c>
      <c r="E56" s="529"/>
      <c r="F56" s="530"/>
      <c r="G56" s="530"/>
      <c r="H56" s="531"/>
      <c r="I56" s="1402">
        <f t="shared" si="0"/>
        <v>0</v>
      </c>
      <c r="J56" s="650"/>
      <c r="K56" s="650"/>
      <c r="L56" s="650"/>
      <c r="M56" s="650"/>
      <c r="N56" s="651"/>
      <c r="O56" s="82"/>
    </row>
    <row r="57" spans="1:15" s="1576" customFormat="1" ht="17.25">
      <c r="A57" s="1457">
        <v>50</v>
      </c>
      <c r="B57" s="533"/>
      <c r="C57" s="67"/>
      <c r="D57" s="541" t="s">
        <v>984</v>
      </c>
      <c r="E57" s="525"/>
      <c r="F57" s="535"/>
      <c r="G57" s="535"/>
      <c r="H57" s="536"/>
      <c r="I57" s="340">
        <f t="shared" si="0"/>
        <v>8443</v>
      </c>
      <c r="J57" s="652">
        <f>SUM(J55:J56)</f>
        <v>0</v>
      </c>
      <c r="K57" s="652">
        <f>SUM(K55:K56)</f>
        <v>0</v>
      </c>
      <c r="L57" s="652">
        <f>SUM(L55:L56)</f>
        <v>8443</v>
      </c>
      <c r="M57" s="652">
        <f>SUM(M55:M56)</f>
        <v>0</v>
      </c>
      <c r="N57" s="653">
        <f>SUM(N55:N56)</f>
        <v>0</v>
      </c>
      <c r="O57" s="359"/>
    </row>
    <row r="58" spans="1:15" s="59" customFormat="1" ht="17.25">
      <c r="A58" s="1457">
        <v>51</v>
      </c>
      <c r="B58" s="66"/>
      <c r="C58" s="767"/>
      <c r="D58" s="72" t="s">
        <v>218</v>
      </c>
      <c r="E58" s="73"/>
      <c r="F58" s="74">
        <v>1500</v>
      </c>
      <c r="G58" s="74">
        <v>2000</v>
      </c>
      <c r="H58" s="75">
        <v>2000</v>
      </c>
      <c r="I58" s="1423"/>
      <c r="J58" s="80"/>
      <c r="K58" s="80"/>
      <c r="L58" s="80"/>
      <c r="M58" s="80"/>
      <c r="N58" s="81"/>
      <c r="O58" s="53"/>
    </row>
    <row r="59" spans="1:15" s="1255" customFormat="1" ht="16.5">
      <c r="A59" s="1457">
        <v>52</v>
      </c>
      <c r="B59" s="1250"/>
      <c r="C59" s="1251"/>
      <c r="D59" s="1252" t="s">
        <v>602</v>
      </c>
      <c r="E59" s="1433"/>
      <c r="F59" s="1253"/>
      <c r="G59" s="1253"/>
      <c r="H59" s="1254"/>
      <c r="I59" s="1434">
        <f t="shared" si="0"/>
        <v>2000</v>
      </c>
      <c r="J59" s="1435"/>
      <c r="K59" s="1435"/>
      <c r="L59" s="1435"/>
      <c r="M59" s="1435"/>
      <c r="N59" s="1436">
        <v>2000</v>
      </c>
      <c r="O59" s="1437">
        <f>SUM(J59:N59)-I59</f>
        <v>0</v>
      </c>
    </row>
    <row r="60" spans="1:15" s="53" customFormat="1" ht="16.5">
      <c r="A60" s="1457">
        <v>53</v>
      </c>
      <c r="B60" s="524"/>
      <c r="C60" s="67"/>
      <c r="D60" s="539" t="s">
        <v>875</v>
      </c>
      <c r="E60" s="525"/>
      <c r="F60" s="526"/>
      <c r="G60" s="526"/>
      <c r="H60" s="527"/>
      <c r="I60" s="1423">
        <f t="shared" si="0"/>
        <v>2000</v>
      </c>
      <c r="J60" s="80"/>
      <c r="K60" s="80"/>
      <c r="L60" s="80"/>
      <c r="M60" s="80"/>
      <c r="N60" s="81">
        <v>2000</v>
      </c>
      <c r="O60" s="59"/>
    </row>
    <row r="61" spans="1:15" s="532" customFormat="1" ht="17.25">
      <c r="A61" s="1457">
        <v>54</v>
      </c>
      <c r="B61" s="528"/>
      <c r="C61" s="83"/>
      <c r="D61" s="540" t="s">
        <v>603</v>
      </c>
      <c r="E61" s="529"/>
      <c r="F61" s="530"/>
      <c r="G61" s="530"/>
      <c r="H61" s="531"/>
      <c r="I61" s="1402">
        <f t="shared" si="0"/>
        <v>0</v>
      </c>
      <c r="J61" s="650"/>
      <c r="K61" s="650"/>
      <c r="L61" s="650"/>
      <c r="M61" s="650"/>
      <c r="N61" s="651"/>
      <c r="O61" s="82"/>
    </row>
    <row r="62" spans="1:15" s="1576" customFormat="1" ht="17.25">
      <c r="A62" s="1457">
        <v>55</v>
      </c>
      <c r="B62" s="533"/>
      <c r="C62" s="67"/>
      <c r="D62" s="541" t="s">
        <v>984</v>
      </c>
      <c r="E62" s="525"/>
      <c r="F62" s="535"/>
      <c r="G62" s="535"/>
      <c r="H62" s="536"/>
      <c r="I62" s="340">
        <f t="shared" si="0"/>
        <v>2000</v>
      </c>
      <c r="J62" s="652">
        <f>SUM(J60:J61)</f>
        <v>0</v>
      </c>
      <c r="K62" s="652">
        <f>SUM(K60:K61)</f>
        <v>0</v>
      </c>
      <c r="L62" s="652">
        <f>SUM(L60:L61)</f>
        <v>0</v>
      </c>
      <c r="M62" s="652">
        <f>SUM(M60:M61)</f>
        <v>0</v>
      </c>
      <c r="N62" s="653">
        <f>SUM(N60:N61)</f>
        <v>2000</v>
      </c>
      <c r="O62" s="359"/>
    </row>
    <row r="63" spans="1:15" s="59" customFormat="1" ht="17.25">
      <c r="A63" s="1457">
        <v>56</v>
      </c>
      <c r="B63" s="66"/>
      <c r="C63" s="767"/>
      <c r="D63" s="72" t="s">
        <v>219</v>
      </c>
      <c r="E63" s="73"/>
      <c r="F63" s="74">
        <v>7500</v>
      </c>
      <c r="G63" s="74">
        <v>8000</v>
      </c>
      <c r="H63" s="75">
        <v>8000</v>
      </c>
      <c r="I63" s="1423"/>
      <c r="J63" s="80"/>
      <c r="K63" s="80"/>
      <c r="L63" s="80"/>
      <c r="M63" s="80"/>
      <c r="N63" s="81"/>
      <c r="O63" s="53"/>
    </row>
    <row r="64" spans="1:15" s="1255" customFormat="1" ht="16.5">
      <c r="A64" s="1457">
        <v>57</v>
      </c>
      <c r="B64" s="1250"/>
      <c r="C64" s="1251"/>
      <c r="D64" s="1252" t="s">
        <v>602</v>
      </c>
      <c r="E64" s="1433"/>
      <c r="F64" s="1253"/>
      <c r="G64" s="1253"/>
      <c r="H64" s="1254"/>
      <c r="I64" s="1434">
        <f t="shared" si="0"/>
        <v>8000</v>
      </c>
      <c r="J64" s="1435"/>
      <c r="K64" s="1435"/>
      <c r="L64" s="1435"/>
      <c r="M64" s="1435"/>
      <c r="N64" s="1436">
        <v>8000</v>
      </c>
      <c r="O64" s="1437">
        <f>SUM(J64:N64)-I64</f>
        <v>0</v>
      </c>
    </row>
    <row r="65" spans="1:15" s="53" customFormat="1" ht="16.5">
      <c r="A65" s="1457">
        <v>58</v>
      </c>
      <c r="B65" s="524"/>
      <c r="C65" s="67"/>
      <c r="D65" s="539" t="s">
        <v>875</v>
      </c>
      <c r="E65" s="525"/>
      <c r="F65" s="526"/>
      <c r="G65" s="526"/>
      <c r="H65" s="527"/>
      <c r="I65" s="1423">
        <f t="shared" si="0"/>
        <v>8000</v>
      </c>
      <c r="J65" s="80"/>
      <c r="K65" s="80"/>
      <c r="L65" s="80"/>
      <c r="M65" s="80"/>
      <c r="N65" s="81">
        <v>8000</v>
      </c>
      <c r="O65" s="59"/>
    </row>
    <row r="66" spans="1:15" s="532" customFormat="1" ht="17.25">
      <c r="A66" s="1457">
        <v>59</v>
      </c>
      <c r="B66" s="528"/>
      <c r="C66" s="83"/>
      <c r="D66" s="540" t="s">
        <v>603</v>
      </c>
      <c r="E66" s="529"/>
      <c r="F66" s="530"/>
      <c r="G66" s="530"/>
      <c r="H66" s="531"/>
      <c r="I66" s="1402">
        <f t="shared" si="0"/>
        <v>0</v>
      </c>
      <c r="J66" s="650"/>
      <c r="K66" s="650"/>
      <c r="L66" s="650"/>
      <c r="M66" s="650"/>
      <c r="N66" s="651"/>
      <c r="O66" s="82"/>
    </row>
    <row r="67" spans="1:15" s="1576" customFormat="1" ht="17.25">
      <c r="A67" s="1457">
        <v>60</v>
      </c>
      <c r="B67" s="533"/>
      <c r="C67" s="67"/>
      <c r="D67" s="541" t="s">
        <v>984</v>
      </c>
      <c r="E67" s="525"/>
      <c r="F67" s="535"/>
      <c r="G67" s="535"/>
      <c r="H67" s="536"/>
      <c r="I67" s="340">
        <f t="shared" si="0"/>
        <v>8000</v>
      </c>
      <c r="J67" s="652">
        <f>SUM(J65:J66)</f>
        <v>0</v>
      </c>
      <c r="K67" s="652">
        <f>SUM(K65:K66)</f>
        <v>0</v>
      </c>
      <c r="L67" s="652">
        <f>SUM(L65:L66)</f>
        <v>0</v>
      </c>
      <c r="M67" s="652">
        <f>SUM(M65:M66)</f>
        <v>0</v>
      </c>
      <c r="N67" s="653">
        <f>SUM(N65:N66)</f>
        <v>8000</v>
      </c>
      <c r="O67" s="359"/>
    </row>
    <row r="68" spans="1:15" s="59" customFormat="1" ht="17.25">
      <c r="A68" s="1457">
        <v>61</v>
      </c>
      <c r="B68" s="66"/>
      <c r="C68" s="767"/>
      <c r="D68" s="72" t="s">
        <v>220</v>
      </c>
      <c r="E68" s="73"/>
      <c r="F68" s="74"/>
      <c r="G68" s="74">
        <v>2000</v>
      </c>
      <c r="H68" s="75"/>
      <c r="I68" s="1423"/>
      <c r="J68" s="80"/>
      <c r="K68" s="80"/>
      <c r="L68" s="80"/>
      <c r="M68" s="80"/>
      <c r="N68" s="81"/>
      <c r="O68" s="53"/>
    </row>
    <row r="69" spans="1:15" s="1255" customFormat="1" ht="16.5">
      <c r="A69" s="1457">
        <v>62</v>
      </c>
      <c r="B69" s="1250"/>
      <c r="C69" s="1251"/>
      <c r="D69" s="1252" t="s">
        <v>602</v>
      </c>
      <c r="E69" s="1433"/>
      <c r="F69" s="1253"/>
      <c r="G69" s="1253"/>
      <c r="H69" s="1254"/>
      <c r="I69" s="1434">
        <f t="shared" si="0"/>
        <v>2000</v>
      </c>
      <c r="J69" s="1435"/>
      <c r="K69" s="1435"/>
      <c r="L69" s="1435">
        <v>2000</v>
      </c>
      <c r="M69" s="1435"/>
      <c r="N69" s="1436"/>
      <c r="O69" s="1437">
        <f>SUM(J69:N69)-I69</f>
        <v>0</v>
      </c>
    </row>
    <row r="70" spans="1:15" s="53" customFormat="1" ht="16.5">
      <c r="A70" s="1457">
        <v>63</v>
      </c>
      <c r="B70" s="524"/>
      <c r="C70" s="67"/>
      <c r="D70" s="539" t="s">
        <v>875</v>
      </c>
      <c r="E70" s="525"/>
      <c r="F70" s="526"/>
      <c r="G70" s="526"/>
      <c r="H70" s="527"/>
      <c r="I70" s="1423">
        <f t="shared" si="0"/>
        <v>4000</v>
      </c>
      <c r="J70" s="80"/>
      <c r="K70" s="80"/>
      <c r="L70" s="80"/>
      <c r="M70" s="80"/>
      <c r="N70" s="81">
        <v>4000</v>
      </c>
      <c r="O70" s="59"/>
    </row>
    <row r="71" spans="1:15" s="532" customFormat="1" ht="17.25">
      <c r="A71" s="1457">
        <v>64</v>
      </c>
      <c r="B71" s="528"/>
      <c r="C71" s="83"/>
      <c r="D71" s="540" t="s">
        <v>603</v>
      </c>
      <c r="E71" s="529"/>
      <c r="F71" s="530"/>
      <c r="G71" s="530"/>
      <c r="H71" s="531"/>
      <c r="I71" s="1402">
        <f t="shared" si="0"/>
        <v>0</v>
      </c>
      <c r="J71" s="650"/>
      <c r="K71" s="650"/>
      <c r="L71" s="650"/>
      <c r="M71" s="650"/>
      <c r="N71" s="651"/>
      <c r="O71" s="82"/>
    </row>
    <row r="72" spans="1:15" s="1576" customFormat="1" ht="17.25">
      <c r="A72" s="1457">
        <v>65</v>
      </c>
      <c r="B72" s="533"/>
      <c r="C72" s="67"/>
      <c r="D72" s="541" t="s">
        <v>984</v>
      </c>
      <c r="E72" s="525"/>
      <c r="F72" s="535"/>
      <c r="G72" s="535"/>
      <c r="H72" s="536"/>
      <c r="I72" s="340">
        <f t="shared" si="0"/>
        <v>4000</v>
      </c>
      <c r="J72" s="652">
        <f>SUM(J70:J71)</f>
        <v>0</v>
      </c>
      <c r="K72" s="652">
        <f>SUM(K70:K71)</f>
        <v>0</v>
      </c>
      <c r="L72" s="652">
        <f>SUM(L70:L71)</f>
        <v>0</v>
      </c>
      <c r="M72" s="652">
        <f>SUM(M70:M71)</f>
        <v>0</v>
      </c>
      <c r="N72" s="653">
        <f>SUM(N70:N71)</f>
        <v>4000</v>
      </c>
      <c r="O72" s="359"/>
    </row>
    <row r="73" spans="1:15" s="59" customFormat="1" ht="17.25">
      <c r="A73" s="1457">
        <v>66</v>
      </c>
      <c r="B73" s="66"/>
      <c r="C73" s="767"/>
      <c r="D73" s="72" t="s">
        <v>221</v>
      </c>
      <c r="E73" s="73"/>
      <c r="F73" s="74"/>
      <c r="G73" s="74"/>
      <c r="H73" s="75"/>
      <c r="I73" s="1423"/>
      <c r="J73" s="80"/>
      <c r="K73" s="80"/>
      <c r="L73" s="80"/>
      <c r="M73" s="80"/>
      <c r="N73" s="81"/>
      <c r="O73" s="53"/>
    </row>
    <row r="74" spans="1:15" s="1255" customFormat="1" ht="16.5">
      <c r="A74" s="1457">
        <v>67</v>
      </c>
      <c r="B74" s="1250"/>
      <c r="C74" s="1251"/>
      <c r="D74" s="1252" t="s">
        <v>602</v>
      </c>
      <c r="E74" s="1433"/>
      <c r="F74" s="1253"/>
      <c r="G74" s="1253"/>
      <c r="H74" s="1254"/>
      <c r="I74" s="1434">
        <f t="shared" si="0"/>
        <v>5000</v>
      </c>
      <c r="J74" s="1435"/>
      <c r="K74" s="1435"/>
      <c r="L74" s="1435">
        <v>5000</v>
      </c>
      <c r="M74" s="1435"/>
      <c r="N74" s="1436"/>
      <c r="O74" s="1437">
        <f>SUM(J74:N74)-I74</f>
        <v>0</v>
      </c>
    </row>
    <row r="75" spans="1:15" s="53" customFormat="1" ht="16.5">
      <c r="A75" s="1457">
        <v>68</v>
      </c>
      <c r="B75" s="524"/>
      <c r="C75" s="67"/>
      <c r="D75" s="539" t="s">
        <v>875</v>
      </c>
      <c r="E75" s="525"/>
      <c r="F75" s="526"/>
      <c r="G75" s="526"/>
      <c r="H75" s="527"/>
      <c r="I75" s="1423">
        <f t="shared" si="0"/>
        <v>5000</v>
      </c>
      <c r="J75" s="80"/>
      <c r="K75" s="80"/>
      <c r="L75" s="80"/>
      <c r="M75" s="80"/>
      <c r="N75" s="81">
        <v>5000</v>
      </c>
      <c r="O75" s="59"/>
    </row>
    <row r="76" spans="1:15" s="532" customFormat="1" ht="17.25">
      <c r="A76" s="1457">
        <v>69</v>
      </c>
      <c r="B76" s="528"/>
      <c r="C76" s="83"/>
      <c r="D76" s="540" t="s">
        <v>603</v>
      </c>
      <c r="E76" s="529"/>
      <c r="F76" s="530"/>
      <c r="G76" s="530"/>
      <c r="H76" s="531"/>
      <c r="I76" s="1402">
        <f t="shared" si="0"/>
        <v>0</v>
      </c>
      <c r="J76" s="650"/>
      <c r="K76" s="650"/>
      <c r="L76" s="650"/>
      <c r="M76" s="650"/>
      <c r="N76" s="651"/>
      <c r="O76" s="82"/>
    </row>
    <row r="77" spans="1:15" s="1576" customFormat="1" ht="17.25">
      <c r="A77" s="1457">
        <v>70</v>
      </c>
      <c r="B77" s="533"/>
      <c r="C77" s="67"/>
      <c r="D77" s="541" t="s">
        <v>984</v>
      </c>
      <c r="E77" s="525"/>
      <c r="F77" s="535"/>
      <c r="G77" s="535"/>
      <c r="H77" s="536"/>
      <c r="I77" s="340">
        <f t="shared" si="0"/>
        <v>5000</v>
      </c>
      <c r="J77" s="652">
        <f>SUM(J75:J76)</f>
        <v>0</v>
      </c>
      <c r="K77" s="652">
        <f>SUM(K75:K76)</f>
        <v>0</v>
      </c>
      <c r="L77" s="652">
        <f>SUM(L75:L76)</f>
        <v>0</v>
      </c>
      <c r="M77" s="652">
        <f>SUM(M75:M76)</f>
        <v>0</v>
      </c>
      <c r="N77" s="653">
        <f>SUM(N75:N76)</f>
        <v>5000</v>
      </c>
      <c r="O77" s="359"/>
    </row>
    <row r="78" spans="1:15" s="53" customFormat="1" ht="19.5" customHeight="1">
      <c r="A78" s="1457">
        <v>71</v>
      </c>
      <c r="B78" s="77"/>
      <c r="C78" s="73">
        <v>9</v>
      </c>
      <c r="D78" s="78" t="s">
        <v>222</v>
      </c>
      <c r="E78" s="73" t="s">
        <v>33</v>
      </c>
      <c r="F78" s="44">
        <v>2448</v>
      </c>
      <c r="G78" s="44">
        <v>3000</v>
      </c>
      <c r="H78" s="79">
        <v>7592</v>
      </c>
      <c r="I78" s="1423"/>
      <c r="J78" s="652"/>
      <c r="K78" s="652"/>
      <c r="L78" s="652"/>
      <c r="M78" s="652"/>
      <c r="N78" s="653"/>
      <c r="O78" s="1576"/>
    </row>
    <row r="79" spans="1:15" s="1255" customFormat="1" ht="16.5">
      <c r="A79" s="1457">
        <v>72</v>
      </c>
      <c r="B79" s="1250"/>
      <c r="C79" s="1251"/>
      <c r="D79" s="1256" t="s">
        <v>602</v>
      </c>
      <c r="E79" s="1433"/>
      <c r="F79" s="1253"/>
      <c r="G79" s="1253"/>
      <c r="H79" s="1254"/>
      <c r="I79" s="1434">
        <f t="shared" si="0"/>
        <v>3000</v>
      </c>
      <c r="J79" s="1435">
        <v>200</v>
      </c>
      <c r="K79" s="1435">
        <v>150</v>
      </c>
      <c r="L79" s="1435">
        <v>2650</v>
      </c>
      <c r="M79" s="1435"/>
      <c r="N79" s="1436"/>
      <c r="O79" s="1437">
        <f>SUM(J79:N79)-I79</f>
        <v>0</v>
      </c>
    </row>
    <row r="80" spans="1:15" s="53" customFormat="1" ht="16.5">
      <c r="A80" s="1457">
        <v>73</v>
      </c>
      <c r="B80" s="524"/>
      <c r="C80" s="67"/>
      <c r="D80" s="68" t="s">
        <v>875</v>
      </c>
      <c r="E80" s="525"/>
      <c r="F80" s="526"/>
      <c r="G80" s="526"/>
      <c r="H80" s="527"/>
      <c r="I80" s="1423">
        <f t="shared" si="0"/>
        <v>6709</v>
      </c>
      <c r="J80" s="80">
        <v>600</v>
      </c>
      <c r="K80" s="80">
        <v>300</v>
      </c>
      <c r="L80" s="80">
        <v>5809</v>
      </c>
      <c r="M80" s="80"/>
      <c r="N80" s="81"/>
      <c r="O80" s="59"/>
    </row>
    <row r="81" spans="1:15" s="532" customFormat="1" ht="17.25">
      <c r="A81" s="1457">
        <v>74</v>
      </c>
      <c r="B81" s="528"/>
      <c r="C81" s="83"/>
      <c r="D81" s="76" t="s">
        <v>1076</v>
      </c>
      <c r="E81" s="529"/>
      <c r="F81" s="530"/>
      <c r="G81" s="530"/>
      <c r="H81" s="531"/>
      <c r="I81" s="1402">
        <f t="shared" si="0"/>
        <v>-185</v>
      </c>
      <c r="J81" s="650"/>
      <c r="K81" s="650"/>
      <c r="L81" s="650">
        <v>-185</v>
      </c>
      <c r="M81" s="650"/>
      <c r="N81" s="651"/>
      <c r="O81" s="82"/>
    </row>
    <row r="82" spans="1:15" s="1576" customFormat="1" ht="17.25">
      <c r="A82" s="1457">
        <v>75</v>
      </c>
      <c r="B82" s="533"/>
      <c r="C82" s="67"/>
      <c r="D82" s="534" t="s">
        <v>984</v>
      </c>
      <c r="E82" s="525"/>
      <c r="F82" s="535"/>
      <c r="G82" s="535"/>
      <c r="H82" s="536"/>
      <c r="I82" s="340">
        <f t="shared" si="0"/>
        <v>6524</v>
      </c>
      <c r="J82" s="652">
        <f>SUM(J80:J81)</f>
        <v>600</v>
      </c>
      <c r="K82" s="652">
        <f>SUM(K80:K81)</f>
        <v>300</v>
      </c>
      <c r="L82" s="652">
        <f>SUM(L80:L81)</f>
        <v>5624</v>
      </c>
      <c r="M82" s="652">
        <f>SUM(M80:M81)</f>
        <v>0</v>
      </c>
      <c r="N82" s="653">
        <f>SUM(N80:N81)</f>
        <v>0</v>
      </c>
      <c r="O82" s="359"/>
    </row>
    <row r="83" spans="1:15" s="53" customFormat="1" ht="19.5" customHeight="1">
      <c r="A83" s="1457">
        <v>76</v>
      </c>
      <c r="B83" s="77"/>
      <c r="C83" s="73">
        <v>10</v>
      </c>
      <c r="D83" s="78" t="s">
        <v>223</v>
      </c>
      <c r="E83" s="73" t="s">
        <v>33</v>
      </c>
      <c r="F83" s="44"/>
      <c r="G83" s="44">
        <v>1000</v>
      </c>
      <c r="H83" s="79">
        <v>652</v>
      </c>
      <c r="I83" s="1423"/>
      <c r="J83" s="652"/>
      <c r="K83" s="652"/>
      <c r="L83" s="652"/>
      <c r="M83" s="652"/>
      <c r="N83" s="653"/>
      <c r="O83" s="1576"/>
    </row>
    <row r="84" spans="1:15" s="1255" customFormat="1" ht="16.5">
      <c r="A84" s="1457">
        <v>77</v>
      </c>
      <c r="B84" s="1250"/>
      <c r="C84" s="1251"/>
      <c r="D84" s="1256" t="s">
        <v>602</v>
      </c>
      <c r="E84" s="1433"/>
      <c r="F84" s="1253"/>
      <c r="G84" s="1253"/>
      <c r="H84" s="1254"/>
      <c r="I84" s="1434">
        <f t="shared" si="0"/>
        <v>1000</v>
      </c>
      <c r="J84" s="1435"/>
      <c r="K84" s="1435"/>
      <c r="L84" s="1435">
        <v>1000</v>
      </c>
      <c r="M84" s="1435"/>
      <c r="N84" s="1436"/>
      <c r="O84" s="1437">
        <f>SUM(J84:N84)-I84</f>
        <v>0</v>
      </c>
    </row>
    <row r="85" spans="1:15" s="53" customFormat="1" ht="16.5">
      <c r="A85" s="1457">
        <v>78</v>
      </c>
      <c r="B85" s="524"/>
      <c r="C85" s="67"/>
      <c r="D85" s="68" t="s">
        <v>875</v>
      </c>
      <c r="E85" s="525"/>
      <c r="F85" s="526"/>
      <c r="G85" s="526"/>
      <c r="H85" s="527"/>
      <c r="I85" s="1423">
        <f aca="true" t="shared" si="1" ref="I85:I168">SUM(J85:N85)</f>
        <v>1912</v>
      </c>
      <c r="J85" s="80"/>
      <c r="K85" s="80"/>
      <c r="L85" s="80">
        <v>1912</v>
      </c>
      <c r="M85" s="80"/>
      <c r="N85" s="81"/>
      <c r="O85" s="59"/>
    </row>
    <row r="86" spans="1:15" s="532" customFormat="1" ht="17.25">
      <c r="A86" s="1457">
        <v>79</v>
      </c>
      <c r="B86" s="528"/>
      <c r="C86" s="83"/>
      <c r="D86" s="76" t="s">
        <v>603</v>
      </c>
      <c r="E86" s="529"/>
      <c r="F86" s="530"/>
      <c r="G86" s="530"/>
      <c r="H86" s="531"/>
      <c r="I86" s="1402">
        <f t="shared" si="1"/>
        <v>0</v>
      </c>
      <c r="J86" s="650"/>
      <c r="K86" s="650"/>
      <c r="L86" s="650"/>
      <c r="M86" s="650"/>
      <c r="N86" s="651"/>
      <c r="O86" s="82"/>
    </row>
    <row r="87" spans="1:15" s="1576" customFormat="1" ht="17.25">
      <c r="A87" s="1457">
        <v>80</v>
      </c>
      <c r="B87" s="533"/>
      <c r="C87" s="67"/>
      <c r="D87" s="534" t="s">
        <v>984</v>
      </c>
      <c r="E87" s="525"/>
      <c r="F87" s="535"/>
      <c r="G87" s="535"/>
      <c r="H87" s="536"/>
      <c r="I87" s="340">
        <f t="shared" si="1"/>
        <v>1912</v>
      </c>
      <c r="J87" s="652">
        <f>SUM(J85:J86)</f>
        <v>0</v>
      </c>
      <c r="K87" s="652">
        <f>SUM(K85:K86)</f>
        <v>0</v>
      </c>
      <c r="L87" s="652">
        <f>SUM(L85:L86)</f>
        <v>1912</v>
      </c>
      <c r="M87" s="652">
        <f>SUM(M85:M86)</f>
        <v>0</v>
      </c>
      <c r="N87" s="653">
        <f>SUM(N85:N86)</f>
        <v>0</v>
      </c>
      <c r="O87" s="359"/>
    </row>
    <row r="88" spans="1:15" s="53" customFormat="1" ht="19.5" customHeight="1">
      <c r="A88" s="1457">
        <v>81</v>
      </c>
      <c r="B88" s="77"/>
      <c r="C88" s="73">
        <v>11</v>
      </c>
      <c r="D88" s="78" t="s">
        <v>224</v>
      </c>
      <c r="E88" s="73" t="s">
        <v>33</v>
      </c>
      <c r="F88" s="44"/>
      <c r="G88" s="44">
        <v>8000</v>
      </c>
      <c r="H88" s="79">
        <v>1077</v>
      </c>
      <c r="I88" s="1423"/>
      <c r="J88" s="652"/>
      <c r="K88" s="652"/>
      <c r="L88" s="652"/>
      <c r="M88" s="652"/>
      <c r="N88" s="653"/>
      <c r="O88" s="1576"/>
    </row>
    <row r="89" spans="1:15" s="1255" customFormat="1" ht="16.5">
      <c r="A89" s="1457">
        <v>82</v>
      </c>
      <c r="B89" s="1250"/>
      <c r="C89" s="1251"/>
      <c r="D89" s="1256" t="s">
        <v>602</v>
      </c>
      <c r="E89" s="1433"/>
      <c r="F89" s="1253"/>
      <c r="G89" s="1253"/>
      <c r="H89" s="1254"/>
      <c r="I89" s="1434">
        <f t="shared" si="1"/>
        <v>4000</v>
      </c>
      <c r="J89" s="1435">
        <v>300</v>
      </c>
      <c r="K89" s="1435">
        <v>200</v>
      </c>
      <c r="L89" s="1435">
        <v>1500</v>
      </c>
      <c r="M89" s="1435"/>
      <c r="N89" s="1436">
        <v>2000</v>
      </c>
      <c r="O89" s="1437">
        <f>SUM(J89:N89)-I89</f>
        <v>0</v>
      </c>
    </row>
    <row r="90" spans="1:15" s="53" customFormat="1" ht="16.5">
      <c r="A90" s="1457">
        <v>83</v>
      </c>
      <c r="B90" s="524"/>
      <c r="C90" s="67"/>
      <c r="D90" s="68" t="s">
        <v>875</v>
      </c>
      <c r="E90" s="525"/>
      <c r="F90" s="526"/>
      <c r="G90" s="526"/>
      <c r="H90" s="527"/>
      <c r="I90" s="1423">
        <f t="shared" si="1"/>
        <v>2931</v>
      </c>
      <c r="J90" s="80">
        <v>300</v>
      </c>
      <c r="K90" s="80">
        <v>200</v>
      </c>
      <c r="L90" s="80">
        <v>1826</v>
      </c>
      <c r="M90" s="80"/>
      <c r="N90" s="81">
        <v>605</v>
      </c>
      <c r="O90" s="59"/>
    </row>
    <row r="91" spans="1:15" s="532" customFormat="1" ht="17.25">
      <c r="A91" s="1457">
        <v>84</v>
      </c>
      <c r="B91" s="528"/>
      <c r="C91" s="83"/>
      <c r="D91" s="76" t="s">
        <v>603</v>
      </c>
      <c r="E91" s="529"/>
      <c r="F91" s="530"/>
      <c r="G91" s="530"/>
      <c r="H91" s="531"/>
      <c r="I91" s="1402">
        <f t="shared" si="1"/>
        <v>0</v>
      </c>
      <c r="J91" s="650"/>
      <c r="K91" s="650"/>
      <c r="L91" s="650"/>
      <c r="M91" s="650"/>
      <c r="N91" s="651"/>
      <c r="O91" s="82"/>
    </row>
    <row r="92" spans="1:15" s="1576" customFormat="1" ht="17.25">
      <c r="A92" s="1457">
        <v>85</v>
      </c>
      <c r="B92" s="533"/>
      <c r="C92" s="67"/>
      <c r="D92" s="534" t="s">
        <v>984</v>
      </c>
      <c r="E92" s="525"/>
      <c r="F92" s="535"/>
      <c r="G92" s="535"/>
      <c r="H92" s="536"/>
      <c r="I92" s="340">
        <f t="shared" si="1"/>
        <v>2931</v>
      </c>
      <c r="J92" s="652">
        <f>SUM(J90:J91)</f>
        <v>300</v>
      </c>
      <c r="K92" s="652">
        <f>SUM(K90:K91)</f>
        <v>200</v>
      </c>
      <c r="L92" s="652">
        <f>SUM(L90:L91)</f>
        <v>1826</v>
      </c>
      <c r="M92" s="652">
        <f>SUM(M90:M91)</f>
        <v>0</v>
      </c>
      <c r="N92" s="653">
        <f>SUM(N90:N91)</f>
        <v>605</v>
      </c>
      <c r="O92" s="359"/>
    </row>
    <row r="93" spans="1:15" s="53" customFormat="1" ht="19.5" customHeight="1">
      <c r="A93" s="1457">
        <v>86</v>
      </c>
      <c r="B93" s="77"/>
      <c r="C93" s="73">
        <v>12</v>
      </c>
      <c r="D93" s="78" t="s">
        <v>643</v>
      </c>
      <c r="E93" s="73" t="s">
        <v>33</v>
      </c>
      <c r="F93" s="44"/>
      <c r="G93" s="44"/>
      <c r="H93" s="79"/>
      <c r="I93" s="1423"/>
      <c r="J93" s="652"/>
      <c r="K93" s="652"/>
      <c r="L93" s="652"/>
      <c r="M93" s="652"/>
      <c r="N93" s="653"/>
      <c r="O93" s="1576"/>
    </row>
    <row r="94" spans="1:15" s="59" customFormat="1" ht="17.25">
      <c r="A94" s="1457">
        <v>87</v>
      </c>
      <c r="B94" s="1257"/>
      <c r="C94" s="67"/>
      <c r="D94" s="68" t="s">
        <v>875</v>
      </c>
      <c r="E94" s="1258"/>
      <c r="F94" s="1259"/>
      <c r="G94" s="1259"/>
      <c r="H94" s="1260"/>
      <c r="I94" s="1423">
        <f t="shared" si="1"/>
        <v>2000</v>
      </c>
      <c r="J94" s="652"/>
      <c r="K94" s="652"/>
      <c r="L94" s="652"/>
      <c r="M94" s="652"/>
      <c r="N94" s="653">
        <v>2000</v>
      </c>
      <c r="O94" s="359"/>
    </row>
    <row r="95" spans="1:15" s="532" customFormat="1" ht="17.25">
      <c r="A95" s="1457">
        <v>88</v>
      </c>
      <c r="B95" s="528"/>
      <c r="C95" s="83"/>
      <c r="D95" s="76" t="s">
        <v>603</v>
      </c>
      <c r="E95" s="529"/>
      <c r="F95" s="530"/>
      <c r="G95" s="530"/>
      <c r="H95" s="531"/>
      <c r="I95" s="1402">
        <f t="shared" si="1"/>
        <v>0</v>
      </c>
      <c r="J95" s="650"/>
      <c r="K95" s="650"/>
      <c r="L95" s="650"/>
      <c r="M95" s="650"/>
      <c r="N95" s="651"/>
      <c r="O95" s="82"/>
    </row>
    <row r="96" spans="1:15" s="1576" customFormat="1" ht="17.25">
      <c r="A96" s="1457">
        <v>89</v>
      </c>
      <c r="B96" s="533"/>
      <c r="C96" s="67"/>
      <c r="D96" s="534" t="s">
        <v>984</v>
      </c>
      <c r="E96" s="525"/>
      <c r="F96" s="535"/>
      <c r="G96" s="535"/>
      <c r="H96" s="536"/>
      <c r="I96" s="1423">
        <f t="shared" si="1"/>
        <v>2000</v>
      </c>
      <c r="J96" s="652">
        <f>SUM(J94:J95)</f>
        <v>0</v>
      </c>
      <c r="K96" s="652">
        <f>SUM(K94:K95)</f>
        <v>0</v>
      </c>
      <c r="L96" s="652">
        <f>SUM(L94:L95)</f>
        <v>0</v>
      </c>
      <c r="M96" s="652">
        <f>SUM(M94:M95)</f>
        <v>0</v>
      </c>
      <c r="N96" s="653">
        <f>SUM(N94:N95)</f>
        <v>2000</v>
      </c>
      <c r="O96" s="359"/>
    </row>
    <row r="97" spans="1:15" s="53" customFormat="1" ht="19.5" customHeight="1">
      <c r="A97" s="1457">
        <v>90</v>
      </c>
      <c r="B97" s="77"/>
      <c r="C97" s="73">
        <v>13</v>
      </c>
      <c r="D97" s="78" t="s">
        <v>225</v>
      </c>
      <c r="E97" s="73" t="s">
        <v>33</v>
      </c>
      <c r="F97" s="44"/>
      <c r="G97" s="44">
        <v>2000</v>
      </c>
      <c r="H97" s="79">
        <v>1654</v>
      </c>
      <c r="I97" s="1423"/>
      <c r="J97" s="652"/>
      <c r="K97" s="652"/>
      <c r="L97" s="652"/>
      <c r="M97" s="652"/>
      <c r="N97" s="653"/>
      <c r="O97" s="1576"/>
    </row>
    <row r="98" spans="1:15" s="1255" customFormat="1" ht="16.5">
      <c r="A98" s="1457">
        <v>91</v>
      </c>
      <c r="B98" s="1250"/>
      <c r="C98" s="1251"/>
      <c r="D98" s="1256" t="s">
        <v>602</v>
      </c>
      <c r="E98" s="1433"/>
      <c r="F98" s="1253"/>
      <c r="G98" s="1253"/>
      <c r="H98" s="1254"/>
      <c r="I98" s="1434">
        <f t="shared" si="1"/>
        <v>3000</v>
      </c>
      <c r="J98" s="1435"/>
      <c r="K98" s="1435"/>
      <c r="L98" s="1435">
        <v>1000</v>
      </c>
      <c r="M98" s="1435"/>
      <c r="N98" s="1436">
        <v>2000</v>
      </c>
      <c r="O98" s="1437">
        <f>SUM(J98:N98)-I98</f>
        <v>0</v>
      </c>
    </row>
    <row r="99" spans="1:15" s="53" customFormat="1" ht="16.5">
      <c r="A99" s="1457">
        <v>92</v>
      </c>
      <c r="B99" s="524"/>
      <c r="C99" s="67"/>
      <c r="D99" s="68" t="s">
        <v>875</v>
      </c>
      <c r="E99" s="525"/>
      <c r="F99" s="526"/>
      <c r="G99" s="526"/>
      <c r="H99" s="527"/>
      <c r="I99" s="1423">
        <f t="shared" si="1"/>
        <v>3000</v>
      </c>
      <c r="J99" s="80"/>
      <c r="K99" s="80"/>
      <c r="L99" s="80">
        <v>0</v>
      </c>
      <c r="M99" s="80"/>
      <c r="N99" s="81">
        <v>3000</v>
      </c>
      <c r="O99" s="59"/>
    </row>
    <row r="100" spans="1:15" s="532" customFormat="1" ht="17.25">
      <c r="A100" s="1457">
        <v>93</v>
      </c>
      <c r="B100" s="528"/>
      <c r="C100" s="83"/>
      <c r="D100" s="76" t="s">
        <v>603</v>
      </c>
      <c r="E100" s="529"/>
      <c r="F100" s="530"/>
      <c r="G100" s="530"/>
      <c r="H100" s="531"/>
      <c r="I100" s="1402">
        <f t="shared" si="1"/>
        <v>0</v>
      </c>
      <c r="J100" s="650"/>
      <c r="K100" s="650"/>
      <c r="L100" s="650"/>
      <c r="M100" s="650"/>
      <c r="N100" s="651"/>
      <c r="O100" s="82"/>
    </row>
    <row r="101" spans="1:15" s="1576" customFormat="1" ht="17.25">
      <c r="A101" s="1457">
        <v>94</v>
      </c>
      <c r="B101" s="533"/>
      <c r="C101" s="67"/>
      <c r="D101" s="534" t="s">
        <v>984</v>
      </c>
      <c r="E101" s="525"/>
      <c r="F101" s="535"/>
      <c r="G101" s="535"/>
      <c r="H101" s="536"/>
      <c r="I101" s="340">
        <f t="shared" si="1"/>
        <v>3000</v>
      </c>
      <c r="J101" s="652">
        <f>SUM(J99:J100)</f>
        <v>0</v>
      </c>
      <c r="K101" s="652">
        <f>SUM(K99:K100)</f>
        <v>0</v>
      </c>
      <c r="L101" s="652">
        <f>SUM(L99:L100)</f>
        <v>0</v>
      </c>
      <c r="M101" s="652">
        <f>SUM(M99:M100)</f>
        <v>0</v>
      </c>
      <c r="N101" s="653">
        <f>SUM(N99:N100)</f>
        <v>3000</v>
      </c>
      <c r="O101" s="359"/>
    </row>
    <row r="102" spans="1:15" s="53" customFormat="1" ht="19.5" customHeight="1">
      <c r="A102" s="1457">
        <v>95</v>
      </c>
      <c r="B102" s="77"/>
      <c r="C102" s="73">
        <v>14</v>
      </c>
      <c r="D102" s="78" t="s">
        <v>226</v>
      </c>
      <c r="E102" s="73" t="s">
        <v>33</v>
      </c>
      <c r="F102" s="44"/>
      <c r="G102" s="44"/>
      <c r="H102" s="79"/>
      <c r="I102" s="1423"/>
      <c r="J102" s="652"/>
      <c r="K102" s="652"/>
      <c r="L102" s="652"/>
      <c r="M102" s="652"/>
      <c r="N102" s="653"/>
      <c r="O102" s="1576"/>
    </row>
    <row r="103" spans="1:15" s="1255" customFormat="1" ht="16.5">
      <c r="A103" s="1457">
        <v>96</v>
      </c>
      <c r="B103" s="1250"/>
      <c r="C103" s="1251"/>
      <c r="D103" s="1256" t="s">
        <v>602</v>
      </c>
      <c r="E103" s="1433"/>
      <c r="F103" s="1253"/>
      <c r="G103" s="1253"/>
      <c r="H103" s="1254"/>
      <c r="I103" s="1434">
        <f t="shared" si="1"/>
        <v>1000</v>
      </c>
      <c r="J103" s="1435"/>
      <c r="K103" s="1435"/>
      <c r="L103" s="1435">
        <v>1000</v>
      </c>
      <c r="M103" s="1435"/>
      <c r="N103" s="1436"/>
      <c r="O103" s="1437">
        <f>SUM(J103:N103)-I103</f>
        <v>0</v>
      </c>
    </row>
    <row r="104" spans="1:15" s="53" customFormat="1" ht="16.5">
      <c r="A104" s="1457">
        <v>97</v>
      </c>
      <c r="B104" s="524"/>
      <c r="C104" s="67"/>
      <c r="D104" s="68" t="s">
        <v>875</v>
      </c>
      <c r="E104" s="525"/>
      <c r="F104" s="526"/>
      <c r="G104" s="526"/>
      <c r="H104" s="527"/>
      <c r="I104" s="1423">
        <f t="shared" si="1"/>
        <v>500</v>
      </c>
      <c r="J104" s="80"/>
      <c r="K104" s="80"/>
      <c r="L104" s="80">
        <v>500</v>
      </c>
      <c r="M104" s="80"/>
      <c r="N104" s="81"/>
      <c r="O104" s="59"/>
    </row>
    <row r="105" spans="1:15" s="532" customFormat="1" ht="17.25">
      <c r="A105" s="1457">
        <v>98</v>
      </c>
      <c r="B105" s="528"/>
      <c r="C105" s="83"/>
      <c r="D105" s="76" t="s">
        <v>677</v>
      </c>
      <c r="E105" s="529"/>
      <c r="F105" s="530"/>
      <c r="G105" s="530"/>
      <c r="H105" s="531"/>
      <c r="I105" s="1402">
        <f t="shared" si="1"/>
        <v>0</v>
      </c>
      <c r="J105" s="650"/>
      <c r="K105" s="650"/>
      <c r="L105" s="650"/>
      <c r="M105" s="650"/>
      <c r="N105" s="651"/>
      <c r="O105" s="82"/>
    </row>
    <row r="106" spans="1:15" s="1576" customFormat="1" ht="17.25">
      <c r="A106" s="1457">
        <v>99</v>
      </c>
      <c r="B106" s="533"/>
      <c r="C106" s="67"/>
      <c r="D106" s="534" t="s">
        <v>984</v>
      </c>
      <c r="E106" s="525"/>
      <c r="F106" s="535"/>
      <c r="G106" s="535"/>
      <c r="H106" s="536"/>
      <c r="I106" s="340">
        <f t="shared" si="1"/>
        <v>500</v>
      </c>
      <c r="J106" s="652">
        <f>SUM(J104:J105)</f>
        <v>0</v>
      </c>
      <c r="K106" s="652">
        <f>SUM(K104:K105)</f>
        <v>0</v>
      </c>
      <c r="L106" s="652">
        <f>SUM(L104:L105)</f>
        <v>500</v>
      </c>
      <c r="M106" s="652">
        <f>SUM(M104:M105)</f>
        <v>0</v>
      </c>
      <c r="N106" s="653">
        <f>SUM(N104:N105)</f>
        <v>0</v>
      </c>
      <c r="O106" s="359"/>
    </row>
    <row r="107" spans="1:15" s="53" customFormat="1" ht="19.5" customHeight="1">
      <c r="A107" s="1457">
        <v>100</v>
      </c>
      <c r="B107" s="77"/>
      <c r="C107" s="73">
        <v>15</v>
      </c>
      <c r="D107" s="78" t="s">
        <v>227</v>
      </c>
      <c r="E107" s="73" t="s">
        <v>33</v>
      </c>
      <c r="F107" s="44"/>
      <c r="G107" s="44">
        <v>5000</v>
      </c>
      <c r="H107" s="79">
        <v>4583</v>
      </c>
      <c r="I107" s="1423"/>
      <c r="J107" s="652"/>
      <c r="K107" s="652"/>
      <c r="L107" s="652"/>
      <c r="M107" s="652"/>
      <c r="N107" s="653"/>
      <c r="O107" s="1576"/>
    </row>
    <row r="108" spans="1:15" s="1255" customFormat="1" ht="16.5">
      <c r="A108" s="1457">
        <v>101</v>
      </c>
      <c r="B108" s="1250"/>
      <c r="C108" s="1251"/>
      <c r="D108" s="1256" t="s">
        <v>602</v>
      </c>
      <c r="E108" s="1433"/>
      <c r="F108" s="1253"/>
      <c r="G108" s="1253"/>
      <c r="H108" s="1254"/>
      <c r="I108" s="1434">
        <f t="shared" si="1"/>
        <v>5000</v>
      </c>
      <c r="J108" s="1435"/>
      <c r="K108" s="1435"/>
      <c r="L108" s="1435">
        <v>5000</v>
      </c>
      <c r="M108" s="1435"/>
      <c r="N108" s="1436"/>
      <c r="O108" s="1437">
        <f>SUM(J108:N108)-I108</f>
        <v>0</v>
      </c>
    </row>
    <row r="109" spans="1:15" s="53" customFormat="1" ht="16.5">
      <c r="A109" s="1457">
        <v>102</v>
      </c>
      <c r="B109" s="524"/>
      <c r="C109" s="67"/>
      <c r="D109" s="68" t="s">
        <v>875</v>
      </c>
      <c r="E109" s="525"/>
      <c r="F109" s="526"/>
      <c r="G109" s="526"/>
      <c r="H109" s="527"/>
      <c r="I109" s="1423">
        <f t="shared" si="1"/>
        <v>5000</v>
      </c>
      <c r="J109" s="80"/>
      <c r="K109" s="80"/>
      <c r="L109" s="80">
        <v>5000</v>
      </c>
      <c r="M109" s="80"/>
      <c r="N109" s="81"/>
      <c r="O109" s="59"/>
    </row>
    <row r="110" spans="1:15" s="532" customFormat="1" ht="17.25">
      <c r="A110" s="1457">
        <v>103</v>
      </c>
      <c r="B110" s="528"/>
      <c r="C110" s="83"/>
      <c r="D110" s="76" t="s">
        <v>603</v>
      </c>
      <c r="E110" s="529"/>
      <c r="F110" s="530"/>
      <c r="G110" s="530"/>
      <c r="H110" s="531"/>
      <c r="I110" s="1402">
        <f t="shared" si="1"/>
        <v>0</v>
      </c>
      <c r="J110" s="650"/>
      <c r="K110" s="650"/>
      <c r="L110" s="650"/>
      <c r="M110" s="650"/>
      <c r="N110" s="651"/>
      <c r="O110" s="82"/>
    </row>
    <row r="111" spans="1:15" s="1576" customFormat="1" ht="17.25">
      <c r="A111" s="1457">
        <v>104</v>
      </c>
      <c r="B111" s="533"/>
      <c r="C111" s="67"/>
      <c r="D111" s="534" t="s">
        <v>984</v>
      </c>
      <c r="E111" s="525"/>
      <c r="F111" s="535"/>
      <c r="G111" s="535"/>
      <c r="H111" s="536"/>
      <c r="I111" s="340">
        <f t="shared" si="1"/>
        <v>5000</v>
      </c>
      <c r="J111" s="652">
        <f>SUM(J109:J110)</f>
        <v>0</v>
      </c>
      <c r="K111" s="652">
        <f>SUM(K109:K110)</f>
        <v>0</v>
      </c>
      <c r="L111" s="652">
        <f>SUM(L109:L110)</f>
        <v>5000</v>
      </c>
      <c r="M111" s="652">
        <f>SUM(M109:M110)</f>
        <v>0</v>
      </c>
      <c r="N111" s="653">
        <f>SUM(N109:N110)</f>
        <v>0</v>
      </c>
      <c r="O111" s="359"/>
    </row>
    <row r="112" spans="1:15" s="53" customFormat="1" ht="19.5" customHeight="1">
      <c r="A112" s="1457">
        <v>105</v>
      </c>
      <c r="B112" s="77"/>
      <c r="C112" s="73">
        <v>16</v>
      </c>
      <c r="D112" s="78" t="s">
        <v>228</v>
      </c>
      <c r="E112" s="73" t="s">
        <v>33</v>
      </c>
      <c r="F112" s="44"/>
      <c r="G112" s="44">
        <v>1000</v>
      </c>
      <c r="H112" s="79">
        <v>1000</v>
      </c>
      <c r="I112" s="1423"/>
      <c r="J112" s="652"/>
      <c r="K112" s="652"/>
      <c r="L112" s="652"/>
      <c r="M112" s="652"/>
      <c r="N112" s="653"/>
      <c r="O112" s="1576"/>
    </row>
    <row r="113" spans="1:15" s="1255" customFormat="1" ht="16.5">
      <c r="A113" s="1457">
        <v>106</v>
      </c>
      <c r="B113" s="1250"/>
      <c r="C113" s="1251"/>
      <c r="D113" s="1256" t="s">
        <v>602</v>
      </c>
      <c r="E113" s="1433"/>
      <c r="F113" s="1253"/>
      <c r="G113" s="1253"/>
      <c r="H113" s="1254"/>
      <c r="I113" s="1434">
        <f t="shared" si="1"/>
        <v>1000</v>
      </c>
      <c r="J113" s="1435"/>
      <c r="K113" s="1435"/>
      <c r="L113" s="1435"/>
      <c r="M113" s="1435"/>
      <c r="N113" s="1436">
        <v>1000</v>
      </c>
      <c r="O113" s="1437">
        <f>SUM(J113:N113)-I113</f>
        <v>0</v>
      </c>
    </row>
    <row r="114" spans="1:15" s="53" customFormat="1" ht="16.5">
      <c r="A114" s="1457">
        <v>107</v>
      </c>
      <c r="B114" s="524"/>
      <c r="C114" s="67"/>
      <c r="D114" s="68" t="s">
        <v>875</v>
      </c>
      <c r="E114" s="525"/>
      <c r="F114" s="526"/>
      <c r="G114" s="526"/>
      <c r="H114" s="527"/>
      <c r="I114" s="1423">
        <f t="shared" si="1"/>
        <v>1000</v>
      </c>
      <c r="J114" s="80"/>
      <c r="K114" s="80"/>
      <c r="L114" s="80"/>
      <c r="M114" s="80"/>
      <c r="N114" s="81">
        <v>1000</v>
      </c>
      <c r="O114" s="59"/>
    </row>
    <row r="115" spans="1:15" s="532" customFormat="1" ht="17.25">
      <c r="A115" s="1457">
        <v>108</v>
      </c>
      <c r="B115" s="528"/>
      <c r="C115" s="83"/>
      <c r="D115" s="76" t="s">
        <v>603</v>
      </c>
      <c r="E115" s="529"/>
      <c r="F115" s="530"/>
      <c r="G115" s="530"/>
      <c r="H115" s="531"/>
      <c r="I115" s="1402">
        <f t="shared" si="1"/>
        <v>0</v>
      </c>
      <c r="J115" s="650"/>
      <c r="K115" s="650"/>
      <c r="L115" s="650"/>
      <c r="M115" s="650"/>
      <c r="N115" s="651"/>
      <c r="O115" s="82"/>
    </row>
    <row r="116" spans="1:15" s="1576" customFormat="1" ht="17.25">
      <c r="A116" s="1457">
        <v>109</v>
      </c>
      <c r="B116" s="533"/>
      <c r="C116" s="67"/>
      <c r="D116" s="534" t="s">
        <v>984</v>
      </c>
      <c r="E116" s="525"/>
      <c r="F116" s="535"/>
      <c r="G116" s="535"/>
      <c r="H116" s="536"/>
      <c r="I116" s="340">
        <f t="shared" si="1"/>
        <v>1000</v>
      </c>
      <c r="J116" s="652">
        <f>SUM(J114:J115)</f>
        <v>0</v>
      </c>
      <c r="K116" s="652">
        <f>SUM(K114:K115)</f>
        <v>0</v>
      </c>
      <c r="L116" s="652">
        <f>SUM(L114:L115)</f>
        <v>0</v>
      </c>
      <c r="M116" s="652">
        <f>SUM(M114:M115)</f>
        <v>0</v>
      </c>
      <c r="N116" s="653">
        <f>SUM(N114:N115)</f>
        <v>1000</v>
      </c>
      <c r="O116" s="359"/>
    </row>
    <row r="117" spans="1:15" s="53" customFormat="1" ht="19.5" customHeight="1">
      <c r="A117" s="1457">
        <v>110</v>
      </c>
      <c r="B117" s="77"/>
      <c r="C117" s="73">
        <v>17</v>
      </c>
      <c r="D117" s="78" t="s">
        <v>542</v>
      </c>
      <c r="E117" s="73" t="s">
        <v>33</v>
      </c>
      <c r="F117" s="44">
        <f>SUM(F122:F142)</f>
        <v>30600</v>
      </c>
      <c r="G117" s="44">
        <f>SUM(G122:G142)</f>
        <v>32100</v>
      </c>
      <c r="H117" s="79">
        <f>SUM(H122:H142)</f>
        <v>39700</v>
      </c>
      <c r="I117" s="1423"/>
      <c r="J117" s="652"/>
      <c r="K117" s="652"/>
      <c r="L117" s="652"/>
      <c r="M117" s="652"/>
      <c r="N117" s="653"/>
      <c r="O117" s="1576"/>
    </row>
    <row r="118" spans="1:15" s="1255" customFormat="1" ht="16.5">
      <c r="A118" s="1457">
        <v>111</v>
      </c>
      <c r="B118" s="1250"/>
      <c r="C118" s="1251"/>
      <c r="D118" s="1256" t="s">
        <v>602</v>
      </c>
      <c r="E118" s="1433"/>
      <c r="F118" s="1253"/>
      <c r="G118" s="1253"/>
      <c r="H118" s="1254"/>
      <c r="I118" s="1434">
        <f t="shared" si="1"/>
        <v>42300</v>
      </c>
      <c r="J118" s="1435">
        <f>SUM(J123,J128,J133,J138,J143)</f>
        <v>0</v>
      </c>
      <c r="K118" s="1435">
        <f>SUM(K123,K128,K133,K138,K143)</f>
        <v>0</v>
      </c>
      <c r="L118" s="1435">
        <f>SUM(L123,L128,L133,L138,L143)</f>
        <v>0</v>
      </c>
      <c r="M118" s="1435">
        <f>SUM(M123,M128,M133,M138,M143)</f>
        <v>0</v>
      </c>
      <c r="N118" s="1436">
        <f>SUM(N123,N128,N133,N138,N143)</f>
        <v>42300</v>
      </c>
      <c r="O118" s="1437">
        <f>SUM(J118:N118)-I118</f>
        <v>0</v>
      </c>
    </row>
    <row r="119" spans="1:15" s="53" customFormat="1" ht="16.5">
      <c r="A119" s="1457">
        <v>112</v>
      </c>
      <c r="B119" s="524"/>
      <c r="C119" s="67"/>
      <c r="D119" s="68" t="s">
        <v>875</v>
      </c>
      <c r="E119" s="525"/>
      <c r="F119" s="526"/>
      <c r="G119" s="526"/>
      <c r="H119" s="527"/>
      <c r="I119" s="1423">
        <f t="shared" si="1"/>
        <v>42300</v>
      </c>
      <c r="J119" s="80">
        <f>SUM(J124,J129,J134,J139,J144)</f>
        <v>0</v>
      </c>
      <c r="K119" s="80">
        <f>SUM(K124,K129,K134,K139,K144)</f>
        <v>0</v>
      </c>
      <c r="L119" s="80">
        <f>SUM(L124,L129,L134,L139,L144)</f>
        <v>0</v>
      </c>
      <c r="M119" s="80">
        <f>SUM(M124,M129,M134,M139,M144)</f>
        <v>0</v>
      </c>
      <c r="N119" s="81">
        <f>SUM(N124,N129,N134,N139,N144)</f>
        <v>42300</v>
      </c>
      <c r="O119" s="59"/>
    </row>
    <row r="120" spans="1:15" s="532" customFormat="1" ht="17.25">
      <c r="A120" s="1457">
        <v>113</v>
      </c>
      <c r="B120" s="528"/>
      <c r="C120" s="83"/>
      <c r="D120" s="76" t="s">
        <v>603</v>
      </c>
      <c r="E120" s="529"/>
      <c r="F120" s="530"/>
      <c r="G120" s="530"/>
      <c r="H120" s="531"/>
      <c r="I120" s="1402">
        <f t="shared" si="1"/>
        <v>0</v>
      </c>
      <c r="J120" s="650">
        <f>SUM(J125,J130,J135,J140,J145)</f>
        <v>0</v>
      </c>
      <c r="K120" s="650">
        <f>SUM(K125,K130,K135,K140,K145)</f>
        <v>0</v>
      </c>
      <c r="L120" s="650">
        <f>SUM(L125,L130,L135,L140,L145)</f>
        <v>0</v>
      </c>
      <c r="M120" s="650">
        <f>SUM(M125,M130,M135,M140,M145)</f>
        <v>0</v>
      </c>
      <c r="N120" s="651">
        <f>SUM(N125,N130,N135,N140,N145)</f>
        <v>0</v>
      </c>
      <c r="O120" s="82"/>
    </row>
    <row r="121" spans="1:15" s="1576" customFormat="1" ht="17.25">
      <c r="A121" s="1457">
        <v>114</v>
      </c>
      <c r="B121" s="533"/>
      <c r="C121" s="67"/>
      <c r="D121" s="534" t="s">
        <v>984</v>
      </c>
      <c r="E121" s="525"/>
      <c r="F121" s="535"/>
      <c r="G121" s="535"/>
      <c r="H121" s="536"/>
      <c r="I121" s="340">
        <f t="shared" si="1"/>
        <v>42300</v>
      </c>
      <c r="J121" s="652">
        <f>SUM(J119:J120)</f>
        <v>0</v>
      </c>
      <c r="K121" s="652">
        <f>SUM(K119:K120)</f>
        <v>0</v>
      </c>
      <c r="L121" s="652">
        <f>SUM(L119:L120)</f>
        <v>0</v>
      </c>
      <c r="M121" s="652">
        <f>SUM(M119:M120)</f>
        <v>0</v>
      </c>
      <c r="N121" s="653">
        <f>SUM(N119:N120)</f>
        <v>42300</v>
      </c>
      <c r="O121" s="359"/>
    </row>
    <row r="122" spans="1:15" s="59" customFormat="1" ht="17.25">
      <c r="A122" s="1457">
        <v>115</v>
      </c>
      <c r="B122" s="66"/>
      <c r="C122" s="767"/>
      <c r="D122" s="72" t="s">
        <v>230</v>
      </c>
      <c r="E122" s="73"/>
      <c r="F122" s="74">
        <v>20600</v>
      </c>
      <c r="G122" s="74">
        <v>20600</v>
      </c>
      <c r="H122" s="75">
        <v>28200</v>
      </c>
      <c r="I122" s="1423"/>
      <c r="J122" s="80"/>
      <c r="K122" s="80"/>
      <c r="L122" s="80"/>
      <c r="M122" s="80"/>
      <c r="N122" s="81"/>
      <c r="O122" s="53"/>
    </row>
    <row r="123" spans="1:17" s="1255" customFormat="1" ht="16.5">
      <c r="A123" s="1457">
        <v>116</v>
      </c>
      <c r="B123" s="1250"/>
      <c r="C123" s="1251"/>
      <c r="D123" s="1252" t="s">
        <v>602</v>
      </c>
      <c r="E123" s="525"/>
      <c r="F123" s="1253"/>
      <c r="G123" s="1253"/>
      <c r="H123" s="1254"/>
      <c r="I123" s="1423">
        <f t="shared" si="1"/>
        <v>28200</v>
      </c>
      <c r="J123" s="80"/>
      <c r="K123" s="80"/>
      <c r="L123" s="80"/>
      <c r="M123" s="80"/>
      <c r="N123" s="81">
        <v>28200</v>
      </c>
      <c r="O123" s="59">
        <f>SUM(J123:N123)-I123</f>
        <v>0</v>
      </c>
      <c r="P123" s="53"/>
      <c r="Q123" s="53"/>
    </row>
    <row r="124" spans="1:15" s="53" customFormat="1" ht="16.5">
      <c r="A124" s="1457">
        <v>117</v>
      </c>
      <c r="B124" s="524"/>
      <c r="C124" s="67"/>
      <c r="D124" s="539" t="s">
        <v>875</v>
      </c>
      <c r="E124" s="525"/>
      <c r="F124" s="526"/>
      <c r="G124" s="526"/>
      <c r="H124" s="527"/>
      <c r="I124" s="1423">
        <f t="shared" si="1"/>
        <v>28200</v>
      </c>
      <c r="J124" s="80"/>
      <c r="K124" s="80"/>
      <c r="L124" s="80"/>
      <c r="M124" s="80"/>
      <c r="N124" s="81">
        <v>28200</v>
      </c>
      <c r="O124" s="59"/>
    </row>
    <row r="125" spans="1:15" s="532" customFormat="1" ht="17.25">
      <c r="A125" s="1457">
        <v>118</v>
      </c>
      <c r="B125" s="528"/>
      <c r="C125" s="83"/>
      <c r="D125" s="540" t="s">
        <v>603</v>
      </c>
      <c r="E125" s="529"/>
      <c r="F125" s="530"/>
      <c r="G125" s="530"/>
      <c r="H125" s="531"/>
      <c r="I125" s="1402">
        <f t="shared" si="1"/>
        <v>0</v>
      </c>
      <c r="J125" s="650"/>
      <c r="K125" s="650"/>
      <c r="L125" s="650"/>
      <c r="M125" s="650"/>
      <c r="N125" s="651"/>
      <c r="O125" s="82"/>
    </row>
    <row r="126" spans="1:15" s="1576" customFormat="1" ht="17.25">
      <c r="A126" s="1457">
        <v>119</v>
      </c>
      <c r="B126" s="533"/>
      <c r="C126" s="67"/>
      <c r="D126" s="541" t="s">
        <v>984</v>
      </c>
      <c r="E126" s="525"/>
      <c r="F126" s="535"/>
      <c r="G126" s="535"/>
      <c r="H126" s="536"/>
      <c r="I126" s="340">
        <f t="shared" si="1"/>
        <v>28200</v>
      </c>
      <c r="J126" s="652">
        <f>SUM(J124:J125)</f>
        <v>0</v>
      </c>
      <c r="K126" s="652">
        <f>SUM(K124:K125)</f>
        <v>0</v>
      </c>
      <c r="L126" s="652">
        <f>SUM(L124:L125)</f>
        <v>0</v>
      </c>
      <c r="M126" s="652">
        <f>SUM(M124:M125)</f>
        <v>0</v>
      </c>
      <c r="N126" s="653">
        <f>SUM(N124:N125)</f>
        <v>28200</v>
      </c>
      <c r="O126" s="359"/>
    </row>
    <row r="127" spans="1:15" s="59" customFormat="1" ht="17.25">
      <c r="A127" s="1457">
        <v>120</v>
      </c>
      <c r="B127" s="66"/>
      <c r="C127" s="767"/>
      <c r="D127" s="542" t="s">
        <v>231</v>
      </c>
      <c r="E127" s="73"/>
      <c r="F127" s="74">
        <v>4000</v>
      </c>
      <c r="G127" s="74">
        <v>4200</v>
      </c>
      <c r="H127" s="75">
        <v>4200</v>
      </c>
      <c r="I127" s="1423"/>
      <c r="J127" s="80"/>
      <c r="K127" s="80"/>
      <c r="L127" s="80"/>
      <c r="M127" s="80"/>
      <c r="N127" s="81"/>
      <c r="O127" s="53"/>
    </row>
    <row r="128" spans="1:17" s="1255" customFormat="1" ht="16.5">
      <c r="A128" s="1457">
        <v>121</v>
      </c>
      <c r="B128" s="1250"/>
      <c r="C128" s="1251"/>
      <c r="D128" s="1252" t="s">
        <v>602</v>
      </c>
      <c r="E128" s="525"/>
      <c r="F128" s="1253"/>
      <c r="G128" s="1253"/>
      <c r="H128" s="1254"/>
      <c r="I128" s="1423">
        <f t="shared" si="1"/>
        <v>5600</v>
      </c>
      <c r="J128" s="80"/>
      <c r="K128" s="80"/>
      <c r="L128" s="80"/>
      <c r="M128" s="80"/>
      <c r="N128" s="81">
        <v>5600</v>
      </c>
      <c r="O128" s="59">
        <f>SUM(J128:N128)-I128</f>
        <v>0</v>
      </c>
      <c r="P128" s="53"/>
      <c r="Q128" s="53"/>
    </row>
    <row r="129" spans="1:15" s="53" customFormat="1" ht="16.5">
      <c r="A129" s="1457">
        <v>122</v>
      </c>
      <c r="B129" s="524"/>
      <c r="C129" s="67"/>
      <c r="D129" s="539" t="s">
        <v>875</v>
      </c>
      <c r="E129" s="525"/>
      <c r="F129" s="526"/>
      <c r="G129" s="526"/>
      <c r="H129" s="527"/>
      <c r="I129" s="1423">
        <f t="shared" si="1"/>
        <v>5600</v>
      </c>
      <c r="J129" s="80"/>
      <c r="K129" s="80"/>
      <c r="L129" s="80"/>
      <c r="M129" s="80"/>
      <c r="N129" s="81">
        <v>5600</v>
      </c>
      <c r="O129" s="59"/>
    </row>
    <row r="130" spans="1:15" s="532" customFormat="1" ht="17.25">
      <c r="A130" s="1457">
        <v>123</v>
      </c>
      <c r="B130" s="528"/>
      <c r="C130" s="83"/>
      <c r="D130" s="540" t="s">
        <v>603</v>
      </c>
      <c r="E130" s="529"/>
      <c r="F130" s="530"/>
      <c r="G130" s="530"/>
      <c r="H130" s="531"/>
      <c r="I130" s="1402">
        <f t="shared" si="1"/>
        <v>0</v>
      </c>
      <c r="J130" s="650"/>
      <c r="K130" s="650"/>
      <c r="L130" s="650"/>
      <c r="M130" s="650"/>
      <c r="N130" s="651"/>
      <c r="O130" s="82"/>
    </row>
    <row r="131" spans="1:15" s="1576" customFormat="1" ht="17.25">
      <c r="A131" s="1457">
        <v>124</v>
      </c>
      <c r="B131" s="533"/>
      <c r="C131" s="67"/>
      <c r="D131" s="541" t="s">
        <v>984</v>
      </c>
      <c r="E131" s="525"/>
      <c r="F131" s="535"/>
      <c r="G131" s="535"/>
      <c r="H131" s="536"/>
      <c r="I131" s="340">
        <f t="shared" si="1"/>
        <v>5600</v>
      </c>
      <c r="J131" s="652">
        <f>SUM(J129:J130)</f>
        <v>0</v>
      </c>
      <c r="K131" s="652">
        <f>SUM(K129:K130)</f>
        <v>0</v>
      </c>
      <c r="L131" s="652">
        <f>SUM(L129:L130)</f>
        <v>0</v>
      </c>
      <c r="M131" s="652">
        <f>SUM(M129:M130)</f>
        <v>0</v>
      </c>
      <c r="N131" s="653">
        <f>SUM(N129:N130)</f>
        <v>5600</v>
      </c>
      <c r="O131" s="359"/>
    </row>
    <row r="132" spans="1:15" s="59" customFormat="1" ht="17.25">
      <c r="A132" s="1457">
        <v>125</v>
      </c>
      <c r="B132" s="66"/>
      <c r="C132" s="767"/>
      <c r="D132" s="542" t="s">
        <v>232</v>
      </c>
      <c r="E132" s="73"/>
      <c r="F132" s="74">
        <v>4000</v>
      </c>
      <c r="G132" s="74">
        <v>4500</v>
      </c>
      <c r="H132" s="75">
        <v>4500</v>
      </c>
      <c r="I132" s="1423"/>
      <c r="J132" s="80"/>
      <c r="K132" s="80"/>
      <c r="L132" s="80"/>
      <c r="M132" s="80"/>
      <c r="N132" s="81"/>
      <c r="O132" s="53"/>
    </row>
    <row r="133" spans="1:17" s="1255" customFormat="1" ht="16.5">
      <c r="A133" s="1457">
        <v>126</v>
      </c>
      <c r="B133" s="1250"/>
      <c r="C133" s="1251"/>
      <c r="D133" s="1252" t="s">
        <v>602</v>
      </c>
      <c r="E133" s="525"/>
      <c r="F133" s="1253"/>
      <c r="G133" s="1253"/>
      <c r="H133" s="1254"/>
      <c r="I133" s="1423">
        <f t="shared" si="1"/>
        <v>4500</v>
      </c>
      <c r="J133" s="80"/>
      <c r="K133" s="80"/>
      <c r="L133" s="80"/>
      <c r="M133" s="80"/>
      <c r="N133" s="81">
        <v>4500</v>
      </c>
      <c r="O133" s="59">
        <f>SUM(J133:N133)-I133</f>
        <v>0</v>
      </c>
      <c r="P133" s="53"/>
      <c r="Q133" s="53"/>
    </row>
    <row r="134" spans="1:15" s="53" customFormat="1" ht="16.5">
      <c r="A134" s="1457">
        <v>127</v>
      </c>
      <c r="B134" s="524"/>
      <c r="C134" s="67"/>
      <c r="D134" s="539" t="s">
        <v>875</v>
      </c>
      <c r="E134" s="525"/>
      <c r="F134" s="526"/>
      <c r="G134" s="526"/>
      <c r="H134" s="527"/>
      <c r="I134" s="1423">
        <f t="shared" si="1"/>
        <v>4500</v>
      </c>
      <c r="J134" s="80"/>
      <c r="K134" s="80"/>
      <c r="L134" s="80"/>
      <c r="M134" s="80"/>
      <c r="N134" s="81">
        <v>4500</v>
      </c>
      <c r="O134" s="59"/>
    </row>
    <row r="135" spans="1:15" s="532" customFormat="1" ht="17.25">
      <c r="A135" s="1457">
        <v>128</v>
      </c>
      <c r="B135" s="528"/>
      <c r="C135" s="83"/>
      <c r="D135" s="540" t="s">
        <v>603</v>
      </c>
      <c r="E135" s="529"/>
      <c r="F135" s="530"/>
      <c r="G135" s="530"/>
      <c r="H135" s="531"/>
      <c r="I135" s="1402">
        <f t="shared" si="1"/>
        <v>0</v>
      </c>
      <c r="J135" s="650"/>
      <c r="K135" s="650"/>
      <c r="L135" s="650"/>
      <c r="M135" s="650"/>
      <c r="N135" s="651"/>
      <c r="O135" s="82"/>
    </row>
    <row r="136" spans="1:15" s="1576" customFormat="1" ht="17.25">
      <c r="A136" s="1457">
        <v>129</v>
      </c>
      <c r="B136" s="533"/>
      <c r="C136" s="67"/>
      <c r="D136" s="541" t="s">
        <v>984</v>
      </c>
      <c r="E136" s="525"/>
      <c r="F136" s="535"/>
      <c r="G136" s="535"/>
      <c r="H136" s="536"/>
      <c r="I136" s="340">
        <f t="shared" si="1"/>
        <v>4500</v>
      </c>
      <c r="J136" s="652">
        <f>SUM(J134:J135)</f>
        <v>0</v>
      </c>
      <c r="K136" s="652">
        <f>SUM(K134:K135)</f>
        <v>0</v>
      </c>
      <c r="L136" s="652">
        <f>SUM(L134:L135)</f>
        <v>0</v>
      </c>
      <c r="M136" s="652">
        <f>SUM(M134:M135)</f>
        <v>0</v>
      </c>
      <c r="N136" s="653">
        <f>SUM(N134:N135)</f>
        <v>4500</v>
      </c>
      <c r="O136" s="359"/>
    </row>
    <row r="137" spans="1:15" s="59" customFormat="1" ht="17.25">
      <c r="A137" s="1457">
        <v>130</v>
      </c>
      <c r="B137" s="66"/>
      <c r="C137" s="767"/>
      <c r="D137" s="542" t="s">
        <v>233</v>
      </c>
      <c r="E137" s="73"/>
      <c r="F137" s="74">
        <v>2000</v>
      </c>
      <c r="G137" s="74">
        <v>2800</v>
      </c>
      <c r="H137" s="75">
        <v>2800</v>
      </c>
      <c r="I137" s="1423"/>
      <c r="J137" s="80"/>
      <c r="K137" s="80"/>
      <c r="L137" s="80"/>
      <c r="M137" s="80"/>
      <c r="N137" s="81"/>
      <c r="O137" s="53"/>
    </row>
    <row r="138" spans="1:17" s="1255" customFormat="1" ht="16.5">
      <c r="A138" s="1457">
        <v>131</v>
      </c>
      <c r="B138" s="1250"/>
      <c r="C138" s="1251"/>
      <c r="D138" s="1252" t="s">
        <v>602</v>
      </c>
      <c r="E138" s="525"/>
      <c r="F138" s="1253"/>
      <c r="G138" s="1253"/>
      <c r="H138" s="1254"/>
      <c r="I138" s="1423">
        <f t="shared" si="1"/>
        <v>3000</v>
      </c>
      <c r="J138" s="80"/>
      <c r="K138" s="80"/>
      <c r="L138" s="80"/>
      <c r="M138" s="80"/>
      <c r="N138" s="81">
        <v>3000</v>
      </c>
      <c r="O138" s="59">
        <f>SUM(J138:N138)-I138</f>
        <v>0</v>
      </c>
      <c r="P138" s="53"/>
      <c r="Q138" s="53"/>
    </row>
    <row r="139" spans="1:15" s="53" customFormat="1" ht="16.5">
      <c r="A139" s="1457">
        <v>132</v>
      </c>
      <c r="B139" s="524"/>
      <c r="C139" s="67"/>
      <c r="D139" s="539" t="s">
        <v>875</v>
      </c>
      <c r="E139" s="525"/>
      <c r="F139" s="526"/>
      <c r="G139" s="526"/>
      <c r="H139" s="527"/>
      <c r="I139" s="1423">
        <f t="shared" si="1"/>
        <v>3000</v>
      </c>
      <c r="J139" s="80"/>
      <c r="K139" s="80"/>
      <c r="L139" s="80"/>
      <c r="M139" s="80"/>
      <c r="N139" s="81">
        <v>3000</v>
      </c>
      <c r="O139" s="59"/>
    </row>
    <row r="140" spans="1:15" s="532" customFormat="1" ht="17.25">
      <c r="A140" s="1457">
        <v>133</v>
      </c>
      <c r="B140" s="528"/>
      <c r="C140" s="83"/>
      <c r="D140" s="540" t="s">
        <v>603</v>
      </c>
      <c r="E140" s="529"/>
      <c r="F140" s="530"/>
      <c r="G140" s="530"/>
      <c r="H140" s="531"/>
      <c r="I140" s="1402">
        <f t="shared" si="1"/>
        <v>0</v>
      </c>
      <c r="J140" s="650"/>
      <c r="K140" s="650"/>
      <c r="L140" s="650"/>
      <c r="M140" s="650"/>
      <c r="N140" s="651"/>
      <c r="O140" s="82"/>
    </row>
    <row r="141" spans="1:15" s="1576" customFormat="1" ht="17.25">
      <c r="A141" s="1457">
        <v>134</v>
      </c>
      <c r="B141" s="533"/>
      <c r="C141" s="67"/>
      <c r="D141" s="541" t="s">
        <v>984</v>
      </c>
      <c r="E141" s="525"/>
      <c r="F141" s="535"/>
      <c r="G141" s="535"/>
      <c r="H141" s="536"/>
      <c r="I141" s="340">
        <f t="shared" si="1"/>
        <v>3000</v>
      </c>
      <c r="J141" s="652">
        <f>SUM(J139:J140)</f>
        <v>0</v>
      </c>
      <c r="K141" s="652">
        <f>SUM(K139:K140)</f>
        <v>0</v>
      </c>
      <c r="L141" s="652">
        <f>SUM(L139:L140)</f>
        <v>0</v>
      </c>
      <c r="M141" s="652">
        <f>SUM(M139:M140)</f>
        <v>0</v>
      </c>
      <c r="N141" s="653">
        <f>SUM(N139:N140)</f>
        <v>3000</v>
      </c>
      <c r="O141" s="359"/>
    </row>
    <row r="142" spans="1:15" s="59" customFormat="1" ht="17.25">
      <c r="A142" s="1457">
        <v>135</v>
      </c>
      <c r="B142" s="66"/>
      <c r="C142" s="767"/>
      <c r="D142" s="542" t="s">
        <v>940</v>
      </c>
      <c r="E142" s="73"/>
      <c r="F142" s="74"/>
      <c r="G142" s="74"/>
      <c r="H142" s="75"/>
      <c r="I142" s="1423"/>
      <c r="J142" s="80"/>
      <c r="K142" s="80"/>
      <c r="L142" s="80"/>
      <c r="M142" s="80"/>
      <c r="N142" s="81"/>
      <c r="O142" s="53"/>
    </row>
    <row r="143" spans="1:17" s="1255" customFormat="1" ht="16.5">
      <c r="A143" s="1457">
        <v>136</v>
      </c>
      <c r="B143" s="1250"/>
      <c r="C143" s="1251"/>
      <c r="D143" s="1252" t="s">
        <v>602</v>
      </c>
      <c r="E143" s="525"/>
      <c r="F143" s="1253"/>
      <c r="G143" s="1253"/>
      <c r="H143" s="1254"/>
      <c r="I143" s="1423">
        <f t="shared" si="1"/>
        <v>1000</v>
      </c>
      <c r="J143" s="80"/>
      <c r="K143" s="80"/>
      <c r="L143" s="80"/>
      <c r="M143" s="80"/>
      <c r="N143" s="81">
        <v>1000</v>
      </c>
      <c r="O143" s="59">
        <f>SUM(J143:N143)-I143</f>
        <v>0</v>
      </c>
      <c r="P143" s="53"/>
      <c r="Q143" s="53"/>
    </row>
    <row r="144" spans="1:15" s="53" customFormat="1" ht="16.5">
      <c r="A144" s="1457">
        <v>137</v>
      </c>
      <c r="B144" s="524"/>
      <c r="C144" s="67"/>
      <c r="D144" s="539" t="s">
        <v>875</v>
      </c>
      <c r="E144" s="525"/>
      <c r="F144" s="526"/>
      <c r="G144" s="526"/>
      <c r="H144" s="527"/>
      <c r="I144" s="1423">
        <f t="shared" si="1"/>
        <v>1000</v>
      </c>
      <c r="J144" s="80"/>
      <c r="K144" s="80"/>
      <c r="L144" s="80"/>
      <c r="M144" s="80"/>
      <c r="N144" s="81">
        <v>1000</v>
      </c>
      <c r="O144" s="59"/>
    </row>
    <row r="145" spans="1:15" s="532" customFormat="1" ht="17.25">
      <c r="A145" s="1457">
        <v>138</v>
      </c>
      <c r="B145" s="528"/>
      <c r="C145" s="83"/>
      <c r="D145" s="540" t="s">
        <v>603</v>
      </c>
      <c r="E145" s="529"/>
      <c r="F145" s="530"/>
      <c r="G145" s="530"/>
      <c r="H145" s="531"/>
      <c r="I145" s="1402">
        <f t="shared" si="1"/>
        <v>0</v>
      </c>
      <c r="J145" s="650"/>
      <c r="K145" s="650"/>
      <c r="L145" s="650"/>
      <c r="M145" s="650"/>
      <c r="N145" s="651"/>
      <c r="O145" s="82"/>
    </row>
    <row r="146" spans="1:15" s="1576" customFormat="1" ht="17.25">
      <c r="A146" s="1457">
        <v>139</v>
      </c>
      <c r="B146" s="533"/>
      <c r="C146" s="67"/>
      <c r="D146" s="541" t="s">
        <v>984</v>
      </c>
      <c r="E146" s="525"/>
      <c r="F146" s="535"/>
      <c r="G146" s="535"/>
      <c r="H146" s="536"/>
      <c r="I146" s="340">
        <f t="shared" si="1"/>
        <v>1000</v>
      </c>
      <c r="J146" s="652">
        <f>SUM(J144:J145)</f>
        <v>0</v>
      </c>
      <c r="K146" s="652">
        <f>SUM(K144:K145)</f>
        <v>0</v>
      </c>
      <c r="L146" s="652">
        <f>SUM(L144:L145)</f>
        <v>0</v>
      </c>
      <c r="M146" s="652">
        <f>SUM(M144:M145)</f>
        <v>0</v>
      </c>
      <c r="N146" s="653">
        <f>SUM(N144:N145)</f>
        <v>1000</v>
      </c>
      <c r="O146" s="359"/>
    </row>
    <row r="147" spans="1:15" s="59" customFormat="1" ht="17.25">
      <c r="A147" s="1457">
        <v>140</v>
      </c>
      <c r="B147" s="66"/>
      <c r="C147" s="67">
        <v>18</v>
      </c>
      <c r="D147" s="68" t="s">
        <v>234</v>
      </c>
      <c r="E147" s="67" t="s">
        <v>33</v>
      </c>
      <c r="F147" s="46">
        <v>1500</v>
      </c>
      <c r="G147" s="46">
        <v>1500</v>
      </c>
      <c r="H147" s="69">
        <v>1500</v>
      </c>
      <c r="I147" s="1423"/>
      <c r="J147" s="652"/>
      <c r="K147" s="652"/>
      <c r="L147" s="652"/>
      <c r="M147" s="652"/>
      <c r="N147" s="653"/>
      <c r="O147" s="359"/>
    </row>
    <row r="148" spans="1:15" s="1255" customFormat="1" ht="16.5">
      <c r="A148" s="1457">
        <v>141</v>
      </c>
      <c r="B148" s="1250"/>
      <c r="C148" s="1251"/>
      <c r="D148" s="1256" t="s">
        <v>602</v>
      </c>
      <c r="E148" s="1433"/>
      <c r="F148" s="1253"/>
      <c r="G148" s="1253"/>
      <c r="H148" s="1254"/>
      <c r="I148" s="1434">
        <f t="shared" si="1"/>
        <v>5000</v>
      </c>
      <c r="J148" s="1435"/>
      <c r="K148" s="1435"/>
      <c r="L148" s="1435"/>
      <c r="M148" s="1435"/>
      <c r="N148" s="1436">
        <v>5000</v>
      </c>
      <c r="O148" s="1437">
        <f>SUM(J148:N148)-I148</f>
        <v>0</v>
      </c>
    </row>
    <row r="149" spans="1:15" s="53" customFormat="1" ht="16.5">
      <c r="A149" s="1457">
        <v>142</v>
      </c>
      <c r="B149" s="524"/>
      <c r="C149" s="67"/>
      <c r="D149" s="68" t="s">
        <v>875</v>
      </c>
      <c r="E149" s="525"/>
      <c r="F149" s="526"/>
      <c r="G149" s="526"/>
      <c r="H149" s="527"/>
      <c r="I149" s="1423">
        <f t="shared" si="1"/>
        <v>0</v>
      </c>
      <c r="J149" s="80"/>
      <c r="K149" s="80"/>
      <c r="L149" s="80"/>
      <c r="M149" s="80"/>
      <c r="N149" s="81">
        <v>0</v>
      </c>
      <c r="O149" s="59"/>
    </row>
    <row r="150" spans="1:15" s="532" customFormat="1" ht="17.25">
      <c r="A150" s="1457">
        <v>143</v>
      </c>
      <c r="B150" s="528"/>
      <c r="C150" s="83"/>
      <c r="D150" s="76" t="s">
        <v>603</v>
      </c>
      <c r="E150" s="529"/>
      <c r="F150" s="530"/>
      <c r="G150" s="530"/>
      <c r="H150" s="531"/>
      <c r="I150" s="1402">
        <f>SUM(J150:N150)</f>
        <v>0</v>
      </c>
      <c r="J150" s="650"/>
      <c r="K150" s="650"/>
      <c r="L150" s="650"/>
      <c r="M150" s="650"/>
      <c r="N150" s="651"/>
      <c r="O150" s="82"/>
    </row>
    <row r="151" spans="1:15" s="1576" customFormat="1" ht="17.25">
      <c r="A151" s="1457">
        <v>144</v>
      </c>
      <c r="B151" s="533"/>
      <c r="C151" s="67"/>
      <c r="D151" s="534" t="s">
        <v>984</v>
      </c>
      <c r="E151" s="525"/>
      <c r="F151" s="535"/>
      <c r="G151" s="535"/>
      <c r="H151" s="536"/>
      <c r="I151" s="340">
        <f t="shared" si="1"/>
        <v>0</v>
      </c>
      <c r="J151" s="652">
        <f>SUM(J149:J150)</f>
        <v>0</v>
      </c>
      <c r="K151" s="652">
        <f>SUM(K149:K150)</f>
        <v>0</v>
      </c>
      <c r="L151" s="652">
        <f>SUM(L149:L150)</f>
        <v>0</v>
      </c>
      <c r="M151" s="652">
        <f>SUM(M149:M150)</f>
        <v>0</v>
      </c>
      <c r="N151" s="653">
        <f>SUM(N149:N150)</f>
        <v>0</v>
      </c>
      <c r="O151" s="359"/>
    </row>
    <row r="152" spans="1:15" s="59" customFormat="1" ht="17.25">
      <c r="A152" s="1457">
        <v>145</v>
      </c>
      <c r="B152" s="66"/>
      <c r="C152" s="67">
        <v>19</v>
      </c>
      <c r="D152" s="68" t="s">
        <v>645</v>
      </c>
      <c r="E152" s="67" t="s">
        <v>33</v>
      </c>
      <c r="F152" s="46"/>
      <c r="G152" s="46"/>
      <c r="H152" s="69"/>
      <c r="I152" s="1423"/>
      <c r="J152" s="652"/>
      <c r="K152" s="652"/>
      <c r="L152" s="652"/>
      <c r="M152" s="652"/>
      <c r="N152" s="653"/>
      <c r="O152" s="359"/>
    </row>
    <row r="153" spans="1:15" s="53" customFormat="1" ht="16.5">
      <c r="A153" s="1457">
        <v>146</v>
      </c>
      <c r="B153" s="524"/>
      <c r="C153" s="67"/>
      <c r="D153" s="68" t="s">
        <v>875</v>
      </c>
      <c r="E153" s="525"/>
      <c r="F153" s="526"/>
      <c r="G153" s="526"/>
      <c r="H153" s="527"/>
      <c r="I153" s="1423">
        <f t="shared" si="1"/>
        <v>5000</v>
      </c>
      <c r="J153" s="80"/>
      <c r="K153" s="80"/>
      <c r="L153" s="80"/>
      <c r="M153" s="80"/>
      <c r="N153" s="81">
        <v>5000</v>
      </c>
      <c r="O153" s="59"/>
    </row>
    <row r="154" spans="1:15" s="532" customFormat="1" ht="17.25">
      <c r="A154" s="1457">
        <v>147</v>
      </c>
      <c r="B154" s="528"/>
      <c r="C154" s="83"/>
      <c r="D154" s="76" t="s">
        <v>603</v>
      </c>
      <c r="E154" s="529"/>
      <c r="F154" s="530"/>
      <c r="G154" s="530"/>
      <c r="H154" s="531"/>
      <c r="I154" s="1402">
        <f t="shared" si="1"/>
        <v>0</v>
      </c>
      <c r="J154" s="650"/>
      <c r="K154" s="650"/>
      <c r="L154" s="650"/>
      <c r="M154" s="650"/>
      <c r="N154" s="651"/>
      <c r="O154" s="82"/>
    </row>
    <row r="155" spans="1:15" s="1576" customFormat="1" ht="17.25">
      <c r="A155" s="1457">
        <v>148</v>
      </c>
      <c r="B155" s="533"/>
      <c r="C155" s="67"/>
      <c r="D155" s="534" t="s">
        <v>984</v>
      </c>
      <c r="E155" s="525"/>
      <c r="F155" s="535"/>
      <c r="G155" s="535"/>
      <c r="H155" s="536"/>
      <c r="I155" s="340">
        <f t="shared" si="1"/>
        <v>5000</v>
      </c>
      <c r="J155" s="652">
        <f>SUM(J153:J154)</f>
        <v>0</v>
      </c>
      <c r="K155" s="652">
        <f>SUM(K153:K154)</f>
        <v>0</v>
      </c>
      <c r="L155" s="652">
        <f>SUM(L153:L154)</f>
        <v>0</v>
      </c>
      <c r="M155" s="652">
        <f>SUM(M153:M154)</f>
        <v>0</v>
      </c>
      <c r="N155" s="653">
        <f>SUM(N153:N154)</f>
        <v>5000</v>
      </c>
      <c r="O155" s="359"/>
    </row>
    <row r="156" spans="1:15" s="53" customFormat="1" ht="19.5" customHeight="1">
      <c r="A156" s="1457">
        <v>149</v>
      </c>
      <c r="B156" s="77"/>
      <c r="C156" s="73">
        <v>20</v>
      </c>
      <c r="D156" s="78" t="s">
        <v>235</v>
      </c>
      <c r="E156" s="73" t="s">
        <v>33</v>
      </c>
      <c r="F156" s="44">
        <v>1500</v>
      </c>
      <c r="G156" s="44">
        <v>1500</v>
      </c>
      <c r="H156" s="79">
        <v>1500</v>
      </c>
      <c r="I156" s="1423"/>
      <c r="J156" s="652"/>
      <c r="K156" s="652"/>
      <c r="L156" s="652"/>
      <c r="M156" s="652"/>
      <c r="N156" s="653"/>
      <c r="O156" s="1576"/>
    </row>
    <row r="157" spans="1:15" s="1255" customFormat="1" ht="16.5">
      <c r="A157" s="1457">
        <v>150</v>
      </c>
      <c r="B157" s="1250"/>
      <c r="C157" s="1251"/>
      <c r="D157" s="1256" t="s">
        <v>602</v>
      </c>
      <c r="E157" s="1433"/>
      <c r="F157" s="1253"/>
      <c r="G157" s="1253"/>
      <c r="H157" s="1254"/>
      <c r="I157" s="1434">
        <f t="shared" si="1"/>
        <v>1500</v>
      </c>
      <c r="J157" s="1435"/>
      <c r="K157" s="1435"/>
      <c r="L157" s="1435"/>
      <c r="M157" s="1435"/>
      <c r="N157" s="1436">
        <v>1500</v>
      </c>
      <c r="O157" s="1437">
        <f>SUM(J157:N157)-I157</f>
        <v>0</v>
      </c>
    </row>
    <row r="158" spans="1:15" s="53" customFormat="1" ht="16.5">
      <c r="A158" s="1457">
        <v>151</v>
      </c>
      <c r="B158" s="524"/>
      <c r="C158" s="67"/>
      <c r="D158" s="68" t="s">
        <v>875</v>
      </c>
      <c r="E158" s="525"/>
      <c r="F158" s="526"/>
      <c r="G158" s="526"/>
      <c r="H158" s="527"/>
      <c r="I158" s="1423">
        <f t="shared" si="1"/>
        <v>1500</v>
      </c>
      <c r="J158" s="80"/>
      <c r="K158" s="80"/>
      <c r="L158" s="80"/>
      <c r="M158" s="80"/>
      <c r="N158" s="81">
        <v>1500</v>
      </c>
      <c r="O158" s="59"/>
    </row>
    <row r="159" spans="1:15" s="532" customFormat="1" ht="17.25">
      <c r="A159" s="1457">
        <v>152</v>
      </c>
      <c r="B159" s="528"/>
      <c r="C159" s="83"/>
      <c r="D159" s="76" t="s">
        <v>603</v>
      </c>
      <c r="E159" s="529"/>
      <c r="F159" s="530"/>
      <c r="G159" s="530"/>
      <c r="H159" s="531"/>
      <c r="I159" s="1402">
        <f t="shared" si="1"/>
        <v>0</v>
      </c>
      <c r="J159" s="650"/>
      <c r="K159" s="650"/>
      <c r="L159" s="650"/>
      <c r="M159" s="650"/>
      <c r="N159" s="651"/>
      <c r="O159" s="82"/>
    </row>
    <row r="160" spans="1:15" s="1576" customFormat="1" ht="17.25">
      <c r="A160" s="1457">
        <v>153</v>
      </c>
      <c r="B160" s="533"/>
      <c r="C160" s="67"/>
      <c r="D160" s="534" t="s">
        <v>984</v>
      </c>
      <c r="E160" s="525"/>
      <c r="F160" s="535"/>
      <c r="G160" s="535"/>
      <c r="H160" s="536"/>
      <c r="I160" s="340">
        <f t="shared" si="1"/>
        <v>1500</v>
      </c>
      <c r="J160" s="652">
        <f>SUM(J158:J159)</f>
        <v>0</v>
      </c>
      <c r="K160" s="652">
        <f>SUM(K158:K159)</f>
        <v>0</v>
      </c>
      <c r="L160" s="652">
        <f>SUM(L158:L159)</f>
        <v>0</v>
      </c>
      <c r="M160" s="652">
        <f>SUM(M158:M159)</f>
        <v>0</v>
      </c>
      <c r="N160" s="653">
        <f>SUM(N158:N159)</f>
        <v>1500</v>
      </c>
      <c r="O160" s="359"/>
    </row>
    <row r="161" spans="1:15" s="53" customFormat="1" ht="19.5" customHeight="1">
      <c r="A161" s="1457">
        <v>154</v>
      </c>
      <c r="B161" s="77"/>
      <c r="C161" s="73">
        <v>21</v>
      </c>
      <c r="D161" s="78" t="s">
        <v>236</v>
      </c>
      <c r="E161" s="73" t="s">
        <v>33</v>
      </c>
      <c r="F161" s="44"/>
      <c r="G161" s="44">
        <v>2000</v>
      </c>
      <c r="H161" s="79">
        <v>2000</v>
      </c>
      <c r="I161" s="1423"/>
      <c r="J161" s="652"/>
      <c r="K161" s="652"/>
      <c r="L161" s="652"/>
      <c r="M161" s="652"/>
      <c r="N161" s="653"/>
      <c r="O161" s="1576"/>
    </row>
    <row r="162" spans="1:15" s="1255" customFormat="1" ht="16.5">
      <c r="A162" s="1457">
        <v>155</v>
      </c>
      <c r="B162" s="1250"/>
      <c r="C162" s="1251"/>
      <c r="D162" s="1256" t="s">
        <v>602</v>
      </c>
      <c r="E162" s="1433"/>
      <c r="F162" s="1253"/>
      <c r="G162" s="1253"/>
      <c r="H162" s="1254"/>
      <c r="I162" s="1434">
        <f t="shared" si="1"/>
        <v>2000</v>
      </c>
      <c r="J162" s="1435"/>
      <c r="K162" s="1435"/>
      <c r="L162" s="1435"/>
      <c r="M162" s="1435"/>
      <c r="N162" s="1436">
        <v>2000</v>
      </c>
      <c r="O162" s="1437">
        <f>SUM(J162:N162)-I162</f>
        <v>0</v>
      </c>
    </row>
    <row r="163" spans="1:15" s="53" customFormat="1" ht="16.5">
      <c r="A163" s="1457">
        <v>156</v>
      </c>
      <c r="B163" s="524"/>
      <c r="C163" s="67"/>
      <c r="D163" s="68" t="s">
        <v>875</v>
      </c>
      <c r="E163" s="525"/>
      <c r="F163" s="526"/>
      <c r="G163" s="526"/>
      <c r="H163" s="527"/>
      <c r="I163" s="1423">
        <f t="shared" si="1"/>
        <v>2000</v>
      </c>
      <c r="J163" s="80"/>
      <c r="K163" s="80"/>
      <c r="L163" s="80"/>
      <c r="M163" s="80"/>
      <c r="N163" s="81">
        <v>2000</v>
      </c>
      <c r="O163" s="59"/>
    </row>
    <row r="164" spans="1:15" s="532" customFormat="1" ht="17.25">
      <c r="A164" s="1457">
        <v>157</v>
      </c>
      <c r="B164" s="528"/>
      <c r="C164" s="83"/>
      <c r="D164" s="76" t="s">
        <v>603</v>
      </c>
      <c r="E164" s="529"/>
      <c r="F164" s="530"/>
      <c r="G164" s="530"/>
      <c r="H164" s="531"/>
      <c r="I164" s="1402">
        <f t="shared" si="1"/>
        <v>0</v>
      </c>
      <c r="J164" s="650"/>
      <c r="K164" s="650"/>
      <c r="L164" s="650"/>
      <c r="M164" s="650"/>
      <c r="N164" s="651"/>
      <c r="O164" s="82"/>
    </row>
    <row r="165" spans="1:15" s="1576" customFormat="1" ht="17.25">
      <c r="A165" s="1457">
        <v>158</v>
      </c>
      <c r="B165" s="533"/>
      <c r="C165" s="67"/>
      <c r="D165" s="534" t="s">
        <v>984</v>
      </c>
      <c r="E165" s="525"/>
      <c r="F165" s="535"/>
      <c r="G165" s="535"/>
      <c r="H165" s="536"/>
      <c r="I165" s="340">
        <f t="shared" si="1"/>
        <v>2000</v>
      </c>
      <c r="J165" s="652">
        <f>SUM(J163:J164)</f>
        <v>0</v>
      </c>
      <c r="K165" s="652">
        <f>SUM(K163:K164)</f>
        <v>0</v>
      </c>
      <c r="L165" s="652">
        <f>SUM(L163:L164)</f>
        <v>0</v>
      </c>
      <c r="M165" s="652">
        <f>SUM(M163:M164)</f>
        <v>0</v>
      </c>
      <c r="N165" s="653">
        <f>SUM(N163:N164)</f>
        <v>2000</v>
      </c>
      <c r="O165" s="359"/>
    </row>
    <row r="166" spans="1:15" s="53" customFormat="1" ht="19.5" customHeight="1">
      <c r="A166" s="1457">
        <v>159</v>
      </c>
      <c r="B166" s="77"/>
      <c r="C166" s="73">
        <v>22</v>
      </c>
      <c r="D166" s="78" t="s">
        <v>237</v>
      </c>
      <c r="E166" s="73" t="s">
        <v>33</v>
      </c>
      <c r="F166" s="44"/>
      <c r="G166" s="44"/>
      <c r="H166" s="79"/>
      <c r="I166" s="1423"/>
      <c r="J166" s="652"/>
      <c r="K166" s="652"/>
      <c r="L166" s="652"/>
      <c r="M166" s="652"/>
      <c r="N166" s="653"/>
      <c r="O166" s="1576"/>
    </row>
    <row r="167" spans="1:15" s="1255" customFormat="1" ht="16.5">
      <c r="A167" s="1457">
        <v>160</v>
      </c>
      <c r="B167" s="1250"/>
      <c r="C167" s="1251"/>
      <c r="D167" s="1256" t="s">
        <v>602</v>
      </c>
      <c r="E167" s="1433"/>
      <c r="F167" s="1253"/>
      <c r="G167" s="1253"/>
      <c r="H167" s="1254"/>
      <c r="I167" s="1434">
        <f t="shared" si="1"/>
        <v>2000</v>
      </c>
      <c r="J167" s="1435"/>
      <c r="K167" s="1435"/>
      <c r="L167" s="1435"/>
      <c r="M167" s="1435"/>
      <c r="N167" s="1436">
        <v>2000</v>
      </c>
      <c r="O167" s="1437">
        <f>SUM(J167:N167)-I167</f>
        <v>0</v>
      </c>
    </row>
    <row r="168" spans="1:15" s="53" customFormat="1" ht="16.5">
      <c r="A168" s="1457">
        <v>161</v>
      </c>
      <c r="B168" s="524"/>
      <c r="C168" s="67"/>
      <c r="D168" s="68" t="s">
        <v>875</v>
      </c>
      <c r="E168" s="525"/>
      <c r="F168" s="526"/>
      <c r="G168" s="526"/>
      <c r="H168" s="527"/>
      <c r="I168" s="1423">
        <f t="shared" si="1"/>
        <v>0</v>
      </c>
      <c r="J168" s="80"/>
      <c r="K168" s="80"/>
      <c r="L168" s="80"/>
      <c r="M168" s="80"/>
      <c r="N168" s="81">
        <v>0</v>
      </c>
      <c r="O168" s="59"/>
    </row>
    <row r="169" spans="1:15" s="532" customFormat="1" ht="17.25">
      <c r="A169" s="1457">
        <v>162</v>
      </c>
      <c r="B169" s="528"/>
      <c r="C169" s="83"/>
      <c r="D169" s="76" t="s">
        <v>603</v>
      </c>
      <c r="E169" s="529"/>
      <c r="F169" s="530"/>
      <c r="G169" s="530"/>
      <c r="H169" s="531"/>
      <c r="I169" s="1402">
        <f aca="true" t="shared" si="2" ref="I169:I252">SUM(J169:N169)</f>
        <v>0</v>
      </c>
      <c r="J169" s="650"/>
      <c r="K169" s="650"/>
      <c r="L169" s="650"/>
      <c r="M169" s="650"/>
      <c r="N169" s="651"/>
      <c r="O169" s="82"/>
    </row>
    <row r="170" spans="1:15" s="1576" customFormat="1" ht="17.25">
      <c r="A170" s="1457">
        <v>163</v>
      </c>
      <c r="B170" s="533"/>
      <c r="C170" s="67"/>
      <c r="D170" s="534" t="s">
        <v>984</v>
      </c>
      <c r="E170" s="525"/>
      <c r="F170" s="535"/>
      <c r="G170" s="535"/>
      <c r="H170" s="536"/>
      <c r="I170" s="340">
        <f t="shared" si="2"/>
        <v>0</v>
      </c>
      <c r="J170" s="652">
        <f>SUM(J168:J169)</f>
        <v>0</v>
      </c>
      <c r="K170" s="652">
        <f>SUM(K168:K169)</f>
        <v>0</v>
      </c>
      <c r="L170" s="652">
        <f>SUM(L168:L169)</f>
        <v>0</v>
      </c>
      <c r="M170" s="652">
        <f>SUM(M168:M169)</f>
        <v>0</v>
      </c>
      <c r="N170" s="653">
        <f>SUM(N168:N169)</f>
        <v>0</v>
      </c>
      <c r="O170" s="359"/>
    </row>
    <row r="171" spans="1:15" s="53" customFormat="1" ht="19.5" customHeight="1">
      <c r="A171" s="1457">
        <v>164</v>
      </c>
      <c r="B171" s="77"/>
      <c r="C171" s="73">
        <v>23</v>
      </c>
      <c r="D171" s="78" t="s">
        <v>644</v>
      </c>
      <c r="E171" s="73" t="s">
        <v>33</v>
      </c>
      <c r="F171" s="44"/>
      <c r="G171" s="44"/>
      <c r="H171" s="79"/>
      <c r="I171" s="1423"/>
      <c r="J171" s="652"/>
      <c r="K171" s="652"/>
      <c r="L171" s="652"/>
      <c r="M171" s="652"/>
      <c r="N171" s="653"/>
      <c r="O171" s="1576"/>
    </row>
    <row r="172" spans="1:15" s="53" customFormat="1" ht="16.5">
      <c r="A172" s="1457">
        <v>165</v>
      </c>
      <c r="B172" s="524"/>
      <c r="C172" s="67"/>
      <c r="D172" s="68" t="s">
        <v>875</v>
      </c>
      <c r="E172" s="525"/>
      <c r="F172" s="526"/>
      <c r="G172" s="526"/>
      <c r="H172" s="527"/>
      <c r="I172" s="1423">
        <f>SUM(J172:N172)</f>
        <v>2000</v>
      </c>
      <c r="J172" s="80"/>
      <c r="K172" s="80"/>
      <c r="L172" s="80"/>
      <c r="M172" s="80"/>
      <c r="N172" s="81">
        <v>2000</v>
      </c>
      <c r="O172" s="59"/>
    </row>
    <row r="173" spans="1:15" s="532" customFormat="1" ht="17.25">
      <c r="A173" s="1457">
        <v>166</v>
      </c>
      <c r="B173" s="528"/>
      <c r="C173" s="83"/>
      <c r="D173" s="76" t="s">
        <v>603</v>
      </c>
      <c r="E173" s="529"/>
      <c r="F173" s="530"/>
      <c r="G173" s="530"/>
      <c r="H173" s="531"/>
      <c r="I173" s="1402">
        <f>SUM(J173:N173)</f>
        <v>0</v>
      </c>
      <c r="J173" s="650"/>
      <c r="K173" s="650"/>
      <c r="L173" s="650"/>
      <c r="M173" s="650"/>
      <c r="N173" s="651"/>
      <c r="O173" s="82"/>
    </row>
    <row r="174" spans="1:15" s="1576" customFormat="1" ht="17.25">
      <c r="A174" s="1457">
        <v>167</v>
      </c>
      <c r="B174" s="533"/>
      <c r="C174" s="67"/>
      <c r="D174" s="534" t="s">
        <v>984</v>
      </c>
      <c r="E174" s="525"/>
      <c r="F174" s="535"/>
      <c r="G174" s="535"/>
      <c r="H174" s="536"/>
      <c r="I174" s="340">
        <f>SUM(J174:N174)</f>
        <v>2000</v>
      </c>
      <c r="J174" s="652">
        <f>SUM(J172:J173)</f>
        <v>0</v>
      </c>
      <c r="K174" s="652">
        <f>SUM(K172:K173)</f>
        <v>0</v>
      </c>
      <c r="L174" s="652">
        <f>SUM(L172:L173)</f>
        <v>0</v>
      </c>
      <c r="M174" s="652">
        <f>SUM(M172:M173)</f>
        <v>0</v>
      </c>
      <c r="N174" s="653">
        <f>SUM(N172:N173)</f>
        <v>2000</v>
      </c>
      <c r="O174" s="359"/>
    </row>
    <row r="175" spans="1:15" s="53" customFormat="1" ht="19.5" customHeight="1">
      <c r="A175" s="1457">
        <v>168</v>
      </c>
      <c r="B175" s="77"/>
      <c r="C175" s="73">
        <v>24</v>
      </c>
      <c r="D175" s="78" t="s">
        <v>238</v>
      </c>
      <c r="E175" s="73" t="s">
        <v>33</v>
      </c>
      <c r="F175" s="44"/>
      <c r="G175" s="44"/>
      <c r="H175" s="79"/>
      <c r="I175" s="1423"/>
      <c r="J175" s="652"/>
      <c r="K175" s="652"/>
      <c r="L175" s="652"/>
      <c r="M175" s="652"/>
      <c r="N175" s="653"/>
      <c r="O175" s="1576"/>
    </row>
    <row r="176" spans="1:15" s="1255" customFormat="1" ht="16.5">
      <c r="A176" s="1457">
        <v>169</v>
      </c>
      <c r="B176" s="1250"/>
      <c r="C176" s="1251"/>
      <c r="D176" s="1256" t="s">
        <v>602</v>
      </c>
      <c r="E176" s="1433"/>
      <c r="F176" s="1253"/>
      <c r="G176" s="1253"/>
      <c r="H176" s="1254"/>
      <c r="I176" s="1434">
        <f t="shared" si="2"/>
        <v>2000</v>
      </c>
      <c r="J176" s="1435"/>
      <c r="K176" s="1435"/>
      <c r="L176" s="1435">
        <v>2000</v>
      </c>
      <c r="M176" s="1435"/>
      <c r="N176" s="1436"/>
      <c r="O176" s="1437">
        <f>SUM(J176:N176)-I176</f>
        <v>0</v>
      </c>
    </row>
    <row r="177" spans="1:15" s="53" customFormat="1" ht="16.5">
      <c r="A177" s="1457">
        <v>170</v>
      </c>
      <c r="B177" s="524"/>
      <c r="C177" s="67"/>
      <c r="D177" s="68" t="s">
        <v>875</v>
      </c>
      <c r="E177" s="525"/>
      <c r="F177" s="526"/>
      <c r="G177" s="526"/>
      <c r="H177" s="527"/>
      <c r="I177" s="1423">
        <f t="shared" si="2"/>
        <v>1982</v>
      </c>
      <c r="J177" s="80"/>
      <c r="K177" s="80"/>
      <c r="L177" s="80">
        <v>1982</v>
      </c>
      <c r="M177" s="80"/>
      <c r="N177" s="81"/>
      <c r="O177" s="59"/>
    </row>
    <row r="178" spans="1:15" s="532" customFormat="1" ht="17.25">
      <c r="A178" s="1457">
        <v>171</v>
      </c>
      <c r="B178" s="528"/>
      <c r="C178" s="83"/>
      <c r="D178" s="76" t="s">
        <v>603</v>
      </c>
      <c r="E178" s="529"/>
      <c r="F178" s="530"/>
      <c r="G178" s="530"/>
      <c r="H178" s="531"/>
      <c r="I178" s="1402">
        <f t="shared" si="2"/>
        <v>0</v>
      </c>
      <c r="J178" s="650"/>
      <c r="K178" s="650"/>
      <c r="L178" s="650"/>
      <c r="M178" s="650"/>
      <c r="N178" s="651"/>
      <c r="O178" s="82"/>
    </row>
    <row r="179" spans="1:15" s="1576" customFormat="1" ht="17.25">
      <c r="A179" s="1457">
        <v>172</v>
      </c>
      <c r="B179" s="533"/>
      <c r="C179" s="67"/>
      <c r="D179" s="534" t="s">
        <v>984</v>
      </c>
      <c r="E179" s="525"/>
      <c r="F179" s="535"/>
      <c r="G179" s="535"/>
      <c r="H179" s="536"/>
      <c r="I179" s="340">
        <f t="shared" si="2"/>
        <v>1982</v>
      </c>
      <c r="J179" s="652">
        <f>SUM(J177:J178)</f>
        <v>0</v>
      </c>
      <c r="K179" s="652">
        <f>SUM(K177:K178)</f>
        <v>0</v>
      </c>
      <c r="L179" s="652">
        <f>SUM(L177:L178)</f>
        <v>1982</v>
      </c>
      <c r="M179" s="652">
        <f>SUM(M177:M178)</f>
        <v>0</v>
      </c>
      <c r="N179" s="653">
        <f>SUM(N177:N178)</f>
        <v>0</v>
      </c>
      <c r="O179" s="359"/>
    </row>
    <row r="180" spans="1:15" s="53" customFormat="1" ht="19.5" customHeight="1">
      <c r="A180" s="1457">
        <v>173</v>
      </c>
      <c r="B180" s="77"/>
      <c r="C180" s="73">
        <v>25</v>
      </c>
      <c r="D180" s="78" t="s">
        <v>239</v>
      </c>
      <c r="E180" s="73" t="s">
        <v>33</v>
      </c>
      <c r="F180" s="44">
        <v>209038</v>
      </c>
      <c r="G180" s="44">
        <v>213000</v>
      </c>
      <c r="H180" s="79">
        <v>206719</v>
      </c>
      <c r="I180" s="1423"/>
      <c r="J180" s="652"/>
      <c r="K180" s="652"/>
      <c r="L180" s="652"/>
      <c r="M180" s="652"/>
      <c r="N180" s="653"/>
      <c r="O180" s="1576"/>
    </row>
    <row r="181" spans="1:15" s="1255" customFormat="1" ht="16.5">
      <c r="A181" s="1457">
        <v>174</v>
      </c>
      <c r="B181" s="1250"/>
      <c r="C181" s="1251"/>
      <c r="D181" s="1256" t="s">
        <v>602</v>
      </c>
      <c r="E181" s="1433"/>
      <c r="F181" s="1253"/>
      <c r="G181" s="1253"/>
      <c r="H181" s="1254"/>
      <c r="I181" s="1434">
        <f t="shared" si="2"/>
        <v>213500</v>
      </c>
      <c r="J181" s="1435">
        <v>345</v>
      </c>
      <c r="K181" s="1435">
        <v>93</v>
      </c>
      <c r="L181" s="1435">
        <v>59590</v>
      </c>
      <c r="M181" s="1435"/>
      <c r="N181" s="1436">
        <v>153472</v>
      </c>
      <c r="O181" s="1437">
        <f>SUM(J181:N181)-I181</f>
        <v>0</v>
      </c>
    </row>
    <row r="182" spans="1:15" s="53" customFormat="1" ht="16.5">
      <c r="A182" s="1457">
        <v>175</v>
      </c>
      <c r="B182" s="524"/>
      <c r="C182" s="67"/>
      <c r="D182" s="68" t="s">
        <v>875</v>
      </c>
      <c r="E182" s="525"/>
      <c r="F182" s="526"/>
      <c r="G182" s="526"/>
      <c r="H182" s="527"/>
      <c r="I182" s="1423">
        <f t="shared" si="2"/>
        <v>215577</v>
      </c>
      <c r="J182" s="80">
        <v>345</v>
      </c>
      <c r="K182" s="80">
        <v>93</v>
      </c>
      <c r="L182" s="80">
        <v>59590</v>
      </c>
      <c r="M182" s="80"/>
      <c r="N182" s="81">
        <v>155549</v>
      </c>
      <c r="O182" s="59"/>
    </row>
    <row r="183" spans="1:15" s="532" customFormat="1" ht="17.25">
      <c r="A183" s="1457">
        <v>176</v>
      </c>
      <c r="B183" s="528"/>
      <c r="C183" s="83"/>
      <c r="D183" s="76" t="s">
        <v>603</v>
      </c>
      <c r="E183" s="529"/>
      <c r="F183" s="530"/>
      <c r="G183" s="530"/>
      <c r="H183" s="531"/>
      <c r="I183" s="1402">
        <f t="shared" si="2"/>
        <v>0</v>
      </c>
      <c r="J183" s="650"/>
      <c r="K183" s="650"/>
      <c r="L183" s="650"/>
      <c r="M183" s="650"/>
      <c r="N183" s="651"/>
      <c r="O183" s="82"/>
    </row>
    <row r="184" spans="1:15" s="1576" customFormat="1" ht="17.25">
      <c r="A184" s="1457">
        <v>177</v>
      </c>
      <c r="B184" s="533"/>
      <c r="C184" s="67"/>
      <c r="D184" s="534" t="s">
        <v>984</v>
      </c>
      <c r="E184" s="525"/>
      <c r="F184" s="535"/>
      <c r="G184" s="535"/>
      <c r="H184" s="536"/>
      <c r="I184" s="340">
        <f t="shared" si="2"/>
        <v>215577</v>
      </c>
      <c r="J184" s="652">
        <f>SUM(J182:J183)</f>
        <v>345</v>
      </c>
      <c r="K184" s="652">
        <f>SUM(K182:K183)</f>
        <v>93</v>
      </c>
      <c r="L184" s="652">
        <f>SUM(L182:L183)</f>
        <v>59590</v>
      </c>
      <c r="M184" s="652">
        <f>SUM(M182:M183)</f>
        <v>0</v>
      </c>
      <c r="N184" s="653">
        <f>SUM(N182:N183)</f>
        <v>155549</v>
      </c>
      <c r="O184" s="359"/>
    </row>
    <row r="185" spans="1:15" s="53" customFormat="1" ht="19.5" customHeight="1">
      <c r="A185" s="1457">
        <v>178</v>
      </c>
      <c r="B185" s="77"/>
      <c r="C185" s="73">
        <v>26</v>
      </c>
      <c r="D185" s="78" t="s">
        <v>240</v>
      </c>
      <c r="E185" s="73" t="s">
        <v>31</v>
      </c>
      <c r="F185" s="44">
        <v>13000</v>
      </c>
      <c r="G185" s="44">
        <v>13600</v>
      </c>
      <c r="H185" s="79">
        <v>13500</v>
      </c>
      <c r="I185" s="1423"/>
      <c r="J185" s="652"/>
      <c r="K185" s="652"/>
      <c r="L185" s="652"/>
      <c r="M185" s="652"/>
      <c r="N185" s="653"/>
      <c r="O185" s="1576"/>
    </row>
    <row r="186" spans="1:15" s="1255" customFormat="1" ht="16.5">
      <c r="A186" s="1457">
        <v>179</v>
      </c>
      <c r="B186" s="1250"/>
      <c r="C186" s="1251"/>
      <c r="D186" s="1256" t="s">
        <v>602</v>
      </c>
      <c r="E186" s="1433"/>
      <c r="F186" s="1253"/>
      <c r="G186" s="1253"/>
      <c r="H186" s="1254"/>
      <c r="I186" s="1434">
        <f t="shared" si="2"/>
        <v>13600</v>
      </c>
      <c r="J186" s="1435"/>
      <c r="K186" s="1435"/>
      <c r="L186" s="1435">
        <v>13000</v>
      </c>
      <c r="M186" s="1435"/>
      <c r="N186" s="1436">
        <v>600</v>
      </c>
      <c r="O186" s="1437">
        <f>SUM(J186:N186)-I186</f>
        <v>0</v>
      </c>
    </row>
    <row r="187" spans="1:15" s="53" customFormat="1" ht="16.5">
      <c r="A187" s="1457">
        <v>180</v>
      </c>
      <c r="B187" s="524"/>
      <c r="C187" s="67"/>
      <c r="D187" s="68" t="s">
        <v>875</v>
      </c>
      <c r="E187" s="525"/>
      <c r="F187" s="526"/>
      <c r="G187" s="526"/>
      <c r="H187" s="527"/>
      <c r="I187" s="1423">
        <f t="shared" si="2"/>
        <v>13700</v>
      </c>
      <c r="J187" s="80"/>
      <c r="K187" s="80"/>
      <c r="L187" s="80">
        <v>13100</v>
      </c>
      <c r="M187" s="80"/>
      <c r="N187" s="81">
        <v>600</v>
      </c>
      <c r="O187" s="59"/>
    </row>
    <row r="188" spans="1:15" s="532" customFormat="1" ht="17.25">
      <c r="A188" s="1457">
        <v>181</v>
      </c>
      <c r="B188" s="528"/>
      <c r="C188" s="83"/>
      <c r="D188" s="76" t="s">
        <v>603</v>
      </c>
      <c r="E188" s="529"/>
      <c r="F188" s="530"/>
      <c r="G188" s="530"/>
      <c r="H188" s="531"/>
      <c r="I188" s="1402">
        <f t="shared" si="2"/>
        <v>0</v>
      </c>
      <c r="J188" s="650"/>
      <c r="K188" s="650"/>
      <c r="L188" s="650"/>
      <c r="M188" s="650"/>
      <c r="N188" s="651"/>
      <c r="O188" s="82"/>
    </row>
    <row r="189" spans="1:15" s="1576" customFormat="1" ht="17.25">
      <c r="A189" s="1457">
        <v>182</v>
      </c>
      <c r="B189" s="533"/>
      <c r="C189" s="67"/>
      <c r="D189" s="534" t="s">
        <v>984</v>
      </c>
      <c r="E189" s="525"/>
      <c r="F189" s="535"/>
      <c r="G189" s="535"/>
      <c r="H189" s="536"/>
      <c r="I189" s="340">
        <f t="shared" si="2"/>
        <v>13700</v>
      </c>
      <c r="J189" s="652">
        <f>SUM(J187:J188)</f>
        <v>0</v>
      </c>
      <c r="K189" s="652">
        <f>SUM(K187:K188)</f>
        <v>0</v>
      </c>
      <c r="L189" s="652">
        <f>SUM(L187:L188)</f>
        <v>13100</v>
      </c>
      <c r="M189" s="652">
        <f>SUM(M187:M188)</f>
        <v>0</v>
      </c>
      <c r="N189" s="653">
        <f>SUM(N187:N188)</f>
        <v>600</v>
      </c>
      <c r="O189" s="359"/>
    </row>
    <row r="190" spans="1:15" s="53" customFormat="1" ht="19.5" customHeight="1">
      <c r="A190" s="1457">
        <v>183</v>
      </c>
      <c r="B190" s="77"/>
      <c r="C190" s="73">
        <v>27</v>
      </c>
      <c r="D190" s="78" t="s">
        <v>241</v>
      </c>
      <c r="E190" s="73" t="s">
        <v>31</v>
      </c>
      <c r="F190" s="44">
        <v>2076</v>
      </c>
      <c r="G190" s="44">
        <v>4000</v>
      </c>
      <c r="H190" s="79">
        <v>5898</v>
      </c>
      <c r="I190" s="1423"/>
      <c r="J190" s="652"/>
      <c r="K190" s="652"/>
      <c r="L190" s="652"/>
      <c r="M190" s="652"/>
      <c r="N190" s="653"/>
      <c r="O190" s="1576"/>
    </row>
    <row r="191" spans="1:15" s="1255" customFormat="1" ht="16.5">
      <c r="A191" s="1457">
        <v>184</v>
      </c>
      <c r="B191" s="1250"/>
      <c r="C191" s="1251"/>
      <c r="D191" s="1256" t="s">
        <v>602</v>
      </c>
      <c r="E191" s="1433"/>
      <c r="F191" s="1253"/>
      <c r="G191" s="1253"/>
      <c r="H191" s="1254"/>
      <c r="I191" s="1434">
        <f t="shared" si="2"/>
        <v>4000</v>
      </c>
      <c r="J191" s="1435">
        <v>100</v>
      </c>
      <c r="K191" s="1435">
        <v>77</v>
      </c>
      <c r="L191" s="1435">
        <v>3823</v>
      </c>
      <c r="M191" s="1435"/>
      <c r="N191" s="1436"/>
      <c r="O191" s="1437">
        <f>SUM(J191:N191)-I191</f>
        <v>0</v>
      </c>
    </row>
    <row r="192" spans="1:15" s="53" customFormat="1" ht="16.5">
      <c r="A192" s="1457">
        <v>185</v>
      </c>
      <c r="B192" s="524"/>
      <c r="C192" s="67"/>
      <c r="D192" s="68" t="s">
        <v>875</v>
      </c>
      <c r="E192" s="525"/>
      <c r="F192" s="526"/>
      <c r="G192" s="526"/>
      <c r="H192" s="527"/>
      <c r="I192" s="1423">
        <f t="shared" si="2"/>
        <v>5102</v>
      </c>
      <c r="J192" s="80">
        <v>100</v>
      </c>
      <c r="K192" s="80">
        <v>77</v>
      </c>
      <c r="L192" s="80">
        <v>4925</v>
      </c>
      <c r="M192" s="80"/>
      <c r="N192" s="81"/>
      <c r="O192" s="59"/>
    </row>
    <row r="193" spans="1:15" s="532" customFormat="1" ht="17.25">
      <c r="A193" s="1457">
        <v>186</v>
      </c>
      <c r="B193" s="528"/>
      <c r="C193" s="83"/>
      <c r="D193" s="76" t="s">
        <v>603</v>
      </c>
      <c r="E193" s="529"/>
      <c r="F193" s="530"/>
      <c r="G193" s="530"/>
      <c r="H193" s="531"/>
      <c r="I193" s="1402">
        <f t="shared" si="2"/>
        <v>0</v>
      </c>
      <c r="J193" s="650"/>
      <c r="K193" s="650"/>
      <c r="L193" s="650"/>
      <c r="M193" s="650"/>
      <c r="N193" s="651"/>
      <c r="O193" s="82"/>
    </row>
    <row r="194" spans="1:15" s="1576" customFormat="1" ht="17.25">
      <c r="A194" s="1457">
        <v>187</v>
      </c>
      <c r="B194" s="533"/>
      <c r="C194" s="67"/>
      <c r="D194" s="534" t="s">
        <v>984</v>
      </c>
      <c r="E194" s="525"/>
      <c r="F194" s="535"/>
      <c r="G194" s="535"/>
      <c r="H194" s="536"/>
      <c r="I194" s="340">
        <f t="shared" si="2"/>
        <v>5102</v>
      </c>
      <c r="J194" s="652">
        <f>SUM(J192:J193)</f>
        <v>100</v>
      </c>
      <c r="K194" s="652">
        <f>SUM(K192:K193)</f>
        <v>77</v>
      </c>
      <c r="L194" s="652">
        <f>SUM(L192:L193)</f>
        <v>4925</v>
      </c>
      <c r="M194" s="652">
        <f>SUM(M192:M193)</f>
        <v>0</v>
      </c>
      <c r="N194" s="653">
        <f>SUM(N192:N193)</f>
        <v>0</v>
      </c>
      <c r="O194" s="359"/>
    </row>
    <row r="195" spans="1:15" s="53" customFormat="1" ht="19.5" customHeight="1">
      <c r="A195" s="1457">
        <v>188</v>
      </c>
      <c r="B195" s="77"/>
      <c r="C195" s="73">
        <v>28</v>
      </c>
      <c r="D195" s="78" t="s">
        <v>242</v>
      </c>
      <c r="E195" s="73" t="s">
        <v>31</v>
      </c>
      <c r="F195" s="44">
        <v>940</v>
      </c>
      <c r="G195" s="44">
        <v>2000</v>
      </c>
      <c r="H195" s="79">
        <v>1587</v>
      </c>
      <c r="I195" s="1423"/>
      <c r="J195" s="652"/>
      <c r="K195" s="652"/>
      <c r="L195" s="652"/>
      <c r="M195" s="652"/>
      <c r="N195" s="653"/>
      <c r="O195" s="1576"/>
    </row>
    <row r="196" spans="1:15" s="1255" customFormat="1" ht="16.5">
      <c r="A196" s="1457">
        <v>189</v>
      </c>
      <c r="B196" s="1250"/>
      <c r="C196" s="1251"/>
      <c r="D196" s="1256" t="s">
        <v>602</v>
      </c>
      <c r="E196" s="1433"/>
      <c r="F196" s="1253"/>
      <c r="G196" s="1253"/>
      <c r="H196" s="1254"/>
      <c r="I196" s="1434">
        <f t="shared" si="2"/>
        <v>2000</v>
      </c>
      <c r="J196" s="1435"/>
      <c r="K196" s="1435"/>
      <c r="L196" s="1435">
        <v>2000</v>
      </c>
      <c r="M196" s="1435"/>
      <c r="N196" s="1436"/>
      <c r="O196" s="1437">
        <f>SUM(J196:N196)-I196</f>
        <v>0</v>
      </c>
    </row>
    <row r="197" spans="1:15" s="53" customFormat="1" ht="16.5">
      <c r="A197" s="1457">
        <v>190</v>
      </c>
      <c r="B197" s="524"/>
      <c r="C197" s="67"/>
      <c r="D197" s="68" t="s">
        <v>875</v>
      </c>
      <c r="E197" s="525"/>
      <c r="F197" s="526"/>
      <c r="G197" s="526"/>
      <c r="H197" s="527"/>
      <c r="I197" s="1423">
        <f t="shared" si="2"/>
        <v>3093</v>
      </c>
      <c r="J197" s="80"/>
      <c r="K197" s="80"/>
      <c r="L197" s="80">
        <v>3093</v>
      </c>
      <c r="M197" s="80"/>
      <c r="N197" s="81"/>
      <c r="O197" s="59"/>
    </row>
    <row r="198" spans="1:15" s="532" customFormat="1" ht="17.25">
      <c r="A198" s="1457">
        <v>191</v>
      </c>
      <c r="B198" s="528"/>
      <c r="C198" s="83"/>
      <c r="D198" s="76" t="s">
        <v>603</v>
      </c>
      <c r="E198" s="529"/>
      <c r="F198" s="530"/>
      <c r="G198" s="530"/>
      <c r="H198" s="531"/>
      <c r="I198" s="1402">
        <f t="shared" si="2"/>
        <v>0</v>
      </c>
      <c r="J198" s="650"/>
      <c r="K198" s="650"/>
      <c r="L198" s="650"/>
      <c r="M198" s="650"/>
      <c r="N198" s="651"/>
      <c r="O198" s="82"/>
    </row>
    <row r="199" spans="1:15" s="1576" customFormat="1" ht="17.25">
      <c r="A199" s="1457">
        <v>192</v>
      </c>
      <c r="B199" s="533"/>
      <c r="C199" s="67"/>
      <c r="D199" s="534" t="s">
        <v>984</v>
      </c>
      <c r="E199" s="525"/>
      <c r="F199" s="535"/>
      <c r="G199" s="535"/>
      <c r="H199" s="536"/>
      <c r="I199" s="340">
        <f t="shared" si="2"/>
        <v>3093</v>
      </c>
      <c r="J199" s="652">
        <f>SUM(J197:J198)</f>
        <v>0</v>
      </c>
      <c r="K199" s="652">
        <f>SUM(K197:K198)</f>
        <v>0</v>
      </c>
      <c r="L199" s="652">
        <f>SUM(L197:L198)</f>
        <v>3093</v>
      </c>
      <c r="M199" s="652">
        <f>SUM(M197:M198)</f>
        <v>0</v>
      </c>
      <c r="N199" s="653">
        <f>SUM(N197:N198)</f>
        <v>0</v>
      </c>
      <c r="O199" s="359"/>
    </row>
    <row r="200" spans="1:15" s="53" customFormat="1" ht="19.5" customHeight="1">
      <c r="A200" s="1457">
        <v>193</v>
      </c>
      <c r="B200" s="77"/>
      <c r="C200" s="73">
        <v>29</v>
      </c>
      <c r="D200" s="78" t="s">
        <v>17</v>
      </c>
      <c r="E200" s="73" t="s">
        <v>33</v>
      </c>
      <c r="F200" s="44">
        <v>24833</v>
      </c>
      <c r="G200" s="44">
        <v>25000</v>
      </c>
      <c r="H200" s="79">
        <v>22917</v>
      </c>
      <c r="I200" s="1423"/>
      <c r="J200" s="652"/>
      <c r="K200" s="652"/>
      <c r="L200" s="652"/>
      <c r="M200" s="652"/>
      <c r="N200" s="653"/>
      <c r="O200" s="1576"/>
    </row>
    <row r="201" spans="1:15" s="1255" customFormat="1" ht="16.5">
      <c r="A201" s="1457">
        <v>194</v>
      </c>
      <c r="B201" s="1250"/>
      <c r="C201" s="1251"/>
      <c r="D201" s="1256" t="s">
        <v>602</v>
      </c>
      <c r="E201" s="1433"/>
      <c r="F201" s="1253"/>
      <c r="G201" s="1253"/>
      <c r="H201" s="1254"/>
      <c r="I201" s="1434">
        <f t="shared" si="2"/>
        <v>25000</v>
      </c>
      <c r="J201" s="1435"/>
      <c r="K201" s="1435"/>
      <c r="L201" s="1435">
        <v>25000</v>
      </c>
      <c r="M201" s="1435"/>
      <c r="N201" s="1436"/>
      <c r="O201" s="1437">
        <f>SUM(J201:N201)-I201</f>
        <v>0</v>
      </c>
    </row>
    <row r="202" spans="1:15" s="53" customFormat="1" ht="16.5">
      <c r="A202" s="1457">
        <v>195</v>
      </c>
      <c r="B202" s="524"/>
      <c r="C202" s="67"/>
      <c r="D202" s="68" t="s">
        <v>875</v>
      </c>
      <c r="E202" s="525"/>
      <c r="F202" s="526"/>
      <c r="G202" s="526"/>
      <c r="H202" s="527"/>
      <c r="I202" s="1423">
        <f t="shared" si="2"/>
        <v>27083</v>
      </c>
      <c r="J202" s="80"/>
      <c r="K202" s="80"/>
      <c r="L202" s="80">
        <v>27083</v>
      </c>
      <c r="M202" s="80"/>
      <c r="N202" s="81"/>
      <c r="O202" s="59"/>
    </row>
    <row r="203" spans="1:15" s="532" customFormat="1" ht="17.25">
      <c r="A203" s="1457">
        <v>196</v>
      </c>
      <c r="B203" s="528"/>
      <c r="C203" s="83"/>
      <c r="D203" s="76" t="s">
        <v>603</v>
      </c>
      <c r="E203" s="529"/>
      <c r="F203" s="530"/>
      <c r="G203" s="530"/>
      <c r="H203" s="531"/>
      <c r="I203" s="1402">
        <f t="shared" si="2"/>
        <v>0</v>
      </c>
      <c r="J203" s="650"/>
      <c r="K203" s="650"/>
      <c r="L203" s="650"/>
      <c r="M203" s="650"/>
      <c r="N203" s="651"/>
      <c r="O203" s="82"/>
    </row>
    <row r="204" spans="1:15" s="1576" customFormat="1" ht="17.25">
      <c r="A204" s="1457">
        <v>197</v>
      </c>
      <c r="B204" s="533"/>
      <c r="C204" s="67"/>
      <c r="D204" s="534" t="s">
        <v>984</v>
      </c>
      <c r="E204" s="525"/>
      <c r="F204" s="535"/>
      <c r="G204" s="535"/>
      <c r="H204" s="536"/>
      <c r="I204" s="340">
        <f t="shared" si="2"/>
        <v>27083</v>
      </c>
      <c r="J204" s="652">
        <f>SUM(J202:J203)</f>
        <v>0</v>
      </c>
      <c r="K204" s="652">
        <f>SUM(K202:K203)</f>
        <v>0</v>
      </c>
      <c r="L204" s="652">
        <f>SUM(L202:L203)</f>
        <v>27083</v>
      </c>
      <c r="M204" s="652">
        <f>SUM(M202:M203)</f>
        <v>0</v>
      </c>
      <c r="N204" s="653">
        <f>SUM(N202:N203)</f>
        <v>0</v>
      </c>
      <c r="O204" s="359"/>
    </row>
    <row r="205" spans="1:15" s="53" customFormat="1" ht="19.5" customHeight="1">
      <c r="A205" s="1457">
        <v>198</v>
      </c>
      <c r="B205" s="77"/>
      <c r="C205" s="73">
        <v>30</v>
      </c>
      <c r="D205" s="78" t="s">
        <v>243</v>
      </c>
      <c r="E205" s="73" t="s">
        <v>33</v>
      </c>
      <c r="F205" s="44"/>
      <c r="G205" s="44">
        <v>2000</v>
      </c>
      <c r="H205" s="79"/>
      <c r="I205" s="1423"/>
      <c r="J205" s="652"/>
      <c r="K205" s="652"/>
      <c r="L205" s="652"/>
      <c r="M205" s="652"/>
      <c r="N205" s="653"/>
      <c r="O205" s="1576"/>
    </row>
    <row r="206" spans="1:15" s="1255" customFormat="1" ht="16.5">
      <c r="A206" s="1457">
        <v>199</v>
      </c>
      <c r="B206" s="1250"/>
      <c r="C206" s="1251"/>
      <c r="D206" s="1256" t="s">
        <v>602</v>
      </c>
      <c r="E206" s="1433"/>
      <c r="F206" s="1253"/>
      <c r="G206" s="1253"/>
      <c r="H206" s="1254"/>
      <c r="I206" s="1434">
        <f t="shared" si="2"/>
        <v>3000</v>
      </c>
      <c r="J206" s="1435"/>
      <c r="K206" s="1435"/>
      <c r="L206" s="1435">
        <v>2000</v>
      </c>
      <c r="M206" s="1435"/>
      <c r="N206" s="1436">
        <v>1000</v>
      </c>
      <c r="O206" s="1437">
        <f>SUM(J206:N206)-I206</f>
        <v>0</v>
      </c>
    </row>
    <row r="207" spans="1:15" s="53" customFormat="1" ht="16.5">
      <c r="A207" s="1457">
        <v>200</v>
      </c>
      <c r="B207" s="524"/>
      <c r="C207" s="67"/>
      <c r="D207" s="68" t="s">
        <v>875</v>
      </c>
      <c r="E207" s="525"/>
      <c r="F207" s="526"/>
      <c r="G207" s="526"/>
      <c r="H207" s="527"/>
      <c r="I207" s="1423">
        <f t="shared" si="2"/>
        <v>2187</v>
      </c>
      <c r="J207" s="80"/>
      <c r="K207" s="80"/>
      <c r="L207" s="80">
        <v>2187</v>
      </c>
      <c r="M207" s="80"/>
      <c r="N207" s="81">
        <v>0</v>
      </c>
      <c r="O207" s="59"/>
    </row>
    <row r="208" spans="1:15" s="532" customFormat="1" ht="17.25">
      <c r="A208" s="1457">
        <v>201</v>
      </c>
      <c r="B208" s="528"/>
      <c r="C208" s="83"/>
      <c r="D208" s="76" t="s">
        <v>603</v>
      </c>
      <c r="E208" s="529"/>
      <c r="F208" s="530"/>
      <c r="G208" s="530"/>
      <c r="H208" s="531"/>
      <c r="I208" s="1402">
        <f t="shared" si="2"/>
        <v>0</v>
      </c>
      <c r="J208" s="650"/>
      <c r="K208" s="650"/>
      <c r="L208" s="650"/>
      <c r="M208" s="650"/>
      <c r="N208" s="651"/>
      <c r="O208" s="82"/>
    </row>
    <row r="209" spans="1:15" s="1576" customFormat="1" ht="17.25">
      <c r="A209" s="1457">
        <v>202</v>
      </c>
      <c r="B209" s="533"/>
      <c r="C209" s="67"/>
      <c r="D209" s="534" t="s">
        <v>984</v>
      </c>
      <c r="E209" s="525"/>
      <c r="F209" s="535"/>
      <c r="G209" s="535"/>
      <c r="H209" s="536"/>
      <c r="I209" s="340">
        <f>SUM(J209:N209)</f>
        <v>2187</v>
      </c>
      <c r="J209" s="652">
        <f>SUM(J207:J208)</f>
        <v>0</v>
      </c>
      <c r="K209" s="652">
        <f>SUM(K207:K208)</f>
        <v>0</v>
      </c>
      <c r="L209" s="652">
        <f>SUM(L207:L208)</f>
        <v>2187</v>
      </c>
      <c r="M209" s="652">
        <f>SUM(M207:M208)</f>
        <v>0</v>
      </c>
      <c r="N209" s="653">
        <f>SUM(N207:N208)</f>
        <v>0</v>
      </c>
      <c r="O209" s="359"/>
    </row>
    <row r="210" spans="1:15" s="53" customFormat="1" ht="19.5" customHeight="1">
      <c r="A210" s="1457">
        <v>203</v>
      </c>
      <c r="B210" s="77"/>
      <c r="C210" s="73">
        <v>31</v>
      </c>
      <c r="D210" s="78" t="s">
        <v>244</v>
      </c>
      <c r="E210" s="73" t="s">
        <v>33</v>
      </c>
      <c r="F210" s="44">
        <f>SUM(F215:F235)</f>
        <v>6740</v>
      </c>
      <c r="G210" s="44">
        <f>SUM(G215:G235)</f>
        <v>10500</v>
      </c>
      <c r="H210" s="79">
        <f>SUM(H215:H235)</f>
        <v>8250</v>
      </c>
      <c r="I210" s="1423"/>
      <c r="J210" s="652"/>
      <c r="K210" s="652"/>
      <c r="L210" s="652"/>
      <c r="M210" s="652"/>
      <c r="N210" s="653"/>
      <c r="O210" s="1576"/>
    </row>
    <row r="211" spans="1:15" s="1255" customFormat="1" ht="16.5">
      <c r="A211" s="1457">
        <v>204</v>
      </c>
      <c r="B211" s="1250"/>
      <c r="C211" s="1251"/>
      <c r="D211" s="1256" t="s">
        <v>602</v>
      </c>
      <c r="E211" s="1433"/>
      <c r="F211" s="1253"/>
      <c r="G211" s="1253"/>
      <c r="H211" s="1254"/>
      <c r="I211" s="1434">
        <f t="shared" si="2"/>
        <v>10000</v>
      </c>
      <c r="J211" s="1435">
        <f>SUM(J216,J221,J226,J231,J236)</f>
        <v>0</v>
      </c>
      <c r="K211" s="1435">
        <f>SUM(K216,K221,K226,K231,K236)</f>
        <v>0</v>
      </c>
      <c r="L211" s="1435">
        <f>SUM(L216,L221,L226,L231,L236)</f>
        <v>2000</v>
      </c>
      <c r="M211" s="1435">
        <f>SUM(M216,M221,M226,M231,M236)</f>
        <v>0</v>
      </c>
      <c r="N211" s="1436">
        <f>SUM(N216,N221,N226,N231,N236)</f>
        <v>8000</v>
      </c>
      <c r="O211" s="1437">
        <f>SUM(J211:N211)-I211</f>
        <v>0</v>
      </c>
    </row>
    <row r="212" spans="1:15" s="53" customFormat="1" ht="16.5">
      <c r="A212" s="1457">
        <v>205</v>
      </c>
      <c r="B212" s="524"/>
      <c r="C212" s="67"/>
      <c r="D212" s="68" t="s">
        <v>875</v>
      </c>
      <c r="E212" s="525"/>
      <c r="F212" s="526"/>
      <c r="G212" s="526"/>
      <c r="H212" s="527"/>
      <c r="I212" s="1423">
        <f t="shared" si="2"/>
        <v>7810</v>
      </c>
      <c r="J212" s="80">
        <f>SUM(J217,J222,J227,J232,J237)</f>
        <v>0</v>
      </c>
      <c r="K212" s="80">
        <f>SUM(K217,K222,K227,K232,K237)</f>
        <v>0</v>
      </c>
      <c r="L212" s="80">
        <f>SUM(L217,L222,L227,L232,L237)</f>
        <v>2000</v>
      </c>
      <c r="M212" s="80">
        <f>SUM(M217,M222,M227,M232,M237)</f>
        <v>0</v>
      </c>
      <c r="N212" s="81">
        <f>SUM(N217,N222,N227,N232,N237)</f>
        <v>5810</v>
      </c>
      <c r="O212" s="59"/>
    </row>
    <row r="213" spans="1:15" s="532" customFormat="1" ht="17.25">
      <c r="A213" s="1457">
        <v>206</v>
      </c>
      <c r="B213" s="528"/>
      <c r="C213" s="83"/>
      <c r="D213" s="76" t="s">
        <v>603</v>
      </c>
      <c r="E213" s="529"/>
      <c r="F213" s="530"/>
      <c r="G213" s="530"/>
      <c r="H213" s="531"/>
      <c r="I213" s="1402">
        <f t="shared" si="2"/>
        <v>0</v>
      </c>
      <c r="J213" s="650">
        <f>SUM(J218,J223,J228,J233,J238)</f>
        <v>0</v>
      </c>
      <c r="K213" s="650">
        <f>SUM(K218,K223,K228,K233,K238)</f>
        <v>0</v>
      </c>
      <c r="L213" s="650">
        <f>SUM(L218,L223,L228,L233,L238)</f>
        <v>0</v>
      </c>
      <c r="M213" s="650">
        <f>SUM(M218,M223,M228,M233,M238)</f>
        <v>0</v>
      </c>
      <c r="N213" s="651">
        <f>SUM(N218,N223,N228,N233,N238)</f>
        <v>0</v>
      </c>
      <c r="O213" s="82"/>
    </row>
    <row r="214" spans="1:15" s="1576" customFormat="1" ht="17.25">
      <c r="A214" s="1457">
        <v>207</v>
      </c>
      <c r="B214" s="533"/>
      <c r="C214" s="67"/>
      <c r="D214" s="534" t="s">
        <v>984</v>
      </c>
      <c r="E214" s="525"/>
      <c r="F214" s="535"/>
      <c r="G214" s="535"/>
      <c r="H214" s="536"/>
      <c r="I214" s="340">
        <f t="shared" si="2"/>
        <v>7810</v>
      </c>
      <c r="J214" s="652">
        <f>SUM(J212:J213)</f>
        <v>0</v>
      </c>
      <c r="K214" s="652">
        <f>SUM(K212:K213)</f>
        <v>0</v>
      </c>
      <c r="L214" s="652">
        <f>SUM(L212:L213)</f>
        <v>2000</v>
      </c>
      <c r="M214" s="652">
        <f>SUM(M212:M213)</f>
        <v>0</v>
      </c>
      <c r="N214" s="653">
        <f>SUM(N212:N213)</f>
        <v>5810</v>
      </c>
      <c r="O214" s="359"/>
    </row>
    <row r="215" spans="1:15" s="59" customFormat="1" ht="17.25">
      <c r="A215" s="1457">
        <v>208</v>
      </c>
      <c r="B215" s="66"/>
      <c r="C215" s="767"/>
      <c r="D215" s="543" t="s">
        <v>609</v>
      </c>
      <c r="E215" s="73"/>
      <c r="F215" s="74"/>
      <c r="G215" s="74">
        <v>2500</v>
      </c>
      <c r="H215" s="75"/>
      <c r="I215" s="1423"/>
      <c r="J215" s="80"/>
      <c r="K215" s="80"/>
      <c r="L215" s="80"/>
      <c r="M215" s="80"/>
      <c r="N215" s="81"/>
      <c r="O215" s="53"/>
    </row>
    <row r="216" spans="1:15" s="1255" customFormat="1" ht="16.5">
      <c r="A216" s="1457">
        <v>209</v>
      </c>
      <c r="B216" s="1250"/>
      <c r="C216" s="1251"/>
      <c r="D216" s="1252" t="s">
        <v>602</v>
      </c>
      <c r="E216" s="1433"/>
      <c r="F216" s="1253"/>
      <c r="G216" s="1253"/>
      <c r="H216" s="1254"/>
      <c r="I216" s="1434">
        <f t="shared" si="2"/>
        <v>2500</v>
      </c>
      <c r="J216" s="1435"/>
      <c r="K216" s="1435"/>
      <c r="L216" s="1435"/>
      <c r="M216" s="1435"/>
      <c r="N216" s="1436">
        <v>2500</v>
      </c>
      <c r="O216" s="1437">
        <f>SUM(J216:N216)-I216</f>
        <v>0</v>
      </c>
    </row>
    <row r="217" spans="1:15" s="53" customFormat="1" ht="16.5">
      <c r="A217" s="1457">
        <v>210</v>
      </c>
      <c r="B217" s="524"/>
      <c r="C217" s="67"/>
      <c r="D217" s="539" t="s">
        <v>875</v>
      </c>
      <c r="E217" s="525"/>
      <c r="F217" s="526"/>
      <c r="G217" s="526"/>
      <c r="H217" s="527"/>
      <c r="I217" s="1423">
        <f t="shared" si="2"/>
        <v>0</v>
      </c>
      <c r="J217" s="80"/>
      <c r="K217" s="80"/>
      <c r="L217" s="80"/>
      <c r="M217" s="80"/>
      <c r="N217" s="81"/>
      <c r="O217" s="59"/>
    </row>
    <row r="218" spans="1:15" s="532" customFormat="1" ht="17.25">
      <c r="A218" s="1457">
        <v>211</v>
      </c>
      <c r="B218" s="528"/>
      <c r="C218" s="83"/>
      <c r="D218" s="540" t="s">
        <v>603</v>
      </c>
      <c r="E218" s="529"/>
      <c r="F218" s="530"/>
      <c r="G218" s="530"/>
      <c r="H218" s="531"/>
      <c r="I218" s="1402">
        <f t="shared" si="2"/>
        <v>0</v>
      </c>
      <c r="J218" s="650"/>
      <c r="K218" s="650"/>
      <c r="L218" s="650"/>
      <c r="M218" s="650"/>
      <c r="N218" s="651"/>
      <c r="O218" s="82"/>
    </row>
    <row r="219" spans="1:15" s="1576" customFormat="1" ht="17.25">
      <c r="A219" s="1457">
        <v>212</v>
      </c>
      <c r="B219" s="533"/>
      <c r="C219" s="67"/>
      <c r="D219" s="541" t="s">
        <v>984</v>
      </c>
      <c r="E219" s="525"/>
      <c r="F219" s="535"/>
      <c r="G219" s="535"/>
      <c r="H219" s="536"/>
      <c r="I219" s="340">
        <f t="shared" si="2"/>
        <v>0</v>
      </c>
      <c r="J219" s="652">
        <f>SUM(J217:J218)</f>
        <v>0</v>
      </c>
      <c r="K219" s="652">
        <f>SUM(K217:K218)</f>
        <v>0</v>
      </c>
      <c r="L219" s="652">
        <f>SUM(L217:L218)</f>
        <v>0</v>
      </c>
      <c r="M219" s="652">
        <f>SUM(M217:M218)</f>
        <v>0</v>
      </c>
      <c r="N219" s="653">
        <f>SUM(N217:N218)</f>
        <v>0</v>
      </c>
      <c r="O219" s="359"/>
    </row>
    <row r="220" spans="1:15" s="59" customFormat="1" ht="17.25">
      <c r="A220" s="1457">
        <v>213</v>
      </c>
      <c r="B220" s="66"/>
      <c r="C220" s="767"/>
      <c r="D220" s="542" t="s">
        <v>605</v>
      </c>
      <c r="E220" s="73"/>
      <c r="F220" s="74">
        <v>5240</v>
      </c>
      <c r="G220" s="74">
        <v>6000</v>
      </c>
      <c r="H220" s="75">
        <v>6250</v>
      </c>
      <c r="I220" s="1423"/>
      <c r="J220" s="80"/>
      <c r="K220" s="80"/>
      <c r="L220" s="80"/>
      <c r="M220" s="80"/>
      <c r="N220" s="81"/>
      <c r="O220" s="53"/>
    </row>
    <row r="221" spans="1:15" s="1255" customFormat="1" ht="16.5">
      <c r="A221" s="1457">
        <v>214</v>
      </c>
      <c r="B221" s="1250"/>
      <c r="C221" s="1251"/>
      <c r="D221" s="1252" t="s">
        <v>602</v>
      </c>
      <c r="E221" s="1433"/>
      <c r="F221" s="1253"/>
      <c r="G221" s="1253"/>
      <c r="H221" s="1254"/>
      <c r="I221" s="1434">
        <f t="shared" si="2"/>
        <v>5000</v>
      </c>
      <c r="J221" s="1435"/>
      <c r="K221" s="1435"/>
      <c r="L221" s="1435"/>
      <c r="M221" s="1435"/>
      <c r="N221" s="1436">
        <v>5000</v>
      </c>
      <c r="O221" s="1437">
        <f>SUM(J221:N221)-I221</f>
        <v>0</v>
      </c>
    </row>
    <row r="222" spans="1:15" s="53" customFormat="1" ht="16.5">
      <c r="A222" s="1457">
        <v>215</v>
      </c>
      <c r="B222" s="524"/>
      <c r="C222" s="67"/>
      <c r="D222" s="539" t="s">
        <v>875</v>
      </c>
      <c r="E222" s="525"/>
      <c r="F222" s="526"/>
      <c r="G222" s="526"/>
      <c r="H222" s="527"/>
      <c r="I222" s="1423">
        <f t="shared" si="2"/>
        <v>5310</v>
      </c>
      <c r="J222" s="80"/>
      <c r="K222" s="80"/>
      <c r="L222" s="80"/>
      <c r="M222" s="80"/>
      <c r="N222" s="81">
        <v>5310</v>
      </c>
      <c r="O222" s="59"/>
    </row>
    <row r="223" spans="1:15" s="532" customFormat="1" ht="17.25">
      <c r="A223" s="1457">
        <v>216</v>
      </c>
      <c r="B223" s="528"/>
      <c r="C223" s="83"/>
      <c r="D223" s="540" t="s">
        <v>877</v>
      </c>
      <c r="E223" s="529"/>
      <c r="F223" s="530"/>
      <c r="G223" s="530"/>
      <c r="H223" s="531"/>
      <c r="I223" s="1402">
        <f t="shared" si="2"/>
        <v>0</v>
      </c>
      <c r="J223" s="650"/>
      <c r="K223" s="650"/>
      <c r="L223" s="650"/>
      <c r="M223" s="650"/>
      <c r="N223" s="651"/>
      <c r="O223" s="82"/>
    </row>
    <row r="224" spans="1:15" s="1576" customFormat="1" ht="17.25">
      <c r="A224" s="1457">
        <v>217</v>
      </c>
      <c r="B224" s="533"/>
      <c r="C224" s="67"/>
      <c r="D224" s="541" t="s">
        <v>984</v>
      </c>
      <c r="E224" s="525"/>
      <c r="F224" s="535"/>
      <c r="G224" s="535"/>
      <c r="H224" s="536"/>
      <c r="I224" s="340">
        <f t="shared" si="2"/>
        <v>5310</v>
      </c>
      <c r="J224" s="652">
        <f>SUM(J222:J223)</f>
        <v>0</v>
      </c>
      <c r="K224" s="652">
        <f>SUM(K222:K223)</f>
        <v>0</v>
      </c>
      <c r="L224" s="652">
        <f>SUM(L222:L223)</f>
        <v>0</v>
      </c>
      <c r="M224" s="652">
        <f>SUM(M222:M223)</f>
        <v>0</v>
      </c>
      <c r="N224" s="653">
        <f>SUM(N222:N223)</f>
        <v>5310</v>
      </c>
      <c r="O224" s="359"/>
    </row>
    <row r="225" spans="1:15" s="59" customFormat="1" ht="17.25">
      <c r="A225" s="1457">
        <v>218</v>
      </c>
      <c r="B225" s="66"/>
      <c r="C225" s="767"/>
      <c r="D225" s="542" t="s">
        <v>606</v>
      </c>
      <c r="E225" s="73"/>
      <c r="F225" s="74">
        <v>500</v>
      </c>
      <c r="G225" s="74">
        <v>500</v>
      </c>
      <c r="H225" s="75">
        <v>500</v>
      </c>
      <c r="I225" s="1423"/>
      <c r="J225" s="80"/>
      <c r="K225" s="80"/>
      <c r="L225" s="80"/>
      <c r="M225" s="80"/>
      <c r="N225" s="81"/>
      <c r="O225" s="53"/>
    </row>
    <row r="226" spans="1:15" s="1255" customFormat="1" ht="16.5">
      <c r="A226" s="1457">
        <v>219</v>
      </c>
      <c r="B226" s="1250"/>
      <c r="C226" s="1251"/>
      <c r="D226" s="1252" t="s">
        <v>602</v>
      </c>
      <c r="E226" s="1433"/>
      <c r="F226" s="1253"/>
      <c r="G226" s="1253"/>
      <c r="H226" s="1254"/>
      <c r="I226" s="1434">
        <f t="shared" si="2"/>
        <v>500</v>
      </c>
      <c r="J226" s="1435"/>
      <c r="K226" s="1435"/>
      <c r="L226" s="1435">
        <v>500</v>
      </c>
      <c r="M226" s="1435"/>
      <c r="N226" s="1436"/>
      <c r="O226" s="1437">
        <f>SUM(J226:N226)-I226</f>
        <v>0</v>
      </c>
    </row>
    <row r="227" spans="1:15" s="53" customFormat="1" ht="16.5">
      <c r="A227" s="1457">
        <v>220</v>
      </c>
      <c r="B227" s="524"/>
      <c r="C227" s="67"/>
      <c r="D227" s="539" t="s">
        <v>875</v>
      </c>
      <c r="E227" s="525"/>
      <c r="F227" s="526"/>
      <c r="G227" s="526"/>
      <c r="H227" s="527"/>
      <c r="I227" s="1423">
        <f t="shared" si="2"/>
        <v>500</v>
      </c>
      <c r="J227" s="80"/>
      <c r="K227" s="80"/>
      <c r="L227" s="80">
        <v>500</v>
      </c>
      <c r="M227" s="80"/>
      <c r="N227" s="81"/>
      <c r="O227" s="59"/>
    </row>
    <row r="228" spans="1:15" s="532" customFormat="1" ht="17.25">
      <c r="A228" s="1457">
        <v>221</v>
      </c>
      <c r="B228" s="528"/>
      <c r="C228" s="83"/>
      <c r="D228" s="540" t="s">
        <v>603</v>
      </c>
      <c r="E228" s="529"/>
      <c r="F228" s="530"/>
      <c r="G228" s="530"/>
      <c r="H228" s="531"/>
      <c r="I228" s="1402">
        <f t="shared" si="2"/>
        <v>0</v>
      </c>
      <c r="J228" s="650"/>
      <c r="K228" s="650"/>
      <c r="L228" s="650"/>
      <c r="M228" s="650"/>
      <c r="N228" s="651"/>
      <c r="O228" s="82"/>
    </row>
    <row r="229" spans="1:15" s="1576" customFormat="1" ht="17.25">
      <c r="A229" s="1457">
        <v>222</v>
      </c>
      <c r="B229" s="533"/>
      <c r="C229" s="67"/>
      <c r="D229" s="541" t="s">
        <v>984</v>
      </c>
      <c r="E229" s="525"/>
      <c r="F229" s="535"/>
      <c r="G229" s="535"/>
      <c r="H229" s="536"/>
      <c r="I229" s="340">
        <f t="shared" si="2"/>
        <v>500</v>
      </c>
      <c r="J229" s="652">
        <f>SUM(J227:J228)</f>
        <v>0</v>
      </c>
      <c r="K229" s="652">
        <f>SUM(K227:K228)</f>
        <v>0</v>
      </c>
      <c r="L229" s="652">
        <f>SUM(L227:L228)</f>
        <v>500</v>
      </c>
      <c r="M229" s="652">
        <f>SUM(M227:M228)</f>
        <v>0</v>
      </c>
      <c r="N229" s="653">
        <f>SUM(N227:N228)</f>
        <v>0</v>
      </c>
      <c r="O229" s="359"/>
    </row>
    <row r="230" spans="1:15" s="59" customFormat="1" ht="17.25">
      <c r="A230" s="1457">
        <v>223</v>
      </c>
      <c r="B230" s="66"/>
      <c r="C230" s="767"/>
      <c r="D230" s="542" t="s">
        <v>607</v>
      </c>
      <c r="E230" s="73"/>
      <c r="F230" s="74"/>
      <c r="G230" s="74">
        <v>500</v>
      </c>
      <c r="H230" s="75">
        <v>500</v>
      </c>
      <c r="I230" s="1423"/>
      <c r="J230" s="80"/>
      <c r="K230" s="80"/>
      <c r="L230" s="80"/>
      <c r="M230" s="80"/>
      <c r="N230" s="81"/>
      <c r="O230" s="53"/>
    </row>
    <row r="231" spans="1:15" s="1255" customFormat="1" ht="16.5">
      <c r="A231" s="1457">
        <v>224</v>
      </c>
      <c r="B231" s="1250"/>
      <c r="C231" s="1251"/>
      <c r="D231" s="1252" t="s">
        <v>602</v>
      </c>
      <c r="E231" s="1433"/>
      <c r="F231" s="1253"/>
      <c r="G231" s="1253"/>
      <c r="H231" s="1254"/>
      <c r="I231" s="1434">
        <f t="shared" si="2"/>
        <v>500</v>
      </c>
      <c r="J231" s="1435"/>
      <c r="K231" s="1435"/>
      <c r="L231" s="1435"/>
      <c r="M231" s="1435"/>
      <c r="N231" s="1436">
        <v>500</v>
      </c>
      <c r="O231" s="1437">
        <f>SUM(J231:N231)-I231</f>
        <v>0</v>
      </c>
    </row>
    <row r="232" spans="1:15" s="53" customFormat="1" ht="16.5">
      <c r="A232" s="1457">
        <v>225</v>
      </c>
      <c r="B232" s="524"/>
      <c r="C232" s="67"/>
      <c r="D232" s="539" t="s">
        <v>875</v>
      </c>
      <c r="E232" s="525"/>
      <c r="F232" s="526"/>
      <c r="G232" s="526"/>
      <c r="H232" s="527"/>
      <c r="I232" s="1423">
        <f t="shared" si="2"/>
        <v>500</v>
      </c>
      <c r="J232" s="80"/>
      <c r="K232" s="80"/>
      <c r="L232" s="80"/>
      <c r="M232" s="80"/>
      <c r="N232" s="81">
        <v>500</v>
      </c>
      <c r="O232" s="59"/>
    </row>
    <row r="233" spans="1:15" s="532" customFormat="1" ht="17.25">
      <c r="A233" s="1457">
        <v>226</v>
      </c>
      <c r="B233" s="528"/>
      <c r="C233" s="83"/>
      <c r="D233" s="540" t="s">
        <v>603</v>
      </c>
      <c r="E233" s="529"/>
      <c r="F233" s="530"/>
      <c r="G233" s="530"/>
      <c r="H233" s="531"/>
      <c r="I233" s="1402">
        <f t="shared" si="2"/>
        <v>0</v>
      </c>
      <c r="J233" s="650"/>
      <c r="K233" s="650"/>
      <c r="L233" s="650"/>
      <c r="M233" s="650"/>
      <c r="N233" s="651"/>
      <c r="O233" s="82"/>
    </row>
    <row r="234" spans="1:15" s="1576" customFormat="1" ht="17.25">
      <c r="A234" s="1457">
        <v>227</v>
      </c>
      <c r="B234" s="533"/>
      <c r="C234" s="67"/>
      <c r="D234" s="541" t="s">
        <v>984</v>
      </c>
      <c r="E234" s="525"/>
      <c r="F234" s="535"/>
      <c r="G234" s="535"/>
      <c r="H234" s="536"/>
      <c r="I234" s="340">
        <f t="shared" si="2"/>
        <v>500</v>
      </c>
      <c r="J234" s="652">
        <f>SUM(J232:J233)</f>
        <v>0</v>
      </c>
      <c r="K234" s="652">
        <f>SUM(K232:K233)</f>
        <v>0</v>
      </c>
      <c r="L234" s="652">
        <f>SUM(L232:L233)</f>
        <v>0</v>
      </c>
      <c r="M234" s="652">
        <f>SUM(M232:M233)</f>
        <v>0</v>
      </c>
      <c r="N234" s="653">
        <f>SUM(N232:N233)</f>
        <v>500</v>
      </c>
      <c r="O234" s="359"/>
    </row>
    <row r="235" spans="1:15" s="59" customFormat="1" ht="17.25">
      <c r="A235" s="1457">
        <v>228</v>
      </c>
      <c r="B235" s="66"/>
      <c r="C235" s="767"/>
      <c r="D235" s="542" t="s">
        <v>608</v>
      </c>
      <c r="E235" s="73"/>
      <c r="F235" s="74">
        <v>1000</v>
      </c>
      <c r="G235" s="74">
        <v>1000</v>
      </c>
      <c r="H235" s="75">
        <v>1000</v>
      </c>
      <c r="I235" s="1423"/>
      <c r="J235" s="80"/>
      <c r="K235" s="80"/>
      <c r="L235" s="80"/>
      <c r="M235" s="80"/>
      <c r="N235" s="81"/>
      <c r="O235" s="53"/>
    </row>
    <row r="236" spans="1:15" s="1255" customFormat="1" ht="16.5">
      <c r="A236" s="1457">
        <v>229</v>
      </c>
      <c r="B236" s="1250"/>
      <c r="C236" s="1251"/>
      <c r="D236" s="1252" t="s">
        <v>602</v>
      </c>
      <c r="E236" s="1433"/>
      <c r="F236" s="1253"/>
      <c r="G236" s="1253"/>
      <c r="H236" s="1254"/>
      <c r="I236" s="1434">
        <f t="shared" si="2"/>
        <v>1500</v>
      </c>
      <c r="J236" s="1435"/>
      <c r="K236" s="1435"/>
      <c r="L236" s="1435">
        <v>1500</v>
      </c>
      <c r="M236" s="1435"/>
      <c r="N236" s="1436"/>
      <c r="O236" s="1437">
        <f>SUM(J236:N236)-I236</f>
        <v>0</v>
      </c>
    </row>
    <row r="237" spans="1:15" s="53" customFormat="1" ht="16.5">
      <c r="A237" s="1457">
        <v>230</v>
      </c>
      <c r="B237" s="524"/>
      <c r="C237" s="67"/>
      <c r="D237" s="539" t="s">
        <v>875</v>
      </c>
      <c r="E237" s="525"/>
      <c r="F237" s="526"/>
      <c r="G237" s="526"/>
      <c r="H237" s="527"/>
      <c r="I237" s="1423">
        <f t="shared" si="2"/>
        <v>1500</v>
      </c>
      <c r="J237" s="80"/>
      <c r="K237" s="80"/>
      <c r="L237" s="80">
        <v>1500</v>
      </c>
      <c r="M237" s="80"/>
      <c r="N237" s="81"/>
      <c r="O237" s="59"/>
    </row>
    <row r="238" spans="1:15" s="532" customFormat="1" ht="17.25">
      <c r="A238" s="1457">
        <v>231</v>
      </c>
      <c r="B238" s="528"/>
      <c r="C238" s="83"/>
      <c r="D238" s="540" t="s">
        <v>603</v>
      </c>
      <c r="E238" s="529"/>
      <c r="F238" s="530"/>
      <c r="G238" s="530"/>
      <c r="H238" s="531"/>
      <c r="I238" s="1402">
        <f t="shared" si="2"/>
        <v>0</v>
      </c>
      <c r="J238" s="650"/>
      <c r="K238" s="650"/>
      <c r="L238" s="650"/>
      <c r="M238" s="650"/>
      <c r="N238" s="651"/>
      <c r="O238" s="82"/>
    </row>
    <row r="239" spans="1:15" s="1576" customFormat="1" ht="17.25">
      <c r="A239" s="1457">
        <v>232</v>
      </c>
      <c r="B239" s="533"/>
      <c r="C239" s="67"/>
      <c r="D239" s="541" t="s">
        <v>984</v>
      </c>
      <c r="E239" s="525"/>
      <c r="F239" s="535"/>
      <c r="G239" s="535"/>
      <c r="H239" s="536"/>
      <c r="I239" s="340">
        <f t="shared" si="2"/>
        <v>1500</v>
      </c>
      <c r="J239" s="652">
        <f>SUM(J237:J238)</f>
        <v>0</v>
      </c>
      <c r="K239" s="652">
        <f>SUM(K237:K238)</f>
        <v>0</v>
      </c>
      <c r="L239" s="652">
        <f>SUM(L237:L238)</f>
        <v>1500</v>
      </c>
      <c r="M239" s="652">
        <f>SUM(M237:M238)</f>
        <v>0</v>
      </c>
      <c r="N239" s="653">
        <f>SUM(N237:N238)</f>
        <v>0</v>
      </c>
      <c r="O239" s="359"/>
    </row>
    <row r="240" spans="1:15" s="53" customFormat="1" ht="19.5" customHeight="1">
      <c r="A240" s="1457">
        <v>233</v>
      </c>
      <c r="B240" s="77"/>
      <c r="C240" s="73">
        <v>32</v>
      </c>
      <c r="D240" s="78" t="s">
        <v>549</v>
      </c>
      <c r="E240" s="73" t="s">
        <v>245</v>
      </c>
      <c r="F240" s="44">
        <v>10585</v>
      </c>
      <c r="G240" s="44">
        <v>11000</v>
      </c>
      <c r="H240" s="79">
        <v>8313</v>
      </c>
      <c r="I240" s="1423"/>
      <c r="J240" s="652"/>
      <c r="K240" s="652"/>
      <c r="L240" s="652"/>
      <c r="M240" s="652"/>
      <c r="N240" s="653"/>
      <c r="O240" s="1576"/>
    </row>
    <row r="241" spans="1:15" s="1255" customFormat="1" ht="16.5">
      <c r="A241" s="1457">
        <v>234</v>
      </c>
      <c r="B241" s="1250"/>
      <c r="C241" s="1251"/>
      <c r="D241" s="1256" t="s">
        <v>602</v>
      </c>
      <c r="E241" s="1433"/>
      <c r="F241" s="1253"/>
      <c r="G241" s="1253"/>
      <c r="H241" s="1254"/>
      <c r="I241" s="1434">
        <f t="shared" si="2"/>
        <v>10000</v>
      </c>
      <c r="J241" s="1435"/>
      <c r="K241" s="1435"/>
      <c r="L241" s="1435"/>
      <c r="M241" s="1435">
        <v>10000</v>
      </c>
      <c r="N241" s="1436"/>
      <c r="O241" s="1437">
        <f>SUM(J241:N241)-I241</f>
        <v>0</v>
      </c>
    </row>
    <row r="242" spans="1:15" s="53" customFormat="1" ht="16.5">
      <c r="A242" s="1457">
        <v>235</v>
      </c>
      <c r="B242" s="524"/>
      <c r="C242" s="67"/>
      <c r="D242" s="68" t="s">
        <v>875</v>
      </c>
      <c r="E242" s="525"/>
      <c r="F242" s="526"/>
      <c r="G242" s="526"/>
      <c r="H242" s="527"/>
      <c r="I242" s="1423">
        <f t="shared" si="2"/>
        <v>10000</v>
      </c>
      <c r="J242" s="80"/>
      <c r="K242" s="80"/>
      <c r="L242" s="80"/>
      <c r="M242" s="80">
        <v>10000</v>
      </c>
      <c r="N242" s="81"/>
      <c r="O242" s="59"/>
    </row>
    <row r="243" spans="1:15" s="532" customFormat="1" ht="17.25">
      <c r="A243" s="1457">
        <v>236</v>
      </c>
      <c r="B243" s="528"/>
      <c r="C243" s="83"/>
      <c r="D243" s="76" t="s">
        <v>603</v>
      </c>
      <c r="E243" s="529"/>
      <c r="F243" s="530"/>
      <c r="G243" s="530"/>
      <c r="H243" s="531"/>
      <c r="I243" s="1402">
        <f t="shared" si="2"/>
        <v>0</v>
      </c>
      <c r="J243" s="650"/>
      <c r="K243" s="650"/>
      <c r="L243" s="650"/>
      <c r="M243" s="650"/>
      <c r="N243" s="651"/>
      <c r="O243" s="82"/>
    </row>
    <row r="244" spans="1:15" s="1576" customFormat="1" ht="17.25">
      <c r="A244" s="1457">
        <v>237</v>
      </c>
      <c r="B244" s="533"/>
      <c r="C244" s="67"/>
      <c r="D244" s="534" t="s">
        <v>984</v>
      </c>
      <c r="E244" s="525"/>
      <c r="F244" s="535"/>
      <c r="G244" s="535"/>
      <c r="H244" s="536"/>
      <c r="I244" s="340">
        <f t="shared" si="2"/>
        <v>10000</v>
      </c>
      <c r="J244" s="652">
        <f>SUM(J242:J243)</f>
        <v>0</v>
      </c>
      <c r="K244" s="652">
        <f>SUM(K242:K243)</f>
        <v>0</v>
      </c>
      <c r="L244" s="652">
        <f>SUM(L242:L243)</f>
        <v>0</v>
      </c>
      <c r="M244" s="652">
        <f>SUM(M242:M243)</f>
        <v>10000</v>
      </c>
      <c r="N244" s="653">
        <f>SUM(N242:N243)</f>
        <v>0</v>
      </c>
      <c r="O244" s="359"/>
    </row>
    <row r="245" spans="1:15" s="53" customFormat="1" ht="19.5" customHeight="1">
      <c r="A245" s="1457">
        <v>238</v>
      </c>
      <c r="B245" s="77"/>
      <c r="C245" s="73">
        <v>33</v>
      </c>
      <c r="D245" s="78" t="s">
        <v>246</v>
      </c>
      <c r="E245" s="73" t="s">
        <v>245</v>
      </c>
      <c r="F245" s="44">
        <v>100</v>
      </c>
      <c r="G245" s="44">
        <v>300</v>
      </c>
      <c r="H245" s="79">
        <v>60</v>
      </c>
      <c r="I245" s="1423"/>
      <c r="J245" s="652"/>
      <c r="K245" s="652"/>
      <c r="L245" s="652"/>
      <c r="M245" s="652"/>
      <c r="N245" s="653"/>
      <c r="O245" s="1576"/>
    </row>
    <row r="246" spans="1:15" s="1255" customFormat="1" ht="16.5">
      <c r="A246" s="1457">
        <v>239</v>
      </c>
      <c r="B246" s="1250"/>
      <c r="C246" s="1251"/>
      <c r="D246" s="1256" t="s">
        <v>602</v>
      </c>
      <c r="E246" s="1433"/>
      <c r="F246" s="1253"/>
      <c r="G246" s="1253"/>
      <c r="H246" s="1254"/>
      <c r="I246" s="1434">
        <f t="shared" si="2"/>
        <v>200</v>
      </c>
      <c r="J246" s="1435"/>
      <c r="K246" s="1435"/>
      <c r="L246" s="1435"/>
      <c r="M246" s="1435">
        <v>200</v>
      </c>
      <c r="N246" s="1436"/>
      <c r="O246" s="1437">
        <f>SUM(J246:N246)-I246</f>
        <v>0</v>
      </c>
    </row>
    <row r="247" spans="1:15" s="53" customFormat="1" ht="16.5">
      <c r="A247" s="1457">
        <v>240</v>
      </c>
      <c r="B247" s="524"/>
      <c r="C247" s="67"/>
      <c r="D247" s="68" t="s">
        <v>875</v>
      </c>
      <c r="E247" s="525"/>
      <c r="F247" s="526"/>
      <c r="G247" s="526"/>
      <c r="H247" s="527"/>
      <c r="I247" s="1423">
        <f t="shared" si="2"/>
        <v>200</v>
      </c>
      <c r="J247" s="80"/>
      <c r="K247" s="80"/>
      <c r="L247" s="80"/>
      <c r="M247" s="80">
        <v>200</v>
      </c>
      <c r="N247" s="81"/>
      <c r="O247" s="59"/>
    </row>
    <row r="248" spans="1:15" s="532" customFormat="1" ht="17.25">
      <c r="A248" s="1457">
        <v>241</v>
      </c>
      <c r="B248" s="528"/>
      <c r="C248" s="83"/>
      <c r="D248" s="76" t="s">
        <v>603</v>
      </c>
      <c r="E248" s="529"/>
      <c r="F248" s="530"/>
      <c r="G248" s="530"/>
      <c r="H248" s="531"/>
      <c r="I248" s="1402">
        <f t="shared" si="2"/>
        <v>0</v>
      </c>
      <c r="J248" s="650"/>
      <c r="K248" s="650"/>
      <c r="L248" s="650"/>
      <c r="M248" s="650"/>
      <c r="N248" s="651"/>
      <c r="O248" s="82"/>
    </row>
    <row r="249" spans="1:15" s="1576" customFormat="1" ht="17.25">
      <c r="A249" s="1457">
        <v>242</v>
      </c>
      <c r="B249" s="533"/>
      <c r="C249" s="67"/>
      <c r="D249" s="534" t="s">
        <v>984</v>
      </c>
      <c r="E249" s="525"/>
      <c r="F249" s="535"/>
      <c r="G249" s="535"/>
      <c r="H249" s="536"/>
      <c r="I249" s="340">
        <f t="shared" si="2"/>
        <v>200</v>
      </c>
      <c r="J249" s="652">
        <f>SUM(J247:J248)</f>
        <v>0</v>
      </c>
      <c r="K249" s="652">
        <f>SUM(K247:K248)</f>
        <v>0</v>
      </c>
      <c r="L249" s="652">
        <f>SUM(L247:L248)</f>
        <v>0</v>
      </c>
      <c r="M249" s="652">
        <f>SUM(M247:M248)</f>
        <v>200</v>
      </c>
      <c r="N249" s="653">
        <f>SUM(N247:N248)</f>
        <v>0</v>
      </c>
      <c r="O249" s="359"/>
    </row>
    <row r="250" spans="1:15" s="53" customFormat="1" ht="19.5" customHeight="1">
      <c r="A250" s="1457">
        <v>243</v>
      </c>
      <c r="B250" s="77"/>
      <c r="C250" s="73">
        <v>34</v>
      </c>
      <c r="D250" s="78" t="s">
        <v>556</v>
      </c>
      <c r="E250" s="73" t="s">
        <v>245</v>
      </c>
      <c r="F250" s="44">
        <v>540</v>
      </c>
      <c r="G250" s="44">
        <v>600</v>
      </c>
      <c r="H250" s="79">
        <v>547</v>
      </c>
      <c r="I250" s="1423"/>
      <c r="J250" s="652"/>
      <c r="K250" s="652"/>
      <c r="L250" s="652"/>
      <c r="M250" s="652"/>
      <c r="N250" s="653"/>
      <c r="O250" s="1576"/>
    </row>
    <row r="251" spans="1:15" s="1255" customFormat="1" ht="16.5">
      <c r="A251" s="1457">
        <v>244</v>
      </c>
      <c r="B251" s="1250"/>
      <c r="C251" s="1251"/>
      <c r="D251" s="1256" t="s">
        <v>602</v>
      </c>
      <c r="E251" s="1433"/>
      <c r="F251" s="1253"/>
      <c r="G251" s="1253"/>
      <c r="H251" s="1254"/>
      <c r="I251" s="1434">
        <f t="shared" si="2"/>
        <v>3290</v>
      </c>
      <c r="J251" s="1435"/>
      <c r="K251" s="1435"/>
      <c r="L251" s="1435"/>
      <c r="M251" s="1435">
        <v>3290</v>
      </c>
      <c r="N251" s="1436"/>
      <c r="O251" s="1437">
        <f>SUM(J251:N251)-I251</f>
        <v>0</v>
      </c>
    </row>
    <row r="252" spans="1:15" s="53" customFormat="1" ht="16.5">
      <c r="A252" s="1457">
        <v>245</v>
      </c>
      <c r="B252" s="524"/>
      <c r="C252" s="67"/>
      <c r="D252" s="68" t="s">
        <v>875</v>
      </c>
      <c r="E252" s="525"/>
      <c r="F252" s="526"/>
      <c r="G252" s="526"/>
      <c r="H252" s="527"/>
      <c r="I252" s="1423">
        <f t="shared" si="2"/>
        <v>690</v>
      </c>
      <c r="J252" s="80"/>
      <c r="K252" s="80"/>
      <c r="L252" s="80"/>
      <c r="M252" s="80">
        <v>690</v>
      </c>
      <c r="N252" s="81"/>
      <c r="O252" s="59"/>
    </row>
    <row r="253" spans="1:15" s="532" customFormat="1" ht="17.25">
      <c r="A253" s="1457">
        <v>246</v>
      </c>
      <c r="B253" s="528"/>
      <c r="C253" s="83"/>
      <c r="D253" s="76" t="s">
        <v>603</v>
      </c>
      <c r="E253" s="529"/>
      <c r="F253" s="530"/>
      <c r="G253" s="530"/>
      <c r="H253" s="531"/>
      <c r="I253" s="1402">
        <f aca="true" t="shared" si="3" ref="I253:I327">SUM(J253:N253)</f>
        <v>0</v>
      </c>
      <c r="J253" s="650"/>
      <c r="K253" s="650"/>
      <c r="L253" s="650"/>
      <c r="M253" s="650"/>
      <c r="N253" s="651"/>
      <c r="O253" s="82"/>
    </row>
    <row r="254" spans="1:15" s="1576" customFormat="1" ht="17.25">
      <c r="A254" s="1457">
        <v>247</v>
      </c>
      <c r="B254" s="533"/>
      <c r="C254" s="67"/>
      <c r="D254" s="534" t="s">
        <v>984</v>
      </c>
      <c r="E254" s="525"/>
      <c r="F254" s="535"/>
      <c r="G254" s="535"/>
      <c r="H254" s="536"/>
      <c r="I254" s="340">
        <f t="shared" si="3"/>
        <v>690</v>
      </c>
      <c r="J254" s="652">
        <f>SUM(J252:J253)</f>
        <v>0</v>
      </c>
      <c r="K254" s="652">
        <f>SUM(K252:K253)</f>
        <v>0</v>
      </c>
      <c r="L254" s="652">
        <f>SUM(L252:L253)</f>
        <v>0</v>
      </c>
      <c r="M254" s="652">
        <f>SUM(M252:M253)</f>
        <v>690</v>
      </c>
      <c r="N254" s="653">
        <f>SUM(N252:N253)</f>
        <v>0</v>
      </c>
      <c r="O254" s="359"/>
    </row>
    <row r="255" spans="1:15" s="53" customFormat="1" ht="19.5" customHeight="1">
      <c r="A255" s="1457">
        <v>248</v>
      </c>
      <c r="B255" s="77"/>
      <c r="C255" s="73">
        <v>35</v>
      </c>
      <c r="D255" s="78" t="s">
        <v>247</v>
      </c>
      <c r="E255" s="73" t="s">
        <v>245</v>
      </c>
      <c r="F255" s="44">
        <v>144043</v>
      </c>
      <c r="G255" s="44">
        <v>150000</v>
      </c>
      <c r="H255" s="79">
        <v>92993</v>
      </c>
      <c r="I255" s="1423"/>
      <c r="J255" s="652"/>
      <c r="K255" s="652"/>
      <c r="L255" s="652"/>
      <c r="M255" s="652"/>
      <c r="N255" s="653"/>
      <c r="O255" s="1576"/>
    </row>
    <row r="256" spans="1:15" s="1255" customFormat="1" ht="16.5">
      <c r="A256" s="1457">
        <v>249</v>
      </c>
      <c r="B256" s="1250"/>
      <c r="C256" s="1251"/>
      <c r="D256" s="1256" t="s">
        <v>602</v>
      </c>
      <c r="E256" s="1433"/>
      <c r="F256" s="1253"/>
      <c r="G256" s="1253"/>
      <c r="H256" s="1254"/>
      <c r="I256" s="1434">
        <f t="shared" si="3"/>
        <v>34250</v>
      </c>
      <c r="J256" s="1435"/>
      <c r="K256" s="1435"/>
      <c r="L256" s="1435"/>
      <c r="M256" s="1435">
        <v>34250</v>
      </c>
      <c r="N256" s="1436"/>
      <c r="O256" s="1437">
        <f>SUM(J256:N256)-I256</f>
        <v>0</v>
      </c>
    </row>
    <row r="257" spans="1:15" s="53" customFormat="1" ht="16.5">
      <c r="A257" s="1457">
        <v>250</v>
      </c>
      <c r="B257" s="524"/>
      <c r="C257" s="67"/>
      <c r="D257" s="68" t="s">
        <v>875</v>
      </c>
      <c r="E257" s="525"/>
      <c r="F257" s="526"/>
      <c r="G257" s="526"/>
      <c r="H257" s="527"/>
      <c r="I257" s="1423">
        <f t="shared" si="3"/>
        <v>32619</v>
      </c>
      <c r="J257" s="80"/>
      <c r="K257" s="80"/>
      <c r="L257" s="80"/>
      <c r="M257" s="80">
        <v>32619</v>
      </c>
      <c r="N257" s="81"/>
      <c r="O257" s="59"/>
    </row>
    <row r="258" spans="1:15" s="532" customFormat="1" ht="17.25">
      <c r="A258" s="1457">
        <v>251</v>
      </c>
      <c r="B258" s="528"/>
      <c r="C258" s="83"/>
      <c r="D258" s="76" t="s">
        <v>1078</v>
      </c>
      <c r="E258" s="529"/>
      <c r="F258" s="530"/>
      <c r="G258" s="530"/>
      <c r="H258" s="531"/>
      <c r="I258" s="1402">
        <f t="shared" si="3"/>
        <v>-10000</v>
      </c>
      <c r="J258" s="650"/>
      <c r="K258" s="650"/>
      <c r="L258" s="650"/>
      <c r="M258" s="650">
        <v>-10000</v>
      </c>
      <c r="N258" s="651"/>
      <c r="O258" s="82"/>
    </row>
    <row r="259" spans="1:15" s="1576" customFormat="1" ht="17.25">
      <c r="A259" s="1457">
        <v>252</v>
      </c>
      <c r="B259" s="533"/>
      <c r="C259" s="67"/>
      <c r="D259" s="534" t="s">
        <v>984</v>
      </c>
      <c r="E259" s="525"/>
      <c r="F259" s="535"/>
      <c r="G259" s="535"/>
      <c r="H259" s="536"/>
      <c r="I259" s="340">
        <f t="shared" si="3"/>
        <v>22619</v>
      </c>
      <c r="J259" s="652">
        <f>SUM(J257:J258)</f>
        <v>0</v>
      </c>
      <c r="K259" s="652">
        <f>SUM(K257:K258)</f>
        <v>0</v>
      </c>
      <c r="L259" s="652">
        <f>SUM(L257:L258)</f>
        <v>0</v>
      </c>
      <c r="M259" s="652">
        <f>SUM(M257:M258)</f>
        <v>22619</v>
      </c>
      <c r="N259" s="653">
        <f>SUM(N257:N258)</f>
        <v>0</v>
      </c>
      <c r="O259" s="359"/>
    </row>
    <row r="260" spans="1:15" s="53" customFormat="1" ht="19.5" customHeight="1">
      <c r="A260" s="1457">
        <v>253</v>
      </c>
      <c r="B260" s="77"/>
      <c r="C260" s="73">
        <v>36</v>
      </c>
      <c r="D260" s="78" t="s">
        <v>557</v>
      </c>
      <c r="E260" s="73" t="s">
        <v>245</v>
      </c>
      <c r="F260" s="44">
        <v>38728</v>
      </c>
      <c r="G260" s="44">
        <v>40000</v>
      </c>
      <c r="H260" s="79">
        <v>27355</v>
      </c>
      <c r="I260" s="1423"/>
      <c r="J260" s="652"/>
      <c r="K260" s="652"/>
      <c r="L260" s="652"/>
      <c r="M260" s="652"/>
      <c r="N260" s="653"/>
      <c r="O260" s="1576"/>
    </row>
    <row r="261" spans="1:15" s="1255" customFormat="1" ht="16.5">
      <c r="A261" s="1457">
        <v>254</v>
      </c>
      <c r="B261" s="1250"/>
      <c r="C261" s="1251"/>
      <c r="D261" s="1256" t="s">
        <v>602</v>
      </c>
      <c r="E261" s="1433"/>
      <c r="F261" s="1253"/>
      <c r="G261" s="1253"/>
      <c r="H261" s="1254"/>
      <c r="I261" s="1434">
        <f t="shared" si="3"/>
        <v>20900</v>
      </c>
      <c r="J261" s="1435"/>
      <c r="K261" s="1435"/>
      <c r="L261" s="1435"/>
      <c r="M261" s="1435">
        <v>20900</v>
      </c>
      <c r="N261" s="1436"/>
      <c r="O261" s="1437">
        <f>SUM(J261:N261)-I261</f>
        <v>0</v>
      </c>
    </row>
    <row r="262" spans="1:15" s="53" customFormat="1" ht="16.5">
      <c r="A262" s="1457">
        <v>255</v>
      </c>
      <c r="B262" s="524"/>
      <c r="C262" s="67"/>
      <c r="D262" s="68" t="s">
        <v>875</v>
      </c>
      <c r="E262" s="525"/>
      <c r="F262" s="526"/>
      <c r="G262" s="526"/>
      <c r="H262" s="527"/>
      <c r="I262" s="1423">
        <f t="shared" si="3"/>
        <v>16100</v>
      </c>
      <c r="J262" s="80"/>
      <c r="K262" s="80"/>
      <c r="L262" s="80"/>
      <c r="M262" s="80">
        <v>16100</v>
      </c>
      <c r="N262" s="81"/>
      <c r="O262" s="59"/>
    </row>
    <row r="263" spans="1:15" s="532" customFormat="1" ht="17.25">
      <c r="A263" s="1457">
        <v>256</v>
      </c>
      <c r="B263" s="528"/>
      <c r="C263" s="83"/>
      <c r="D263" s="76" t="s">
        <v>603</v>
      </c>
      <c r="E263" s="529"/>
      <c r="F263" s="530"/>
      <c r="G263" s="530"/>
      <c r="H263" s="531"/>
      <c r="I263" s="1402">
        <f t="shared" si="3"/>
        <v>0</v>
      </c>
      <c r="J263" s="650"/>
      <c r="K263" s="650"/>
      <c r="L263" s="650"/>
      <c r="M263" s="650"/>
      <c r="N263" s="651"/>
      <c r="O263" s="82"/>
    </row>
    <row r="264" spans="1:15" s="1576" customFormat="1" ht="17.25">
      <c r="A264" s="1457">
        <v>257</v>
      </c>
      <c r="B264" s="533"/>
      <c r="C264" s="67"/>
      <c r="D264" s="534" t="s">
        <v>984</v>
      </c>
      <c r="E264" s="525"/>
      <c r="F264" s="535"/>
      <c r="G264" s="535"/>
      <c r="H264" s="536"/>
      <c r="I264" s="340">
        <f t="shared" si="3"/>
        <v>16100</v>
      </c>
      <c r="J264" s="652">
        <f>SUM(J262:J263)</f>
        <v>0</v>
      </c>
      <c r="K264" s="652">
        <f>SUM(K262:K263)</f>
        <v>0</v>
      </c>
      <c r="L264" s="652">
        <f>SUM(L262:L263)</f>
        <v>0</v>
      </c>
      <c r="M264" s="652">
        <f>SUM(M262:M263)</f>
        <v>16100</v>
      </c>
      <c r="N264" s="653">
        <f>SUM(N262:N263)</f>
        <v>0</v>
      </c>
      <c r="O264" s="359"/>
    </row>
    <row r="265" spans="1:15" s="53" customFormat="1" ht="19.5" customHeight="1">
      <c r="A265" s="1457">
        <v>258</v>
      </c>
      <c r="B265" s="77"/>
      <c r="C265" s="73">
        <v>37</v>
      </c>
      <c r="D265" s="78" t="s">
        <v>558</v>
      </c>
      <c r="E265" s="73" t="s">
        <v>245</v>
      </c>
      <c r="F265" s="44">
        <v>40173</v>
      </c>
      <c r="G265" s="44">
        <v>42000</v>
      </c>
      <c r="H265" s="79">
        <v>40859</v>
      </c>
      <c r="I265" s="1423"/>
      <c r="J265" s="652"/>
      <c r="K265" s="652"/>
      <c r="L265" s="652"/>
      <c r="M265" s="652"/>
      <c r="N265" s="653"/>
      <c r="O265" s="1576"/>
    </row>
    <row r="266" spans="1:15" s="1255" customFormat="1" ht="16.5">
      <c r="A266" s="1457">
        <v>259</v>
      </c>
      <c r="B266" s="1250"/>
      <c r="C266" s="1251"/>
      <c r="D266" s="1256" t="s">
        <v>602</v>
      </c>
      <c r="E266" s="1433"/>
      <c r="F266" s="1253"/>
      <c r="G266" s="1253"/>
      <c r="H266" s="1254"/>
      <c r="I266" s="1434">
        <f t="shared" si="3"/>
        <v>11000</v>
      </c>
      <c r="J266" s="1435"/>
      <c r="K266" s="1435"/>
      <c r="L266" s="1435"/>
      <c r="M266" s="1435">
        <v>11000</v>
      </c>
      <c r="N266" s="1436"/>
      <c r="O266" s="1437">
        <f>SUM(J266:N266)-I266</f>
        <v>0</v>
      </c>
    </row>
    <row r="267" spans="1:15" s="53" customFormat="1" ht="16.5">
      <c r="A267" s="1457">
        <v>260</v>
      </c>
      <c r="B267" s="524"/>
      <c r="C267" s="67"/>
      <c r="D267" s="68" t="s">
        <v>875</v>
      </c>
      <c r="E267" s="525"/>
      <c r="F267" s="526"/>
      <c r="G267" s="526"/>
      <c r="H267" s="527"/>
      <c r="I267" s="1423">
        <f t="shared" si="3"/>
        <v>11000</v>
      </c>
      <c r="J267" s="80"/>
      <c r="K267" s="80"/>
      <c r="L267" s="80"/>
      <c r="M267" s="80">
        <v>11000</v>
      </c>
      <c r="N267" s="81"/>
      <c r="O267" s="59"/>
    </row>
    <row r="268" spans="1:15" s="532" customFormat="1" ht="17.25">
      <c r="A268" s="1457">
        <v>261</v>
      </c>
      <c r="B268" s="528"/>
      <c r="C268" s="83"/>
      <c r="D268" s="76" t="s">
        <v>603</v>
      </c>
      <c r="E268" s="529"/>
      <c r="F268" s="530"/>
      <c r="G268" s="530"/>
      <c r="H268" s="531"/>
      <c r="I268" s="1402">
        <f t="shared" si="3"/>
        <v>0</v>
      </c>
      <c r="J268" s="650"/>
      <c r="K268" s="650"/>
      <c r="L268" s="650"/>
      <c r="M268" s="650"/>
      <c r="N268" s="651"/>
      <c r="O268" s="82"/>
    </row>
    <row r="269" spans="1:15" s="1576" customFormat="1" ht="17.25">
      <c r="A269" s="1457">
        <v>262</v>
      </c>
      <c r="B269" s="533"/>
      <c r="C269" s="67"/>
      <c r="D269" s="534" t="s">
        <v>984</v>
      </c>
      <c r="E269" s="525"/>
      <c r="F269" s="535"/>
      <c r="G269" s="535"/>
      <c r="H269" s="536"/>
      <c r="I269" s="340">
        <f t="shared" si="3"/>
        <v>11000</v>
      </c>
      <c r="J269" s="652">
        <f>SUM(J267:J268)</f>
        <v>0</v>
      </c>
      <c r="K269" s="652">
        <f>SUM(K267:K268)</f>
        <v>0</v>
      </c>
      <c r="L269" s="652">
        <f>SUM(L267:L268)</f>
        <v>0</v>
      </c>
      <c r="M269" s="652">
        <f>SUM(M267:M268)</f>
        <v>11000</v>
      </c>
      <c r="N269" s="653">
        <f>SUM(N267:N268)</f>
        <v>0</v>
      </c>
      <c r="O269" s="359"/>
    </row>
    <row r="270" spans="1:15" s="53" customFormat="1" ht="19.5" customHeight="1">
      <c r="A270" s="1457">
        <v>263</v>
      </c>
      <c r="B270" s="77"/>
      <c r="C270" s="73">
        <v>38</v>
      </c>
      <c r="D270" s="78" t="s">
        <v>559</v>
      </c>
      <c r="E270" s="73" t="s">
        <v>31</v>
      </c>
      <c r="F270" s="44">
        <v>2604</v>
      </c>
      <c r="G270" s="44">
        <v>3000</v>
      </c>
      <c r="H270" s="79">
        <v>1547</v>
      </c>
      <c r="I270" s="1423"/>
      <c r="J270" s="652"/>
      <c r="K270" s="652"/>
      <c r="L270" s="652"/>
      <c r="M270" s="652"/>
      <c r="N270" s="653"/>
      <c r="O270" s="1576"/>
    </row>
    <row r="271" spans="1:15" s="1255" customFormat="1" ht="16.5">
      <c r="A271" s="1457">
        <v>264</v>
      </c>
      <c r="B271" s="1250"/>
      <c r="C271" s="1251"/>
      <c r="D271" s="1256" t="s">
        <v>602</v>
      </c>
      <c r="E271" s="1433"/>
      <c r="F271" s="1253"/>
      <c r="G271" s="1253"/>
      <c r="H271" s="1254"/>
      <c r="I271" s="1434">
        <f t="shared" si="3"/>
        <v>2000</v>
      </c>
      <c r="J271" s="1435"/>
      <c r="K271" s="1435"/>
      <c r="L271" s="1435"/>
      <c r="M271" s="1435">
        <v>2000</v>
      </c>
      <c r="N271" s="1436"/>
      <c r="O271" s="1437">
        <f>SUM(J271:N271)-I271</f>
        <v>0</v>
      </c>
    </row>
    <row r="272" spans="1:15" s="53" customFormat="1" ht="16.5">
      <c r="A272" s="1457">
        <v>265</v>
      </c>
      <c r="B272" s="524"/>
      <c r="C272" s="67"/>
      <c r="D272" s="68" t="s">
        <v>875</v>
      </c>
      <c r="E272" s="525"/>
      <c r="F272" s="526"/>
      <c r="G272" s="526"/>
      <c r="H272" s="527"/>
      <c r="I272" s="1423">
        <f t="shared" si="3"/>
        <v>1400</v>
      </c>
      <c r="J272" s="80"/>
      <c r="K272" s="80"/>
      <c r="L272" s="80"/>
      <c r="M272" s="80">
        <v>1400</v>
      </c>
      <c r="N272" s="81"/>
      <c r="O272" s="59"/>
    </row>
    <row r="273" spans="1:15" s="532" customFormat="1" ht="17.25">
      <c r="A273" s="1457">
        <v>266</v>
      </c>
      <c r="B273" s="528"/>
      <c r="C273" s="83"/>
      <c r="D273" s="76" t="s">
        <v>603</v>
      </c>
      <c r="E273" s="529"/>
      <c r="F273" s="530"/>
      <c r="G273" s="530"/>
      <c r="H273" s="531"/>
      <c r="I273" s="1402">
        <f t="shared" si="3"/>
        <v>0</v>
      </c>
      <c r="J273" s="650"/>
      <c r="K273" s="650"/>
      <c r="L273" s="650"/>
      <c r="M273" s="650"/>
      <c r="N273" s="651"/>
      <c r="O273" s="82"/>
    </row>
    <row r="274" spans="1:15" s="1576" customFormat="1" ht="17.25">
      <c r="A274" s="1457">
        <v>267</v>
      </c>
      <c r="B274" s="533"/>
      <c r="C274" s="67"/>
      <c r="D274" s="534" t="s">
        <v>984</v>
      </c>
      <c r="E274" s="525"/>
      <c r="F274" s="535"/>
      <c r="G274" s="535"/>
      <c r="H274" s="536"/>
      <c r="I274" s="340">
        <f t="shared" si="3"/>
        <v>1400</v>
      </c>
      <c r="J274" s="652">
        <f>SUM(J272:J273)</f>
        <v>0</v>
      </c>
      <c r="K274" s="652">
        <f>SUM(K272:K273)</f>
        <v>0</v>
      </c>
      <c r="L274" s="652">
        <f>SUM(L272:L273)</f>
        <v>0</v>
      </c>
      <c r="M274" s="652">
        <f>SUM(M272:M273)</f>
        <v>1400</v>
      </c>
      <c r="N274" s="653">
        <f>SUM(N272:N273)</f>
        <v>0</v>
      </c>
      <c r="O274" s="359"/>
    </row>
    <row r="275" spans="1:15" s="53" customFormat="1" ht="19.5" customHeight="1">
      <c r="A275" s="1457">
        <v>268</v>
      </c>
      <c r="B275" s="77"/>
      <c r="C275" s="73">
        <v>39</v>
      </c>
      <c r="D275" s="78" t="s">
        <v>561</v>
      </c>
      <c r="E275" s="73" t="s">
        <v>31</v>
      </c>
      <c r="F275" s="44"/>
      <c r="G275" s="44">
        <v>28000</v>
      </c>
      <c r="H275" s="79">
        <v>15878</v>
      </c>
      <c r="I275" s="1423"/>
      <c r="J275" s="652"/>
      <c r="K275" s="652"/>
      <c r="L275" s="652"/>
      <c r="M275" s="652"/>
      <c r="N275" s="653"/>
      <c r="O275" s="1576"/>
    </row>
    <row r="276" spans="1:15" s="1255" customFormat="1" ht="16.5">
      <c r="A276" s="1457">
        <v>269</v>
      </c>
      <c r="B276" s="1250"/>
      <c r="C276" s="1251"/>
      <c r="D276" s="1256" t="s">
        <v>602</v>
      </c>
      <c r="E276" s="1433"/>
      <c r="F276" s="1253"/>
      <c r="G276" s="1253"/>
      <c r="H276" s="1254"/>
      <c r="I276" s="1434">
        <f t="shared" si="3"/>
        <v>12000</v>
      </c>
      <c r="J276" s="1435"/>
      <c r="K276" s="1435"/>
      <c r="L276" s="1435"/>
      <c r="M276" s="1435">
        <v>12000</v>
      </c>
      <c r="N276" s="1436"/>
      <c r="O276" s="1437">
        <f>SUM(J276:N276)-I276</f>
        <v>0</v>
      </c>
    </row>
    <row r="277" spans="1:15" s="53" customFormat="1" ht="16.5">
      <c r="A277" s="1457">
        <v>270</v>
      </c>
      <c r="B277" s="524"/>
      <c r="C277" s="67"/>
      <c r="D277" s="68" t="s">
        <v>875</v>
      </c>
      <c r="E277" s="525"/>
      <c r="F277" s="526"/>
      <c r="G277" s="526"/>
      <c r="H277" s="527"/>
      <c r="I277" s="1423">
        <f t="shared" si="3"/>
        <v>9500</v>
      </c>
      <c r="J277" s="80"/>
      <c r="K277" s="80"/>
      <c r="L277" s="80"/>
      <c r="M277" s="80">
        <v>9500</v>
      </c>
      <c r="N277" s="81"/>
      <c r="O277" s="59"/>
    </row>
    <row r="278" spans="1:15" s="532" customFormat="1" ht="17.25">
      <c r="A278" s="1457">
        <v>271</v>
      </c>
      <c r="B278" s="528"/>
      <c r="C278" s="83"/>
      <c r="D278" s="76" t="s">
        <v>603</v>
      </c>
      <c r="E278" s="529"/>
      <c r="F278" s="530"/>
      <c r="G278" s="530"/>
      <c r="H278" s="531"/>
      <c r="I278" s="1402">
        <f t="shared" si="3"/>
        <v>0</v>
      </c>
      <c r="J278" s="650"/>
      <c r="K278" s="650"/>
      <c r="L278" s="650"/>
      <c r="M278" s="650"/>
      <c r="N278" s="651"/>
      <c r="O278" s="82"/>
    </row>
    <row r="279" spans="1:15" s="1576" customFormat="1" ht="17.25">
      <c r="A279" s="1457">
        <v>272</v>
      </c>
      <c r="B279" s="533"/>
      <c r="C279" s="67"/>
      <c r="D279" s="534" t="s">
        <v>984</v>
      </c>
      <c r="E279" s="525"/>
      <c r="F279" s="535"/>
      <c r="G279" s="535"/>
      <c r="H279" s="536"/>
      <c r="I279" s="340">
        <f t="shared" si="3"/>
        <v>9500</v>
      </c>
      <c r="J279" s="652">
        <f>SUM(J277:J278)</f>
        <v>0</v>
      </c>
      <c r="K279" s="652">
        <f>SUM(K277:K278)</f>
        <v>0</v>
      </c>
      <c r="L279" s="652">
        <f>SUM(L277:L278)</f>
        <v>0</v>
      </c>
      <c r="M279" s="652">
        <f>SUM(M277:M278)</f>
        <v>9500</v>
      </c>
      <c r="N279" s="653">
        <f>SUM(N277:N278)</f>
        <v>0</v>
      </c>
      <c r="O279" s="359"/>
    </row>
    <row r="280" spans="1:15" s="53" customFormat="1" ht="19.5" customHeight="1">
      <c r="A280" s="1457">
        <v>273</v>
      </c>
      <c r="B280" s="77"/>
      <c r="C280" s="73">
        <v>40</v>
      </c>
      <c r="D280" s="78" t="s">
        <v>248</v>
      </c>
      <c r="E280" s="73" t="s">
        <v>31</v>
      </c>
      <c r="F280" s="44"/>
      <c r="G280" s="44">
        <v>1000</v>
      </c>
      <c r="H280" s="79">
        <v>773</v>
      </c>
      <c r="I280" s="1423"/>
      <c r="J280" s="652"/>
      <c r="K280" s="652"/>
      <c r="L280" s="652"/>
      <c r="M280" s="652"/>
      <c r="N280" s="653"/>
      <c r="O280" s="1576"/>
    </row>
    <row r="281" spans="1:15" s="1255" customFormat="1" ht="16.5">
      <c r="A281" s="1457">
        <v>274</v>
      </c>
      <c r="B281" s="1250"/>
      <c r="C281" s="1251"/>
      <c r="D281" s="1256" t="s">
        <v>602</v>
      </c>
      <c r="E281" s="1433"/>
      <c r="F281" s="1253"/>
      <c r="G281" s="1253"/>
      <c r="H281" s="1254"/>
      <c r="I281" s="1434">
        <f t="shared" si="3"/>
        <v>4800</v>
      </c>
      <c r="J281" s="1435"/>
      <c r="K281" s="1435"/>
      <c r="L281" s="1435"/>
      <c r="M281" s="1435">
        <v>4800</v>
      </c>
      <c r="N281" s="1436"/>
      <c r="O281" s="1437">
        <f>SUM(J281:N281)-I281</f>
        <v>0</v>
      </c>
    </row>
    <row r="282" spans="1:15" s="53" customFormat="1" ht="16.5">
      <c r="A282" s="1457">
        <v>275</v>
      </c>
      <c r="B282" s="524"/>
      <c r="C282" s="67"/>
      <c r="D282" s="68" t="s">
        <v>875</v>
      </c>
      <c r="E282" s="525"/>
      <c r="F282" s="526"/>
      <c r="G282" s="526"/>
      <c r="H282" s="527"/>
      <c r="I282" s="1423">
        <f t="shared" si="3"/>
        <v>4800</v>
      </c>
      <c r="J282" s="80"/>
      <c r="K282" s="80"/>
      <c r="L282" s="80"/>
      <c r="M282" s="80">
        <v>4800</v>
      </c>
      <c r="N282" s="81"/>
      <c r="O282" s="59"/>
    </row>
    <row r="283" spans="1:15" s="532" customFormat="1" ht="17.25">
      <c r="A283" s="1457">
        <v>276</v>
      </c>
      <c r="B283" s="528"/>
      <c r="C283" s="83"/>
      <c r="D283" s="76" t="s">
        <v>1063</v>
      </c>
      <c r="E283" s="529"/>
      <c r="F283" s="530"/>
      <c r="G283" s="530"/>
      <c r="H283" s="531"/>
      <c r="I283" s="1402">
        <f t="shared" si="3"/>
        <v>1400</v>
      </c>
      <c r="J283" s="650"/>
      <c r="K283" s="650"/>
      <c r="L283" s="650"/>
      <c r="M283" s="650">
        <v>1400</v>
      </c>
      <c r="N283" s="651"/>
      <c r="O283" s="82"/>
    </row>
    <row r="284" spans="1:15" s="1576" customFormat="1" ht="17.25">
      <c r="A284" s="1457">
        <v>277</v>
      </c>
      <c r="B284" s="533"/>
      <c r="C284" s="67"/>
      <c r="D284" s="534" t="s">
        <v>984</v>
      </c>
      <c r="E284" s="525"/>
      <c r="F284" s="535"/>
      <c r="G284" s="535"/>
      <c r="H284" s="536"/>
      <c r="I284" s="340">
        <f t="shared" si="3"/>
        <v>6200</v>
      </c>
      <c r="J284" s="652">
        <f>SUM(J282:J283)</f>
        <v>0</v>
      </c>
      <c r="K284" s="652">
        <f>SUM(K282:K283)</f>
        <v>0</v>
      </c>
      <c r="L284" s="652">
        <f>SUM(L282:L283)</f>
        <v>0</v>
      </c>
      <c r="M284" s="652">
        <f>SUM(M282:M283)</f>
        <v>6200</v>
      </c>
      <c r="N284" s="653">
        <f>SUM(N282:N283)</f>
        <v>0</v>
      </c>
      <c r="O284" s="359"/>
    </row>
    <row r="285" spans="1:15" s="53" customFormat="1" ht="18" customHeight="1">
      <c r="A285" s="1457">
        <v>278</v>
      </c>
      <c r="B285" s="77"/>
      <c r="C285" s="73">
        <v>41</v>
      </c>
      <c r="D285" s="78" t="s">
        <v>249</v>
      </c>
      <c r="E285" s="73" t="s">
        <v>31</v>
      </c>
      <c r="F285" s="44">
        <v>16993</v>
      </c>
      <c r="G285" s="44">
        <v>46400</v>
      </c>
      <c r="H285" s="79">
        <v>57444</v>
      </c>
      <c r="I285" s="1423"/>
      <c r="J285" s="652"/>
      <c r="K285" s="652"/>
      <c r="L285" s="652"/>
      <c r="M285" s="652"/>
      <c r="N285" s="653"/>
      <c r="O285" s="1576"/>
    </row>
    <row r="286" spans="1:15" s="1255" customFormat="1" ht="16.5">
      <c r="A286" s="1457">
        <v>279</v>
      </c>
      <c r="B286" s="1250"/>
      <c r="C286" s="1251"/>
      <c r="D286" s="1256" t="s">
        <v>602</v>
      </c>
      <c r="E286" s="1433"/>
      <c r="F286" s="1253"/>
      <c r="G286" s="1253"/>
      <c r="H286" s="1254"/>
      <c r="I286" s="1434">
        <f t="shared" si="3"/>
        <v>16332</v>
      </c>
      <c r="J286" s="1435">
        <v>14389</v>
      </c>
      <c r="K286" s="1435">
        <v>1943</v>
      </c>
      <c r="L286" s="1435"/>
      <c r="M286" s="1435"/>
      <c r="N286" s="1436"/>
      <c r="O286" s="1437">
        <f>SUM(J286:N286)-I286</f>
        <v>0</v>
      </c>
    </row>
    <row r="287" spans="1:15" s="53" customFormat="1" ht="16.5">
      <c r="A287" s="1457">
        <v>280</v>
      </c>
      <c r="B287" s="524"/>
      <c r="C287" s="67"/>
      <c r="D287" s="68" t="s">
        <v>875</v>
      </c>
      <c r="E287" s="525"/>
      <c r="F287" s="526"/>
      <c r="G287" s="526"/>
      <c r="H287" s="527"/>
      <c r="I287" s="1423">
        <f t="shared" si="3"/>
        <v>16991</v>
      </c>
      <c r="J287" s="80">
        <v>15048</v>
      </c>
      <c r="K287" s="80">
        <v>1943</v>
      </c>
      <c r="L287" s="80"/>
      <c r="M287" s="80"/>
      <c r="N287" s="81"/>
      <c r="O287" s="59"/>
    </row>
    <row r="288" spans="1:15" s="532" customFormat="1" ht="17.25">
      <c r="A288" s="1457">
        <v>281</v>
      </c>
      <c r="B288" s="528"/>
      <c r="C288" s="83"/>
      <c r="D288" s="76" t="s">
        <v>677</v>
      </c>
      <c r="E288" s="529"/>
      <c r="F288" s="530"/>
      <c r="G288" s="530"/>
      <c r="H288" s="531"/>
      <c r="I288" s="1402">
        <f t="shared" si="3"/>
        <v>0</v>
      </c>
      <c r="J288" s="650"/>
      <c r="K288" s="650"/>
      <c r="L288" s="650"/>
      <c r="M288" s="650"/>
      <c r="N288" s="651"/>
      <c r="O288" s="82"/>
    </row>
    <row r="289" spans="1:15" s="1576" customFormat="1" ht="17.25">
      <c r="A289" s="1457">
        <v>282</v>
      </c>
      <c r="B289" s="533"/>
      <c r="C289" s="67"/>
      <c r="D289" s="534" t="s">
        <v>984</v>
      </c>
      <c r="E289" s="525"/>
      <c r="F289" s="535"/>
      <c r="G289" s="535"/>
      <c r="H289" s="536"/>
      <c r="I289" s="340">
        <f t="shared" si="3"/>
        <v>16991</v>
      </c>
      <c r="J289" s="652">
        <f>SUM(J287:J288)</f>
        <v>15048</v>
      </c>
      <c r="K289" s="652">
        <f>SUM(K287:K288)</f>
        <v>1943</v>
      </c>
      <c r="L289" s="652">
        <f>SUM(L287:L288)</f>
        <v>0</v>
      </c>
      <c r="M289" s="652">
        <f>SUM(M287:M288)</f>
        <v>0</v>
      </c>
      <c r="N289" s="653">
        <f>SUM(N287:N288)</f>
        <v>0</v>
      </c>
      <c r="O289" s="359"/>
    </row>
    <row r="290" spans="1:15" s="53" customFormat="1" ht="18" customHeight="1">
      <c r="A290" s="1457">
        <v>283</v>
      </c>
      <c r="B290" s="77"/>
      <c r="C290" s="73">
        <v>42</v>
      </c>
      <c r="D290" s="78" t="s">
        <v>809</v>
      </c>
      <c r="E290" s="73" t="s">
        <v>33</v>
      </c>
      <c r="F290" s="44"/>
      <c r="G290" s="44"/>
      <c r="H290" s="79"/>
      <c r="I290" s="1423"/>
      <c r="J290" s="652"/>
      <c r="K290" s="652"/>
      <c r="L290" s="652"/>
      <c r="M290" s="652"/>
      <c r="N290" s="653"/>
      <c r="O290" s="1576"/>
    </row>
    <row r="291" spans="1:15" s="53" customFormat="1" ht="16.5">
      <c r="A291" s="1457">
        <v>284</v>
      </c>
      <c r="B291" s="524"/>
      <c r="C291" s="67"/>
      <c r="D291" s="68" t="s">
        <v>875</v>
      </c>
      <c r="E291" s="525"/>
      <c r="F291" s="526"/>
      <c r="G291" s="526"/>
      <c r="H291" s="527"/>
      <c r="I291" s="1423">
        <f>SUM(J291:N291)</f>
        <v>913</v>
      </c>
      <c r="J291" s="80">
        <v>719</v>
      </c>
      <c r="K291" s="80">
        <v>194</v>
      </c>
      <c r="L291" s="80"/>
      <c r="M291" s="80"/>
      <c r="N291" s="81"/>
      <c r="O291" s="59"/>
    </row>
    <row r="292" spans="1:15" s="532" customFormat="1" ht="17.25">
      <c r="A292" s="1457">
        <v>285</v>
      </c>
      <c r="B292" s="528"/>
      <c r="C292" s="83"/>
      <c r="D292" s="76" t="s">
        <v>677</v>
      </c>
      <c r="E292" s="529"/>
      <c r="F292" s="530"/>
      <c r="G292" s="530"/>
      <c r="H292" s="531"/>
      <c r="I292" s="1402">
        <f>SUM(J292:N292)</f>
        <v>0</v>
      </c>
      <c r="J292" s="650"/>
      <c r="K292" s="650"/>
      <c r="L292" s="650"/>
      <c r="M292" s="650"/>
      <c r="N292" s="651"/>
      <c r="O292" s="82"/>
    </row>
    <row r="293" spans="1:15" s="1576" customFormat="1" ht="17.25">
      <c r="A293" s="1457">
        <v>286</v>
      </c>
      <c r="B293" s="533"/>
      <c r="C293" s="67"/>
      <c r="D293" s="534" t="s">
        <v>984</v>
      </c>
      <c r="E293" s="525"/>
      <c r="F293" s="535"/>
      <c r="G293" s="535"/>
      <c r="H293" s="536"/>
      <c r="I293" s="340">
        <f>SUM(J293:N293)</f>
        <v>913</v>
      </c>
      <c r="J293" s="652">
        <f>SUM(J291:J292)</f>
        <v>719</v>
      </c>
      <c r="K293" s="652">
        <f>SUM(K291:K292)</f>
        <v>194</v>
      </c>
      <c r="L293" s="652">
        <f>SUM(L291:L292)</f>
        <v>0</v>
      </c>
      <c r="M293" s="652">
        <f>SUM(M291:M292)</f>
        <v>0</v>
      </c>
      <c r="N293" s="653">
        <f>SUM(N291:N292)</f>
        <v>0</v>
      </c>
      <c r="O293" s="359"/>
    </row>
    <row r="294" spans="1:15" s="53" customFormat="1" ht="18" customHeight="1">
      <c r="A294" s="1457">
        <v>287</v>
      </c>
      <c r="B294" s="77"/>
      <c r="C294" s="73">
        <v>43</v>
      </c>
      <c r="D294" s="78" t="s">
        <v>250</v>
      </c>
      <c r="E294" s="73" t="s">
        <v>33</v>
      </c>
      <c r="F294" s="44"/>
      <c r="G294" s="44"/>
      <c r="H294" s="79"/>
      <c r="I294" s="1423"/>
      <c r="J294" s="652"/>
      <c r="K294" s="652"/>
      <c r="L294" s="652"/>
      <c r="M294" s="652"/>
      <c r="N294" s="653"/>
      <c r="O294" s="1576"/>
    </row>
    <row r="295" spans="1:15" s="1255" customFormat="1" ht="16.5">
      <c r="A295" s="1457">
        <v>288</v>
      </c>
      <c r="B295" s="1250"/>
      <c r="C295" s="1251"/>
      <c r="D295" s="1256" t="s">
        <v>602</v>
      </c>
      <c r="E295" s="1433"/>
      <c r="F295" s="1253"/>
      <c r="G295" s="1253"/>
      <c r="H295" s="1254"/>
      <c r="I295" s="1434">
        <f t="shared" si="3"/>
        <v>5000</v>
      </c>
      <c r="J295" s="1435"/>
      <c r="K295" s="1435"/>
      <c r="L295" s="1435"/>
      <c r="M295" s="1435">
        <v>5000</v>
      </c>
      <c r="N295" s="1436"/>
      <c r="O295" s="1437">
        <f>SUM(J295:N295)-I295</f>
        <v>0</v>
      </c>
    </row>
    <row r="296" spans="1:15" s="53" customFormat="1" ht="16.5">
      <c r="A296" s="1457">
        <v>289</v>
      </c>
      <c r="B296" s="524"/>
      <c r="C296" s="67"/>
      <c r="D296" s="68" t="s">
        <v>875</v>
      </c>
      <c r="E296" s="525"/>
      <c r="F296" s="526"/>
      <c r="G296" s="526"/>
      <c r="H296" s="527"/>
      <c r="I296" s="1423">
        <f t="shared" si="3"/>
        <v>5000</v>
      </c>
      <c r="J296" s="80"/>
      <c r="K296" s="80"/>
      <c r="L296" s="80"/>
      <c r="M296" s="80">
        <v>5000</v>
      </c>
      <c r="N296" s="81"/>
      <c r="O296" s="59"/>
    </row>
    <row r="297" spans="1:15" s="532" customFormat="1" ht="17.25">
      <c r="A297" s="1457">
        <v>290</v>
      </c>
      <c r="B297" s="528"/>
      <c r="C297" s="83"/>
      <c r="D297" s="76" t="s">
        <v>603</v>
      </c>
      <c r="E297" s="529"/>
      <c r="F297" s="530"/>
      <c r="G297" s="530"/>
      <c r="H297" s="531"/>
      <c r="I297" s="1402">
        <f t="shared" si="3"/>
        <v>0</v>
      </c>
      <c r="J297" s="650"/>
      <c r="K297" s="650"/>
      <c r="L297" s="650"/>
      <c r="M297" s="650"/>
      <c r="N297" s="651"/>
      <c r="O297" s="82"/>
    </row>
    <row r="298" spans="1:15" s="1576" customFormat="1" ht="17.25">
      <c r="A298" s="1457">
        <v>291</v>
      </c>
      <c r="B298" s="533"/>
      <c r="C298" s="67"/>
      <c r="D298" s="534" t="s">
        <v>984</v>
      </c>
      <c r="E298" s="525"/>
      <c r="F298" s="535"/>
      <c r="G298" s="535"/>
      <c r="H298" s="536"/>
      <c r="I298" s="340">
        <f t="shared" si="3"/>
        <v>5000</v>
      </c>
      <c r="J298" s="652">
        <f>SUM(J296:J297)</f>
        <v>0</v>
      </c>
      <c r="K298" s="652">
        <f>SUM(K296:K297)</f>
        <v>0</v>
      </c>
      <c r="L298" s="652">
        <f>SUM(L296:L297)</f>
        <v>0</v>
      </c>
      <c r="M298" s="652">
        <f>SUM(M296:M297)</f>
        <v>5000</v>
      </c>
      <c r="N298" s="653">
        <f>SUM(N296:N297)</f>
        <v>0</v>
      </c>
      <c r="O298" s="359"/>
    </row>
    <row r="299" spans="1:15" s="53" customFormat="1" ht="21.75" customHeight="1">
      <c r="A299" s="1457">
        <v>292</v>
      </c>
      <c r="B299" s="77"/>
      <c r="C299" s="73">
        <v>44</v>
      </c>
      <c r="D299" s="78" t="s">
        <v>251</v>
      </c>
      <c r="E299" s="73" t="s">
        <v>33</v>
      </c>
      <c r="F299" s="44"/>
      <c r="G299" s="44">
        <v>500</v>
      </c>
      <c r="H299" s="79"/>
      <c r="I299" s="1423"/>
      <c r="J299" s="652"/>
      <c r="K299" s="652"/>
      <c r="L299" s="652"/>
      <c r="M299" s="652"/>
      <c r="N299" s="653"/>
      <c r="O299" s="1576"/>
    </row>
    <row r="300" spans="1:15" s="1255" customFormat="1" ht="16.5">
      <c r="A300" s="1457">
        <v>293</v>
      </c>
      <c r="B300" s="1250"/>
      <c r="C300" s="1251"/>
      <c r="D300" s="1256" t="s">
        <v>602</v>
      </c>
      <c r="E300" s="1433"/>
      <c r="F300" s="1253"/>
      <c r="G300" s="1253"/>
      <c r="H300" s="1254"/>
      <c r="I300" s="1434">
        <f t="shared" si="3"/>
        <v>500</v>
      </c>
      <c r="J300" s="1435"/>
      <c r="K300" s="1435"/>
      <c r="L300" s="1435"/>
      <c r="M300" s="1435">
        <v>500</v>
      </c>
      <c r="N300" s="1436"/>
      <c r="O300" s="1437">
        <f>SUM(J300:N300)-I300</f>
        <v>0</v>
      </c>
    </row>
    <row r="301" spans="1:15" s="677" customFormat="1" ht="15">
      <c r="A301" s="1457">
        <v>294</v>
      </c>
      <c r="B301" s="672"/>
      <c r="C301" s="666"/>
      <c r="D301" s="1635" t="s">
        <v>875</v>
      </c>
      <c r="E301" s="673"/>
      <c r="F301" s="674"/>
      <c r="G301" s="674"/>
      <c r="H301" s="690"/>
      <c r="I301" s="1424">
        <f t="shared" si="3"/>
        <v>0</v>
      </c>
      <c r="J301" s="675"/>
      <c r="K301" s="675"/>
      <c r="L301" s="675"/>
      <c r="M301" s="675">
        <v>0</v>
      </c>
      <c r="N301" s="676"/>
      <c r="O301" s="671"/>
    </row>
    <row r="302" spans="1:15" s="684" customFormat="1" ht="15">
      <c r="A302" s="1457">
        <v>295</v>
      </c>
      <c r="B302" s="678"/>
      <c r="C302" s="768"/>
      <c r="D302" s="1636" t="s">
        <v>603</v>
      </c>
      <c r="E302" s="679"/>
      <c r="F302" s="680"/>
      <c r="G302" s="680"/>
      <c r="H302" s="691"/>
      <c r="I302" s="1425">
        <f t="shared" si="3"/>
        <v>0</v>
      </c>
      <c r="J302" s="681"/>
      <c r="K302" s="681"/>
      <c r="L302" s="681"/>
      <c r="M302" s="681"/>
      <c r="N302" s="682"/>
      <c r="O302" s="683"/>
    </row>
    <row r="303" spans="1:15" s="687" customFormat="1" ht="15">
      <c r="A303" s="1457">
        <v>296</v>
      </c>
      <c r="B303" s="685"/>
      <c r="C303" s="666"/>
      <c r="D303" s="1637" t="s">
        <v>984</v>
      </c>
      <c r="E303" s="673"/>
      <c r="F303" s="686"/>
      <c r="G303" s="686"/>
      <c r="H303" s="688"/>
      <c r="I303" s="668">
        <f t="shared" si="3"/>
        <v>0</v>
      </c>
      <c r="J303" s="669">
        <f>SUM(J301:J302)</f>
        <v>0</v>
      </c>
      <c r="K303" s="669">
        <f>SUM(K301:K302)</f>
        <v>0</v>
      </c>
      <c r="L303" s="669">
        <f>SUM(L301:L302)</f>
        <v>0</v>
      </c>
      <c r="M303" s="669">
        <f>SUM(M301:M302)</f>
        <v>0</v>
      </c>
      <c r="N303" s="670">
        <f>SUM(N301:N302)</f>
        <v>0</v>
      </c>
      <c r="O303" s="1577"/>
    </row>
    <row r="304" spans="1:15" s="53" customFormat="1" ht="18" customHeight="1">
      <c r="A304" s="1457">
        <v>297</v>
      </c>
      <c r="B304" s="77"/>
      <c r="C304" s="73">
        <v>45</v>
      </c>
      <c r="D304" s="78" t="s">
        <v>252</v>
      </c>
      <c r="E304" s="73" t="s">
        <v>31</v>
      </c>
      <c r="F304" s="44"/>
      <c r="G304" s="44"/>
      <c r="H304" s="79"/>
      <c r="I304" s="1423"/>
      <c r="J304" s="652"/>
      <c r="K304" s="652"/>
      <c r="L304" s="652"/>
      <c r="M304" s="652"/>
      <c r="N304" s="653"/>
      <c r="O304" s="1576"/>
    </row>
    <row r="305" spans="1:15" s="1255" customFormat="1" ht="16.5">
      <c r="A305" s="1457">
        <v>298</v>
      </c>
      <c r="B305" s="1250"/>
      <c r="C305" s="1251"/>
      <c r="D305" s="1256" t="s">
        <v>602</v>
      </c>
      <c r="E305" s="1433"/>
      <c r="F305" s="1253"/>
      <c r="G305" s="1253"/>
      <c r="H305" s="1254"/>
      <c r="I305" s="1434">
        <f t="shared" si="3"/>
        <v>18660</v>
      </c>
      <c r="J305" s="1435"/>
      <c r="K305" s="1435"/>
      <c r="L305" s="1435"/>
      <c r="M305" s="1435">
        <v>18660</v>
      </c>
      <c r="N305" s="1436"/>
      <c r="O305" s="1437">
        <f>SUM(J305:N305)-I305</f>
        <v>0</v>
      </c>
    </row>
    <row r="306" spans="1:15" s="53" customFormat="1" ht="16.5">
      <c r="A306" s="1457">
        <v>299</v>
      </c>
      <c r="B306" s="524"/>
      <c r="C306" s="67"/>
      <c r="D306" s="68" t="s">
        <v>875</v>
      </c>
      <c r="E306" s="525"/>
      <c r="F306" s="526"/>
      <c r="G306" s="526"/>
      <c r="H306" s="527"/>
      <c r="I306" s="1423">
        <f t="shared" si="3"/>
        <v>10160</v>
      </c>
      <c r="J306" s="80"/>
      <c r="K306" s="80"/>
      <c r="L306" s="80"/>
      <c r="M306" s="80">
        <v>10160</v>
      </c>
      <c r="N306" s="81"/>
      <c r="O306" s="59"/>
    </row>
    <row r="307" spans="1:15" s="532" customFormat="1" ht="17.25">
      <c r="A307" s="1457">
        <v>300</v>
      </c>
      <c r="B307" s="528"/>
      <c r="C307" s="83"/>
      <c r="D307" s="76" t="s">
        <v>603</v>
      </c>
      <c r="E307" s="529"/>
      <c r="F307" s="530"/>
      <c r="G307" s="530"/>
      <c r="H307" s="531"/>
      <c r="I307" s="1402">
        <f t="shared" si="3"/>
        <v>0</v>
      </c>
      <c r="J307" s="650"/>
      <c r="K307" s="650"/>
      <c r="L307" s="650"/>
      <c r="M307" s="650"/>
      <c r="N307" s="651"/>
      <c r="O307" s="82"/>
    </row>
    <row r="308" spans="1:15" s="1576" customFormat="1" ht="17.25">
      <c r="A308" s="1457">
        <v>301</v>
      </c>
      <c r="B308" s="533"/>
      <c r="C308" s="67"/>
      <c r="D308" s="534" t="s">
        <v>984</v>
      </c>
      <c r="E308" s="525"/>
      <c r="F308" s="535"/>
      <c r="G308" s="535"/>
      <c r="H308" s="536"/>
      <c r="I308" s="340">
        <f t="shared" si="3"/>
        <v>10160</v>
      </c>
      <c r="J308" s="652">
        <f>SUM(J306:J307)</f>
        <v>0</v>
      </c>
      <c r="K308" s="652">
        <f>SUM(K306:K307)</f>
        <v>0</v>
      </c>
      <c r="L308" s="652">
        <f>SUM(L306:L307)</f>
        <v>0</v>
      </c>
      <c r="M308" s="652">
        <f>SUM(M306:M307)</f>
        <v>10160</v>
      </c>
      <c r="N308" s="653">
        <f>SUM(N306:N307)</f>
        <v>0</v>
      </c>
      <c r="O308" s="359"/>
    </row>
    <row r="309" spans="1:15" s="677" customFormat="1" ht="18" customHeight="1">
      <c r="A309" s="1457">
        <v>302</v>
      </c>
      <c r="B309" s="771"/>
      <c r="C309" s="772">
        <v>46</v>
      </c>
      <c r="D309" s="78" t="s">
        <v>253</v>
      </c>
      <c r="E309" s="772" t="s">
        <v>31</v>
      </c>
      <c r="F309" s="773">
        <v>10000</v>
      </c>
      <c r="G309" s="773">
        <v>11000</v>
      </c>
      <c r="H309" s="774">
        <v>11000</v>
      </c>
      <c r="I309" s="1424"/>
      <c r="J309" s="669"/>
      <c r="K309" s="669"/>
      <c r="L309" s="669"/>
      <c r="M309" s="669"/>
      <c r="N309" s="670"/>
      <c r="O309" s="687"/>
    </row>
    <row r="310" spans="1:15" s="1255" customFormat="1" ht="16.5">
      <c r="A310" s="1457">
        <v>303</v>
      </c>
      <c r="B310" s="1250"/>
      <c r="C310" s="1251"/>
      <c r="D310" s="1256" t="s">
        <v>602</v>
      </c>
      <c r="E310" s="1433"/>
      <c r="F310" s="1253"/>
      <c r="G310" s="1253"/>
      <c r="H310" s="1254"/>
      <c r="I310" s="1434">
        <f t="shared" si="3"/>
        <v>11500</v>
      </c>
      <c r="J310" s="1435"/>
      <c r="K310" s="1435"/>
      <c r="L310" s="1435"/>
      <c r="M310" s="1435"/>
      <c r="N310" s="1436">
        <v>11500</v>
      </c>
      <c r="O310" s="1437">
        <f>SUM(J310:N310)-I310</f>
        <v>0</v>
      </c>
    </row>
    <row r="311" spans="1:15" s="53" customFormat="1" ht="16.5">
      <c r="A311" s="1457">
        <v>304</v>
      </c>
      <c r="B311" s="524"/>
      <c r="C311" s="67"/>
      <c r="D311" s="68" t="s">
        <v>875</v>
      </c>
      <c r="E311" s="525"/>
      <c r="F311" s="526"/>
      <c r="G311" s="526"/>
      <c r="H311" s="527"/>
      <c r="I311" s="1423">
        <f t="shared" si="3"/>
        <v>11500</v>
      </c>
      <c r="J311" s="80"/>
      <c r="K311" s="80"/>
      <c r="L311" s="80"/>
      <c r="M311" s="80"/>
      <c r="N311" s="81">
        <v>11500</v>
      </c>
      <c r="O311" s="59"/>
    </row>
    <row r="312" spans="1:15" s="532" customFormat="1" ht="17.25">
      <c r="A312" s="1457">
        <v>305</v>
      </c>
      <c r="B312" s="528"/>
      <c r="C312" s="83"/>
      <c r="D312" s="76" t="s">
        <v>603</v>
      </c>
      <c r="E312" s="529"/>
      <c r="F312" s="530"/>
      <c r="G312" s="530"/>
      <c r="H312" s="531"/>
      <c r="I312" s="1402">
        <f t="shared" si="3"/>
        <v>0</v>
      </c>
      <c r="J312" s="650"/>
      <c r="K312" s="650"/>
      <c r="L312" s="650"/>
      <c r="M312" s="650"/>
      <c r="N312" s="651"/>
      <c r="O312" s="82"/>
    </row>
    <row r="313" spans="1:15" s="1576" customFormat="1" ht="17.25">
      <c r="A313" s="1457">
        <v>306</v>
      </c>
      <c r="B313" s="533"/>
      <c r="C313" s="67"/>
      <c r="D313" s="534" t="s">
        <v>984</v>
      </c>
      <c r="E313" s="525"/>
      <c r="F313" s="535"/>
      <c r="G313" s="535"/>
      <c r="H313" s="536"/>
      <c r="I313" s="340">
        <f t="shared" si="3"/>
        <v>11500</v>
      </c>
      <c r="J313" s="652">
        <f>SUM(J311:J312)</f>
        <v>0</v>
      </c>
      <c r="K313" s="652">
        <f>SUM(K311:K312)</f>
        <v>0</v>
      </c>
      <c r="L313" s="652">
        <f>SUM(L311:L312)</f>
        <v>0</v>
      </c>
      <c r="M313" s="652">
        <f>SUM(M311:M312)</f>
        <v>0</v>
      </c>
      <c r="N313" s="653">
        <f>SUM(N311:N312)</f>
        <v>11500</v>
      </c>
      <c r="O313" s="359"/>
    </row>
    <row r="314" spans="1:15" s="677" customFormat="1" ht="18" customHeight="1">
      <c r="A314" s="1457">
        <v>307</v>
      </c>
      <c r="B314" s="771"/>
      <c r="C314" s="772">
        <v>47</v>
      </c>
      <c r="D314" s="78" t="s">
        <v>254</v>
      </c>
      <c r="E314" s="772" t="s">
        <v>31</v>
      </c>
      <c r="F314" s="773">
        <v>54000</v>
      </c>
      <c r="G314" s="773">
        <v>60000</v>
      </c>
      <c r="H314" s="774">
        <v>60000</v>
      </c>
      <c r="I314" s="1424"/>
      <c r="J314" s="669"/>
      <c r="K314" s="669"/>
      <c r="L314" s="669"/>
      <c r="M314" s="669"/>
      <c r="N314" s="670"/>
      <c r="O314" s="687"/>
    </row>
    <row r="315" spans="1:15" s="1255" customFormat="1" ht="16.5">
      <c r="A315" s="1457">
        <v>308</v>
      </c>
      <c r="B315" s="1250"/>
      <c r="C315" s="1251"/>
      <c r="D315" s="1256" t="s">
        <v>602</v>
      </c>
      <c r="E315" s="1433"/>
      <c r="F315" s="1253"/>
      <c r="G315" s="1253"/>
      <c r="H315" s="1254"/>
      <c r="I315" s="1434">
        <f t="shared" si="3"/>
        <v>60000</v>
      </c>
      <c r="J315" s="1435"/>
      <c r="K315" s="1435"/>
      <c r="L315" s="1435"/>
      <c r="M315" s="1435"/>
      <c r="N315" s="1436">
        <v>60000</v>
      </c>
      <c r="O315" s="1437">
        <f>SUM(J315:N315)-I315</f>
        <v>0</v>
      </c>
    </row>
    <row r="316" spans="1:15" s="53" customFormat="1" ht="16.5">
      <c r="A316" s="1457">
        <v>309</v>
      </c>
      <c r="B316" s="524"/>
      <c r="C316" s="67"/>
      <c r="D316" s="68" t="s">
        <v>875</v>
      </c>
      <c r="E316" s="525"/>
      <c r="F316" s="526"/>
      <c r="G316" s="526"/>
      <c r="H316" s="527"/>
      <c r="I316" s="1423">
        <f t="shared" si="3"/>
        <v>60000</v>
      </c>
      <c r="J316" s="80"/>
      <c r="K316" s="80"/>
      <c r="L316" s="80"/>
      <c r="M316" s="80"/>
      <c r="N316" s="81">
        <v>60000</v>
      </c>
      <c r="O316" s="59"/>
    </row>
    <row r="317" spans="1:15" s="532" customFormat="1" ht="17.25">
      <c r="A317" s="1457">
        <v>310</v>
      </c>
      <c r="B317" s="528"/>
      <c r="C317" s="83"/>
      <c r="D317" s="76" t="s">
        <v>603</v>
      </c>
      <c r="E317" s="529"/>
      <c r="F317" s="530"/>
      <c r="G317" s="530"/>
      <c r="H317" s="531"/>
      <c r="I317" s="1402">
        <f t="shared" si="3"/>
        <v>0</v>
      </c>
      <c r="J317" s="650"/>
      <c r="K317" s="650"/>
      <c r="L317" s="650"/>
      <c r="M317" s="650"/>
      <c r="N317" s="651"/>
      <c r="O317" s="82"/>
    </row>
    <row r="318" spans="1:15" s="1576" customFormat="1" ht="17.25">
      <c r="A318" s="1457">
        <v>311</v>
      </c>
      <c r="B318" s="533"/>
      <c r="C318" s="67"/>
      <c r="D318" s="534" t="s">
        <v>984</v>
      </c>
      <c r="E318" s="525"/>
      <c r="F318" s="535"/>
      <c r="G318" s="535"/>
      <c r="H318" s="536"/>
      <c r="I318" s="340">
        <f t="shared" si="3"/>
        <v>60000</v>
      </c>
      <c r="J318" s="652">
        <f>SUM(J316:J317)</f>
        <v>0</v>
      </c>
      <c r="K318" s="652">
        <f>SUM(K316:K317)</f>
        <v>0</v>
      </c>
      <c r="L318" s="652">
        <f>SUM(L316:L317)</f>
        <v>0</v>
      </c>
      <c r="M318" s="652">
        <f>SUM(M316:M317)</f>
        <v>0</v>
      </c>
      <c r="N318" s="653">
        <f>SUM(N316:N317)</f>
        <v>60000</v>
      </c>
      <c r="O318" s="359"/>
    </row>
    <row r="319" spans="1:15" s="677" customFormat="1" ht="18" customHeight="1">
      <c r="A319" s="1457">
        <v>312</v>
      </c>
      <c r="B319" s="771"/>
      <c r="C319" s="772">
        <v>48</v>
      </c>
      <c r="D319" s="78" t="s">
        <v>255</v>
      </c>
      <c r="E319" s="772" t="s">
        <v>31</v>
      </c>
      <c r="F319" s="773">
        <v>201585</v>
      </c>
      <c r="G319" s="773">
        <v>268213</v>
      </c>
      <c r="H319" s="774">
        <v>294413</v>
      </c>
      <c r="I319" s="1424"/>
      <c r="J319" s="669"/>
      <c r="K319" s="669"/>
      <c r="L319" s="669"/>
      <c r="M319" s="669"/>
      <c r="N319" s="670"/>
      <c r="O319" s="687"/>
    </row>
    <row r="320" spans="1:15" s="1255" customFormat="1" ht="16.5">
      <c r="A320" s="1457">
        <v>313</v>
      </c>
      <c r="B320" s="1250"/>
      <c r="C320" s="1251"/>
      <c r="D320" s="1256" t="s">
        <v>602</v>
      </c>
      <c r="E320" s="1433"/>
      <c r="F320" s="1253"/>
      <c r="G320" s="1253"/>
      <c r="H320" s="1254"/>
      <c r="I320" s="1434">
        <f t="shared" si="3"/>
        <v>275966</v>
      </c>
      <c r="J320" s="1435"/>
      <c r="K320" s="1435"/>
      <c r="L320" s="1435"/>
      <c r="M320" s="1435"/>
      <c r="N320" s="1436">
        <v>275966</v>
      </c>
      <c r="O320" s="1437">
        <f>SUM(J320:N320)-I320</f>
        <v>0</v>
      </c>
    </row>
    <row r="321" spans="1:15" s="53" customFormat="1" ht="16.5">
      <c r="A321" s="1457">
        <v>314</v>
      </c>
      <c r="B321" s="524"/>
      <c r="C321" s="67"/>
      <c r="D321" s="68" t="s">
        <v>875</v>
      </c>
      <c r="E321" s="525"/>
      <c r="F321" s="526"/>
      <c r="G321" s="526"/>
      <c r="H321" s="527"/>
      <c r="I321" s="1423">
        <f t="shared" si="3"/>
        <v>316437</v>
      </c>
      <c r="J321" s="80"/>
      <c r="K321" s="80"/>
      <c r="L321" s="80"/>
      <c r="M321" s="80"/>
      <c r="N321" s="81">
        <v>316437</v>
      </c>
      <c r="O321" s="59"/>
    </row>
    <row r="322" spans="1:15" s="532" customFormat="1" ht="17.25">
      <c r="A322" s="1457">
        <v>315</v>
      </c>
      <c r="B322" s="528"/>
      <c r="C322" s="83"/>
      <c r="D322" s="76" t="s">
        <v>991</v>
      </c>
      <c r="E322" s="529"/>
      <c r="F322" s="530"/>
      <c r="G322" s="530"/>
      <c r="H322" s="531"/>
      <c r="I322" s="1402">
        <f t="shared" si="3"/>
        <v>673</v>
      </c>
      <c r="J322" s="650"/>
      <c r="K322" s="650"/>
      <c r="L322" s="650"/>
      <c r="M322" s="650"/>
      <c r="N322" s="651">
        <v>673</v>
      </c>
      <c r="O322" s="82"/>
    </row>
    <row r="323" spans="1:15" s="532" customFormat="1" ht="17.25">
      <c r="A323" s="1457">
        <v>316</v>
      </c>
      <c r="B323" s="528"/>
      <c r="C323" s="83"/>
      <c r="D323" s="76" t="s">
        <v>1068</v>
      </c>
      <c r="E323" s="529"/>
      <c r="F323" s="530"/>
      <c r="G323" s="530"/>
      <c r="H323" s="531"/>
      <c r="I323" s="1402">
        <f t="shared" si="3"/>
        <v>49</v>
      </c>
      <c r="J323" s="650"/>
      <c r="K323" s="650"/>
      <c r="L323" s="650"/>
      <c r="M323" s="650"/>
      <c r="N323" s="651">
        <v>49</v>
      </c>
      <c r="O323" s="82"/>
    </row>
    <row r="324" spans="1:15" s="1576" customFormat="1" ht="17.25">
      <c r="A324" s="1457">
        <v>317</v>
      </c>
      <c r="B324" s="533"/>
      <c r="C324" s="67"/>
      <c r="D324" s="534" t="s">
        <v>984</v>
      </c>
      <c r="E324" s="525"/>
      <c r="F324" s="535"/>
      <c r="G324" s="535"/>
      <c r="H324" s="536"/>
      <c r="I324" s="340">
        <f>SUM(J324:N324)</f>
        <v>317159</v>
      </c>
      <c r="J324" s="652">
        <f>SUM(J321:J323)</f>
        <v>0</v>
      </c>
      <c r="K324" s="652">
        <f>SUM(K321:K323)</f>
        <v>0</v>
      </c>
      <c r="L324" s="652">
        <f>SUM(L321:L323)</f>
        <v>0</v>
      </c>
      <c r="M324" s="652">
        <f>SUM(M321:M323)</f>
        <v>0</v>
      </c>
      <c r="N324" s="653">
        <f>SUM(N321:N323)</f>
        <v>317159</v>
      </c>
      <c r="O324" s="359"/>
    </row>
    <row r="325" spans="1:15" s="53" customFormat="1" ht="18" customHeight="1">
      <c r="A325" s="1457">
        <v>318</v>
      </c>
      <c r="B325" s="77"/>
      <c r="C325" s="73">
        <v>49</v>
      </c>
      <c r="D325" s="78" t="s">
        <v>256</v>
      </c>
      <c r="E325" s="73" t="s">
        <v>31</v>
      </c>
      <c r="F325" s="44">
        <v>128658</v>
      </c>
      <c r="G325" s="44">
        <v>128806</v>
      </c>
      <c r="H325" s="79">
        <v>139612</v>
      </c>
      <c r="I325" s="1423"/>
      <c r="J325" s="652"/>
      <c r="K325" s="652"/>
      <c r="L325" s="652"/>
      <c r="M325" s="652"/>
      <c r="N325" s="653"/>
      <c r="O325" s="1576"/>
    </row>
    <row r="326" spans="1:15" s="1255" customFormat="1" ht="16.5">
      <c r="A326" s="1457">
        <v>319</v>
      </c>
      <c r="B326" s="1250"/>
      <c r="C326" s="1251"/>
      <c r="D326" s="1256" t="s">
        <v>602</v>
      </c>
      <c r="E326" s="1433"/>
      <c r="F326" s="1253"/>
      <c r="G326" s="1253"/>
      <c r="H326" s="1254"/>
      <c r="I326" s="1434">
        <f t="shared" si="3"/>
        <v>134866</v>
      </c>
      <c r="J326" s="1435"/>
      <c r="K326" s="1435"/>
      <c r="L326" s="1435"/>
      <c r="M326" s="1435"/>
      <c r="N326" s="1436">
        <v>134866</v>
      </c>
      <c r="O326" s="1437">
        <f>SUM(J326:N326)-I326</f>
        <v>0</v>
      </c>
    </row>
    <row r="327" spans="1:15" s="53" customFormat="1" ht="16.5">
      <c r="A327" s="1457">
        <v>320</v>
      </c>
      <c r="B327" s="524"/>
      <c r="C327" s="67"/>
      <c r="D327" s="68" t="s">
        <v>875</v>
      </c>
      <c r="E327" s="525"/>
      <c r="F327" s="526"/>
      <c r="G327" s="526"/>
      <c r="H327" s="527"/>
      <c r="I327" s="1423">
        <f t="shared" si="3"/>
        <v>145415</v>
      </c>
      <c r="J327" s="80"/>
      <c r="K327" s="80"/>
      <c r="L327" s="80"/>
      <c r="M327" s="80"/>
      <c r="N327" s="81">
        <v>145415</v>
      </c>
      <c r="O327" s="59"/>
    </row>
    <row r="328" spans="1:15" s="532" customFormat="1" ht="17.25">
      <c r="A328" s="1457">
        <v>321</v>
      </c>
      <c r="B328" s="528"/>
      <c r="C328" s="83"/>
      <c r="D328" s="76" t="s">
        <v>991</v>
      </c>
      <c r="E328" s="529"/>
      <c r="F328" s="530"/>
      <c r="G328" s="530"/>
      <c r="H328" s="531"/>
      <c r="I328" s="1402">
        <f aca="true" t="shared" si="4" ref="I328:I417">SUM(J328:N328)</f>
        <v>404</v>
      </c>
      <c r="J328" s="650"/>
      <c r="K328" s="650"/>
      <c r="L328" s="650"/>
      <c r="M328" s="650"/>
      <c r="N328" s="651">
        <v>404</v>
      </c>
      <c r="O328" s="82"/>
    </row>
    <row r="329" spans="1:15" s="532" customFormat="1" ht="17.25">
      <c r="A329" s="1457">
        <v>322</v>
      </c>
      <c r="B329" s="528"/>
      <c r="C329" s="83"/>
      <c r="D329" s="76" t="s">
        <v>1068</v>
      </c>
      <c r="E329" s="529"/>
      <c r="F329" s="530"/>
      <c r="G329" s="530"/>
      <c r="H329" s="531"/>
      <c r="I329" s="1402">
        <f t="shared" si="4"/>
        <v>-49</v>
      </c>
      <c r="J329" s="650"/>
      <c r="K329" s="650"/>
      <c r="L329" s="650"/>
      <c r="M329" s="650"/>
      <c r="N329" s="651">
        <v>-49</v>
      </c>
      <c r="O329" s="82"/>
    </row>
    <row r="330" spans="1:15" s="532" customFormat="1" ht="34.5">
      <c r="A330" s="1457">
        <v>323</v>
      </c>
      <c r="B330" s="528"/>
      <c r="C330" s="83"/>
      <c r="D330" s="76" t="s">
        <v>1233</v>
      </c>
      <c r="E330" s="529"/>
      <c r="F330" s="530"/>
      <c r="G330" s="530"/>
      <c r="H330" s="531"/>
      <c r="I330" s="1402">
        <f t="shared" si="4"/>
        <v>13335</v>
      </c>
      <c r="J330" s="650"/>
      <c r="K330" s="650"/>
      <c r="L330" s="650"/>
      <c r="M330" s="650"/>
      <c r="N330" s="651">
        <v>13335</v>
      </c>
      <c r="O330" s="82"/>
    </row>
    <row r="331" spans="1:15" s="1576" customFormat="1" ht="17.25">
      <c r="A331" s="1457">
        <v>324</v>
      </c>
      <c r="B331" s="533"/>
      <c r="C331" s="67"/>
      <c r="D331" s="534" t="s">
        <v>984</v>
      </c>
      <c r="E331" s="525"/>
      <c r="F331" s="535"/>
      <c r="G331" s="535"/>
      <c r="H331" s="536"/>
      <c r="I331" s="340">
        <f>SUM(J331:N331)</f>
        <v>159105</v>
      </c>
      <c r="J331" s="652">
        <f>SUM(J327:J329)</f>
        <v>0</v>
      </c>
      <c r="K331" s="652">
        <f>SUM(K327:K329)</f>
        <v>0</v>
      </c>
      <c r="L331" s="652">
        <f>SUM(L327:L329)</f>
        <v>0</v>
      </c>
      <c r="M331" s="652">
        <f>SUM(M327:M329)</f>
        <v>0</v>
      </c>
      <c r="N331" s="653">
        <f>SUM(N327:N329)+N330</f>
        <v>159105</v>
      </c>
      <c r="O331" s="359"/>
    </row>
    <row r="332" spans="1:15" s="53" customFormat="1" ht="18" customHeight="1">
      <c r="A332" s="1457">
        <v>325</v>
      </c>
      <c r="B332" s="77"/>
      <c r="C332" s="73">
        <v>50</v>
      </c>
      <c r="D332" s="78" t="s">
        <v>257</v>
      </c>
      <c r="E332" s="73" t="s">
        <v>31</v>
      </c>
      <c r="F332" s="44"/>
      <c r="G332" s="44">
        <v>17400</v>
      </c>
      <c r="H332" s="79">
        <v>17125</v>
      </c>
      <c r="I332" s="1423"/>
      <c r="J332" s="652"/>
      <c r="K332" s="652"/>
      <c r="L332" s="652"/>
      <c r="M332" s="652"/>
      <c r="N332" s="653"/>
      <c r="O332" s="1576"/>
    </row>
    <row r="333" spans="1:15" s="1255" customFormat="1" ht="16.5">
      <c r="A333" s="1457">
        <v>326</v>
      </c>
      <c r="B333" s="1250"/>
      <c r="C333" s="1251"/>
      <c r="D333" s="1256" t="s">
        <v>602</v>
      </c>
      <c r="E333" s="1433"/>
      <c r="F333" s="1253"/>
      <c r="G333" s="1253"/>
      <c r="H333" s="1254"/>
      <c r="I333" s="1434">
        <f t="shared" si="4"/>
        <v>29800</v>
      </c>
      <c r="J333" s="1435"/>
      <c r="K333" s="1435"/>
      <c r="L333" s="1435">
        <v>29800</v>
      </c>
      <c r="M333" s="1435"/>
      <c r="N333" s="1436"/>
      <c r="O333" s="1437">
        <f>SUM(J333:N333)-I333</f>
        <v>0</v>
      </c>
    </row>
    <row r="334" spans="1:15" s="53" customFormat="1" ht="16.5">
      <c r="A334" s="1457">
        <v>327</v>
      </c>
      <c r="B334" s="524"/>
      <c r="C334" s="67"/>
      <c r="D334" s="68" t="s">
        <v>875</v>
      </c>
      <c r="E334" s="525"/>
      <c r="F334" s="526"/>
      <c r="G334" s="526"/>
      <c r="H334" s="527"/>
      <c r="I334" s="1423">
        <f t="shared" si="4"/>
        <v>29800</v>
      </c>
      <c r="J334" s="80"/>
      <c r="K334" s="80"/>
      <c r="L334" s="80">
        <v>29800</v>
      </c>
      <c r="M334" s="80"/>
      <c r="N334" s="81"/>
      <c r="O334" s="59"/>
    </row>
    <row r="335" spans="1:15" s="532" customFormat="1" ht="17.25">
      <c r="A335" s="1457">
        <v>328</v>
      </c>
      <c r="B335" s="528"/>
      <c r="C335" s="83"/>
      <c r="D335" s="76" t="s">
        <v>603</v>
      </c>
      <c r="E335" s="529"/>
      <c r="F335" s="530"/>
      <c r="G335" s="530"/>
      <c r="H335" s="531"/>
      <c r="I335" s="1402">
        <f t="shared" si="4"/>
        <v>0</v>
      </c>
      <c r="J335" s="650"/>
      <c r="K335" s="650"/>
      <c r="L335" s="650"/>
      <c r="M335" s="650"/>
      <c r="N335" s="651"/>
      <c r="O335" s="82"/>
    </row>
    <row r="336" spans="1:15" s="1576" customFormat="1" ht="17.25">
      <c r="A336" s="1457">
        <v>329</v>
      </c>
      <c r="B336" s="533"/>
      <c r="C336" s="67"/>
      <c r="D336" s="534" t="s">
        <v>984</v>
      </c>
      <c r="E336" s="525"/>
      <c r="F336" s="535"/>
      <c r="G336" s="535"/>
      <c r="H336" s="536"/>
      <c r="I336" s="340">
        <f t="shared" si="4"/>
        <v>29800</v>
      </c>
      <c r="J336" s="652">
        <f>SUM(J334:J335)</f>
        <v>0</v>
      </c>
      <c r="K336" s="652">
        <f>SUM(K334:K335)</f>
        <v>0</v>
      </c>
      <c r="L336" s="652">
        <f>SUM(L334:L335)</f>
        <v>29800</v>
      </c>
      <c r="M336" s="652">
        <f>SUM(M334:M335)</f>
        <v>0</v>
      </c>
      <c r="N336" s="653">
        <f>SUM(N334:N335)</f>
        <v>0</v>
      </c>
      <c r="O336" s="359"/>
    </row>
    <row r="337" spans="1:15" s="53" customFormat="1" ht="18" customHeight="1">
      <c r="A337" s="1457">
        <v>330</v>
      </c>
      <c r="B337" s="77"/>
      <c r="C337" s="73">
        <v>51</v>
      </c>
      <c r="D337" s="78" t="s">
        <v>258</v>
      </c>
      <c r="E337" s="73" t="s">
        <v>33</v>
      </c>
      <c r="F337" s="44">
        <v>1000</v>
      </c>
      <c r="G337" s="44">
        <v>1700</v>
      </c>
      <c r="H337" s="79">
        <v>1700</v>
      </c>
      <c r="I337" s="1423"/>
      <c r="J337" s="652"/>
      <c r="K337" s="652"/>
      <c r="L337" s="652"/>
      <c r="M337" s="652"/>
      <c r="N337" s="653"/>
      <c r="O337" s="1576"/>
    </row>
    <row r="338" spans="1:15" s="1255" customFormat="1" ht="16.5">
      <c r="A338" s="1457">
        <v>331</v>
      </c>
      <c r="B338" s="1250"/>
      <c r="C338" s="1251"/>
      <c r="D338" s="1256" t="s">
        <v>602</v>
      </c>
      <c r="E338" s="1433"/>
      <c r="F338" s="1253"/>
      <c r="G338" s="1253"/>
      <c r="H338" s="1254"/>
      <c r="I338" s="1434">
        <f t="shared" si="4"/>
        <v>1700</v>
      </c>
      <c r="J338" s="1435"/>
      <c r="K338" s="1435"/>
      <c r="L338" s="1435">
        <v>1700</v>
      </c>
      <c r="M338" s="1435"/>
      <c r="N338" s="1436"/>
      <c r="O338" s="1437">
        <f>SUM(J338:N338)-I338</f>
        <v>0</v>
      </c>
    </row>
    <row r="339" spans="1:15" s="53" customFormat="1" ht="16.5">
      <c r="A339" s="1457">
        <v>332</v>
      </c>
      <c r="B339" s="524"/>
      <c r="C339" s="67"/>
      <c r="D339" s="68" t="s">
        <v>875</v>
      </c>
      <c r="E339" s="525"/>
      <c r="F339" s="526"/>
      <c r="G339" s="526"/>
      <c r="H339" s="527"/>
      <c r="I339" s="1423">
        <f t="shared" si="4"/>
        <v>1700</v>
      </c>
      <c r="J339" s="80"/>
      <c r="K339" s="80"/>
      <c r="L339" s="80">
        <v>1700</v>
      </c>
      <c r="M339" s="80"/>
      <c r="N339" s="81"/>
      <c r="O339" s="59"/>
    </row>
    <row r="340" spans="1:15" s="532" customFormat="1" ht="17.25">
      <c r="A340" s="1457">
        <v>333</v>
      </c>
      <c r="B340" s="528"/>
      <c r="C340" s="83"/>
      <c r="D340" s="76" t="s">
        <v>603</v>
      </c>
      <c r="E340" s="529"/>
      <c r="F340" s="530"/>
      <c r="G340" s="530"/>
      <c r="H340" s="531"/>
      <c r="I340" s="1402">
        <f t="shared" si="4"/>
        <v>0</v>
      </c>
      <c r="J340" s="650"/>
      <c r="K340" s="650"/>
      <c r="L340" s="650"/>
      <c r="M340" s="650"/>
      <c r="N340" s="651"/>
      <c r="O340" s="82"/>
    </row>
    <row r="341" spans="1:15" s="1576" customFormat="1" ht="17.25">
      <c r="A341" s="1457">
        <v>334</v>
      </c>
      <c r="B341" s="533"/>
      <c r="C341" s="67"/>
      <c r="D341" s="534" t="s">
        <v>984</v>
      </c>
      <c r="E341" s="525"/>
      <c r="F341" s="535"/>
      <c r="G341" s="535"/>
      <c r="H341" s="536"/>
      <c r="I341" s="340">
        <f t="shared" si="4"/>
        <v>1700</v>
      </c>
      <c r="J341" s="652">
        <f>SUM(J339:J340)</f>
        <v>0</v>
      </c>
      <c r="K341" s="652">
        <f>SUM(K339:K340)</f>
        <v>0</v>
      </c>
      <c r="L341" s="652">
        <f>SUM(L339:L340)</f>
        <v>1700</v>
      </c>
      <c r="M341" s="652">
        <f>SUM(M339:M340)</f>
        <v>0</v>
      </c>
      <c r="N341" s="653">
        <f>SUM(N339:N340)</f>
        <v>0</v>
      </c>
      <c r="O341" s="359"/>
    </row>
    <row r="342" spans="1:15" s="53" customFormat="1" ht="18" customHeight="1">
      <c r="A342" s="1457">
        <v>335</v>
      </c>
      <c r="B342" s="77"/>
      <c r="C342" s="73">
        <v>52</v>
      </c>
      <c r="D342" s="78" t="s">
        <v>259</v>
      </c>
      <c r="E342" s="73" t="s">
        <v>33</v>
      </c>
      <c r="F342" s="44">
        <v>2110</v>
      </c>
      <c r="G342" s="44">
        <v>6000</v>
      </c>
      <c r="H342" s="79"/>
      <c r="I342" s="1423"/>
      <c r="J342" s="652"/>
      <c r="K342" s="652"/>
      <c r="L342" s="652"/>
      <c r="M342" s="652"/>
      <c r="N342" s="653"/>
      <c r="O342" s="1576"/>
    </row>
    <row r="343" spans="1:15" s="1255" customFormat="1" ht="16.5">
      <c r="A343" s="1457">
        <v>336</v>
      </c>
      <c r="B343" s="1250"/>
      <c r="C343" s="1251"/>
      <c r="D343" s="1256" t="s">
        <v>602</v>
      </c>
      <c r="E343" s="1433"/>
      <c r="F343" s="1253"/>
      <c r="G343" s="1253"/>
      <c r="H343" s="1254"/>
      <c r="I343" s="1434">
        <f t="shared" si="4"/>
        <v>0</v>
      </c>
      <c r="J343" s="1435"/>
      <c r="K343" s="1435"/>
      <c r="L343" s="1435"/>
      <c r="M343" s="1435"/>
      <c r="N343" s="1436"/>
      <c r="O343" s="1437">
        <f>SUM(J343:N343)-I343</f>
        <v>0</v>
      </c>
    </row>
    <row r="344" spans="1:15" s="53" customFormat="1" ht="16.5">
      <c r="A344" s="1457">
        <v>337</v>
      </c>
      <c r="B344" s="524"/>
      <c r="C344" s="67"/>
      <c r="D344" s="68" t="s">
        <v>875</v>
      </c>
      <c r="E344" s="525"/>
      <c r="F344" s="526"/>
      <c r="G344" s="526"/>
      <c r="H344" s="527"/>
      <c r="I344" s="1423">
        <f t="shared" si="4"/>
        <v>1000</v>
      </c>
      <c r="J344" s="80"/>
      <c r="K344" s="80"/>
      <c r="L344" s="80"/>
      <c r="M344" s="80"/>
      <c r="N344" s="81">
        <v>1000</v>
      </c>
      <c r="O344" s="59"/>
    </row>
    <row r="345" spans="1:15" s="532" customFormat="1" ht="17.25">
      <c r="A345" s="1457">
        <v>338</v>
      </c>
      <c r="B345" s="528"/>
      <c r="C345" s="83"/>
      <c r="D345" s="76" t="s">
        <v>603</v>
      </c>
      <c r="E345" s="529"/>
      <c r="F345" s="530"/>
      <c r="G345" s="530"/>
      <c r="H345" s="531"/>
      <c r="I345" s="1402">
        <f t="shared" si="4"/>
        <v>0</v>
      </c>
      <c r="J345" s="650"/>
      <c r="K345" s="650"/>
      <c r="L345" s="650"/>
      <c r="M345" s="650"/>
      <c r="N345" s="651"/>
      <c r="O345" s="82"/>
    </row>
    <row r="346" spans="1:15" s="1576" customFormat="1" ht="17.25">
      <c r="A346" s="1457">
        <v>339</v>
      </c>
      <c r="B346" s="533"/>
      <c r="C346" s="67"/>
      <c r="D346" s="534" t="s">
        <v>984</v>
      </c>
      <c r="E346" s="525"/>
      <c r="F346" s="535"/>
      <c r="G346" s="535"/>
      <c r="H346" s="536"/>
      <c r="I346" s="340">
        <f t="shared" si="4"/>
        <v>1000</v>
      </c>
      <c r="J346" s="652">
        <f>SUM(J344:J345)</f>
        <v>0</v>
      </c>
      <c r="K346" s="652">
        <f>SUM(K344:K345)</f>
        <v>0</v>
      </c>
      <c r="L346" s="652">
        <f>SUM(L344:L345)</f>
        <v>0</v>
      </c>
      <c r="M346" s="652">
        <f>SUM(M344:M345)</f>
        <v>0</v>
      </c>
      <c r="N346" s="653">
        <f>SUM(N344:N345)</f>
        <v>1000</v>
      </c>
      <c r="O346" s="359"/>
    </row>
    <row r="347" spans="1:15" s="53" customFormat="1" ht="21.75" customHeight="1">
      <c r="A347" s="1457">
        <v>340</v>
      </c>
      <c r="B347" s="77"/>
      <c r="C347" s="73">
        <v>53</v>
      </c>
      <c r="D347" s="78" t="s">
        <v>260</v>
      </c>
      <c r="E347" s="73" t="s">
        <v>33</v>
      </c>
      <c r="F347" s="44">
        <v>500</v>
      </c>
      <c r="G347" s="44">
        <v>2000</v>
      </c>
      <c r="H347" s="79">
        <v>2000</v>
      </c>
      <c r="I347" s="1423"/>
      <c r="J347" s="652"/>
      <c r="K347" s="652"/>
      <c r="L347" s="652"/>
      <c r="M347" s="652"/>
      <c r="N347" s="653"/>
      <c r="O347" s="1576"/>
    </row>
    <row r="348" spans="1:15" s="1255" customFormat="1" ht="16.5">
      <c r="A348" s="1457">
        <v>341</v>
      </c>
      <c r="B348" s="1250"/>
      <c r="C348" s="1251"/>
      <c r="D348" s="1256" t="s">
        <v>602</v>
      </c>
      <c r="E348" s="1433"/>
      <c r="F348" s="1253"/>
      <c r="G348" s="1253"/>
      <c r="H348" s="1254"/>
      <c r="I348" s="1434">
        <f t="shared" si="4"/>
        <v>1000</v>
      </c>
      <c r="J348" s="1435"/>
      <c r="K348" s="1435"/>
      <c r="L348" s="1435">
        <v>1000</v>
      </c>
      <c r="M348" s="1435"/>
      <c r="N348" s="1436"/>
      <c r="O348" s="1437">
        <f>SUM(J348:N348)-I348</f>
        <v>0</v>
      </c>
    </row>
    <row r="349" spans="1:15" s="53" customFormat="1" ht="16.5">
      <c r="A349" s="1457">
        <v>342</v>
      </c>
      <c r="B349" s="524"/>
      <c r="C349" s="67"/>
      <c r="D349" s="68" t="s">
        <v>875</v>
      </c>
      <c r="E349" s="525"/>
      <c r="F349" s="526"/>
      <c r="G349" s="526"/>
      <c r="H349" s="527"/>
      <c r="I349" s="1423">
        <f t="shared" si="4"/>
        <v>1000</v>
      </c>
      <c r="J349" s="80"/>
      <c r="K349" s="80"/>
      <c r="L349" s="80">
        <v>1000</v>
      </c>
      <c r="M349" s="80"/>
      <c r="N349" s="81"/>
      <c r="O349" s="59"/>
    </row>
    <row r="350" spans="1:15" s="532" customFormat="1" ht="17.25">
      <c r="A350" s="1457">
        <v>343</v>
      </c>
      <c r="B350" s="528"/>
      <c r="C350" s="83"/>
      <c r="D350" s="76" t="s">
        <v>603</v>
      </c>
      <c r="E350" s="529"/>
      <c r="F350" s="530"/>
      <c r="G350" s="530"/>
      <c r="H350" s="531"/>
      <c r="I350" s="1402">
        <f t="shared" si="4"/>
        <v>0</v>
      </c>
      <c r="J350" s="650"/>
      <c r="K350" s="650"/>
      <c r="L350" s="650"/>
      <c r="M350" s="650"/>
      <c r="N350" s="651"/>
      <c r="O350" s="82"/>
    </row>
    <row r="351" spans="1:15" s="1576" customFormat="1" ht="17.25">
      <c r="A351" s="1457">
        <v>344</v>
      </c>
      <c r="B351" s="533"/>
      <c r="C351" s="67"/>
      <c r="D351" s="534" t="s">
        <v>984</v>
      </c>
      <c r="E351" s="525"/>
      <c r="F351" s="535"/>
      <c r="G351" s="535"/>
      <c r="H351" s="536"/>
      <c r="I351" s="340">
        <f t="shared" si="4"/>
        <v>1000</v>
      </c>
      <c r="J351" s="652">
        <f>SUM(J349:J350)</f>
        <v>0</v>
      </c>
      <c r="K351" s="652">
        <f>SUM(K349:K350)</f>
        <v>0</v>
      </c>
      <c r="L351" s="652">
        <f>SUM(L349:L350)</f>
        <v>1000</v>
      </c>
      <c r="M351" s="652">
        <f>SUM(M349:M350)</f>
        <v>0</v>
      </c>
      <c r="N351" s="653">
        <f>SUM(N349:N350)</f>
        <v>0</v>
      </c>
      <c r="O351" s="359"/>
    </row>
    <row r="352" spans="1:15" s="53" customFormat="1" ht="19.5" customHeight="1">
      <c r="A352" s="1457">
        <v>345</v>
      </c>
      <c r="B352" s="77"/>
      <c r="C352" s="73">
        <v>54</v>
      </c>
      <c r="D352" s="78" t="s">
        <v>261</v>
      </c>
      <c r="E352" s="73" t="s">
        <v>31</v>
      </c>
      <c r="F352" s="44">
        <v>5000</v>
      </c>
      <c r="G352" s="44">
        <v>5000</v>
      </c>
      <c r="H352" s="79">
        <v>5000</v>
      </c>
      <c r="I352" s="1423"/>
      <c r="J352" s="652"/>
      <c r="K352" s="652"/>
      <c r="L352" s="652"/>
      <c r="M352" s="652"/>
      <c r="N352" s="653"/>
      <c r="O352" s="1576"/>
    </row>
    <row r="353" spans="1:15" s="1255" customFormat="1" ht="16.5">
      <c r="A353" s="1457">
        <v>346</v>
      </c>
      <c r="B353" s="1250"/>
      <c r="C353" s="1251"/>
      <c r="D353" s="1256" t="s">
        <v>602</v>
      </c>
      <c r="E353" s="1433"/>
      <c r="F353" s="1253"/>
      <c r="G353" s="1253"/>
      <c r="H353" s="1254"/>
      <c r="I353" s="1434">
        <f t="shared" si="4"/>
        <v>5000</v>
      </c>
      <c r="J353" s="1435"/>
      <c r="K353" s="1435"/>
      <c r="L353" s="1435">
        <v>5000</v>
      </c>
      <c r="M353" s="1435"/>
      <c r="N353" s="1436"/>
      <c r="O353" s="1437">
        <f>SUM(J353:N353)-I353</f>
        <v>0</v>
      </c>
    </row>
    <row r="354" spans="1:15" s="53" customFormat="1" ht="16.5">
      <c r="A354" s="1457">
        <v>347</v>
      </c>
      <c r="B354" s="524"/>
      <c r="C354" s="67"/>
      <c r="D354" s="68" t="s">
        <v>875</v>
      </c>
      <c r="E354" s="525"/>
      <c r="F354" s="526"/>
      <c r="G354" s="526"/>
      <c r="H354" s="527"/>
      <c r="I354" s="1423">
        <f t="shared" si="4"/>
        <v>5000</v>
      </c>
      <c r="J354" s="80"/>
      <c r="K354" s="80"/>
      <c r="L354" s="80">
        <v>5000</v>
      </c>
      <c r="M354" s="80"/>
      <c r="N354" s="81"/>
      <c r="O354" s="59"/>
    </row>
    <row r="355" spans="1:15" s="532" customFormat="1" ht="17.25">
      <c r="A355" s="1457">
        <v>348</v>
      </c>
      <c r="B355" s="528"/>
      <c r="C355" s="83"/>
      <c r="D355" s="76" t="s">
        <v>603</v>
      </c>
      <c r="E355" s="529"/>
      <c r="F355" s="530"/>
      <c r="G355" s="530"/>
      <c r="H355" s="531"/>
      <c r="I355" s="1402">
        <f t="shared" si="4"/>
        <v>0</v>
      </c>
      <c r="J355" s="650"/>
      <c r="K355" s="650"/>
      <c r="L355" s="650"/>
      <c r="M355" s="650"/>
      <c r="N355" s="651"/>
      <c r="O355" s="82"/>
    </row>
    <row r="356" spans="1:15" s="1576" customFormat="1" ht="17.25">
      <c r="A356" s="1457">
        <v>349</v>
      </c>
      <c r="B356" s="533"/>
      <c r="C356" s="67"/>
      <c r="D356" s="534" t="s">
        <v>984</v>
      </c>
      <c r="E356" s="525"/>
      <c r="F356" s="535"/>
      <c r="G356" s="535"/>
      <c r="H356" s="536"/>
      <c r="I356" s="340">
        <f t="shared" si="4"/>
        <v>5000</v>
      </c>
      <c r="J356" s="652">
        <f>SUM(J354:J355)</f>
        <v>0</v>
      </c>
      <c r="K356" s="652">
        <f>SUM(K354:K355)</f>
        <v>0</v>
      </c>
      <c r="L356" s="652">
        <f>SUM(L354:L355)</f>
        <v>5000</v>
      </c>
      <c r="M356" s="652">
        <f>SUM(M354:M355)</f>
        <v>0</v>
      </c>
      <c r="N356" s="653">
        <f>SUM(N354:N355)</f>
        <v>0</v>
      </c>
      <c r="O356" s="359"/>
    </row>
    <row r="357" spans="1:15" s="53" customFormat="1" ht="19.5" customHeight="1">
      <c r="A357" s="1457">
        <v>350</v>
      </c>
      <c r="B357" s="77"/>
      <c r="C357" s="73">
        <v>55</v>
      </c>
      <c r="D357" s="78" t="s">
        <v>262</v>
      </c>
      <c r="E357" s="73" t="s">
        <v>33</v>
      </c>
      <c r="F357" s="44">
        <v>5760</v>
      </c>
      <c r="G357" s="44">
        <v>5760</v>
      </c>
      <c r="H357" s="79">
        <v>5785</v>
      </c>
      <c r="I357" s="1423"/>
      <c r="J357" s="652"/>
      <c r="K357" s="652"/>
      <c r="L357" s="652"/>
      <c r="M357" s="652"/>
      <c r="N357" s="653"/>
      <c r="O357" s="1576"/>
    </row>
    <row r="358" spans="1:15" s="1255" customFormat="1" ht="16.5">
      <c r="A358" s="1457">
        <v>351</v>
      </c>
      <c r="B358" s="1250"/>
      <c r="C358" s="1251"/>
      <c r="D358" s="1256" t="s">
        <v>602</v>
      </c>
      <c r="E358" s="1433"/>
      <c r="F358" s="1253"/>
      <c r="G358" s="1253"/>
      <c r="H358" s="1254"/>
      <c r="I358" s="1434">
        <f t="shared" si="4"/>
        <v>5760</v>
      </c>
      <c r="J358" s="1435"/>
      <c r="K358" s="1435"/>
      <c r="L358" s="1435">
        <v>5760</v>
      </c>
      <c r="M358" s="1435"/>
      <c r="N358" s="1436"/>
      <c r="O358" s="1437">
        <f>SUM(J358:N358)-I358</f>
        <v>0</v>
      </c>
    </row>
    <row r="359" spans="1:15" s="53" customFormat="1" ht="16.5">
      <c r="A359" s="1457">
        <v>352</v>
      </c>
      <c r="B359" s="524"/>
      <c r="C359" s="67"/>
      <c r="D359" s="68" t="s">
        <v>875</v>
      </c>
      <c r="E359" s="525"/>
      <c r="F359" s="526"/>
      <c r="G359" s="526"/>
      <c r="H359" s="527"/>
      <c r="I359" s="1423">
        <f t="shared" si="4"/>
        <v>5760</v>
      </c>
      <c r="J359" s="80"/>
      <c r="K359" s="80"/>
      <c r="L359" s="80">
        <v>5760</v>
      </c>
      <c r="M359" s="80"/>
      <c r="N359" s="81"/>
      <c r="O359" s="59"/>
    </row>
    <row r="360" spans="1:15" s="532" customFormat="1" ht="17.25">
      <c r="A360" s="1457">
        <v>353</v>
      </c>
      <c r="B360" s="528"/>
      <c r="C360" s="83"/>
      <c r="D360" s="76" t="s">
        <v>603</v>
      </c>
      <c r="E360" s="529"/>
      <c r="F360" s="530"/>
      <c r="G360" s="530"/>
      <c r="H360" s="531"/>
      <c r="I360" s="1402">
        <f t="shared" si="4"/>
        <v>0</v>
      </c>
      <c r="J360" s="650"/>
      <c r="K360" s="650"/>
      <c r="L360" s="650"/>
      <c r="M360" s="650"/>
      <c r="N360" s="651"/>
      <c r="O360" s="82"/>
    </row>
    <row r="361" spans="1:15" s="1576" customFormat="1" ht="17.25">
      <c r="A361" s="1457">
        <v>354</v>
      </c>
      <c r="B361" s="533"/>
      <c r="C361" s="67"/>
      <c r="D361" s="534" t="s">
        <v>984</v>
      </c>
      <c r="E361" s="525"/>
      <c r="F361" s="535"/>
      <c r="G361" s="535"/>
      <c r="H361" s="536"/>
      <c r="I361" s="340">
        <f t="shared" si="4"/>
        <v>5760</v>
      </c>
      <c r="J361" s="652">
        <f>SUM(J359:J360)</f>
        <v>0</v>
      </c>
      <c r="K361" s="652">
        <f>SUM(K359:K360)</f>
        <v>0</v>
      </c>
      <c r="L361" s="652">
        <f>SUM(L359:L360)</f>
        <v>5760</v>
      </c>
      <c r="M361" s="652">
        <f>SUM(M359:M360)</f>
        <v>0</v>
      </c>
      <c r="N361" s="653">
        <f>SUM(N359:N360)</f>
        <v>0</v>
      </c>
      <c r="O361" s="359"/>
    </row>
    <row r="362" spans="1:15" s="53" customFormat="1" ht="19.5" customHeight="1">
      <c r="A362" s="1457">
        <v>355</v>
      </c>
      <c r="B362" s="77"/>
      <c r="C362" s="73">
        <v>56</v>
      </c>
      <c r="D362" s="78" t="s">
        <v>263</v>
      </c>
      <c r="E362" s="73" t="s">
        <v>33</v>
      </c>
      <c r="F362" s="44">
        <v>1942</v>
      </c>
      <c r="G362" s="44">
        <v>3000</v>
      </c>
      <c r="H362" s="79">
        <v>913</v>
      </c>
      <c r="I362" s="1423"/>
      <c r="J362" s="652"/>
      <c r="K362" s="652"/>
      <c r="L362" s="652"/>
      <c r="M362" s="652"/>
      <c r="N362" s="653"/>
      <c r="O362" s="1576"/>
    </row>
    <row r="363" spans="1:15" s="1255" customFormat="1" ht="16.5">
      <c r="A363" s="1457">
        <v>356</v>
      </c>
      <c r="B363" s="1250"/>
      <c r="C363" s="1251"/>
      <c r="D363" s="1256" t="s">
        <v>602</v>
      </c>
      <c r="E363" s="1433"/>
      <c r="F363" s="1253"/>
      <c r="G363" s="1253"/>
      <c r="H363" s="1254"/>
      <c r="I363" s="1434">
        <f t="shared" si="4"/>
        <v>2000</v>
      </c>
      <c r="J363" s="1435"/>
      <c r="K363" s="1435"/>
      <c r="L363" s="1435">
        <v>2000</v>
      </c>
      <c r="M363" s="1435"/>
      <c r="N363" s="1436"/>
      <c r="O363" s="1437">
        <f>SUM(J363:N363)-I363</f>
        <v>0</v>
      </c>
    </row>
    <row r="364" spans="1:15" s="53" customFormat="1" ht="16.5">
      <c r="A364" s="1457">
        <v>357</v>
      </c>
      <c r="B364" s="524"/>
      <c r="C364" s="67"/>
      <c r="D364" s="68" t="s">
        <v>875</v>
      </c>
      <c r="E364" s="525"/>
      <c r="F364" s="526"/>
      <c r="G364" s="526"/>
      <c r="H364" s="527"/>
      <c r="I364" s="1423">
        <f t="shared" si="4"/>
        <v>4087</v>
      </c>
      <c r="J364" s="80"/>
      <c r="K364" s="80"/>
      <c r="L364" s="80">
        <v>4087</v>
      </c>
      <c r="M364" s="80"/>
      <c r="N364" s="81"/>
      <c r="O364" s="59"/>
    </row>
    <row r="365" spans="1:15" s="532" customFormat="1" ht="17.25">
      <c r="A365" s="1457">
        <v>358</v>
      </c>
      <c r="B365" s="528"/>
      <c r="C365" s="83"/>
      <c r="D365" s="76" t="s">
        <v>603</v>
      </c>
      <c r="E365" s="529"/>
      <c r="F365" s="530"/>
      <c r="G365" s="530"/>
      <c r="H365" s="531"/>
      <c r="I365" s="1402">
        <f t="shared" si="4"/>
        <v>0</v>
      </c>
      <c r="J365" s="650"/>
      <c r="K365" s="650"/>
      <c r="L365" s="650"/>
      <c r="M365" s="650"/>
      <c r="N365" s="651"/>
      <c r="O365" s="82"/>
    </row>
    <row r="366" spans="1:15" s="1576" customFormat="1" ht="17.25">
      <c r="A366" s="1457">
        <v>359</v>
      </c>
      <c r="B366" s="533"/>
      <c r="C366" s="67"/>
      <c r="D366" s="534" t="s">
        <v>984</v>
      </c>
      <c r="E366" s="525"/>
      <c r="F366" s="535"/>
      <c r="G366" s="535"/>
      <c r="H366" s="536"/>
      <c r="I366" s="340">
        <f t="shared" si="4"/>
        <v>4087</v>
      </c>
      <c r="J366" s="652">
        <f>SUM(J364:J365)</f>
        <v>0</v>
      </c>
      <c r="K366" s="652">
        <f>SUM(K364:K365)</f>
        <v>0</v>
      </c>
      <c r="L366" s="652">
        <f>SUM(L364:L365)</f>
        <v>4087</v>
      </c>
      <c r="M366" s="652">
        <f>SUM(M364:M365)</f>
        <v>0</v>
      </c>
      <c r="N366" s="653">
        <f>SUM(N364:N365)</f>
        <v>0</v>
      </c>
      <c r="O366" s="359"/>
    </row>
    <row r="367" spans="1:15" s="53" customFormat="1" ht="19.5" customHeight="1">
      <c r="A367" s="1457">
        <v>360</v>
      </c>
      <c r="B367" s="77"/>
      <c r="C367" s="73">
        <v>57</v>
      </c>
      <c r="D367" s="78" t="s">
        <v>264</v>
      </c>
      <c r="E367" s="73" t="s">
        <v>33</v>
      </c>
      <c r="F367" s="44">
        <v>42854</v>
      </c>
      <c r="G367" s="44">
        <v>59233</v>
      </c>
      <c r="H367" s="79">
        <v>53465</v>
      </c>
      <c r="I367" s="1423"/>
      <c r="J367" s="652"/>
      <c r="K367" s="652"/>
      <c r="L367" s="652"/>
      <c r="M367" s="652"/>
      <c r="N367" s="653"/>
      <c r="O367" s="1576"/>
    </row>
    <row r="368" spans="1:15" s="1255" customFormat="1" ht="16.5">
      <c r="A368" s="1457">
        <v>361</v>
      </c>
      <c r="B368" s="1250"/>
      <c r="C368" s="1251"/>
      <c r="D368" s="1256" t="s">
        <v>602</v>
      </c>
      <c r="E368" s="1433"/>
      <c r="F368" s="1253"/>
      <c r="G368" s="1253"/>
      <c r="H368" s="1254"/>
      <c r="I368" s="1434">
        <f t="shared" si="4"/>
        <v>65000</v>
      </c>
      <c r="J368" s="1435">
        <v>8711</v>
      </c>
      <c r="K368" s="1435">
        <v>2117</v>
      </c>
      <c r="L368" s="1435">
        <v>54172</v>
      </c>
      <c r="M368" s="1435"/>
      <c r="N368" s="1436"/>
      <c r="O368" s="1437">
        <f>SUM(J368:N368)-I368</f>
        <v>0</v>
      </c>
    </row>
    <row r="369" spans="1:15" s="53" customFormat="1" ht="16.5">
      <c r="A369" s="1457">
        <v>362</v>
      </c>
      <c r="B369" s="524"/>
      <c r="C369" s="67"/>
      <c r="D369" s="68" t="s">
        <v>875</v>
      </c>
      <c r="E369" s="525"/>
      <c r="F369" s="526"/>
      <c r="G369" s="526"/>
      <c r="H369" s="527"/>
      <c r="I369" s="1423">
        <f t="shared" si="4"/>
        <v>70768</v>
      </c>
      <c r="J369" s="80">
        <v>10972</v>
      </c>
      <c r="K369" s="80">
        <v>2703</v>
      </c>
      <c r="L369" s="80">
        <v>57093</v>
      </c>
      <c r="M369" s="80"/>
      <c r="N369" s="81"/>
      <c r="O369" s="59"/>
    </row>
    <row r="370" spans="1:15" s="532" customFormat="1" ht="17.25">
      <c r="A370" s="1457">
        <v>363</v>
      </c>
      <c r="B370" s="528"/>
      <c r="C370" s="83"/>
      <c r="D370" s="76" t="s">
        <v>603</v>
      </c>
      <c r="E370" s="529"/>
      <c r="F370" s="530"/>
      <c r="G370" s="530"/>
      <c r="H370" s="531"/>
      <c r="I370" s="1402">
        <f t="shared" si="4"/>
        <v>0</v>
      </c>
      <c r="J370" s="650"/>
      <c r="K370" s="650"/>
      <c r="L370" s="650"/>
      <c r="M370" s="650"/>
      <c r="N370" s="651"/>
      <c r="O370" s="82"/>
    </row>
    <row r="371" spans="1:15" s="1576" customFormat="1" ht="17.25">
      <c r="A371" s="1457">
        <v>364</v>
      </c>
      <c r="B371" s="533"/>
      <c r="C371" s="67"/>
      <c r="D371" s="534" t="s">
        <v>984</v>
      </c>
      <c r="E371" s="525"/>
      <c r="F371" s="535"/>
      <c r="G371" s="535"/>
      <c r="H371" s="536"/>
      <c r="I371" s="340">
        <f t="shared" si="4"/>
        <v>70768</v>
      </c>
      <c r="J371" s="652">
        <f>SUM(J369:J370)</f>
        <v>10972</v>
      </c>
      <c r="K371" s="652">
        <f>SUM(K369:K370)</f>
        <v>2703</v>
      </c>
      <c r="L371" s="652">
        <f>SUM(L369:L370)</f>
        <v>57093</v>
      </c>
      <c r="M371" s="652">
        <f>SUM(M369:M370)</f>
        <v>0</v>
      </c>
      <c r="N371" s="653">
        <f>SUM(N369:N370)</f>
        <v>0</v>
      </c>
      <c r="O371" s="359"/>
    </row>
    <row r="372" spans="1:15" s="53" customFormat="1" ht="19.5" customHeight="1">
      <c r="A372" s="1457">
        <v>365</v>
      </c>
      <c r="B372" s="77"/>
      <c r="C372" s="73">
        <v>58</v>
      </c>
      <c r="D372" s="78" t="s">
        <v>731</v>
      </c>
      <c r="E372" s="73" t="s">
        <v>31</v>
      </c>
      <c r="F372" s="44"/>
      <c r="G372" s="44"/>
      <c r="H372" s="79"/>
      <c r="I372" s="1423"/>
      <c r="J372" s="652"/>
      <c r="K372" s="652"/>
      <c r="L372" s="652"/>
      <c r="M372" s="652"/>
      <c r="N372" s="653"/>
      <c r="O372" s="1576"/>
    </row>
    <row r="373" spans="1:15" s="53" customFormat="1" ht="16.5">
      <c r="A373" s="1457">
        <v>366</v>
      </c>
      <c r="B373" s="524"/>
      <c r="C373" s="67"/>
      <c r="D373" s="68" t="s">
        <v>875</v>
      </c>
      <c r="E373" s="525"/>
      <c r="F373" s="526"/>
      <c r="G373" s="526"/>
      <c r="H373" s="527"/>
      <c r="I373" s="1423">
        <f t="shared" si="4"/>
        <v>0</v>
      </c>
      <c r="J373" s="80"/>
      <c r="K373" s="80"/>
      <c r="L373" s="80"/>
      <c r="M373" s="80"/>
      <c r="N373" s="81">
        <v>0</v>
      </c>
      <c r="O373" s="59"/>
    </row>
    <row r="374" spans="1:15" s="532" customFormat="1" ht="17.25">
      <c r="A374" s="1457">
        <v>367</v>
      </c>
      <c r="B374" s="528"/>
      <c r="C374" s="83"/>
      <c r="D374" s="76" t="s">
        <v>603</v>
      </c>
      <c r="E374" s="529"/>
      <c r="F374" s="530"/>
      <c r="G374" s="530"/>
      <c r="H374" s="531"/>
      <c r="I374" s="1402">
        <f t="shared" si="4"/>
        <v>0</v>
      </c>
      <c r="J374" s="650"/>
      <c r="K374" s="650"/>
      <c r="L374" s="650"/>
      <c r="M374" s="650"/>
      <c r="N374" s="651"/>
      <c r="O374" s="82"/>
    </row>
    <row r="375" spans="1:15" s="1576" customFormat="1" ht="17.25">
      <c r="A375" s="1457">
        <v>368</v>
      </c>
      <c r="B375" s="533"/>
      <c r="C375" s="67"/>
      <c r="D375" s="534" t="s">
        <v>984</v>
      </c>
      <c r="E375" s="525"/>
      <c r="F375" s="535"/>
      <c r="G375" s="535"/>
      <c r="H375" s="536"/>
      <c r="I375" s="340">
        <f t="shared" si="4"/>
        <v>0</v>
      </c>
      <c r="J375" s="652">
        <f>SUM(J373:J374)</f>
        <v>0</v>
      </c>
      <c r="K375" s="652">
        <f>SUM(K373:K374)</f>
        <v>0</v>
      </c>
      <c r="L375" s="652">
        <f>SUM(L373:L374)</f>
        <v>0</v>
      </c>
      <c r="M375" s="652">
        <f>SUM(M373:M374)</f>
        <v>0</v>
      </c>
      <c r="N375" s="653">
        <f>SUM(N373:N374)</f>
        <v>0</v>
      </c>
      <c r="O375" s="359"/>
    </row>
    <row r="376" spans="1:15" s="53" customFormat="1" ht="19.5" customHeight="1">
      <c r="A376" s="1457">
        <v>369</v>
      </c>
      <c r="B376" s="77"/>
      <c r="C376" s="73">
        <v>59</v>
      </c>
      <c r="D376" s="78" t="s">
        <v>265</v>
      </c>
      <c r="E376" s="73" t="s">
        <v>33</v>
      </c>
      <c r="F376" s="44">
        <v>21</v>
      </c>
      <c r="G376" s="44"/>
      <c r="H376" s="79">
        <v>18241</v>
      </c>
      <c r="I376" s="1423"/>
      <c r="J376" s="652"/>
      <c r="K376" s="652"/>
      <c r="L376" s="652"/>
      <c r="M376" s="652"/>
      <c r="N376" s="653"/>
      <c r="O376" s="1576"/>
    </row>
    <row r="377" spans="1:15" s="1255" customFormat="1" ht="16.5">
      <c r="A377" s="1457">
        <v>370</v>
      </c>
      <c r="B377" s="1250"/>
      <c r="C377" s="1251"/>
      <c r="D377" s="1256" t="s">
        <v>602</v>
      </c>
      <c r="E377" s="1433"/>
      <c r="F377" s="1253"/>
      <c r="G377" s="1253"/>
      <c r="H377" s="1254"/>
      <c r="I377" s="1434">
        <f t="shared" si="4"/>
        <v>0</v>
      </c>
      <c r="J377" s="1435"/>
      <c r="K377" s="1435"/>
      <c r="L377" s="1435"/>
      <c r="M377" s="1435"/>
      <c r="N377" s="1436"/>
      <c r="O377" s="1437">
        <f>SUM(J377:N377)-I377</f>
        <v>0</v>
      </c>
    </row>
    <row r="378" spans="1:15" s="53" customFormat="1" ht="16.5">
      <c r="A378" s="1457">
        <v>371</v>
      </c>
      <c r="B378" s="524"/>
      <c r="C378" s="67"/>
      <c r="D378" s="68" t="s">
        <v>875</v>
      </c>
      <c r="E378" s="525"/>
      <c r="F378" s="526"/>
      <c r="G378" s="526"/>
      <c r="H378" s="527"/>
      <c r="I378" s="1423">
        <f t="shared" si="4"/>
        <v>57302</v>
      </c>
      <c r="J378" s="80"/>
      <c r="K378" s="80"/>
      <c r="L378" s="80">
        <v>0</v>
      </c>
      <c r="M378" s="80"/>
      <c r="N378" s="81">
        <v>57302</v>
      </c>
      <c r="O378" s="59"/>
    </row>
    <row r="379" spans="1:15" s="532" customFormat="1" ht="17.25">
      <c r="A379" s="1457">
        <v>372</v>
      </c>
      <c r="B379" s="528"/>
      <c r="C379" s="83"/>
      <c r="D379" s="76" t="s">
        <v>1085</v>
      </c>
      <c r="E379" s="529"/>
      <c r="F379" s="530"/>
      <c r="G379" s="530"/>
      <c r="H379" s="531"/>
      <c r="I379" s="1402">
        <f t="shared" si="4"/>
        <v>26788</v>
      </c>
      <c r="J379" s="650"/>
      <c r="K379" s="650"/>
      <c r="L379" s="650"/>
      <c r="M379" s="650"/>
      <c r="N379" s="651">
        <v>26788</v>
      </c>
      <c r="O379" s="82"/>
    </row>
    <row r="380" spans="1:15" s="1576" customFormat="1" ht="17.25">
      <c r="A380" s="1457">
        <v>373</v>
      </c>
      <c r="B380" s="533"/>
      <c r="C380" s="67"/>
      <c r="D380" s="534" t="s">
        <v>984</v>
      </c>
      <c r="E380" s="525"/>
      <c r="F380" s="535"/>
      <c r="G380" s="535"/>
      <c r="H380" s="536"/>
      <c r="I380" s="340">
        <f t="shared" si="4"/>
        <v>84090</v>
      </c>
      <c r="J380" s="652">
        <f>SUM(J378:J379)</f>
        <v>0</v>
      </c>
      <c r="K380" s="652">
        <f>SUM(K378:K379)</f>
        <v>0</v>
      </c>
      <c r="L380" s="652">
        <f>SUM(L378:L379)</f>
        <v>0</v>
      </c>
      <c r="M380" s="652">
        <f>SUM(M378:M379)</f>
        <v>0</v>
      </c>
      <c r="N380" s="653">
        <f>SUM(N378:N379)</f>
        <v>84090</v>
      </c>
      <c r="O380" s="359"/>
    </row>
    <row r="381" spans="1:15" s="53" customFormat="1" ht="17.25">
      <c r="A381" s="1457">
        <v>374</v>
      </c>
      <c r="B381" s="77"/>
      <c r="C381" s="73">
        <v>60</v>
      </c>
      <c r="D381" s="78" t="s">
        <v>266</v>
      </c>
      <c r="E381" s="73" t="s">
        <v>33</v>
      </c>
      <c r="F381" s="44">
        <v>80327</v>
      </c>
      <c r="G381" s="44">
        <v>67500</v>
      </c>
      <c r="H381" s="79">
        <v>43987</v>
      </c>
      <c r="I381" s="1423"/>
      <c r="J381" s="652"/>
      <c r="K381" s="652"/>
      <c r="L381" s="652"/>
      <c r="M381" s="652"/>
      <c r="N381" s="653"/>
      <c r="O381" s="1576"/>
    </row>
    <row r="382" spans="1:15" s="1255" customFormat="1" ht="16.5">
      <c r="A382" s="1457">
        <v>375</v>
      </c>
      <c r="B382" s="1250"/>
      <c r="C382" s="1251"/>
      <c r="D382" s="1256" t="s">
        <v>602</v>
      </c>
      <c r="E382" s="1433"/>
      <c r="F382" s="1253"/>
      <c r="G382" s="1253"/>
      <c r="H382" s="1254"/>
      <c r="I382" s="1434">
        <f t="shared" si="4"/>
        <v>137800</v>
      </c>
      <c r="J382" s="1435"/>
      <c r="K382" s="1435"/>
      <c r="L382" s="1435">
        <v>137800</v>
      </c>
      <c r="M382" s="1435"/>
      <c r="N382" s="1436"/>
      <c r="O382" s="1437">
        <f>SUM(J382:N382)-I382</f>
        <v>0</v>
      </c>
    </row>
    <row r="383" spans="1:15" s="53" customFormat="1" ht="16.5">
      <c r="A383" s="1457">
        <v>376</v>
      </c>
      <c r="B383" s="524"/>
      <c r="C383" s="67"/>
      <c r="D383" s="68" t="s">
        <v>875</v>
      </c>
      <c r="E383" s="525"/>
      <c r="F383" s="526"/>
      <c r="G383" s="526"/>
      <c r="H383" s="527"/>
      <c r="I383" s="1423">
        <f t="shared" si="4"/>
        <v>133355</v>
      </c>
      <c r="J383" s="80"/>
      <c r="K383" s="80"/>
      <c r="L383" s="80">
        <v>133355</v>
      </c>
      <c r="M383" s="80"/>
      <c r="N383" s="81"/>
      <c r="O383" s="59"/>
    </row>
    <row r="384" spans="1:15" s="532" customFormat="1" ht="17.25">
      <c r="A384" s="1457">
        <v>377</v>
      </c>
      <c r="B384" s="528"/>
      <c r="C384" s="83"/>
      <c r="D384" s="76" t="s">
        <v>603</v>
      </c>
      <c r="E384" s="529"/>
      <c r="F384" s="530"/>
      <c r="G384" s="530"/>
      <c r="H384" s="531"/>
      <c r="I384" s="1402">
        <f t="shared" si="4"/>
        <v>0</v>
      </c>
      <c r="J384" s="650"/>
      <c r="K384" s="650"/>
      <c r="L384" s="650"/>
      <c r="M384" s="650"/>
      <c r="N384" s="651"/>
      <c r="O384" s="82"/>
    </row>
    <row r="385" spans="1:15" s="1576" customFormat="1" ht="17.25">
      <c r="A385" s="1457">
        <v>378</v>
      </c>
      <c r="B385" s="533"/>
      <c r="C385" s="67"/>
      <c r="D385" s="534" t="s">
        <v>984</v>
      </c>
      <c r="E385" s="525"/>
      <c r="F385" s="535"/>
      <c r="G385" s="535"/>
      <c r="H385" s="536"/>
      <c r="I385" s="340">
        <f t="shared" si="4"/>
        <v>133355</v>
      </c>
      <c r="J385" s="652">
        <f>SUM(J383:J384)</f>
        <v>0</v>
      </c>
      <c r="K385" s="652">
        <f>SUM(K383:K384)</f>
        <v>0</v>
      </c>
      <c r="L385" s="652">
        <f>SUM(L383:L384)</f>
        <v>133355</v>
      </c>
      <c r="M385" s="652">
        <f>SUM(M383:M384)</f>
        <v>0</v>
      </c>
      <c r="N385" s="653">
        <f>SUM(N383:N384)</f>
        <v>0</v>
      </c>
      <c r="O385" s="359"/>
    </row>
    <row r="386" spans="1:15" s="53" customFormat="1" ht="17.25">
      <c r="A386" s="1457">
        <v>379</v>
      </c>
      <c r="B386" s="77"/>
      <c r="C386" s="73">
        <v>61</v>
      </c>
      <c r="D386" s="78" t="s">
        <v>267</v>
      </c>
      <c r="E386" s="73" t="s">
        <v>33</v>
      </c>
      <c r="F386" s="44">
        <v>263651</v>
      </c>
      <c r="G386" s="44">
        <v>87500</v>
      </c>
      <c r="H386" s="79">
        <v>27660</v>
      </c>
      <c r="I386" s="1423"/>
      <c r="J386" s="652"/>
      <c r="K386" s="652"/>
      <c r="L386" s="652"/>
      <c r="M386" s="652"/>
      <c r="N386" s="653"/>
      <c r="O386" s="1576"/>
    </row>
    <row r="387" spans="1:15" s="1255" customFormat="1" ht="16.5">
      <c r="A387" s="1457">
        <v>380</v>
      </c>
      <c r="B387" s="1250"/>
      <c r="C387" s="1251"/>
      <c r="D387" s="1256" t="s">
        <v>602</v>
      </c>
      <c r="E387" s="1433"/>
      <c r="F387" s="1253"/>
      <c r="G387" s="1253"/>
      <c r="H387" s="1254"/>
      <c r="I387" s="1434">
        <f t="shared" si="4"/>
        <v>52417</v>
      </c>
      <c r="J387" s="1435"/>
      <c r="K387" s="1435"/>
      <c r="L387" s="1435">
        <v>52417</v>
      </c>
      <c r="M387" s="1435"/>
      <c r="N387" s="1436"/>
      <c r="O387" s="1437">
        <f>SUM(J387:N387)-I387</f>
        <v>0</v>
      </c>
    </row>
    <row r="388" spans="1:15" s="53" customFormat="1" ht="16.5">
      <c r="A388" s="1457">
        <v>381</v>
      </c>
      <c r="B388" s="524"/>
      <c r="C388" s="67"/>
      <c r="D388" s="68" t="s">
        <v>875</v>
      </c>
      <c r="E388" s="525"/>
      <c r="F388" s="526"/>
      <c r="G388" s="526"/>
      <c r="H388" s="527"/>
      <c r="I388" s="1423">
        <f t="shared" si="4"/>
        <v>52417</v>
      </c>
      <c r="J388" s="80"/>
      <c r="K388" s="80"/>
      <c r="L388" s="80">
        <v>52417</v>
      </c>
      <c r="M388" s="80"/>
      <c r="N388" s="81"/>
      <c r="O388" s="59"/>
    </row>
    <row r="389" spans="1:15" s="532" customFormat="1" ht="17.25">
      <c r="A389" s="1457">
        <v>382</v>
      </c>
      <c r="B389" s="528"/>
      <c r="C389" s="83"/>
      <c r="D389" s="76" t="s">
        <v>603</v>
      </c>
      <c r="E389" s="529"/>
      <c r="F389" s="530"/>
      <c r="G389" s="530"/>
      <c r="H389" s="531"/>
      <c r="I389" s="1402">
        <f t="shared" si="4"/>
        <v>0</v>
      </c>
      <c r="J389" s="650"/>
      <c r="K389" s="650"/>
      <c r="L389" s="650"/>
      <c r="M389" s="650"/>
      <c r="N389" s="651"/>
      <c r="O389" s="82"/>
    </row>
    <row r="390" spans="1:15" s="1576" customFormat="1" ht="17.25">
      <c r="A390" s="1457">
        <v>383</v>
      </c>
      <c r="B390" s="533"/>
      <c r="C390" s="67"/>
      <c r="D390" s="534" t="s">
        <v>984</v>
      </c>
      <c r="E390" s="525"/>
      <c r="F390" s="535"/>
      <c r="G390" s="535"/>
      <c r="H390" s="536"/>
      <c r="I390" s="340">
        <f t="shared" si="4"/>
        <v>52417</v>
      </c>
      <c r="J390" s="652">
        <f>SUM(J388:J389)</f>
        <v>0</v>
      </c>
      <c r="K390" s="652">
        <f>SUM(K388:K389)</f>
        <v>0</v>
      </c>
      <c r="L390" s="652">
        <f>SUM(L388:L389)</f>
        <v>52417</v>
      </c>
      <c r="M390" s="652">
        <f>SUM(M388:M389)</f>
        <v>0</v>
      </c>
      <c r="N390" s="653">
        <f>SUM(N388:N389)</f>
        <v>0</v>
      </c>
      <c r="O390" s="359"/>
    </row>
    <row r="391" spans="1:15" s="59" customFormat="1" ht="17.25">
      <c r="A391" s="1457">
        <v>384</v>
      </c>
      <c r="B391" s="66"/>
      <c r="C391" s="67">
        <v>62</v>
      </c>
      <c r="D391" s="68" t="s">
        <v>268</v>
      </c>
      <c r="E391" s="67" t="s">
        <v>33</v>
      </c>
      <c r="F391" s="46">
        <v>2387</v>
      </c>
      <c r="G391" s="46">
        <v>3000</v>
      </c>
      <c r="H391" s="69">
        <v>2841</v>
      </c>
      <c r="I391" s="1423"/>
      <c r="J391" s="652"/>
      <c r="K391" s="652"/>
      <c r="L391" s="652"/>
      <c r="M391" s="652"/>
      <c r="N391" s="653"/>
      <c r="O391" s="359"/>
    </row>
    <row r="392" spans="1:15" s="1255" customFormat="1" ht="16.5">
      <c r="A392" s="1457">
        <v>385</v>
      </c>
      <c r="B392" s="1250"/>
      <c r="C392" s="1251"/>
      <c r="D392" s="1256" t="s">
        <v>602</v>
      </c>
      <c r="E392" s="1433"/>
      <c r="F392" s="1253"/>
      <c r="G392" s="1253"/>
      <c r="H392" s="1254"/>
      <c r="I392" s="1434">
        <f t="shared" si="4"/>
        <v>3000</v>
      </c>
      <c r="J392" s="1435">
        <v>1200</v>
      </c>
      <c r="K392" s="1435">
        <v>324</v>
      </c>
      <c r="L392" s="1435">
        <v>1476</v>
      </c>
      <c r="M392" s="1435"/>
      <c r="N392" s="1436"/>
      <c r="O392" s="1437">
        <f>SUM(J392:N392)-I392</f>
        <v>0</v>
      </c>
    </row>
    <row r="393" spans="1:15" s="53" customFormat="1" ht="16.5">
      <c r="A393" s="1457">
        <v>386</v>
      </c>
      <c r="B393" s="524"/>
      <c r="C393" s="67"/>
      <c r="D393" s="68" t="s">
        <v>875</v>
      </c>
      <c r="E393" s="525"/>
      <c r="F393" s="526"/>
      <c r="G393" s="526"/>
      <c r="H393" s="527"/>
      <c r="I393" s="1423">
        <f t="shared" si="4"/>
        <v>3000</v>
      </c>
      <c r="J393" s="80">
        <v>1210</v>
      </c>
      <c r="K393" s="80">
        <v>473</v>
      </c>
      <c r="L393" s="80">
        <v>1317</v>
      </c>
      <c r="M393" s="80"/>
      <c r="N393" s="81"/>
      <c r="O393" s="59"/>
    </row>
    <row r="394" spans="1:15" s="532" customFormat="1" ht="17.25">
      <c r="A394" s="1457">
        <v>387</v>
      </c>
      <c r="B394" s="528"/>
      <c r="C394" s="83"/>
      <c r="D394" s="76" t="s">
        <v>1063</v>
      </c>
      <c r="E394" s="529"/>
      <c r="F394" s="530"/>
      <c r="G394" s="530"/>
      <c r="H394" s="531"/>
      <c r="I394" s="1402">
        <f t="shared" si="4"/>
        <v>-1616</v>
      </c>
      <c r="J394" s="650">
        <v>-1157</v>
      </c>
      <c r="K394" s="650">
        <v>-459</v>
      </c>
      <c r="L394" s="650"/>
      <c r="M394" s="650"/>
      <c r="N394" s="651"/>
      <c r="O394" s="82"/>
    </row>
    <row r="395" spans="1:15" s="1576" customFormat="1" ht="17.25">
      <c r="A395" s="1457">
        <v>388</v>
      </c>
      <c r="B395" s="533"/>
      <c r="C395" s="67"/>
      <c r="D395" s="534" t="s">
        <v>984</v>
      </c>
      <c r="E395" s="525"/>
      <c r="F395" s="535"/>
      <c r="G395" s="535"/>
      <c r="H395" s="536"/>
      <c r="I395" s="340">
        <f t="shared" si="4"/>
        <v>1384</v>
      </c>
      <c r="J395" s="652">
        <f>SUM(J393:J394)</f>
        <v>53</v>
      </c>
      <c r="K395" s="652">
        <f>SUM(K393:K394)</f>
        <v>14</v>
      </c>
      <c r="L395" s="652">
        <f>SUM(L393:L394)</f>
        <v>1317</v>
      </c>
      <c r="M395" s="652">
        <f>SUM(M393:M394)</f>
        <v>0</v>
      </c>
      <c r="N395" s="653">
        <f>SUM(N393:N394)</f>
        <v>0</v>
      </c>
      <c r="O395" s="359"/>
    </row>
    <row r="396" spans="1:15" s="53" customFormat="1" ht="19.5" customHeight="1">
      <c r="A396" s="1457">
        <v>389</v>
      </c>
      <c r="B396" s="77"/>
      <c r="C396" s="73">
        <v>63</v>
      </c>
      <c r="D396" s="78" t="s">
        <v>269</v>
      </c>
      <c r="E396" s="73" t="s">
        <v>33</v>
      </c>
      <c r="F396" s="44">
        <v>1200</v>
      </c>
      <c r="G396" s="44">
        <v>1200</v>
      </c>
      <c r="H396" s="79">
        <v>1200</v>
      </c>
      <c r="I396" s="1423"/>
      <c r="J396" s="652"/>
      <c r="K396" s="652"/>
      <c r="L396" s="652"/>
      <c r="M396" s="652"/>
      <c r="N396" s="653"/>
      <c r="O396" s="1576"/>
    </row>
    <row r="397" spans="1:15" s="1255" customFormat="1" ht="16.5">
      <c r="A397" s="1457">
        <v>390</v>
      </c>
      <c r="B397" s="1250"/>
      <c r="C397" s="1251"/>
      <c r="D397" s="1256" t="s">
        <v>602</v>
      </c>
      <c r="E397" s="1433"/>
      <c r="F397" s="1253"/>
      <c r="G397" s="1253"/>
      <c r="H397" s="1254"/>
      <c r="I397" s="1434">
        <f t="shared" si="4"/>
        <v>5000</v>
      </c>
      <c r="J397" s="1435"/>
      <c r="K397" s="1435"/>
      <c r="L397" s="1435"/>
      <c r="M397" s="1435"/>
      <c r="N397" s="1436">
        <v>5000</v>
      </c>
      <c r="O397" s="1437">
        <f>SUM(J397:N397)-I397</f>
        <v>0</v>
      </c>
    </row>
    <row r="398" spans="1:15" s="53" customFormat="1" ht="16.5">
      <c r="A398" s="1457">
        <v>391</v>
      </c>
      <c r="B398" s="524"/>
      <c r="C398" s="67"/>
      <c r="D398" s="68" t="s">
        <v>875</v>
      </c>
      <c r="E398" s="525"/>
      <c r="F398" s="526"/>
      <c r="G398" s="526"/>
      <c r="H398" s="527"/>
      <c r="I398" s="1423">
        <f t="shared" si="4"/>
        <v>5000</v>
      </c>
      <c r="J398" s="80"/>
      <c r="K398" s="80"/>
      <c r="L398" s="80"/>
      <c r="M398" s="80"/>
      <c r="N398" s="81">
        <v>5000</v>
      </c>
      <c r="O398" s="59"/>
    </row>
    <row r="399" spans="1:15" s="532" customFormat="1" ht="17.25">
      <c r="A399" s="1457">
        <v>392</v>
      </c>
      <c r="B399" s="528"/>
      <c r="C399" s="83"/>
      <c r="D399" s="76" t="s">
        <v>603</v>
      </c>
      <c r="E399" s="529"/>
      <c r="F399" s="530"/>
      <c r="G399" s="530"/>
      <c r="H399" s="531"/>
      <c r="I399" s="1402">
        <f t="shared" si="4"/>
        <v>0</v>
      </c>
      <c r="J399" s="650"/>
      <c r="K399" s="650"/>
      <c r="L399" s="650"/>
      <c r="M399" s="650"/>
      <c r="N399" s="651"/>
      <c r="O399" s="82"/>
    </row>
    <row r="400" spans="1:15" s="1576" customFormat="1" ht="17.25">
      <c r="A400" s="1457">
        <v>393</v>
      </c>
      <c r="B400" s="533"/>
      <c r="C400" s="67"/>
      <c r="D400" s="534" t="s">
        <v>984</v>
      </c>
      <c r="E400" s="525"/>
      <c r="F400" s="535"/>
      <c r="G400" s="535"/>
      <c r="H400" s="536"/>
      <c r="I400" s="340">
        <f t="shared" si="4"/>
        <v>5000</v>
      </c>
      <c r="J400" s="652">
        <f>SUM(J398:J399)</f>
        <v>0</v>
      </c>
      <c r="K400" s="652">
        <f>SUM(K398:K399)</f>
        <v>0</v>
      </c>
      <c r="L400" s="652">
        <f>SUM(L398:L399)</f>
        <v>0</v>
      </c>
      <c r="M400" s="652">
        <f>SUM(M398:M399)</f>
        <v>0</v>
      </c>
      <c r="N400" s="653">
        <f>SUM(N398:N399)</f>
        <v>5000</v>
      </c>
      <c r="O400" s="359"/>
    </row>
    <row r="401" spans="1:15" s="82" customFormat="1" ht="34.5">
      <c r="A401" s="1457">
        <v>394</v>
      </c>
      <c r="B401" s="1396"/>
      <c r="C401" s="83"/>
      <c r="D401" s="543" t="s">
        <v>871</v>
      </c>
      <c r="E401" s="83"/>
      <c r="F401" s="84"/>
      <c r="G401" s="84"/>
      <c r="H401" s="1397"/>
      <c r="I401" s="1402"/>
      <c r="J401" s="1398"/>
      <c r="K401" s="1398"/>
      <c r="L401" s="1398"/>
      <c r="M401" s="1398"/>
      <c r="N401" s="1399"/>
      <c r="O401" s="1400"/>
    </row>
    <row r="402" spans="1:15" s="82" customFormat="1" ht="17.25">
      <c r="A402" s="1457">
        <v>395</v>
      </c>
      <c r="B402" s="1418"/>
      <c r="C402" s="83"/>
      <c r="D402" s="1401" t="s">
        <v>875</v>
      </c>
      <c r="E402" s="1419"/>
      <c r="F402" s="1420"/>
      <c r="G402" s="1420"/>
      <c r="H402" s="1421"/>
      <c r="I402" s="1402">
        <f t="shared" si="4"/>
        <v>3800</v>
      </c>
      <c r="J402" s="1398"/>
      <c r="K402" s="1398"/>
      <c r="L402" s="1398"/>
      <c r="M402" s="1398"/>
      <c r="N402" s="651">
        <v>3800</v>
      </c>
      <c r="O402" s="1400"/>
    </row>
    <row r="403" spans="1:15" s="532" customFormat="1" ht="17.25">
      <c r="A403" s="1457">
        <v>396</v>
      </c>
      <c r="B403" s="528"/>
      <c r="C403" s="83"/>
      <c r="D403" s="1401" t="s">
        <v>603</v>
      </c>
      <c r="E403" s="529"/>
      <c r="F403" s="530"/>
      <c r="G403" s="530"/>
      <c r="H403" s="531"/>
      <c r="I403" s="1402">
        <f t="shared" si="4"/>
        <v>0</v>
      </c>
      <c r="J403" s="650"/>
      <c r="K403" s="650"/>
      <c r="L403" s="650"/>
      <c r="M403" s="650"/>
      <c r="N403" s="651"/>
      <c r="O403" s="82"/>
    </row>
    <row r="404" spans="1:15" s="532" customFormat="1" ht="17.25">
      <c r="A404" s="1457">
        <v>397</v>
      </c>
      <c r="B404" s="528"/>
      <c r="C404" s="83"/>
      <c r="D404" s="1401" t="s">
        <v>984</v>
      </c>
      <c r="E404" s="529"/>
      <c r="F404" s="530"/>
      <c r="G404" s="530"/>
      <c r="H404" s="531"/>
      <c r="I404" s="1402">
        <f t="shared" si="4"/>
        <v>3800</v>
      </c>
      <c r="J404" s="650">
        <f>SUM(J402:J403)</f>
        <v>0</v>
      </c>
      <c r="K404" s="650">
        <f>SUM(K402:K403)</f>
        <v>0</v>
      </c>
      <c r="L404" s="650">
        <f>SUM(L402:L403)</f>
        <v>0</v>
      </c>
      <c r="M404" s="650">
        <f>SUM(M402:M403)</f>
        <v>0</v>
      </c>
      <c r="N404" s="651">
        <f>SUM(N402:N403)</f>
        <v>3800</v>
      </c>
      <c r="O404" s="82"/>
    </row>
    <row r="405" spans="1:15" s="53" customFormat="1" ht="18" customHeight="1">
      <c r="A405" s="1457">
        <v>398</v>
      </c>
      <c r="B405" s="77"/>
      <c r="C405" s="73">
        <v>64</v>
      </c>
      <c r="D405" s="78" t="s">
        <v>270</v>
      </c>
      <c r="E405" s="73" t="s">
        <v>31</v>
      </c>
      <c r="F405" s="44">
        <v>20955</v>
      </c>
      <c r="G405" s="44">
        <v>22860</v>
      </c>
      <c r="H405" s="79">
        <v>22860</v>
      </c>
      <c r="I405" s="1423"/>
      <c r="J405" s="652"/>
      <c r="K405" s="652"/>
      <c r="L405" s="652"/>
      <c r="M405" s="652"/>
      <c r="N405" s="653"/>
      <c r="O405" s="1576"/>
    </row>
    <row r="406" spans="1:15" s="1255" customFormat="1" ht="16.5">
      <c r="A406" s="1457">
        <v>399</v>
      </c>
      <c r="B406" s="1250"/>
      <c r="C406" s="1251"/>
      <c r="D406" s="1256" t="s">
        <v>602</v>
      </c>
      <c r="E406" s="1433"/>
      <c r="F406" s="1253"/>
      <c r="G406" s="1253"/>
      <c r="H406" s="1254"/>
      <c r="I406" s="1434">
        <f t="shared" si="4"/>
        <v>22860</v>
      </c>
      <c r="J406" s="1435"/>
      <c r="K406" s="1435"/>
      <c r="L406" s="1435">
        <v>22860</v>
      </c>
      <c r="M406" s="1435"/>
      <c r="N406" s="1436"/>
      <c r="O406" s="1437">
        <f>SUM(J406:N406)-I406</f>
        <v>0</v>
      </c>
    </row>
    <row r="407" spans="1:15" s="53" customFormat="1" ht="16.5">
      <c r="A407" s="1457">
        <v>400</v>
      </c>
      <c r="B407" s="524"/>
      <c r="C407" s="67"/>
      <c r="D407" s="68" t="s">
        <v>875</v>
      </c>
      <c r="E407" s="525"/>
      <c r="F407" s="526"/>
      <c r="G407" s="526"/>
      <c r="H407" s="527"/>
      <c r="I407" s="1423">
        <f t="shared" si="4"/>
        <v>24765</v>
      </c>
      <c r="J407" s="80"/>
      <c r="K407" s="80"/>
      <c r="L407" s="80">
        <v>24765</v>
      </c>
      <c r="M407" s="80"/>
      <c r="N407" s="81"/>
      <c r="O407" s="59"/>
    </row>
    <row r="408" spans="1:15" s="532" customFormat="1" ht="17.25">
      <c r="A408" s="1457">
        <v>401</v>
      </c>
      <c r="B408" s="528"/>
      <c r="C408" s="83"/>
      <c r="D408" s="76" t="s">
        <v>603</v>
      </c>
      <c r="E408" s="529"/>
      <c r="F408" s="530"/>
      <c r="G408" s="530"/>
      <c r="H408" s="531"/>
      <c r="I408" s="1402">
        <f t="shared" si="4"/>
        <v>0</v>
      </c>
      <c r="J408" s="650"/>
      <c r="K408" s="650"/>
      <c r="L408" s="650"/>
      <c r="M408" s="650"/>
      <c r="N408" s="651"/>
      <c r="O408" s="82"/>
    </row>
    <row r="409" spans="1:15" s="1576" customFormat="1" ht="17.25">
      <c r="A409" s="1457">
        <v>402</v>
      </c>
      <c r="B409" s="533"/>
      <c r="C409" s="67"/>
      <c r="D409" s="534" t="s">
        <v>984</v>
      </c>
      <c r="E409" s="525"/>
      <c r="F409" s="535"/>
      <c r="G409" s="535"/>
      <c r="H409" s="536"/>
      <c r="I409" s="340">
        <f t="shared" si="4"/>
        <v>24765</v>
      </c>
      <c r="J409" s="652">
        <f>SUM(J407:J408)</f>
        <v>0</v>
      </c>
      <c r="K409" s="652">
        <f>SUM(K407:K408)</f>
        <v>0</v>
      </c>
      <c r="L409" s="652">
        <f>SUM(L407:L408)</f>
        <v>24765</v>
      </c>
      <c r="M409" s="652">
        <f>SUM(M407:M408)</f>
        <v>0</v>
      </c>
      <c r="N409" s="653">
        <f>SUM(N407:N408)</f>
        <v>0</v>
      </c>
      <c r="O409" s="359"/>
    </row>
    <row r="410" spans="1:15" s="53" customFormat="1" ht="18" customHeight="1">
      <c r="A410" s="1457">
        <v>403</v>
      </c>
      <c r="B410" s="77"/>
      <c r="C410" s="73">
        <v>65</v>
      </c>
      <c r="D410" s="78" t="s">
        <v>271</v>
      </c>
      <c r="E410" s="73" t="s">
        <v>31</v>
      </c>
      <c r="F410" s="44">
        <v>222353</v>
      </c>
      <c r="G410" s="44">
        <v>289200</v>
      </c>
      <c r="H410" s="79">
        <v>284386</v>
      </c>
      <c r="I410" s="1423"/>
      <c r="J410" s="652"/>
      <c r="K410" s="652"/>
      <c r="L410" s="652"/>
      <c r="M410" s="652"/>
      <c r="N410" s="653"/>
      <c r="O410" s="1576"/>
    </row>
    <row r="411" spans="1:15" s="1255" customFormat="1" ht="16.5">
      <c r="A411" s="1457">
        <v>404</v>
      </c>
      <c r="B411" s="1250"/>
      <c r="C411" s="1251"/>
      <c r="D411" s="1256" t="s">
        <v>602</v>
      </c>
      <c r="E411" s="1433"/>
      <c r="F411" s="1253"/>
      <c r="G411" s="1253"/>
      <c r="H411" s="1254"/>
      <c r="I411" s="1434">
        <f t="shared" si="4"/>
        <v>317495</v>
      </c>
      <c r="J411" s="1435"/>
      <c r="K411" s="1435"/>
      <c r="L411" s="1435">
        <v>317495</v>
      </c>
      <c r="M411" s="1435"/>
      <c r="N411" s="1436"/>
      <c r="O411" s="1437">
        <f>SUM(J411:N411)-I411</f>
        <v>0</v>
      </c>
    </row>
    <row r="412" spans="1:15" s="53" customFormat="1" ht="16.5">
      <c r="A412" s="1457">
        <v>405</v>
      </c>
      <c r="B412" s="524"/>
      <c r="C412" s="67"/>
      <c r="D412" s="68" t="s">
        <v>875</v>
      </c>
      <c r="E412" s="525"/>
      <c r="F412" s="526"/>
      <c r="G412" s="526"/>
      <c r="H412" s="527"/>
      <c r="I412" s="1423">
        <f t="shared" si="4"/>
        <v>330853</v>
      </c>
      <c r="J412" s="80"/>
      <c r="K412" s="80"/>
      <c r="L412" s="80">
        <v>330853</v>
      </c>
      <c r="M412" s="80"/>
      <c r="N412" s="81"/>
      <c r="O412" s="59"/>
    </row>
    <row r="413" spans="1:15" s="532" customFormat="1" ht="17.25">
      <c r="A413" s="1457">
        <v>406</v>
      </c>
      <c r="B413" s="528"/>
      <c r="C413" s="83"/>
      <c r="D413" s="76" t="s">
        <v>603</v>
      </c>
      <c r="E413" s="529"/>
      <c r="F413" s="530"/>
      <c r="G413" s="530"/>
      <c r="H413" s="531"/>
      <c r="I413" s="1402">
        <f t="shared" si="4"/>
        <v>0</v>
      </c>
      <c r="J413" s="650"/>
      <c r="K413" s="650"/>
      <c r="L413" s="650"/>
      <c r="M413" s="650"/>
      <c r="N413" s="651"/>
      <c r="O413" s="82"/>
    </row>
    <row r="414" spans="1:15" s="1576" customFormat="1" ht="17.25">
      <c r="A414" s="1457">
        <v>407</v>
      </c>
      <c r="B414" s="533"/>
      <c r="C414" s="67"/>
      <c r="D414" s="534" t="s">
        <v>984</v>
      </c>
      <c r="E414" s="525"/>
      <c r="F414" s="535"/>
      <c r="G414" s="535"/>
      <c r="H414" s="536"/>
      <c r="I414" s="340">
        <f t="shared" si="4"/>
        <v>330853</v>
      </c>
      <c r="J414" s="652">
        <f>SUM(J412:J413)</f>
        <v>0</v>
      </c>
      <c r="K414" s="652">
        <f>SUM(K412:K413)</f>
        <v>0</v>
      </c>
      <c r="L414" s="652">
        <f>SUM(L412:L413)</f>
        <v>330853</v>
      </c>
      <c r="M414" s="652">
        <f>SUM(M412:M413)</f>
        <v>0</v>
      </c>
      <c r="N414" s="653">
        <f>SUM(N412:N413)</f>
        <v>0</v>
      </c>
      <c r="O414" s="359"/>
    </row>
    <row r="415" spans="1:15" s="53" customFormat="1" ht="18" customHeight="1">
      <c r="A415" s="1457">
        <v>408</v>
      </c>
      <c r="B415" s="77"/>
      <c r="C415" s="73">
        <v>66</v>
      </c>
      <c r="D415" s="78" t="s">
        <v>272</v>
      </c>
      <c r="E415" s="73" t="s">
        <v>31</v>
      </c>
      <c r="F415" s="44">
        <v>686546</v>
      </c>
      <c r="G415" s="44">
        <v>550000</v>
      </c>
      <c r="H415" s="79">
        <v>688112</v>
      </c>
      <c r="I415" s="1423"/>
      <c r="J415" s="652"/>
      <c r="K415" s="652"/>
      <c r="L415" s="652"/>
      <c r="M415" s="652"/>
      <c r="N415" s="653"/>
      <c r="O415" s="1576"/>
    </row>
    <row r="416" spans="1:15" s="1255" customFormat="1" ht="16.5">
      <c r="A416" s="1457">
        <v>409</v>
      </c>
      <c r="B416" s="1250"/>
      <c r="C416" s="1251"/>
      <c r="D416" s="1256" t="s">
        <v>602</v>
      </c>
      <c r="E416" s="1433"/>
      <c r="F416" s="1253"/>
      <c r="G416" s="1253"/>
      <c r="H416" s="1254"/>
      <c r="I416" s="1434">
        <f t="shared" si="4"/>
        <v>600000</v>
      </c>
      <c r="J416" s="1435"/>
      <c r="K416" s="1435"/>
      <c r="L416" s="1435">
        <v>600000</v>
      </c>
      <c r="M416" s="1435"/>
      <c r="N416" s="1436"/>
      <c r="O416" s="1437">
        <f>SUM(J416:N416)-I416</f>
        <v>0</v>
      </c>
    </row>
    <row r="417" spans="1:15" s="53" customFormat="1" ht="16.5">
      <c r="A417" s="1457">
        <v>410</v>
      </c>
      <c r="B417" s="524"/>
      <c r="C417" s="67"/>
      <c r="D417" s="68" t="s">
        <v>875</v>
      </c>
      <c r="E417" s="525"/>
      <c r="F417" s="526"/>
      <c r="G417" s="526"/>
      <c r="H417" s="527"/>
      <c r="I417" s="1423">
        <f t="shared" si="4"/>
        <v>635597</v>
      </c>
      <c r="J417" s="80"/>
      <c r="K417" s="80"/>
      <c r="L417" s="80">
        <v>635597</v>
      </c>
      <c r="M417" s="80"/>
      <c r="N417" s="81"/>
      <c r="O417" s="59"/>
    </row>
    <row r="418" spans="1:15" s="532" customFormat="1" ht="17.25">
      <c r="A418" s="1457">
        <v>411</v>
      </c>
      <c r="B418" s="528"/>
      <c r="C418" s="83"/>
      <c r="D418" s="76" t="s">
        <v>603</v>
      </c>
      <c r="E418" s="529"/>
      <c r="F418" s="530"/>
      <c r="G418" s="530"/>
      <c r="H418" s="531"/>
      <c r="I418" s="1402">
        <f aca="true" t="shared" si="5" ref="I418:I497">SUM(J418:N418)</f>
        <v>0</v>
      </c>
      <c r="J418" s="650"/>
      <c r="K418" s="650"/>
      <c r="L418" s="650"/>
      <c r="M418" s="650"/>
      <c r="N418" s="651"/>
      <c r="O418" s="82"/>
    </row>
    <row r="419" spans="1:15" s="1576" customFormat="1" ht="17.25">
      <c r="A419" s="1457">
        <v>412</v>
      </c>
      <c r="B419" s="533"/>
      <c r="C419" s="67"/>
      <c r="D419" s="534" t="s">
        <v>984</v>
      </c>
      <c r="E419" s="525"/>
      <c r="F419" s="535"/>
      <c r="G419" s="535"/>
      <c r="H419" s="536"/>
      <c r="I419" s="340">
        <f t="shared" si="5"/>
        <v>635597</v>
      </c>
      <c r="J419" s="652">
        <f>SUM(J417:J418)</f>
        <v>0</v>
      </c>
      <c r="K419" s="652">
        <f>SUM(K417:K418)</f>
        <v>0</v>
      </c>
      <c r="L419" s="652">
        <f>SUM(L417:L418)</f>
        <v>635597</v>
      </c>
      <c r="M419" s="652">
        <f>SUM(M417:M418)</f>
        <v>0</v>
      </c>
      <c r="N419" s="653">
        <f>SUM(N417:N418)</f>
        <v>0</v>
      </c>
      <c r="O419" s="359"/>
    </row>
    <row r="420" spans="1:15" s="53" customFormat="1" ht="18" customHeight="1">
      <c r="A420" s="1457">
        <v>413</v>
      </c>
      <c r="B420" s="77"/>
      <c r="C420" s="73">
        <v>67</v>
      </c>
      <c r="D420" s="78" t="s">
        <v>273</v>
      </c>
      <c r="E420" s="73" t="s">
        <v>31</v>
      </c>
      <c r="F420" s="44">
        <v>18144</v>
      </c>
      <c r="G420" s="44">
        <v>19200</v>
      </c>
      <c r="H420" s="79">
        <v>15705</v>
      </c>
      <c r="I420" s="1423"/>
      <c r="J420" s="652"/>
      <c r="K420" s="652"/>
      <c r="L420" s="652"/>
      <c r="M420" s="652"/>
      <c r="N420" s="653"/>
      <c r="O420" s="1576"/>
    </row>
    <row r="421" spans="1:15" s="1255" customFormat="1" ht="16.5">
      <c r="A421" s="1457">
        <v>414</v>
      </c>
      <c r="B421" s="1250"/>
      <c r="C421" s="1251"/>
      <c r="D421" s="1256" t="s">
        <v>602</v>
      </c>
      <c r="E421" s="1433"/>
      <c r="F421" s="1253"/>
      <c r="G421" s="1253"/>
      <c r="H421" s="1254"/>
      <c r="I421" s="1434">
        <f t="shared" si="5"/>
        <v>13307</v>
      </c>
      <c r="J421" s="1435"/>
      <c r="K421" s="1435"/>
      <c r="L421" s="1435">
        <v>13307</v>
      </c>
      <c r="M421" s="1435"/>
      <c r="N421" s="1436"/>
      <c r="O421" s="1437">
        <f>SUM(J421:N421)-I421</f>
        <v>0</v>
      </c>
    </row>
    <row r="422" spans="1:15" s="53" customFormat="1" ht="16.5">
      <c r="A422" s="1457">
        <v>415</v>
      </c>
      <c r="B422" s="524"/>
      <c r="C422" s="67"/>
      <c r="D422" s="68" t="s">
        <v>875</v>
      </c>
      <c r="E422" s="525"/>
      <c r="F422" s="526"/>
      <c r="G422" s="526"/>
      <c r="H422" s="527"/>
      <c r="I422" s="1423">
        <f t="shared" si="5"/>
        <v>16747</v>
      </c>
      <c r="J422" s="80"/>
      <c r="K422" s="80"/>
      <c r="L422" s="80">
        <v>16747</v>
      </c>
      <c r="M422" s="80"/>
      <c r="N422" s="81"/>
      <c r="O422" s="59"/>
    </row>
    <row r="423" spans="1:15" s="532" customFormat="1" ht="17.25">
      <c r="A423" s="1457">
        <v>416</v>
      </c>
      <c r="B423" s="528"/>
      <c r="C423" s="83"/>
      <c r="D423" s="76" t="s">
        <v>603</v>
      </c>
      <c r="E423" s="529"/>
      <c r="F423" s="530"/>
      <c r="G423" s="530"/>
      <c r="H423" s="531"/>
      <c r="I423" s="1402">
        <f t="shared" si="5"/>
        <v>0</v>
      </c>
      <c r="J423" s="650"/>
      <c r="K423" s="650"/>
      <c r="L423" s="650"/>
      <c r="M423" s="650"/>
      <c r="N423" s="651"/>
      <c r="O423" s="82"/>
    </row>
    <row r="424" spans="1:15" s="1576" customFormat="1" ht="17.25">
      <c r="A424" s="1457">
        <v>417</v>
      </c>
      <c r="B424" s="533"/>
      <c r="C424" s="67"/>
      <c r="D424" s="534" t="s">
        <v>984</v>
      </c>
      <c r="E424" s="525"/>
      <c r="F424" s="535"/>
      <c r="G424" s="535"/>
      <c r="H424" s="536"/>
      <c r="I424" s="340">
        <f t="shared" si="5"/>
        <v>16747</v>
      </c>
      <c r="J424" s="652">
        <f>SUM(J422:J423)</f>
        <v>0</v>
      </c>
      <c r="K424" s="652">
        <f>SUM(K422:K423)</f>
        <v>0</v>
      </c>
      <c r="L424" s="652">
        <f>SUM(L422:L423)</f>
        <v>16747</v>
      </c>
      <c r="M424" s="652">
        <f>SUM(M422:M423)</f>
        <v>0</v>
      </c>
      <c r="N424" s="653">
        <f>SUM(N422:N423)</f>
        <v>0</v>
      </c>
      <c r="O424" s="359"/>
    </row>
    <row r="425" spans="1:15" s="53" customFormat="1" ht="18" customHeight="1">
      <c r="A425" s="1457">
        <v>418</v>
      </c>
      <c r="B425" s="77"/>
      <c r="C425" s="73">
        <v>68</v>
      </c>
      <c r="D425" s="78" t="s">
        <v>10</v>
      </c>
      <c r="E425" s="73" t="s">
        <v>31</v>
      </c>
      <c r="F425" s="44">
        <v>20000</v>
      </c>
      <c r="G425" s="44">
        <v>23000</v>
      </c>
      <c r="H425" s="79">
        <v>23000</v>
      </c>
      <c r="I425" s="1423"/>
      <c r="J425" s="652"/>
      <c r="K425" s="652"/>
      <c r="L425" s="652"/>
      <c r="M425" s="652"/>
      <c r="N425" s="653"/>
      <c r="O425" s="1576"/>
    </row>
    <row r="426" spans="1:15" s="1255" customFormat="1" ht="16.5">
      <c r="A426" s="1457">
        <v>419</v>
      </c>
      <c r="B426" s="1250"/>
      <c r="C426" s="1251"/>
      <c r="D426" s="1256" t="s">
        <v>602</v>
      </c>
      <c r="E426" s="1433"/>
      <c r="F426" s="1253"/>
      <c r="G426" s="1253"/>
      <c r="H426" s="1254"/>
      <c r="I426" s="1434">
        <f t="shared" si="5"/>
        <v>21000</v>
      </c>
      <c r="J426" s="1435"/>
      <c r="K426" s="1435"/>
      <c r="L426" s="1435"/>
      <c r="M426" s="1435"/>
      <c r="N426" s="1436">
        <v>21000</v>
      </c>
      <c r="O426" s="1437">
        <f>SUM(J426:N426)-I426</f>
        <v>0</v>
      </c>
    </row>
    <row r="427" spans="1:15" s="53" customFormat="1" ht="16.5">
      <c r="A427" s="1457">
        <v>420</v>
      </c>
      <c r="B427" s="524"/>
      <c r="C427" s="67"/>
      <c r="D427" s="68" t="s">
        <v>875</v>
      </c>
      <c r="E427" s="525"/>
      <c r="F427" s="526"/>
      <c r="G427" s="526"/>
      <c r="H427" s="527"/>
      <c r="I427" s="1423">
        <f t="shared" si="5"/>
        <v>21000</v>
      </c>
      <c r="J427" s="80"/>
      <c r="K427" s="80"/>
      <c r="L427" s="80"/>
      <c r="M427" s="80"/>
      <c r="N427" s="81">
        <v>21000</v>
      </c>
      <c r="O427" s="59"/>
    </row>
    <row r="428" spans="1:15" s="532" customFormat="1" ht="17.25">
      <c r="A428" s="1457">
        <v>421</v>
      </c>
      <c r="B428" s="528"/>
      <c r="C428" s="83"/>
      <c r="D428" s="76" t="s">
        <v>603</v>
      </c>
      <c r="E428" s="529"/>
      <c r="F428" s="530"/>
      <c r="G428" s="530"/>
      <c r="H428" s="531"/>
      <c r="I428" s="1402">
        <f t="shared" si="5"/>
        <v>0</v>
      </c>
      <c r="J428" s="650"/>
      <c r="K428" s="650"/>
      <c r="L428" s="650"/>
      <c r="M428" s="650"/>
      <c r="N428" s="651"/>
      <c r="O428" s="82"/>
    </row>
    <row r="429" spans="1:15" s="1576" customFormat="1" ht="17.25">
      <c r="A429" s="1457">
        <v>422</v>
      </c>
      <c r="B429" s="533"/>
      <c r="C429" s="67"/>
      <c r="D429" s="534" t="s">
        <v>984</v>
      </c>
      <c r="E429" s="525"/>
      <c r="F429" s="535"/>
      <c r="G429" s="535"/>
      <c r="H429" s="536"/>
      <c r="I429" s="340">
        <f t="shared" si="5"/>
        <v>21000</v>
      </c>
      <c r="J429" s="652">
        <f>SUM(J427:J428)</f>
        <v>0</v>
      </c>
      <c r="K429" s="652">
        <f>SUM(K427:K428)</f>
        <v>0</v>
      </c>
      <c r="L429" s="652">
        <f>SUM(L427:L428)</f>
        <v>0</v>
      </c>
      <c r="M429" s="652">
        <f>SUM(M427:M428)</f>
        <v>0</v>
      </c>
      <c r="N429" s="653">
        <f>SUM(N427:N428)</f>
        <v>21000</v>
      </c>
      <c r="O429" s="359"/>
    </row>
    <row r="430" spans="1:15" s="53" customFormat="1" ht="18" customHeight="1">
      <c r="A430" s="1457">
        <v>423</v>
      </c>
      <c r="B430" s="77"/>
      <c r="C430" s="73">
        <v>69</v>
      </c>
      <c r="D430" s="78" t="s">
        <v>13</v>
      </c>
      <c r="E430" s="73" t="s">
        <v>31</v>
      </c>
      <c r="F430" s="44"/>
      <c r="G430" s="44">
        <v>50000</v>
      </c>
      <c r="H430" s="79"/>
      <c r="I430" s="1423"/>
      <c r="J430" s="652"/>
      <c r="K430" s="652"/>
      <c r="L430" s="652"/>
      <c r="M430" s="652"/>
      <c r="N430" s="653"/>
      <c r="O430" s="1576"/>
    </row>
    <row r="431" spans="1:15" s="1255" customFormat="1" ht="16.5">
      <c r="A431" s="1457">
        <v>424</v>
      </c>
      <c r="B431" s="1250"/>
      <c r="C431" s="1251"/>
      <c r="D431" s="1256" t="s">
        <v>602</v>
      </c>
      <c r="E431" s="1433"/>
      <c r="F431" s="1253"/>
      <c r="G431" s="1253"/>
      <c r="H431" s="1254"/>
      <c r="I431" s="1434">
        <f t="shared" si="5"/>
        <v>60000</v>
      </c>
      <c r="J431" s="1435"/>
      <c r="K431" s="1435"/>
      <c r="L431" s="1435"/>
      <c r="M431" s="1435"/>
      <c r="N431" s="1436">
        <v>60000</v>
      </c>
      <c r="O431" s="1437">
        <f>SUM(J431:N431)-I431</f>
        <v>0</v>
      </c>
    </row>
    <row r="432" spans="1:15" s="53" customFormat="1" ht="16.5">
      <c r="A432" s="1457">
        <v>425</v>
      </c>
      <c r="B432" s="524"/>
      <c r="C432" s="67"/>
      <c r="D432" s="68" t="s">
        <v>875</v>
      </c>
      <c r="E432" s="525"/>
      <c r="F432" s="526"/>
      <c r="G432" s="526"/>
      <c r="H432" s="527"/>
      <c r="I432" s="1423">
        <f t="shared" si="5"/>
        <v>110000</v>
      </c>
      <c r="J432" s="80"/>
      <c r="K432" s="80"/>
      <c r="L432" s="80"/>
      <c r="M432" s="80"/>
      <c r="N432" s="81">
        <v>110000</v>
      </c>
      <c r="O432" s="59"/>
    </row>
    <row r="433" spans="1:15" s="532" customFormat="1" ht="17.25">
      <c r="A433" s="1457">
        <v>426</v>
      </c>
      <c r="B433" s="528"/>
      <c r="C433" s="83"/>
      <c r="D433" s="76" t="s">
        <v>603</v>
      </c>
      <c r="E433" s="529"/>
      <c r="F433" s="530"/>
      <c r="G433" s="530"/>
      <c r="H433" s="531"/>
      <c r="I433" s="1402">
        <f t="shared" si="5"/>
        <v>0</v>
      </c>
      <c r="J433" s="650"/>
      <c r="K433" s="650"/>
      <c r="L433" s="650"/>
      <c r="M433" s="650"/>
      <c r="N433" s="651"/>
      <c r="O433" s="82"/>
    </row>
    <row r="434" spans="1:15" s="1576" customFormat="1" ht="17.25">
      <c r="A434" s="1457">
        <v>427</v>
      </c>
      <c r="B434" s="533"/>
      <c r="C434" s="67"/>
      <c r="D434" s="534" t="s">
        <v>984</v>
      </c>
      <c r="E434" s="525"/>
      <c r="F434" s="535"/>
      <c r="G434" s="535"/>
      <c r="H434" s="536"/>
      <c r="I434" s="340">
        <f t="shared" si="5"/>
        <v>110000</v>
      </c>
      <c r="J434" s="652">
        <f>SUM(J432:J433)</f>
        <v>0</v>
      </c>
      <c r="K434" s="652">
        <f>SUM(K432:K433)</f>
        <v>0</v>
      </c>
      <c r="L434" s="652">
        <f>SUM(L432:L433)</f>
        <v>0</v>
      </c>
      <c r="M434" s="652">
        <f>SUM(M432:M433)</f>
        <v>0</v>
      </c>
      <c r="N434" s="653">
        <f>SUM(N432:N433)</f>
        <v>110000</v>
      </c>
      <c r="O434" s="359"/>
    </row>
    <row r="435" spans="1:15" s="677" customFormat="1" ht="18" customHeight="1">
      <c r="A435" s="1457">
        <v>428</v>
      </c>
      <c r="B435" s="771"/>
      <c r="C435" s="772">
        <v>70</v>
      </c>
      <c r="D435" s="78" t="s">
        <v>274</v>
      </c>
      <c r="E435" s="772" t="s">
        <v>31</v>
      </c>
      <c r="F435" s="773">
        <v>5445</v>
      </c>
      <c r="G435" s="773"/>
      <c r="H435" s="774">
        <v>6140</v>
      </c>
      <c r="I435" s="1424"/>
      <c r="J435" s="669"/>
      <c r="K435" s="669"/>
      <c r="L435" s="669"/>
      <c r="M435" s="669"/>
      <c r="N435" s="670"/>
      <c r="O435" s="687"/>
    </row>
    <row r="436" spans="1:15" s="1255" customFormat="1" ht="16.5">
      <c r="A436" s="1457">
        <v>429</v>
      </c>
      <c r="B436" s="1250"/>
      <c r="C436" s="1251"/>
      <c r="D436" s="1256" t="s">
        <v>602</v>
      </c>
      <c r="E436" s="1433"/>
      <c r="F436" s="1253"/>
      <c r="G436" s="1253"/>
      <c r="H436" s="1254"/>
      <c r="I436" s="1434">
        <f t="shared" si="5"/>
        <v>31019</v>
      </c>
      <c r="J436" s="1435"/>
      <c r="K436" s="1435"/>
      <c r="L436" s="1435">
        <v>31019</v>
      </c>
      <c r="M436" s="1435"/>
      <c r="N436" s="1436"/>
      <c r="O436" s="1437">
        <f>SUM(J436:N436)-I436</f>
        <v>0</v>
      </c>
    </row>
    <row r="437" spans="1:15" s="53" customFormat="1" ht="16.5">
      <c r="A437" s="1457">
        <v>430</v>
      </c>
      <c r="B437" s="524"/>
      <c r="C437" s="67"/>
      <c r="D437" s="68" t="s">
        <v>875</v>
      </c>
      <c r="E437" s="525"/>
      <c r="F437" s="526"/>
      <c r="G437" s="526"/>
      <c r="H437" s="527"/>
      <c r="I437" s="1423">
        <f t="shared" si="5"/>
        <v>40879</v>
      </c>
      <c r="J437" s="80"/>
      <c r="K437" s="80"/>
      <c r="L437" s="80">
        <v>40879</v>
      </c>
      <c r="M437" s="80"/>
      <c r="N437" s="81"/>
      <c r="O437" s="59"/>
    </row>
    <row r="438" spans="1:15" s="532" customFormat="1" ht="17.25">
      <c r="A438" s="1457">
        <v>431</v>
      </c>
      <c r="B438" s="528"/>
      <c r="C438" s="83"/>
      <c r="D438" s="76" t="s">
        <v>603</v>
      </c>
      <c r="E438" s="529"/>
      <c r="F438" s="530"/>
      <c r="G438" s="530"/>
      <c r="H438" s="531"/>
      <c r="I438" s="1402">
        <f t="shared" si="5"/>
        <v>0</v>
      </c>
      <c r="J438" s="650"/>
      <c r="K438" s="650"/>
      <c r="L438" s="650"/>
      <c r="M438" s="650"/>
      <c r="N438" s="651"/>
      <c r="O438" s="82"/>
    </row>
    <row r="439" spans="1:15" s="1576" customFormat="1" ht="17.25">
      <c r="A439" s="1457">
        <v>432</v>
      </c>
      <c r="B439" s="533"/>
      <c r="C439" s="67"/>
      <c r="D439" s="534" t="s">
        <v>984</v>
      </c>
      <c r="E439" s="525"/>
      <c r="F439" s="535"/>
      <c r="G439" s="535"/>
      <c r="H439" s="536"/>
      <c r="I439" s="340">
        <f t="shared" si="5"/>
        <v>40879</v>
      </c>
      <c r="J439" s="652">
        <f>SUM(J437:J438)</f>
        <v>0</v>
      </c>
      <c r="K439" s="652">
        <f>SUM(K437:K438)</f>
        <v>0</v>
      </c>
      <c r="L439" s="652">
        <f>SUM(L437:L438)</f>
        <v>40879</v>
      </c>
      <c r="M439" s="652">
        <f>SUM(M437:M438)</f>
        <v>0</v>
      </c>
      <c r="N439" s="653">
        <f>SUM(N437:N438)</f>
        <v>0</v>
      </c>
      <c r="O439" s="359"/>
    </row>
    <row r="440" spans="1:15" s="677" customFormat="1" ht="18" customHeight="1">
      <c r="A440" s="1457">
        <v>433</v>
      </c>
      <c r="B440" s="771"/>
      <c r="C440" s="772">
        <v>71</v>
      </c>
      <c r="D440" s="78" t="s">
        <v>275</v>
      </c>
      <c r="E440" s="772" t="s">
        <v>31</v>
      </c>
      <c r="F440" s="773">
        <v>291122</v>
      </c>
      <c r="G440" s="773">
        <v>250000</v>
      </c>
      <c r="H440" s="774">
        <v>321551</v>
      </c>
      <c r="I440" s="1424"/>
      <c r="J440" s="669"/>
      <c r="K440" s="669"/>
      <c r="L440" s="669"/>
      <c r="M440" s="669"/>
      <c r="N440" s="670"/>
      <c r="O440" s="687"/>
    </row>
    <row r="441" spans="1:15" s="1255" customFormat="1" ht="16.5">
      <c r="A441" s="1457">
        <v>434</v>
      </c>
      <c r="B441" s="1250"/>
      <c r="C441" s="1251"/>
      <c r="D441" s="1256" t="s">
        <v>602</v>
      </c>
      <c r="E441" s="1433"/>
      <c r="F441" s="1253"/>
      <c r="G441" s="1253"/>
      <c r="H441" s="1254"/>
      <c r="I441" s="1434">
        <f t="shared" si="5"/>
        <v>210000</v>
      </c>
      <c r="J441" s="1435"/>
      <c r="K441" s="1435"/>
      <c r="L441" s="1435"/>
      <c r="M441" s="1435"/>
      <c r="N441" s="1436">
        <v>210000</v>
      </c>
      <c r="O441" s="1437">
        <f>SUM(J441:N441)-I441</f>
        <v>0</v>
      </c>
    </row>
    <row r="442" spans="1:15" s="53" customFormat="1" ht="16.5">
      <c r="A442" s="1457">
        <v>435</v>
      </c>
      <c r="B442" s="524"/>
      <c r="C442" s="67"/>
      <c r="D442" s="68" t="s">
        <v>875</v>
      </c>
      <c r="E442" s="525"/>
      <c r="F442" s="526"/>
      <c r="G442" s="526"/>
      <c r="H442" s="527"/>
      <c r="I442" s="1423">
        <f t="shared" si="5"/>
        <v>257376</v>
      </c>
      <c r="J442" s="80"/>
      <c r="K442" s="80"/>
      <c r="L442" s="80"/>
      <c r="M442" s="80"/>
      <c r="N442" s="81">
        <v>257376</v>
      </c>
      <c r="O442" s="59"/>
    </row>
    <row r="443" spans="1:15" s="532" customFormat="1" ht="17.25">
      <c r="A443" s="1457">
        <v>436</v>
      </c>
      <c r="B443" s="528"/>
      <c r="C443" s="83"/>
      <c r="D443" s="76" t="s">
        <v>677</v>
      </c>
      <c r="E443" s="529"/>
      <c r="F443" s="530"/>
      <c r="G443" s="530"/>
      <c r="H443" s="531"/>
      <c r="I443" s="1402">
        <f t="shared" si="5"/>
        <v>0</v>
      </c>
      <c r="J443" s="650"/>
      <c r="K443" s="650"/>
      <c r="L443" s="650"/>
      <c r="M443" s="650"/>
      <c r="N443" s="651"/>
      <c r="O443" s="82"/>
    </row>
    <row r="444" spans="1:15" s="1576" customFormat="1" ht="17.25">
      <c r="A444" s="1457">
        <v>437</v>
      </c>
      <c r="B444" s="533"/>
      <c r="C444" s="67"/>
      <c r="D444" s="534" t="s">
        <v>984</v>
      </c>
      <c r="E444" s="525"/>
      <c r="F444" s="535"/>
      <c r="G444" s="535"/>
      <c r="H444" s="536"/>
      <c r="I444" s="340">
        <f t="shared" si="5"/>
        <v>257376</v>
      </c>
      <c r="J444" s="652">
        <f>SUM(J442:J443)</f>
        <v>0</v>
      </c>
      <c r="K444" s="652">
        <f>SUM(K442:K443)</f>
        <v>0</v>
      </c>
      <c r="L444" s="652">
        <f>SUM(L442:L443)</f>
        <v>0</v>
      </c>
      <c r="M444" s="652">
        <f>SUM(M442:M443)</f>
        <v>0</v>
      </c>
      <c r="N444" s="653">
        <f>SUM(N442:N443)</f>
        <v>257376</v>
      </c>
      <c r="O444" s="359"/>
    </row>
    <row r="445" spans="1:15" s="671" customFormat="1" ht="16.5">
      <c r="A445" s="1457">
        <v>438</v>
      </c>
      <c r="B445" s="665"/>
      <c r="C445" s="666">
        <v>72</v>
      </c>
      <c r="D445" s="68" t="s">
        <v>276</v>
      </c>
      <c r="E445" s="666" t="s">
        <v>33</v>
      </c>
      <c r="F445" s="667">
        <v>24355</v>
      </c>
      <c r="G445" s="667">
        <v>26055</v>
      </c>
      <c r="H445" s="689">
        <v>26055</v>
      </c>
      <c r="I445" s="1424"/>
      <c r="J445" s="669"/>
      <c r="K445" s="669"/>
      <c r="L445" s="669"/>
      <c r="M445" s="669"/>
      <c r="N445" s="670"/>
      <c r="O445" s="1577"/>
    </row>
    <row r="446" spans="1:15" s="1255" customFormat="1" ht="16.5">
      <c r="A446" s="1457">
        <v>439</v>
      </c>
      <c r="B446" s="1250"/>
      <c r="C446" s="1251"/>
      <c r="D446" s="1256" t="s">
        <v>602</v>
      </c>
      <c r="E446" s="1433"/>
      <c r="F446" s="1253"/>
      <c r="G446" s="1253"/>
      <c r="H446" s="1254"/>
      <c r="I446" s="1434">
        <f t="shared" si="5"/>
        <v>26055</v>
      </c>
      <c r="J446" s="1435"/>
      <c r="K446" s="1435"/>
      <c r="L446" s="1435"/>
      <c r="M446" s="1435"/>
      <c r="N446" s="1436">
        <v>26055</v>
      </c>
      <c r="O446" s="1437">
        <f>SUM(J446:N446)-I446</f>
        <v>0</v>
      </c>
    </row>
    <row r="447" spans="1:15" s="53" customFormat="1" ht="16.5">
      <c r="A447" s="1457">
        <v>440</v>
      </c>
      <c r="B447" s="524"/>
      <c r="C447" s="67"/>
      <c r="D447" s="68" t="s">
        <v>875</v>
      </c>
      <c r="E447" s="525"/>
      <c r="F447" s="526"/>
      <c r="G447" s="526"/>
      <c r="H447" s="527"/>
      <c r="I447" s="1423">
        <f t="shared" si="5"/>
        <v>26055</v>
      </c>
      <c r="J447" s="80"/>
      <c r="K447" s="80"/>
      <c r="L447" s="80"/>
      <c r="M447" s="80"/>
      <c r="N447" s="81">
        <v>26055</v>
      </c>
      <c r="O447" s="59"/>
    </row>
    <row r="448" spans="1:15" s="532" customFormat="1" ht="17.25">
      <c r="A448" s="1457">
        <v>441</v>
      </c>
      <c r="B448" s="528"/>
      <c r="C448" s="83"/>
      <c r="D448" s="76" t="s">
        <v>603</v>
      </c>
      <c r="E448" s="529"/>
      <c r="F448" s="530"/>
      <c r="G448" s="530"/>
      <c r="H448" s="531"/>
      <c r="I448" s="1402">
        <f t="shared" si="5"/>
        <v>0</v>
      </c>
      <c r="J448" s="650"/>
      <c r="K448" s="650"/>
      <c r="L448" s="650"/>
      <c r="M448" s="650"/>
      <c r="N448" s="651"/>
      <c r="O448" s="82"/>
    </row>
    <row r="449" spans="1:15" s="1576" customFormat="1" ht="17.25">
      <c r="A449" s="1457">
        <v>442</v>
      </c>
      <c r="B449" s="533"/>
      <c r="C449" s="67"/>
      <c r="D449" s="534" t="s">
        <v>984</v>
      </c>
      <c r="E449" s="525"/>
      <c r="F449" s="535"/>
      <c r="G449" s="535"/>
      <c r="H449" s="536"/>
      <c r="I449" s="340">
        <f t="shared" si="5"/>
        <v>26055</v>
      </c>
      <c r="J449" s="652">
        <f>SUM(J447:J448)</f>
        <v>0</v>
      </c>
      <c r="K449" s="652">
        <f>SUM(K447:K448)</f>
        <v>0</v>
      </c>
      <c r="L449" s="652">
        <f>SUM(L447:L448)</f>
        <v>0</v>
      </c>
      <c r="M449" s="652">
        <f>SUM(M447:M448)</f>
        <v>0</v>
      </c>
      <c r="N449" s="653">
        <f>SUM(N447:N448)</f>
        <v>26055</v>
      </c>
      <c r="O449" s="359"/>
    </row>
    <row r="450" spans="1:15" s="671" customFormat="1" ht="16.5">
      <c r="A450" s="1457">
        <v>443</v>
      </c>
      <c r="B450" s="665"/>
      <c r="C450" s="666">
        <v>73</v>
      </c>
      <c r="D450" s="68" t="s">
        <v>277</v>
      </c>
      <c r="E450" s="666" t="s">
        <v>33</v>
      </c>
      <c r="F450" s="667">
        <v>45000</v>
      </c>
      <c r="G450" s="667">
        <v>50000</v>
      </c>
      <c r="H450" s="689">
        <v>50000</v>
      </c>
      <c r="I450" s="1424"/>
      <c r="J450" s="669"/>
      <c r="K450" s="669"/>
      <c r="L450" s="669"/>
      <c r="M450" s="669"/>
      <c r="N450" s="670"/>
      <c r="O450" s="1577"/>
    </row>
    <row r="451" spans="1:15" s="1255" customFormat="1" ht="16.5">
      <c r="A451" s="1457">
        <v>444</v>
      </c>
      <c r="B451" s="1250"/>
      <c r="C451" s="1251"/>
      <c r="D451" s="1256" t="s">
        <v>602</v>
      </c>
      <c r="E451" s="1433"/>
      <c r="F451" s="1253"/>
      <c r="G451" s="1253"/>
      <c r="H451" s="1254"/>
      <c r="I451" s="1434">
        <f t="shared" si="5"/>
        <v>50000</v>
      </c>
      <c r="J451" s="1435"/>
      <c r="K451" s="1435"/>
      <c r="L451" s="1435"/>
      <c r="M451" s="1435"/>
      <c r="N451" s="1436">
        <v>50000</v>
      </c>
      <c r="O451" s="1437">
        <f>SUM(J451:N451)-I451</f>
        <v>0</v>
      </c>
    </row>
    <row r="452" spans="1:15" s="53" customFormat="1" ht="16.5">
      <c r="A452" s="1457">
        <v>445</v>
      </c>
      <c r="B452" s="524"/>
      <c r="C452" s="67"/>
      <c r="D452" s="68" t="s">
        <v>875</v>
      </c>
      <c r="E452" s="525"/>
      <c r="F452" s="526"/>
      <c r="G452" s="526"/>
      <c r="H452" s="527"/>
      <c r="I452" s="1423">
        <f t="shared" si="5"/>
        <v>50000</v>
      </c>
      <c r="J452" s="80"/>
      <c r="K452" s="80"/>
      <c r="L452" s="80"/>
      <c r="M452" s="80"/>
      <c r="N452" s="81">
        <v>50000</v>
      </c>
      <c r="O452" s="59"/>
    </row>
    <row r="453" spans="1:15" s="532" customFormat="1" ht="17.25">
      <c r="A453" s="1457">
        <v>446</v>
      </c>
      <c r="B453" s="528"/>
      <c r="C453" s="83"/>
      <c r="D453" s="76" t="s">
        <v>603</v>
      </c>
      <c r="E453" s="529"/>
      <c r="F453" s="530"/>
      <c r="G453" s="530"/>
      <c r="H453" s="531"/>
      <c r="I453" s="1402">
        <f t="shared" si="5"/>
        <v>0</v>
      </c>
      <c r="J453" s="650"/>
      <c r="K453" s="650"/>
      <c r="L453" s="650"/>
      <c r="M453" s="650"/>
      <c r="N453" s="651"/>
      <c r="O453" s="82"/>
    </row>
    <row r="454" spans="1:15" s="1576" customFormat="1" ht="17.25">
      <c r="A454" s="1457">
        <v>447</v>
      </c>
      <c r="B454" s="533"/>
      <c r="C454" s="67"/>
      <c r="D454" s="534" t="s">
        <v>984</v>
      </c>
      <c r="E454" s="525"/>
      <c r="F454" s="535"/>
      <c r="G454" s="535"/>
      <c r="H454" s="536"/>
      <c r="I454" s="340">
        <f t="shared" si="5"/>
        <v>50000</v>
      </c>
      <c r="J454" s="652">
        <f>SUM(J452:J453)</f>
        <v>0</v>
      </c>
      <c r="K454" s="652">
        <f>SUM(K452:K453)</f>
        <v>0</v>
      </c>
      <c r="L454" s="652">
        <f>SUM(L452:L453)</f>
        <v>0</v>
      </c>
      <c r="M454" s="652">
        <f>SUM(M452:M453)</f>
        <v>0</v>
      </c>
      <c r="N454" s="653">
        <f>SUM(N452:N453)</f>
        <v>50000</v>
      </c>
      <c r="O454" s="359"/>
    </row>
    <row r="455" spans="1:15" s="671" customFormat="1" ht="16.5">
      <c r="A455" s="1457">
        <v>448</v>
      </c>
      <c r="B455" s="665"/>
      <c r="C455" s="666">
        <v>74</v>
      </c>
      <c r="D455" s="68" t="s">
        <v>278</v>
      </c>
      <c r="E455" s="666" t="s">
        <v>33</v>
      </c>
      <c r="F455" s="667"/>
      <c r="G455" s="667">
        <v>13900</v>
      </c>
      <c r="H455" s="689"/>
      <c r="I455" s="1424"/>
      <c r="J455" s="669"/>
      <c r="K455" s="669"/>
      <c r="L455" s="669"/>
      <c r="M455" s="669"/>
      <c r="N455" s="670"/>
      <c r="O455" s="1577"/>
    </row>
    <row r="456" spans="1:15" s="1255" customFormat="1" ht="16.5">
      <c r="A456" s="1457">
        <v>449</v>
      </c>
      <c r="B456" s="1250"/>
      <c r="C456" s="1251"/>
      <c r="D456" s="1256" t="s">
        <v>602</v>
      </c>
      <c r="E456" s="1433"/>
      <c r="F456" s="1253"/>
      <c r="G456" s="1253"/>
      <c r="H456" s="1254"/>
      <c r="I456" s="1434">
        <f t="shared" si="5"/>
        <v>5000</v>
      </c>
      <c r="J456" s="1435"/>
      <c r="K456" s="1435"/>
      <c r="L456" s="1435">
        <v>5000</v>
      </c>
      <c r="M456" s="1435"/>
      <c r="N456" s="1436"/>
      <c r="O456" s="1437">
        <f>SUM(J456:N456)-I456</f>
        <v>0</v>
      </c>
    </row>
    <row r="457" spans="1:15" s="53" customFormat="1" ht="16.5">
      <c r="A457" s="1457">
        <v>450</v>
      </c>
      <c r="B457" s="524"/>
      <c r="C457" s="67"/>
      <c r="D457" s="68" t="s">
        <v>875</v>
      </c>
      <c r="E457" s="525"/>
      <c r="F457" s="526"/>
      <c r="G457" s="526"/>
      <c r="H457" s="527"/>
      <c r="I457" s="1423">
        <f t="shared" si="5"/>
        <v>0</v>
      </c>
      <c r="J457" s="80"/>
      <c r="K457" s="80"/>
      <c r="L457" s="80">
        <v>0</v>
      </c>
      <c r="M457" s="80"/>
      <c r="N457" s="81"/>
      <c r="O457" s="59"/>
    </row>
    <row r="458" spans="1:15" s="532" customFormat="1" ht="17.25">
      <c r="A458" s="1457">
        <v>451</v>
      </c>
      <c r="B458" s="528"/>
      <c r="C458" s="83"/>
      <c r="D458" s="76" t="s">
        <v>603</v>
      </c>
      <c r="E458" s="529"/>
      <c r="F458" s="530"/>
      <c r="G458" s="530"/>
      <c r="H458" s="531"/>
      <c r="I458" s="1402">
        <f t="shared" si="5"/>
        <v>0</v>
      </c>
      <c r="J458" s="650"/>
      <c r="K458" s="650"/>
      <c r="L458" s="650"/>
      <c r="M458" s="650"/>
      <c r="N458" s="651"/>
      <c r="O458" s="82"/>
    </row>
    <row r="459" spans="1:15" s="1576" customFormat="1" ht="17.25">
      <c r="A459" s="1457">
        <v>452</v>
      </c>
      <c r="B459" s="533"/>
      <c r="C459" s="67"/>
      <c r="D459" s="534" t="s">
        <v>984</v>
      </c>
      <c r="E459" s="525"/>
      <c r="F459" s="535"/>
      <c r="G459" s="535"/>
      <c r="H459" s="536"/>
      <c r="I459" s="340">
        <f t="shared" si="5"/>
        <v>0</v>
      </c>
      <c r="J459" s="652">
        <f>SUM(J457:J458)</f>
        <v>0</v>
      </c>
      <c r="K459" s="652">
        <f>SUM(K457:K458)</f>
        <v>0</v>
      </c>
      <c r="L459" s="652">
        <f>SUM(L457:L458)</f>
        <v>0</v>
      </c>
      <c r="M459" s="652">
        <f>SUM(M457:M458)</f>
        <v>0</v>
      </c>
      <c r="N459" s="653">
        <f>SUM(N457:N458)</f>
        <v>0</v>
      </c>
      <c r="O459" s="359"/>
    </row>
    <row r="460" spans="1:15" s="671" customFormat="1" ht="16.5">
      <c r="A460" s="1457">
        <v>453</v>
      </c>
      <c r="B460" s="665"/>
      <c r="C460" s="666">
        <v>75</v>
      </c>
      <c r="D460" s="68" t="s">
        <v>279</v>
      </c>
      <c r="E460" s="666" t="s">
        <v>33</v>
      </c>
      <c r="F460" s="667">
        <v>60000</v>
      </c>
      <c r="G460" s="667">
        <v>85000</v>
      </c>
      <c r="H460" s="689">
        <v>85000</v>
      </c>
      <c r="I460" s="1424"/>
      <c r="J460" s="669"/>
      <c r="K460" s="669"/>
      <c r="L460" s="669"/>
      <c r="M460" s="669"/>
      <c r="N460" s="670"/>
      <c r="O460" s="1577"/>
    </row>
    <row r="461" spans="1:15" s="1255" customFormat="1" ht="16.5">
      <c r="A461" s="1457">
        <v>454</v>
      </c>
      <c r="B461" s="1250"/>
      <c r="C461" s="1251"/>
      <c r="D461" s="1256" t="s">
        <v>602</v>
      </c>
      <c r="E461" s="1433"/>
      <c r="F461" s="1253"/>
      <c r="G461" s="1253"/>
      <c r="H461" s="1254"/>
      <c r="I461" s="1434">
        <f t="shared" si="5"/>
        <v>100000</v>
      </c>
      <c r="J461" s="1435"/>
      <c r="K461" s="1435"/>
      <c r="L461" s="1435"/>
      <c r="M461" s="1435"/>
      <c r="N461" s="1436">
        <v>100000</v>
      </c>
      <c r="O461" s="1437">
        <f>SUM(J461:N461)-I461</f>
        <v>0</v>
      </c>
    </row>
    <row r="462" spans="1:15" s="53" customFormat="1" ht="16.5">
      <c r="A462" s="1457">
        <v>455</v>
      </c>
      <c r="B462" s="524"/>
      <c r="C462" s="67"/>
      <c r="D462" s="68" t="s">
        <v>875</v>
      </c>
      <c r="E462" s="525"/>
      <c r="F462" s="526"/>
      <c r="G462" s="526"/>
      <c r="H462" s="527"/>
      <c r="I462" s="1423">
        <f t="shared" si="5"/>
        <v>100000</v>
      </c>
      <c r="J462" s="80"/>
      <c r="K462" s="80"/>
      <c r="L462" s="80"/>
      <c r="M462" s="80"/>
      <c r="N462" s="81">
        <v>100000</v>
      </c>
      <c r="O462" s="59"/>
    </row>
    <row r="463" spans="1:15" s="532" customFormat="1" ht="17.25">
      <c r="A463" s="1457">
        <v>456</v>
      </c>
      <c r="B463" s="528"/>
      <c r="C463" s="83"/>
      <c r="D463" s="76" t="s">
        <v>603</v>
      </c>
      <c r="E463" s="529"/>
      <c r="F463" s="530"/>
      <c r="G463" s="530"/>
      <c r="H463" s="531"/>
      <c r="I463" s="1402">
        <f t="shared" si="5"/>
        <v>0</v>
      </c>
      <c r="J463" s="650"/>
      <c r="K463" s="650"/>
      <c r="L463" s="650"/>
      <c r="M463" s="650"/>
      <c r="N463" s="651"/>
      <c r="O463" s="82"/>
    </row>
    <row r="464" spans="1:15" s="1576" customFormat="1" ht="17.25">
      <c r="A464" s="1457">
        <v>457</v>
      </c>
      <c r="B464" s="533"/>
      <c r="C464" s="67"/>
      <c r="D464" s="534" t="s">
        <v>984</v>
      </c>
      <c r="E464" s="525"/>
      <c r="F464" s="535"/>
      <c r="G464" s="535"/>
      <c r="H464" s="536"/>
      <c r="I464" s="340">
        <f t="shared" si="5"/>
        <v>100000</v>
      </c>
      <c r="J464" s="652">
        <f>SUM(J462:J463)</f>
        <v>0</v>
      </c>
      <c r="K464" s="652">
        <f>SUM(K462:K463)</f>
        <v>0</v>
      </c>
      <c r="L464" s="652">
        <f>SUM(L462:L463)</f>
        <v>0</v>
      </c>
      <c r="M464" s="652">
        <f>SUM(M462:M463)</f>
        <v>0</v>
      </c>
      <c r="N464" s="653">
        <f>SUM(N462:N463)</f>
        <v>100000</v>
      </c>
      <c r="O464" s="359"/>
    </row>
    <row r="465" spans="1:15" s="671" customFormat="1" ht="16.5">
      <c r="A465" s="1457">
        <v>458</v>
      </c>
      <c r="B465" s="665"/>
      <c r="C465" s="666">
        <v>76</v>
      </c>
      <c r="D465" s="68" t="s">
        <v>280</v>
      </c>
      <c r="E465" s="666" t="s">
        <v>33</v>
      </c>
      <c r="F465" s="667">
        <v>4957</v>
      </c>
      <c r="G465" s="667">
        <v>17500</v>
      </c>
      <c r="H465" s="689"/>
      <c r="I465" s="1424"/>
      <c r="J465" s="669"/>
      <c r="K465" s="669"/>
      <c r="L465" s="669"/>
      <c r="M465" s="669"/>
      <c r="N465" s="670"/>
      <c r="O465" s="1577"/>
    </row>
    <row r="466" spans="1:15" s="1255" customFormat="1" ht="16.5">
      <c r="A466" s="1457">
        <v>459</v>
      </c>
      <c r="B466" s="1250"/>
      <c r="C466" s="1251"/>
      <c r="D466" s="1256" t="s">
        <v>602</v>
      </c>
      <c r="E466" s="1433"/>
      <c r="F466" s="1253"/>
      <c r="G466" s="1253"/>
      <c r="H466" s="1254"/>
      <c r="I466" s="1434">
        <f t="shared" si="5"/>
        <v>17500</v>
      </c>
      <c r="J466" s="1435"/>
      <c r="K466" s="1435"/>
      <c r="L466" s="1435">
        <v>17500</v>
      </c>
      <c r="M466" s="1435"/>
      <c r="N466" s="1436"/>
      <c r="O466" s="1437">
        <f>SUM(J466:N466)-I466</f>
        <v>0</v>
      </c>
    </row>
    <row r="467" spans="1:15" s="53" customFormat="1" ht="16.5">
      <c r="A467" s="1457">
        <v>460</v>
      </c>
      <c r="B467" s="524"/>
      <c r="C467" s="67"/>
      <c r="D467" s="68" t="s">
        <v>875</v>
      </c>
      <c r="E467" s="525"/>
      <c r="F467" s="526"/>
      <c r="G467" s="526"/>
      <c r="H467" s="527"/>
      <c r="I467" s="1423">
        <f t="shared" si="5"/>
        <v>24800</v>
      </c>
      <c r="J467" s="80"/>
      <c r="K467" s="80"/>
      <c r="L467" s="80">
        <v>24800</v>
      </c>
      <c r="M467" s="80"/>
      <c r="N467" s="81"/>
      <c r="O467" s="59"/>
    </row>
    <row r="468" spans="1:15" s="532" customFormat="1" ht="17.25">
      <c r="A468" s="1457">
        <v>461</v>
      </c>
      <c r="B468" s="528"/>
      <c r="C468" s="83"/>
      <c r="D468" s="76" t="s">
        <v>603</v>
      </c>
      <c r="E468" s="529"/>
      <c r="F468" s="530"/>
      <c r="G468" s="530"/>
      <c r="H468" s="531"/>
      <c r="I468" s="1402">
        <f t="shared" si="5"/>
        <v>0</v>
      </c>
      <c r="J468" s="650"/>
      <c r="K468" s="650"/>
      <c r="L468" s="650"/>
      <c r="M468" s="650"/>
      <c r="N468" s="651"/>
      <c r="O468" s="82"/>
    </row>
    <row r="469" spans="1:15" s="1576" customFormat="1" ht="17.25">
      <c r="A469" s="1457">
        <v>462</v>
      </c>
      <c r="B469" s="533"/>
      <c r="C469" s="67"/>
      <c r="D469" s="534" t="s">
        <v>984</v>
      </c>
      <c r="E469" s="525"/>
      <c r="F469" s="535"/>
      <c r="G469" s="535"/>
      <c r="H469" s="536"/>
      <c r="I469" s="340">
        <f t="shared" si="5"/>
        <v>24800</v>
      </c>
      <c r="J469" s="652">
        <f>SUM(J467:J468)</f>
        <v>0</v>
      </c>
      <c r="K469" s="652">
        <f>SUM(K467:K468)</f>
        <v>0</v>
      </c>
      <c r="L469" s="652">
        <f>SUM(L467:L468)</f>
        <v>24800</v>
      </c>
      <c r="M469" s="652">
        <f>SUM(M467:M468)</f>
        <v>0</v>
      </c>
      <c r="N469" s="653">
        <f>SUM(N467:N468)</f>
        <v>0</v>
      </c>
      <c r="O469" s="359"/>
    </row>
    <row r="470" spans="1:15" s="671" customFormat="1" ht="16.5">
      <c r="A470" s="1457">
        <v>463</v>
      </c>
      <c r="B470" s="665"/>
      <c r="C470" s="666">
        <v>77</v>
      </c>
      <c r="D470" s="68" t="s">
        <v>281</v>
      </c>
      <c r="E470" s="666" t="s">
        <v>33</v>
      </c>
      <c r="F470" s="667">
        <v>12573</v>
      </c>
      <c r="G470" s="667">
        <v>14000</v>
      </c>
      <c r="H470" s="689">
        <v>14203</v>
      </c>
      <c r="I470" s="1424"/>
      <c r="J470" s="669"/>
      <c r="K470" s="669"/>
      <c r="L470" s="669"/>
      <c r="M470" s="669"/>
      <c r="N470" s="670"/>
      <c r="O470" s="1577"/>
    </row>
    <row r="471" spans="1:15" s="1255" customFormat="1" ht="16.5">
      <c r="A471" s="1457">
        <v>464</v>
      </c>
      <c r="B471" s="1250"/>
      <c r="C471" s="1251"/>
      <c r="D471" s="1256" t="s">
        <v>602</v>
      </c>
      <c r="E471" s="1433"/>
      <c r="F471" s="1253"/>
      <c r="G471" s="1253"/>
      <c r="H471" s="1254"/>
      <c r="I471" s="1434">
        <f t="shared" si="5"/>
        <v>19000</v>
      </c>
      <c r="J471" s="1435"/>
      <c r="K471" s="1435"/>
      <c r="L471" s="1435">
        <v>19000</v>
      </c>
      <c r="M471" s="1435"/>
      <c r="N471" s="1436"/>
      <c r="O471" s="1437">
        <f>SUM(J471:N471)-I471</f>
        <v>0</v>
      </c>
    </row>
    <row r="472" spans="1:15" s="53" customFormat="1" ht="16.5">
      <c r="A472" s="1457">
        <v>465</v>
      </c>
      <c r="B472" s="524"/>
      <c r="C472" s="67"/>
      <c r="D472" s="68" t="s">
        <v>875</v>
      </c>
      <c r="E472" s="525"/>
      <c r="F472" s="526"/>
      <c r="G472" s="526"/>
      <c r="H472" s="527"/>
      <c r="I472" s="1423">
        <f t="shared" si="5"/>
        <v>19000</v>
      </c>
      <c r="J472" s="80"/>
      <c r="K472" s="80"/>
      <c r="L472" s="80">
        <v>19000</v>
      </c>
      <c r="M472" s="80"/>
      <c r="N472" s="81"/>
      <c r="O472" s="59"/>
    </row>
    <row r="473" spans="1:15" s="532" customFormat="1" ht="17.25">
      <c r="A473" s="1457">
        <v>466</v>
      </c>
      <c r="B473" s="528"/>
      <c r="C473" s="83"/>
      <c r="D473" s="76" t="s">
        <v>603</v>
      </c>
      <c r="E473" s="529"/>
      <c r="F473" s="530"/>
      <c r="G473" s="530"/>
      <c r="H473" s="531"/>
      <c r="I473" s="1402">
        <f t="shared" si="5"/>
        <v>0</v>
      </c>
      <c r="J473" s="650"/>
      <c r="K473" s="650"/>
      <c r="L473" s="650"/>
      <c r="M473" s="650"/>
      <c r="N473" s="651"/>
      <c r="O473" s="82"/>
    </row>
    <row r="474" spans="1:15" s="1576" customFormat="1" ht="17.25">
      <c r="A474" s="1457">
        <v>467</v>
      </c>
      <c r="B474" s="533"/>
      <c r="C474" s="67"/>
      <c r="D474" s="534" t="s">
        <v>984</v>
      </c>
      <c r="E474" s="525"/>
      <c r="F474" s="535"/>
      <c r="G474" s="535"/>
      <c r="H474" s="536"/>
      <c r="I474" s="340">
        <f t="shared" si="5"/>
        <v>19000</v>
      </c>
      <c r="J474" s="652">
        <f>SUM(J472:J473)</f>
        <v>0</v>
      </c>
      <c r="K474" s="652">
        <f>SUM(K472:K473)</f>
        <v>0</v>
      </c>
      <c r="L474" s="652">
        <f>SUM(L472:L473)</f>
        <v>19000</v>
      </c>
      <c r="M474" s="652">
        <f>SUM(M472:M473)</f>
        <v>0</v>
      </c>
      <c r="N474" s="653">
        <f>SUM(N472:N473)</f>
        <v>0</v>
      </c>
      <c r="O474" s="359"/>
    </row>
    <row r="475" spans="1:15" s="671" customFormat="1" ht="16.5">
      <c r="A475" s="1457">
        <v>468</v>
      </c>
      <c r="B475" s="665"/>
      <c r="C475" s="666">
        <v>78</v>
      </c>
      <c r="D475" s="68" t="s">
        <v>282</v>
      </c>
      <c r="E475" s="666" t="s">
        <v>33</v>
      </c>
      <c r="F475" s="667">
        <v>33263</v>
      </c>
      <c r="G475" s="667">
        <v>34200</v>
      </c>
      <c r="H475" s="689">
        <v>34148</v>
      </c>
      <c r="I475" s="1424"/>
      <c r="J475" s="669"/>
      <c r="K475" s="669"/>
      <c r="L475" s="669"/>
      <c r="M475" s="669"/>
      <c r="N475" s="670"/>
      <c r="O475" s="1577"/>
    </row>
    <row r="476" spans="1:15" s="1255" customFormat="1" ht="16.5">
      <c r="A476" s="1457">
        <v>469</v>
      </c>
      <c r="B476" s="1250"/>
      <c r="C476" s="1251"/>
      <c r="D476" s="1256" t="s">
        <v>602</v>
      </c>
      <c r="E476" s="1433"/>
      <c r="F476" s="1253"/>
      <c r="G476" s="1253"/>
      <c r="H476" s="1254"/>
      <c r="I476" s="1434">
        <f t="shared" si="5"/>
        <v>44450</v>
      </c>
      <c r="J476" s="1435"/>
      <c r="K476" s="1435"/>
      <c r="L476" s="1435">
        <v>44450</v>
      </c>
      <c r="M476" s="1435"/>
      <c r="N476" s="1436"/>
      <c r="O476" s="1437">
        <f>SUM(J476:N476)-I476</f>
        <v>0</v>
      </c>
    </row>
    <row r="477" spans="1:15" s="53" customFormat="1" ht="16.5">
      <c r="A477" s="1457">
        <v>470</v>
      </c>
      <c r="B477" s="524"/>
      <c r="C477" s="67"/>
      <c r="D477" s="68" t="s">
        <v>875</v>
      </c>
      <c r="E477" s="525"/>
      <c r="F477" s="526"/>
      <c r="G477" s="526"/>
      <c r="H477" s="527"/>
      <c r="I477" s="1423">
        <f t="shared" si="5"/>
        <v>34252</v>
      </c>
      <c r="J477" s="80"/>
      <c r="K477" s="80"/>
      <c r="L477" s="80">
        <v>34252</v>
      </c>
      <c r="M477" s="80"/>
      <c r="N477" s="81"/>
      <c r="O477" s="59"/>
    </row>
    <row r="478" spans="1:15" s="532" customFormat="1" ht="17.25">
      <c r="A478" s="1457">
        <v>471</v>
      </c>
      <c r="B478" s="528"/>
      <c r="C478" s="83"/>
      <c r="D478" s="76" t="s">
        <v>603</v>
      </c>
      <c r="E478" s="529"/>
      <c r="F478" s="530"/>
      <c r="G478" s="530"/>
      <c r="H478" s="531"/>
      <c r="I478" s="1402">
        <f t="shared" si="5"/>
        <v>0</v>
      </c>
      <c r="J478" s="650"/>
      <c r="K478" s="650"/>
      <c r="L478" s="650"/>
      <c r="M478" s="650"/>
      <c r="N478" s="651"/>
      <c r="O478" s="82"/>
    </row>
    <row r="479" spans="1:15" s="1576" customFormat="1" ht="17.25">
      <c r="A479" s="1457">
        <v>472</v>
      </c>
      <c r="B479" s="533"/>
      <c r="C479" s="67"/>
      <c r="D479" s="534" t="s">
        <v>984</v>
      </c>
      <c r="E479" s="525"/>
      <c r="F479" s="535"/>
      <c r="G479" s="535"/>
      <c r="H479" s="536"/>
      <c r="I479" s="340">
        <f t="shared" si="5"/>
        <v>34252</v>
      </c>
      <c r="J479" s="652">
        <f>SUM(J477:J478)</f>
        <v>0</v>
      </c>
      <c r="K479" s="652">
        <f>SUM(K477:K478)</f>
        <v>0</v>
      </c>
      <c r="L479" s="652">
        <f>SUM(L477:L478)</f>
        <v>34252</v>
      </c>
      <c r="M479" s="652">
        <f>SUM(M477:M478)</f>
        <v>0</v>
      </c>
      <c r="N479" s="653">
        <f>SUM(N477:N478)</f>
        <v>0</v>
      </c>
      <c r="O479" s="359"/>
    </row>
    <row r="480" spans="1:15" s="671" customFormat="1" ht="16.5">
      <c r="A480" s="1457">
        <v>473</v>
      </c>
      <c r="B480" s="665"/>
      <c r="C480" s="666">
        <v>79</v>
      </c>
      <c r="D480" s="68" t="s">
        <v>551</v>
      </c>
      <c r="E480" s="666" t="s">
        <v>33</v>
      </c>
      <c r="F480" s="667"/>
      <c r="G480" s="667">
        <v>38100</v>
      </c>
      <c r="H480" s="689">
        <v>38100</v>
      </c>
      <c r="I480" s="1424"/>
      <c r="J480" s="669"/>
      <c r="K480" s="669"/>
      <c r="L480" s="669"/>
      <c r="M480" s="669"/>
      <c r="N480" s="670"/>
      <c r="O480" s="1577"/>
    </row>
    <row r="481" spans="1:15" s="1255" customFormat="1" ht="16.5">
      <c r="A481" s="1457">
        <v>474</v>
      </c>
      <c r="B481" s="1250"/>
      <c r="C481" s="1251"/>
      <c r="D481" s="1256" t="s">
        <v>602</v>
      </c>
      <c r="E481" s="1433"/>
      <c r="F481" s="1253"/>
      <c r="G481" s="1253"/>
      <c r="H481" s="1254"/>
      <c r="I481" s="1434">
        <f t="shared" si="5"/>
        <v>38100</v>
      </c>
      <c r="J481" s="1435"/>
      <c r="K481" s="1435"/>
      <c r="L481" s="1435">
        <v>38100</v>
      </c>
      <c r="M481" s="1435"/>
      <c r="N481" s="1436"/>
      <c r="O481" s="1437">
        <f>SUM(J481:N481)-I481</f>
        <v>0</v>
      </c>
    </row>
    <row r="482" spans="1:15" s="53" customFormat="1" ht="16.5">
      <c r="A482" s="1457">
        <v>475</v>
      </c>
      <c r="B482" s="524"/>
      <c r="C482" s="67"/>
      <c r="D482" s="68" t="s">
        <v>875</v>
      </c>
      <c r="E482" s="525"/>
      <c r="F482" s="526"/>
      <c r="G482" s="526"/>
      <c r="H482" s="527"/>
      <c r="I482" s="1423">
        <f t="shared" si="5"/>
        <v>38100</v>
      </c>
      <c r="J482" s="80"/>
      <c r="K482" s="80"/>
      <c r="L482" s="80">
        <v>38100</v>
      </c>
      <c r="M482" s="80"/>
      <c r="N482" s="81"/>
      <c r="O482" s="59"/>
    </row>
    <row r="483" spans="1:15" s="532" customFormat="1" ht="17.25">
      <c r="A483" s="1457">
        <v>476</v>
      </c>
      <c r="B483" s="528"/>
      <c r="C483" s="83"/>
      <c r="D483" s="76" t="s">
        <v>603</v>
      </c>
      <c r="E483" s="529"/>
      <c r="F483" s="530"/>
      <c r="G483" s="530"/>
      <c r="H483" s="531"/>
      <c r="I483" s="1402">
        <f t="shared" si="5"/>
        <v>0</v>
      </c>
      <c r="J483" s="650"/>
      <c r="K483" s="650"/>
      <c r="L483" s="650"/>
      <c r="M483" s="650"/>
      <c r="N483" s="651"/>
      <c r="O483" s="82"/>
    </row>
    <row r="484" spans="1:15" s="1576" customFormat="1" ht="17.25">
      <c r="A484" s="1457">
        <v>477</v>
      </c>
      <c r="B484" s="533"/>
      <c r="C484" s="67"/>
      <c r="D484" s="534" t="s">
        <v>984</v>
      </c>
      <c r="E484" s="525"/>
      <c r="F484" s="535"/>
      <c r="G484" s="535"/>
      <c r="H484" s="536"/>
      <c r="I484" s="340">
        <f t="shared" si="5"/>
        <v>38100</v>
      </c>
      <c r="J484" s="652">
        <f>SUM(J482:J483)</f>
        <v>0</v>
      </c>
      <c r="K484" s="652">
        <f>SUM(K482:K483)</f>
        <v>0</v>
      </c>
      <c r="L484" s="652">
        <f>SUM(L482:L483)</f>
        <v>38100</v>
      </c>
      <c r="M484" s="652">
        <f>SUM(M482:M483)</f>
        <v>0</v>
      </c>
      <c r="N484" s="653">
        <f>SUM(N482:N483)</f>
        <v>0</v>
      </c>
      <c r="O484" s="359"/>
    </row>
    <row r="485" spans="1:15" s="59" customFormat="1" ht="17.25">
      <c r="A485" s="1457">
        <v>478</v>
      </c>
      <c r="B485" s="66"/>
      <c r="C485" s="67">
        <v>80</v>
      </c>
      <c r="D485" s="68" t="s">
        <v>283</v>
      </c>
      <c r="E485" s="67" t="s">
        <v>33</v>
      </c>
      <c r="F485" s="46">
        <v>34750</v>
      </c>
      <c r="G485" s="46">
        <v>38848</v>
      </c>
      <c r="H485" s="69">
        <v>38348</v>
      </c>
      <c r="I485" s="1423"/>
      <c r="J485" s="652"/>
      <c r="K485" s="652"/>
      <c r="L485" s="652"/>
      <c r="M485" s="652"/>
      <c r="N485" s="653"/>
      <c r="O485" s="359"/>
    </row>
    <row r="486" spans="1:15" s="1255" customFormat="1" ht="16.5">
      <c r="A486" s="1457">
        <v>479</v>
      </c>
      <c r="B486" s="1250"/>
      <c r="C486" s="1251"/>
      <c r="D486" s="1256" t="s">
        <v>602</v>
      </c>
      <c r="E486" s="1433"/>
      <c r="F486" s="1253"/>
      <c r="G486" s="1253"/>
      <c r="H486" s="1254"/>
      <c r="I486" s="1434">
        <f t="shared" si="5"/>
        <v>49172</v>
      </c>
      <c r="J486" s="1435"/>
      <c r="K486" s="1435"/>
      <c r="L486" s="1435">
        <v>49172</v>
      </c>
      <c r="M486" s="1435"/>
      <c r="N486" s="1436"/>
      <c r="O486" s="1437">
        <f>SUM(J486:N486)-I486</f>
        <v>0</v>
      </c>
    </row>
    <row r="487" spans="1:15" s="53" customFormat="1" ht="16.5">
      <c r="A487" s="1457">
        <v>480</v>
      </c>
      <c r="B487" s="524"/>
      <c r="C487" s="67"/>
      <c r="D487" s="68" t="s">
        <v>875</v>
      </c>
      <c r="E487" s="525"/>
      <c r="F487" s="526"/>
      <c r="G487" s="526"/>
      <c r="H487" s="527"/>
      <c r="I487" s="1423">
        <f t="shared" si="5"/>
        <v>49172</v>
      </c>
      <c r="J487" s="80"/>
      <c r="K487" s="80"/>
      <c r="L487" s="80">
        <v>49172</v>
      </c>
      <c r="M487" s="80"/>
      <c r="N487" s="81"/>
      <c r="O487" s="59"/>
    </row>
    <row r="488" spans="1:15" s="532" customFormat="1" ht="17.25">
      <c r="A488" s="1457">
        <v>481</v>
      </c>
      <c r="B488" s="528"/>
      <c r="C488" s="83"/>
      <c r="D488" s="76" t="s">
        <v>603</v>
      </c>
      <c r="E488" s="529"/>
      <c r="F488" s="530"/>
      <c r="G488" s="530"/>
      <c r="H488" s="531"/>
      <c r="I488" s="1402">
        <f t="shared" si="5"/>
        <v>0</v>
      </c>
      <c r="J488" s="650"/>
      <c r="K488" s="650"/>
      <c r="L488" s="650"/>
      <c r="M488" s="650"/>
      <c r="N488" s="651"/>
      <c r="O488" s="82"/>
    </row>
    <row r="489" spans="1:15" s="1576" customFormat="1" ht="17.25">
      <c r="A489" s="1457">
        <v>482</v>
      </c>
      <c r="B489" s="533"/>
      <c r="C489" s="67"/>
      <c r="D489" s="534" t="s">
        <v>984</v>
      </c>
      <c r="E489" s="525"/>
      <c r="F489" s="535"/>
      <c r="G489" s="535"/>
      <c r="H489" s="536"/>
      <c r="I489" s="340">
        <f t="shared" si="5"/>
        <v>49172</v>
      </c>
      <c r="J489" s="652">
        <f>SUM(J487:J488)</f>
        <v>0</v>
      </c>
      <c r="K489" s="652">
        <f>SUM(K487:K488)</f>
        <v>0</v>
      </c>
      <c r="L489" s="652">
        <f>SUM(L487:L488)</f>
        <v>49172</v>
      </c>
      <c r="M489" s="652">
        <f>SUM(M487:M488)</f>
        <v>0</v>
      </c>
      <c r="N489" s="653">
        <f>SUM(N487:N488)</f>
        <v>0</v>
      </c>
      <c r="O489" s="359"/>
    </row>
    <row r="490" spans="1:15" s="53" customFormat="1" ht="21.75" customHeight="1">
      <c r="A490" s="1457">
        <v>483</v>
      </c>
      <c r="B490" s="77"/>
      <c r="C490" s="73">
        <v>81</v>
      </c>
      <c r="D490" s="78" t="s">
        <v>284</v>
      </c>
      <c r="E490" s="73" t="s">
        <v>33</v>
      </c>
      <c r="F490" s="44"/>
      <c r="G490" s="44">
        <v>1500</v>
      </c>
      <c r="H490" s="79"/>
      <c r="I490" s="1423"/>
      <c r="J490" s="652"/>
      <c r="K490" s="652"/>
      <c r="L490" s="652"/>
      <c r="M490" s="652"/>
      <c r="N490" s="653"/>
      <c r="O490" s="1576"/>
    </row>
    <row r="491" spans="1:15" s="1255" customFormat="1" ht="16.5">
      <c r="A491" s="1457">
        <v>484</v>
      </c>
      <c r="B491" s="1250"/>
      <c r="C491" s="1251"/>
      <c r="D491" s="1256" t="s">
        <v>602</v>
      </c>
      <c r="E491" s="1433"/>
      <c r="F491" s="1253"/>
      <c r="G491" s="1253"/>
      <c r="H491" s="1254"/>
      <c r="I491" s="1434">
        <f t="shared" si="5"/>
        <v>0</v>
      </c>
      <c r="J491" s="1435"/>
      <c r="K491" s="1435"/>
      <c r="L491" s="1435"/>
      <c r="M491" s="1435"/>
      <c r="N491" s="1436"/>
      <c r="O491" s="1437">
        <f>SUM(J491:N491)-I491</f>
        <v>0</v>
      </c>
    </row>
    <row r="492" spans="1:15" s="53" customFormat="1" ht="16.5">
      <c r="A492" s="1457">
        <v>485</v>
      </c>
      <c r="B492" s="524"/>
      <c r="C492" s="67"/>
      <c r="D492" s="68" t="s">
        <v>875</v>
      </c>
      <c r="E492" s="525"/>
      <c r="F492" s="526"/>
      <c r="G492" s="526"/>
      <c r="H492" s="527"/>
      <c r="I492" s="1423">
        <f t="shared" si="5"/>
        <v>1500</v>
      </c>
      <c r="J492" s="80"/>
      <c r="K492" s="80"/>
      <c r="L492" s="80">
        <v>1500</v>
      </c>
      <c r="M492" s="80"/>
      <c r="N492" s="81"/>
      <c r="O492" s="59"/>
    </row>
    <row r="493" spans="1:15" s="532" customFormat="1" ht="17.25">
      <c r="A493" s="1457">
        <v>486</v>
      </c>
      <c r="B493" s="528"/>
      <c r="C493" s="83"/>
      <c r="D493" s="76" t="s">
        <v>603</v>
      </c>
      <c r="E493" s="529"/>
      <c r="F493" s="530"/>
      <c r="G493" s="530"/>
      <c r="H493" s="531"/>
      <c r="I493" s="1402">
        <f t="shared" si="5"/>
        <v>0</v>
      </c>
      <c r="J493" s="650"/>
      <c r="K493" s="650"/>
      <c r="L493" s="650"/>
      <c r="M493" s="650"/>
      <c r="N493" s="651"/>
      <c r="O493" s="82"/>
    </row>
    <row r="494" spans="1:15" s="1576" customFormat="1" ht="17.25">
      <c r="A494" s="1457">
        <v>487</v>
      </c>
      <c r="B494" s="533"/>
      <c r="C494" s="67"/>
      <c r="D494" s="534" t="s">
        <v>984</v>
      </c>
      <c r="E494" s="525"/>
      <c r="F494" s="535"/>
      <c r="G494" s="535"/>
      <c r="H494" s="536"/>
      <c r="I494" s="340">
        <f t="shared" si="5"/>
        <v>1500</v>
      </c>
      <c r="J494" s="652">
        <f>SUM(J492:J493)</f>
        <v>0</v>
      </c>
      <c r="K494" s="652">
        <f>SUM(K492:K493)</f>
        <v>0</v>
      </c>
      <c r="L494" s="652">
        <f>SUM(L492:L493)</f>
        <v>1500</v>
      </c>
      <c r="M494" s="652">
        <f>SUM(M492:M493)</f>
        <v>0</v>
      </c>
      <c r="N494" s="653">
        <f>SUM(N492:N493)</f>
        <v>0</v>
      </c>
      <c r="O494" s="359"/>
    </row>
    <row r="495" spans="1:15" s="53" customFormat="1" ht="21.75" customHeight="1">
      <c r="A495" s="1457">
        <v>488</v>
      </c>
      <c r="B495" s="77"/>
      <c r="C495" s="73">
        <v>82</v>
      </c>
      <c r="D495" s="78" t="s">
        <v>285</v>
      </c>
      <c r="E495" s="73" t="s">
        <v>33</v>
      </c>
      <c r="F495" s="44"/>
      <c r="G495" s="44">
        <v>12300</v>
      </c>
      <c r="H495" s="79">
        <v>12700</v>
      </c>
      <c r="I495" s="1423"/>
      <c r="J495" s="652"/>
      <c r="K495" s="652"/>
      <c r="L495" s="652"/>
      <c r="M495" s="652"/>
      <c r="N495" s="653"/>
      <c r="O495" s="1576"/>
    </row>
    <row r="496" spans="1:15" s="1255" customFormat="1" ht="16.5">
      <c r="A496" s="1457">
        <v>489</v>
      </c>
      <c r="B496" s="1250"/>
      <c r="C496" s="1251"/>
      <c r="D496" s="1256" t="s">
        <v>602</v>
      </c>
      <c r="E496" s="1433"/>
      <c r="F496" s="1253"/>
      <c r="G496" s="1253"/>
      <c r="H496" s="1254"/>
      <c r="I496" s="1434">
        <f t="shared" si="5"/>
        <v>24851</v>
      </c>
      <c r="J496" s="1435"/>
      <c r="K496" s="1435"/>
      <c r="L496" s="1435">
        <v>24851</v>
      </c>
      <c r="M496" s="1435"/>
      <c r="N496" s="1436"/>
      <c r="O496" s="1437">
        <f>SUM(J496:N496)-I496</f>
        <v>0</v>
      </c>
    </row>
    <row r="497" spans="1:15" s="53" customFormat="1" ht="16.5">
      <c r="A497" s="1457">
        <v>490</v>
      </c>
      <c r="B497" s="524"/>
      <c r="C497" s="67"/>
      <c r="D497" s="68" t="s">
        <v>875</v>
      </c>
      <c r="E497" s="525"/>
      <c r="F497" s="526"/>
      <c r="G497" s="526"/>
      <c r="H497" s="527"/>
      <c r="I497" s="1423">
        <f t="shared" si="5"/>
        <v>24851</v>
      </c>
      <c r="J497" s="80"/>
      <c r="K497" s="80"/>
      <c r="L497" s="80">
        <v>24851</v>
      </c>
      <c r="M497" s="80"/>
      <c r="N497" s="81"/>
      <c r="O497" s="59"/>
    </row>
    <row r="498" spans="1:15" s="532" customFormat="1" ht="17.25">
      <c r="A498" s="1457">
        <v>491</v>
      </c>
      <c r="B498" s="528"/>
      <c r="C498" s="83"/>
      <c r="D498" s="76" t="s">
        <v>603</v>
      </c>
      <c r="E498" s="529"/>
      <c r="F498" s="530"/>
      <c r="G498" s="530"/>
      <c r="H498" s="531"/>
      <c r="I498" s="1402">
        <f aca="true" t="shared" si="6" ref="I498:I577">SUM(J498:N498)</f>
        <v>0</v>
      </c>
      <c r="J498" s="650"/>
      <c r="K498" s="650"/>
      <c r="L498" s="650"/>
      <c r="M498" s="650"/>
      <c r="N498" s="651"/>
      <c r="O498" s="82"/>
    </row>
    <row r="499" spans="1:15" s="1576" customFormat="1" ht="17.25">
      <c r="A499" s="1457">
        <v>492</v>
      </c>
      <c r="B499" s="533"/>
      <c r="C499" s="67"/>
      <c r="D499" s="534" t="s">
        <v>984</v>
      </c>
      <c r="E499" s="525"/>
      <c r="F499" s="535"/>
      <c r="G499" s="535"/>
      <c r="H499" s="536"/>
      <c r="I499" s="340">
        <f t="shared" si="6"/>
        <v>24851</v>
      </c>
      <c r="J499" s="652">
        <f>SUM(J497:J498)</f>
        <v>0</v>
      </c>
      <c r="K499" s="652">
        <f>SUM(K497:K498)</f>
        <v>0</v>
      </c>
      <c r="L499" s="652">
        <f>SUM(L497:L498)</f>
        <v>24851</v>
      </c>
      <c r="M499" s="652">
        <f>SUM(M497:M498)</f>
        <v>0</v>
      </c>
      <c r="N499" s="653">
        <f>SUM(N497:N498)</f>
        <v>0</v>
      </c>
      <c r="O499" s="359"/>
    </row>
    <row r="500" spans="1:15" s="59" customFormat="1" ht="17.25">
      <c r="A500" s="1457">
        <v>493</v>
      </c>
      <c r="B500" s="66"/>
      <c r="C500" s="67">
        <v>83</v>
      </c>
      <c r="D500" s="68" t="s">
        <v>286</v>
      </c>
      <c r="E500" s="67" t="s">
        <v>33</v>
      </c>
      <c r="F500" s="46"/>
      <c r="G500" s="46">
        <v>400</v>
      </c>
      <c r="H500" s="69">
        <v>201</v>
      </c>
      <c r="I500" s="1423"/>
      <c r="J500" s="652"/>
      <c r="K500" s="652"/>
      <c r="L500" s="652"/>
      <c r="M500" s="652"/>
      <c r="N500" s="653"/>
      <c r="O500" s="359"/>
    </row>
    <row r="501" spans="1:15" s="1255" customFormat="1" ht="16.5">
      <c r="A501" s="1457">
        <v>494</v>
      </c>
      <c r="B501" s="1250"/>
      <c r="C501" s="1251"/>
      <c r="D501" s="1256" t="s">
        <v>602</v>
      </c>
      <c r="E501" s="1433"/>
      <c r="F501" s="1253"/>
      <c r="G501" s="1253"/>
      <c r="H501" s="1254"/>
      <c r="I501" s="1434">
        <f t="shared" si="6"/>
        <v>400</v>
      </c>
      <c r="J501" s="1435"/>
      <c r="K501" s="1435"/>
      <c r="L501" s="1435">
        <v>400</v>
      </c>
      <c r="M501" s="1435"/>
      <c r="N501" s="1436"/>
      <c r="O501" s="1437">
        <f>SUM(J501:N501)-I501</f>
        <v>0</v>
      </c>
    </row>
    <row r="502" spans="1:15" s="53" customFormat="1" ht="16.5">
      <c r="A502" s="1457">
        <v>495</v>
      </c>
      <c r="B502" s="524"/>
      <c r="C502" s="67"/>
      <c r="D502" s="68" t="s">
        <v>875</v>
      </c>
      <c r="E502" s="525"/>
      <c r="F502" s="526"/>
      <c r="G502" s="526"/>
      <c r="H502" s="527"/>
      <c r="I502" s="1423">
        <f t="shared" si="6"/>
        <v>599</v>
      </c>
      <c r="J502" s="80"/>
      <c r="K502" s="80"/>
      <c r="L502" s="80">
        <v>599</v>
      </c>
      <c r="M502" s="80"/>
      <c r="N502" s="81"/>
      <c r="O502" s="59"/>
    </row>
    <row r="503" spans="1:15" s="532" customFormat="1" ht="17.25">
      <c r="A503" s="1457">
        <v>496</v>
      </c>
      <c r="B503" s="528"/>
      <c r="C503" s="83"/>
      <c r="D503" s="76" t="s">
        <v>603</v>
      </c>
      <c r="E503" s="529"/>
      <c r="F503" s="530"/>
      <c r="G503" s="530"/>
      <c r="H503" s="531"/>
      <c r="I503" s="1402">
        <f t="shared" si="6"/>
        <v>0</v>
      </c>
      <c r="J503" s="650"/>
      <c r="K503" s="650"/>
      <c r="L503" s="650"/>
      <c r="M503" s="650"/>
      <c r="N503" s="651"/>
      <c r="O503" s="82"/>
    </row>
    <row r="504" spans="1:15" s="1576" customFormat="1" ht="17.25">
      <c r="A504" s="1457">
        <v>497</v>
      </c>
      <c r="B504" s="533"/>
      <c r="C504" s="67"/>
      <c r="D504" s="534" t="s">
        <v>984</v>
      </c>
      <c r="E504" s="525"/>
      <c r="F504" s="535"/>
      <c r="G504" s="535"/>
      <c r="H504" s="536"/>
      <c r="I504" s="340">
        <f t="shared" si="6"/>
        <v>599</v>
      </c>
      <c r="J504" s="652">
        <f>SUM(J502:J503)</f>
        <v>0</v>
      </c>
      <c r="K504" s="652">
        <f>SUM(K502:K503)</f>
        <v>0</v>
      </c>
      <c r="L504" s="652">
        <f>SUM(L502:L503)</f>
        <v>599</v>
      </c>
      <c r="M504" s="652">
        <f>SUM(M502:M503)</f>
        <v>0</v>
      </c>
      <c r="N504" s="653">
        <f>SUM(N502:N503)</f>
        <v>0</v>
      </c>
      <c r="O504" s="359"/>
    </row>
    <row r="505" spans="1:15" s="59" customFormat="1" ht="33">
      <c r="A505" s="1457">
        <v>498</v>
      </c>
      <c r="B505" s="66"/>
      <c r="C505" s="67">
        <v>84</v>
      </c>
      <c r="D505" s="68" t="s">
        <v>287</v>
      </c>
      <c r="E505" s="67" t="s">
        <v>33</v>
      </c>
      <c r="F505" s="46"/>
      <c r="G505" s="46">
        <v>1000</v>
      </c>
      <c r="H505" s="69">
        <v>500</v>
      </c>
      <c r="I505" s="1423"/>
      <c r="J505" s="652"/>
      <c r="K505" s="652"/>
      <c r="L505" s="652"/>
      <c r="M505" s="652"/>
      <c r="N505" s="653"/>
      <c r="O505" s="359"/>
    </row>
    <row r="506" spans="1:15" s="1255" customFormat="1" ht="16.5">
      <c r="A506" s="1457">
        <v>499</v>
      </c>
      <c r="B506" s="1250"/>
      <c r="C506" s="1251"/>
      <c r="D506" s="1256" t="s">
        <v>602</v>
      </c>
      <c r="E506" s="1433"/>
      <c r="F506" s="1253"/>
      <c r="G506" s="1253"/>
      <c r="H506" s="1254"/>
      <c r="I506" s="1434">
        <f t="shared" si="6"/>
        <v>0</v>
      </c>
      <c r="J506" s="1435"/>
      <c r="K506" s="1435"/>
      <c r="L506" s="1435"/>
      <c r="M506" s="1435"/>
      <c r="N506" s="1436"/>
      <c r="O506" s="1437">
        <f>SUM(J506:N506)-I506</f>
        <v>0</v>
      </c>
    </row>
    <row r="507" spans="1:15" s="53" customFormat="1" ht="16.5">
      <c r="A507" s="1457">
        <v>500</v>
      </c>
      <c r="B507" s="524"/>
      <c r="C507" s="67"/>
      <c r="D507" s="68" t="s">
        <v>875</v>
      </c>
      <c r="E507" s="525"/>
      <c r="F507" s="526"/>
      <c r="G507" s="526"/>
      <c r="H507" s="527"/>
      <c r="I507" s="1423">
        <f t="shared" si="6"/>
        <v>500</v>
      </c>
      <c r="J507" s="80"/>
      <c r="K507" s="80"/>
      <c r="L507" s="80">
        <v>500</v>
      </c>
      <c r="M507" s="80"/>
      <c r="N507" s="81"/>
      <c r="O507" s="59"/>
    </row>
    <row r="508" spans="1:15" s="532" customFormat="1" ht="17.25">
      <c r="A508" s="1457">
        <v>501</v>
      </c>
      <c r="B508" s="528"/>
      <c r="C508" s="83"/>
      <c r="D508" s="76" t="s">
        <v>603</v>
      </c>
      <c r="E508" s="529"/>
      <c r="F508" s="530"/>
      <c r="G508" s="530"/>
      <c r="H508" s="531"/>
      <c r="I508" s="1402">
        <f t="shared" si="6"/>
        <v>0</v>
      </c>
      <c r="J508" s="650"/>
      <c r="K508" s="650"/>
      <c r="L508" s="650"/>
      <c r="M508" s="650"/>
      <c r="N508" s="651"/>
      <c r="O508" s="82"/>
    </row>
    <row r="509" spans="1:15" s="1576" customFormat="1" ht="17.25">
      <c r="A509" s="1457">
        <v>502</v>
      </c>
      <c r="B509" s="533"/>
      <c r="C509" s="67"/>
      <c r="D509" s="534" t="s">
        <v>984</v>
      </c>
      <c r="E509" s="525"/>
      <c r="F509" s="535"/>
      <c r="G509" s="535"/>
      <c r="H509" s="536"/>
      <c r="I509" s="340">
        <f t="shared" si="6"/>
        <v>500</v>
      </c>
      <c r="J509" s="652">
        <f>SUM(J507:J508)</f>
        <v>0</v>
      </c>
      <c r="K509" s="652">
        <f>SUM(K507:K508)</f>
        <v>0</v>
      </c>
      <c r="L509" s="652">
        <f>SUM(L507:L508)</f>
        <v>500</v>
      </c>
      <c r="M509" s="652">
        <f>SUM(M507:M508)</f>
        <v>0</v>
      </c>
      <c r="N509" s="653">
        <f>SUM(N507:N508)</f>
        <v>0</v>
      </c>
      <c r="O509" s="359"/>
    </row>
    <row r="510" spans="1:15" s="59" customFormat="1" ht="33">
      <c r="A510" s="1457">
        <v>503</v>
      </c>
      <c r="B510" s="66"/>
      <c r="C510" s="67">
        <v>85</v>
      </c>
      <c r="D510" s="68" t="s">
        <v>288</v>
      </c>
      <c r="E510" s="67" t="s">
        <v>33</v>
      </c>
      <c r="F510" s="46"/>
      <c r="G510" s="46">
        <v>1000</v>
      </c>
      <c r="H510" s="69">
        <v>841</v>
      </c>
      <c r="I510" s="1423"/>
      <c r="J510" s="652"/>
      <c r="K510" s="652"/>
      <c r="L510" s="652"/>
      <c r="M510" s="652"/>
      <c r="N510" s="653"/>
      <c r="O510" s="359"/>
    </row>
    <row r="511" spans="1:15" s="1255" customFormat="1" ht="16.5">
      <c r="A511" s="1457">
        <v>504</v>
      </c>
      <c r="B511" s="1250"/>
      <c r="C511" s="1251"/>
      <c r="D511" s="1256" t="s">
        <v>602</v>
      </c>
      <c r="E511" s="1433"/>
      <c r="F511" s="1253"/>
      <c r="G511" s="1253"/>
      <c r="H511" s="1254"/>
      <c r="I511" s="1434">
        <f t="shared" si="6"/>
        <v>1000</v>
      </c>
      <c r="J511" s="1435"/>
      <c r="K511" s="1435"/>
      <c r="L511" s="1435">
        <v>1000</v>
      </c>
      <c r="M511" s="1435"/>
      <c r="N511" s="1436"/>
      <c r="O511" s="1437">
        <f>SUM(J511:N511)-I511</f>
        <v>0</v>
      </c>
    </row>
    <row r="512" spans="1:15" s="53" customFormat="1" ht="16.5">
      <c r="A512" s="1457">
        <v>505</v>
      </c>
      <c r="B512" s="524"/>
      <c r="C512" s="67"/>
      <c r="D512" s="68" t="s">
        <v>875</v>
      </c>
      <c r="E512" s="525"/>
      <c r="F512" s="526"/>
      <c r="G512" s="526"/>
      <c r="H512" s="527"/>
      <c r="I512" s="1423">
        <f t="shared" si="6"/>
        <v>1159</v>
      </c>
      <c r="J512" s="80"/>
      <c r="K512" s="80"/>
      <c r="L512" s="80">
        <v>1159</v>
      </c>
      <c r="M512" s="80"/>
      <c r="N512" s="81"/>
      <c r="O512" s="59"/>
    </row>
    <row r="513" spans="1:15" s="532" customFormat="1" ht="17.25">
      <c r="A513" s="1457">
        <v>506</v>
      </c>
      <c r="B513" s="528"/>
      <c r="C513" s="83"/>
      <c r="D513" s="76" t="s">
        <v>603</v>
      </c>
      <c r="E513" s="529"/>
      <c r="F513" s="530"/>
      <c r="G513" s="530"/>
      <c r="H513" s="531"/>
      <c r="I513" s="1402">
        <f t="shared" si="6"/>
        <v>0</v>
      </c>
      <c r="J513" s="650"/>
      <c r="K513" s="650"/>
      <c r="L513" s="650"/>
      <c r="M513" s="650"/>
      <c r="N513" s="651"/>
      <c r="O513" s="82"/>
    </row>
    <row r="514" spans="1:15" s="1576" customFormat="1" ht="17.25">
      <c r="A514" s="1457">
        <v>507</v>
      </c>
      <c r="B514" s="533"/>
      <c r="C514" s="67"/>
      <c r="D514" s="534" t="s">
        <v>984</v>
      </c>
      <c r="E514" s="525"/>
      <c r="F514" s="535"/>
      <c r="G514" s="535"/>
      <c r="H514" s="536"/>
      <c r="I514" s="340">
        <f t="shared" si="6"/>
        <v>1159</v>
      </c>
      <c r="J514" s="652">
        <f>SUM(J512:J513)</f>
        <v>0</v>
      </c>
      <c r="K514" s="652">
        <f>SUM(K512:K513)</f>
        <v>0</v>
      </c>
      <c r="L514" s="652">
        <f>SUM(L512:L513)</f>
        <v>1159</v>
      </c>
      <c r="M514" s="652">
        <f>SUM(M512:M513)</f>
        <v>0</v>
      </c>
      <c r="N514" s="653">
        <f>SUM(N512:N513)</f>
        <v>0</v>
      </c>
      <c r="O514" s="359"/>
    </row>
    <row r="515" spans="1:15" s="59" customFormat="1" ht="17.25">
      <c r="A515" s="1457">
        <v>508</v>
      </c>
      <c r="B515" s="66"/>
      <c r="C515" s="67">
        <v>86</v>
      </c>
      <c r="D515" s="68" t="s">
        <v>289</v>
      </c>
      <c r="E515" s="67" t="s">
        <v>31</v>
      </c>
      <c r="F515" s="46">
        <v>46</v>
      </c>
      <c r="G515" s="46">
        <v>1700</v>
      </c>
      <c r="H515" s="69"/>
      <c r="I515" s="1423"/>
      <c r="J515" s="652"/>
      <c r="K515" s="652"/>
      <c r="L515" s="652"/>
      <c r="M515" s="652"/>
      <c r="N515" s="653"/>
      <c r="O515" s="359"/>
    </row>
    <row r="516" spans="1:15" s="1255" customFormat="1" ht="16.5">
      <c r="A516" s="1457">
        <v>509</v>
      </c>
      <c r="B516" s="1250"/>
      <c r="C516" s="1251"/>
      <c r="D516" s="1256" t="s">
        <v>602</v>
      </c>
      <c r="E516" s="1433"/>
      <c r="F516" s="1253"/>
      <c r="G516" s="1253"/>
      <c r="H516" s="1254"/>
      <c r="I516" s="1434">
        <f t="shared" si="6"/>
        <v>2000</v>
      </c>
      <c r="J516" s="1435"/>
      <c r="K516" s="1435"/>
      <c r="L516" s="1435">
        <v>2000</v>
      </c>
      <c r="M516" s="1435"/>
      <c r="N516" s="1436"/>
      <c r="O516" s="1437">
        <f>SUM(J516:N516)-I516</f>
        <v>0</v>
      </c>
    </row>
    <row r="517" spans="1:15" s="53" customFormat="1" ht="16.5">
      <c r="A517" s="1457">
        <v>510</v>
      </c>
      <c r="B517" s="524"/>
      <c r="C517" s="67"/>
      <c r="D517" s="68" t="s">
        <v>875</v>
      </c>
      <c r="E517" s="525"/>
      <c r="F517" s="526"/>
      <c r="G517" s="526"/>
      <c r="H517" s="527"/>
      <c r="I517" s="1423">
        <f t="shared" si="6"/>
        <v>3530</v>
      </c>
      <c r="J517" s="80"/>
      <c r="K517" s="80"/>
      <c r="L517" s="80">
        <v>3530</v>
      </c>
      <c r="M517" s="80"/>
      <c r="N517" s="81"/>
      <c r="O517" s="59"/>
    </row>
    <row r="518" spans="1:15" s="532" customFormat="1" ht="17.25">
      <c r="A518" s="1457">
        <v>511</v>
      </c>
      <c r="B518" s="528"/>
      <c r="C518" s="83"/>
      <c r="D518" s="76" t="s">
        <v>603</v>
      </c>
      <c r="E518" s="529"/>
      <c r="F518" s="530"/>
      <c r="G518" s="530"/>
      <c r="H518" s="531"/>
      <c r="I518" s="1402">
        <f t="shared" si="6"/>
        <v>0</v>
      </c>
      <c r="J518" s="650"/>
      <c r="K518" s="650"/>
      <c r="L518" s="650"/>
      <c r="M518" s="650"/>
      <c r="N518" s="651"/>
      <c r="O518" s="82"/>
    </row>
    <row r="519" spans="1:15" s="1576" customFormat="1" ht="17.25">
      <c r="A519" s="1457">
        <v>512</v>
      </c>
      <c r="B519" s="533"/>
      <c r="C519" s="67"/>
      <c r="D519" s="534" t="s">
        <v>984</v>
      </c>
      <c r="E519" s="525"/>
      <c r="F519" s="535"/>
      <c r="G519" s="535"/>
      <c r="H519" s="536"/>
      <c r="I519" s="340">
        <f t="shared" si="6"/>
        <v>3530</v>
      </c>
      <c r="J519" s="652">
        <f>SUM(J517:J518)</f>
        <v>0</v>
      </c>
      <c r="K519" s="652">
        <f>SUM(K517:K518)</f>
        <v>0</v>
      </c>
      <c r="L519" s="652">
        <f>SUM(L517:L518)</f>
        <v>3530</v>
      </c>
      <c r="M519" s="652">
        <f>SUM(M517:M518)</f>
        <v>0</v>
      </c>
      <c r="N519" s="653">
        <f>SUM(N517:N518)</f>
        <v>0</v>
      </c>
      <c r="O519" s="359"/>
    </row>
    <row r="520" spans="1:15" s="59" customFormat="1" ht="17.25">
      <c r="A520" s="1457">
        <v>513</v>
      </c>
      <c r="B520" s="66"/>
      <c r="C520" s="67">
        <v>87</v>
      </c>
      <c r="D520" s="68" t="s">
        <v>290</v>
      </c>
      <c r="E520" s="67" t="s">
        <v>31</v>
      </c>
      <c r="F520" s="46">
        <v>843</v>
      </c>
      <c r="G520" s="46">
        <v>4800</v>
      </c>
      <c r="H520" s="69">
        <v>244</v>
      </c>
      <c r="I520" s="1423"/>
      <c r="J520" s="652"/>
      <c r="K520" s="652"/>
      <c r="L520" s="652"/>
      <c r="M520" s="652"/>
      <c r="N520" s="653"/>
      <c r="O520" s="359"/>
    </row>
    <row r="521" spans="1:15" s="1255" customFormat="1" ht="16.5">
      <c r="A521" s="1457">
        <v>514</v>
      </c>
      <c r="B521" s="1250"/>
      <c r="C521" s="1251"/>
      <c r="D521" s="1256" t="s">
        <v>602</v>
      </c>
      <c r="E521" s="1433"/>
      <c r="F521" s="1253"/>
      <c r="G521" s="1253"/>
      <c r="H521" s="1254"/>
      <c r="I521" s="1434">
        <f t="shared" si="6"/>
        <v>6000</v>
      </c>
      <c r="J521" s="1435"/>
      <c r="K521" s="1435"/>
      <c r="L521" s="1435">
        <v>6000</v>
      </c>
      <c r="M521" s="1435"/>
      <c r="N521" s="1436"/>
      <c r="O521" s="1437">
        <f>SUM(J521:N521)-I521</f>
        <v>0</v>
      </c>
    </row>
    <row r="522" spans="1:15" s="53" customFormat="1" ht="16.5">
      <c r="A522" s="1457">
        <v>515</v>
      </c>
      <c r="B522" s="524"/>
      <c r="C522" s="67"/>
      <c r="D522" s="68" t="s">
        <v>875</v>
      </c>
      <c r="E522" s="525"/>
      <c r="F522" s="526"/>
      <c r="G522" s="526"/>
      <c r="H522" s="527"/>
      <c r="I522" s="1423">
        <f t="shared" si="6"/>
        <v>9363</v>
      </c>
      <c r="J522" s="80"/>
      <c r="K522" s="80">
        <v>15</v>
      </c>
      <c r="L522" s="80">
        <v>9348</v>
      </c>
      <c r="M522" s="80"/>
      <c r="N522" s="81"/>
      <c r="O522" s="59"/>
    </row>
    <row r="523" spans="1:15" s="532" customFormat="1" ht="17.25">
      <c r="A523" s="1457">
        <v>516</v>
      </c>
      <c r="B523" s="528"/>
      <c r="C523" s="83"/>
      <c r="D523" s="76" t="s">
        <v>603</v>
      </c>
      <c r="E523" s="529"/>
      <c r="F523" s="530"/>
      <c r="G523" s="530"/>
      <c r="H523" s="531"/>
      <c r="I523" s="1402">
        <f t="shared" si="6"/>
        <v>0</v>
      </c>
      <c r="J523" s="650"/>
      <c r="K523" s="650"/>
      <c r="L523" s="650"/>
      <c r="M523" s="650"/>
      <c r="N523" s="651"/>
      <c r="O523" s="82"/>
    </row>
    <row r="524" spans="1:15" s="1576" customFormat="1" ht="17.25">
      <c r="A524" s="1457">
        <v>517</v>
      </c>
      <c r="B524" s="533"/>
      <c r="C524" s="67"/>
      <c r="D524" s="534" t="s">
        <v>984</v>
      </c>
      <c r="E524" s="525"/>
      <c r="F524" s="535"/>
      <c r="G524" s="535"/>
      <c r="H524" s="536"/>
      <c r="I524" s="340">
        <f t="shared" si="6"/>
        <v>9363</v>
      </c>
      <c r="J524" s="652">
        <f>SUM(J522:J523)</f>
        <v>0</v>
      </c>
      <c r="K524" s="652">
        <f>SUM(K522:K523)</f>
        <v>15</v>
      </c>
      <c r="L524" s="652">
        <f>SUM(L522:L523)</f>
        <v>9348</v>
      </c>
      <c r="M524" s="652">
        <f>SUM(M522:M523)</f>
        <v>0</v>
      </c>
      <c r="N524" s="653">
        <f>SUM(N522:N523)</f>
        <v>0</v>
      </c>
      <c r="O524" s="359"/>
    </row>
    <row r="525" spans="1:15" s="59" customFormat="1" ht="17.25">
      <c r="A525" s="1457">
        <v>518</v>
      </c>
      <c r="B525" s="66"/>
      <c r="C525" s="67">
        <v>88</v>
      </c>
      <c r="D525" s="68" t="s">
        <v>291</v>
      </c>
      <c r="E525" s="67" t="s">
        <v>31</v>
      </c>
      <c r="F525" s="46">
        <v>88514</v>
      </c>
      <c r="G525" s="46">
        <v>148000</v>
      </c>
      <c r="H525" s="69">
        <v>141137</v>
      </c>
      <c r="I525" s="1423"/>
      <c r="J525" s="652"/>
      <c r="K525" s="652"/>
      <c r="L525" s="652"/>
      <c r="M525" s="652"/>
      <c r="N525" s="653"/>
      <c r="O525" s="359"/>
    </row>
    <row r="526" spans="1:15" s="1255" customFormat="1" ht="16.5">
      <c r="A526" s="1457">
        <v>519</v>
      </c>
      <c r="B526" s="1250"/>
      <c r="C526" s="1251"/>
      <c r="D526" s="1256" t="s">
        <v>602</v>
      </c>
      <c r="E526" s="1433"/>
      <c r="F526" s="1253"/>
      <c r="G526" s="1253"/>
      <c r="H526" s="1254"/>
      <c r="I526" s="1434">
        <f t="shared" si="6"/>
        <v>150000</v>
      </c>
      <c r="J526" s="1435"/>
      <c r="K526" s="1435"/>
      <c r="L526" s="1435">
        <v>150000</v>
      </c>
      <c r="M526" s="1435"/>
      <c r="N526" s="1436"/>
      <c r="O526" s="1437">
        <f>SUM(J526:N526)-I526</f>
        <v>0</v>
      </c>
    </row>
    <row r="527" spans="1:15" s="53" customFormat="1" ht="16.5">
      <c r="A527" s="1457">
        <v>520</v>
      </c>
      <c r="B527" s="524"/>
      <c r="C527" s="67"/>
      <c r="D527" s="68" t="s">
        <v>875</v>
      </c>
      <c r="E527" s="525"/>
      <c r="F527" s="526"/>
      <c r="G527" s="526"/>
      <c r="H527" s="527"/>
      <c r="I527" s="1423">
        <f t="shared" si="6"/>
        <v>194127</v>
      </c>
      <c r="J527" s="80"/>
      <c r="K527" s="80"/>
      <c r="L527" s="80">
        <v>194127</v>
      </c>
      <c r="M527" s="80"/>
      <c r="N527" s="81"/>
      <c r="O527" s="59"/>
    </row>
    <row r="528" spans="1:15" s="532" customFormat="1" ht="17.25">
      <c r="A528" s="1457">
        <v>521</v>
      </c>
      <c r="B528" s="528"/>
      <c r="C528" s="83"/>
      <c r="D528" s="76" t="s">
        <v>1024</v>
      </c>
      <c r="E528" s="529"/>
      <c r="F528" s="530"/>
      <c r="G528" s="530"/>
      <c r="H528" s="531"/>
      <c r="I528" s="1402">
        <f t="shared" si="6"/>
        <v>2673</v>
      </c>
      <c r="J528" s="650"/>
      <c r="K528" s="650"/>
      <c r="L528" s="650">
        <v>2673</v>
      </c>
      <c r="M528" s="650"/>
      <c r="N528" s="651"/>
      <c r="O528" s="82"/>
    </row>
    <row r="529" spans="1:15" s="1576" customFormat="1" ht="17.25">
      <c r="A529" s="1457">
        <v>522</v>
      </c>
      <c r="B529" s="533"/>
      <c r="C529" s="67"/>
      <c r="D529" s="534" t="s">
        <v>984</v>
      </c>
      <c r="E529" s="525"/>
      <c r="F529" s="535"/>
      <c r="G529" s="535"/>
      <c r="H529" s="536"/>
      <c r="I529" s="340">
        <f t="shared" si="6"/>
        <v>196800</v>
      </c>
      <c r="J529" s="652">
        <f>SUM(J527:J528)</f>
        <v>0</v>
      </c>
      <c r="K529" s="652">
        <f>SUM(K527:K528)</f>
        <v>0</v>
      </c>
      <c r="L529" s="652">
        <f>SUM(L527:L528)</f>
        <v>196800</v>
      </c>
      <c r="M529" s="652">
        <f>SUM(M527:M528)</f>
        <v>0</v>
      </c>
      <c r="N529" s="653">
        <f>SUM(N527:N528)</f>
        <v>0</v>
      </c>
      <c r="O529" s="359"/>
    </row>
    <row r="530" spans="1:15" s="59" customFormat="1" ht="17.25">
      <c r="A530" s="1457">
        <v>523</v>
      </c>
      <c r="B530" s="66"/>
      <c r="C530" s="67">
        <v>89</v>
      </c>
      <c r="D530" s="68" t="s">
        <v>11</v>
      </c>
      <c r="E530" s="67" t="s">
        <v>31</v>
      </c>
      <c r="F530" s="46">
        <v>251820</v>
      </c>
      <c r="G530" s="46">
        <v>278000</v>
      </c>
      <c r="H530" s="69">
        <v>279334</v>
      </c>
      <c r="I530" s="1423"/>
      <c r="J530" s="652"/>
      <c r="K530" s="652"/>
      <c r="L530" s="652"/>
      <c r="M530" s="652"/>
      <c r="N530" s="653"/>
      <c r="O530" s="359"/>
    </row>
    <row r="531" spans="1:15" s="1255" customFormat="1" ht="16.5">
      <c r="A531" s="1457">
        <v>524</v>
      </c>
      <c r="B531" s="1250"/>
      <c r="C531" s="1251"/>
      <c r="D531" s="1256" t="s">
        <v>602</v>
      </c>
      <c r="E531" s="1433"/>
      <c r="F531" s="1253"/>
      <c r="G531" s="1253"/>
      <c r="H531" s="1254"/>
      <c r="I531" s="1434">
        <f t="shared" si="6"/>
        <v>285000</v>
      </c>
      <c r="J531" s="1435"/>
      <c r="K531" s="1435"/>
      <c r="L531" s="1435">
        <v>285000</v>
      </c>
      <c r="M531" s="1435"/>
      <c r="N531" s="1436"/>
      <c r="O531" s="1437">
        <f>SUM(J531:N531)-I531</f>
        <v>0</v>
      </c>
    </row>
    <row r="532" spans="1:15" s="53" customFormat="1" ht="16.5">
      <c r="A532" s="1457">
        <v>525</v>
      </c>
      <c r="B532" s="524"/>
      <c r="C532" s="67"/>
      <c r="D532" s="68" t="s">
        <v>875</v>
      </c>
      <c r="E532" s="525"/>
      <c r="F532" s="526"/>
      <c r="G532" s="526"/>
      <c r="H532" s="527"/>
      <c r="I532" s="1423">
        <f t="shared" si="6"/>
        <v>306327</v>
      </c>
      <c r="J532" s="80"/>
      <c r="K532" s="80"/>
      <c r="L532" s="80">
        <v>306327</v>
      </c>
      <c r="M532" s="80"/>
      <c r="N532" s="81"/>
      <c r="O532" s="59"/>
    </row>
    <row r="533" spans="1:15" s="532" customFormat="1" ht="17.25">
      <c r="A533" s="1457">
        <v>526</v>
      </c>
      <c r="B533" s="528"/>
      <c r="C533" s="83"/>
      <c r="D533" s="76" t="s">
        <v>1082</v>
      </c>
      <c r="E533" s="529"/>
      <c r="F533" s="530"/>
      <c r="G533" s="530"/>
      <c r="H533" s="531"/>
      <c r="I533" s="1402">
        <f t="shared" si="6"/>
        <v>50</v>
      </c>
      <c r="J533" s="650"/>
      <c r="K533" s="650"/>
      <c r="L533" s="650">
        <v>50</v>
      </c>
      <c r="M533" s="650"/>
      <c r="N533" s="651"/>
      <c r="O533" s="82"/>
    </row>
    <row r="534" spans="1:15" s="1576" customFormat="1" ht="17.25">
      <c r="A534" s="1457">
        <v>527</v>
      </c>
      <c r="B534" s="533"/>
      <c r="C534" s="67"/>
      <c r="D534" s="534" t="s">
        <v>984</v>
      </c>
      <c r="E534" s="525"/>
      <c r="F534" s="535"/>
      <c r="G534" s="535"/>
      <c r="H534" s="536"/>
      <c r="I534" s="340">
        <f t="shared" si="6"/>
        <v>306377</v>
      </c>
      <c r="J534" s="652">
        <f>SUM(J532:J533)</f>
        <v>0</v>
      </c>
      <c r="K534" s="652">
        <f>SUM(K532:K533)</f>
        <v>0</v>
      </c>
      <c r="L534" s="652">
        <f>SUM(L532:L533)</f>
        <v>306377</v>
      </c>
      <c r="M534" s="652">
        <f>SUM(M532:M533)</f>
        <v>0</v>
      </c>
      <c r="N534" s="653">
        <f>SUM(N532:N533)</f>
        <v>0</v>
      </c>
      <c r="O534" s="359"/>
    </row>
    <row r="535" spans="1:15" s="59" customFormat="1" ht="17.25">
      <c r="A535" s="1457">
        <v>528</v>
      </c>
      <c r="B535" s="66"/>
      <c r="C535" s="67">
        <v>90</v>
      </c>
      <c r="D535" s="68" t="s">
        <v>292</v>
      </c>
      <c r="E535" s="67" t="s">
        <v>31</v>
      </c>
      <c r="F535" s="46">
        <v>39200</v>
      </c>
      <c r="G535" s="46">
        <v>50000</v>
      </c>
      <c r="H535" s="69">
        <v>50472</v>
      </c>
      <c r="I535" s="1423"/>
      <c r="J535" s="652"/>
      <c r="K535" s="652"/>
      <c r="L535" s="652"/>
      <c r="M535" s="652"/>
      <c r="N535" s="653"/>
      <c r="O535" s="359"/>
    </row>
    <row r="536" spans="1:15" s="1255" customFormat="1" ht="16.5">
      <c r="A536" s="1457">
        <v>529</v>
      </c>
      <c r="B536" s="1250"/>
      <c r="C536" s="1251"/>
      <c r="D536" s="1256" t="s">
        <v>602</v>
      </c>
      <c r="E536" s="1433"/>
      <c r="F536" s="1253"/>
      <c r="G536" s="1253"/>
      <c r="H536" s="1254"/>
      <c r="I536" s="1434">
        <f t="shared" si="6"/>
        <v>50000</v>
      </c>
      <c r="J536" s="1435"/>
      <c r="K536" s="1435"/>
      <c r="L536" s="1435">
        <v>50000</v>
      </c>
      <c r="M536" s="1435"/>
      <c r="N536" s="1436"/>
      <c r="O536" s="1437">
        <f>SUM(J536:N536)-I536</f>
        <v>0</v>
      </c>
    </row>
    <row r="537" spans="1:15" s="53" customFormat="1" ht="16.5">
      <c r="A537" s="1457">
        <v>530</v>
      </c>
      <c r="B537" s="524"/>
      <c r="C537" s="67"/>
      <c r="D537" s="68" t="s">
        <v>875</v>
      </c>
      <c r="E537" s="525"/>
      <c r="F537" s="526"/>
      <c r="G537" s="526"/>
      <c r="H537" s="527"/>
      <c r="I537" s="1423">
        <f t="shared" si="6"/>
        <v>53428</v>
      </c>
      <c r="J537" s="80"/>
      <c r="K537" s="80"/>
      <c r="L537" s="80">
        <v>53428</v>
      </c>
      <c r="M537" s="80"/>
      <c r="N537" s="81"/>
      <c r="O537" s="59"/>
    </row>
    <row r="538" spans="1:15" s="532" customFormat="1" ht="17.25">
      <c r="A538" s="1457">
        <v>531</v>
      </c>
      <c r="B538" s="528"/>
      <c r="C538" s="83"/>
      <c r="D538" s="76" t="s">
        <v>603</v>
      </c>
      <c r="E538" s="529"/>
      <c r="F538" s="530"/>
      <c r="G538" s="530"/>
      <c r="H538" s="531"/>
      <c r="I538" s="1402">
        <f t="shared" si="6"/>
        <v>0</v>
      </c>
      <c r="J538" s="650"/>
      <c r="K538" s="650"/>
      <c r="L538" s="650"/>
      <c r="M538" s="650"/>
      <c r="N538" s="651"/>
      <c r="O538" s="82"/>
    </row>
    <row r="539" spans="1:15" s="1576" customFormat="1" ht="17.25">
      <c r="A539" s="1457">
        <v>532</v>
      </c>
      <c r="B539" s="533"/>
      <c r="C539" s="67"/>
      <c r="D539" s="534" t="s">
        <v>984</v>
      </c>
      <c r="E539" s="525"/>
      <c r="F539" s="535"/>
      <c r="G539" s="535"/>
      <c r="H539" s="536"/>
      <c r="I539" s="340">
        <f t="shared" si="6"/>
        <v>53428</v>
      </c>
      <c r="J539" s="652">
        <f>SUM(J537:J538)</f>
        <v>0</v>
      </c>
      <c r="K539" s="652">
        <f>SUM(K537:K538)</f>
        <v>0</v>
      </c>
      <c r="L539" s="652">
        <f>SUM(L537:L538)</f>
        <v>53428</v>
      </c>
      <c r="M539" s="652">
        <f>SUM(M537:M538)</f>
        <v>0</v>
      </c>
      <c r="N539" s="653">
        <f>SUM(N537:N538)</f>
        <v>0</v>
      </c>
      <c r="O539" s="359"/>
    </row>
    <row r="540" spans="1:15" s="59" customFormat="1" ht="17.25">
      <c r="A540" s="1457">
        <v>533</v>
      </c>
      <c r="B540" s="66"/>
      <c r="C540" s="67">
        <v>91</v>
      </c>
      <c r="D540" s="68" t="s">
        <v>12</v>
      </c>
      <c r="E540" s="67" t="s">
        <v>31</v>
      </c>
      <c r="F540" s="46">
        <v>261079</v>
      </c>
      <c r="G540" s="46">
        <v>300000</v>
      </c>
      <c r="H540" s="69">
        <v>302093</v>
      </c>
      <c r="I540" s="1423"/>
      <c r="J540" s="652"/>
      <c r="K540" s="652"/>
      <c r="L540" s="652"/>
      <c r="M540" s="652"/>
      <c r="N540" s="653"/>
      <c r="O540" s="359"/>
    </row>
    <row r="541" spans="1:15" s="1255" customFormat="1" ht="16.5">
      <c r="A541" s="1457">
        <v>534</v>
      </c>
      <c r="B541" s="1250"/>
      <c r="C541" s="1251"/>
      <c r="D541" s="1256" t="s">
        <v>602</v>
      </c>
      <c r="E541" s="1433"/>
      <c r="F541" s="1253"/>
      <c r="G541" s="1253"/>
      <c r="H541" s="1254"/>
      <c r="I541" s="1434">
        <f t="shared" si="6"/>
        <v>295000</v>
      </c>
      <c r="J541" s="1435"/>
      <c r="K541" s="1435"/>
      <c r="L541" s="1435">
        <v>295000</v>
      </c>
      <c r="M541" s="1435"/>
      <c r="N541" s="1436"/>
      <c r="O541" s="1437">
        <f>SUM(J541:N541)-I541</f>
        <v>0</v>
      </c>
    </row>
    <row r="542" spans="1:15" s="53" customFormat="1" ht="16.5">
      <c r="A542" s="1457">
        <v>535</v>
      </c>
      <c r="B542" s="524"/>
      <c r="C542" s="67"/>
      <c r="D542" s="68" t="s">
        <v>875</v>
      </c>
      <c r="E542" s="525"/>
      <c r="F542" s="526"/>
      <c r="G542" s="526"/>
      <c r="H542" s="527"/>
      <c r="I542" s="1423">
        <f t="shared" si="6"/>
        <v>320762</v>
      </c>
      <c r="J542" s="80"/>
      <c r="K542" s="80"/>
      <c r="L542" s="80">
        <v>320762</v>
      </c>
      <c r="M542" s="80"/>
      <c r="N542" s="81"/>
      <c r="O542" s="59"/>
    </row>
    <row r="543" spans="1:15" s="532" customFormat="1" ht="17.25">
      <c r="A543" s="1457">
        <v>536</v>
      </c>
      <c r="B543" s="528"/>
      <c r="C543" s="83"/>
      <c r="D543" s="76" t="s">
        <v>603</v>
      </c>
      <c r="E543" s="529"/>
      <c r="F543" s="530"/>
      <c r="G543" s="530"/>
      <c r="H543" s="531"/>
      <c r="I543" s="1402">
        <f t="shared" si="6"/>
        <v>0</v>
      </c>
      <c r="J543" s="650"/>
      <c r="K543" s="650"/>
      <c r="L543" s="650"/>
      <c r="M543" s="650"/>
      <c r="N543" s="651"/>
      <c r="O543" s="82"/>
    </row>
    <row r="544" spans="1:15" s="1576" customFormat="1" ht="17.25">
      <c r="A544" s="1457">
        <v>537</v>
      </c>
      <c r="B544" s="533"/>
      <c r="C544" s="67"/>
      <c r="D544" s="534" t="s">
        <v>984</v>
      </c>
      <c r="E544" s="525"/>
      <c r="F544" s="535"/>
      <c r="G544" s="535"/>
      <c r="H544" s="536"/>
      <c r="I544" s="340">
        <f t="shared" si="6"/>
        <v>320762</v>
      </c>
      <c r="J544" s="652">
        <f>SUM(J542:J543)</f>
        <v>0</v>
      </c>
      <c r="K544" s="652">
        <f>SUM(K542:K543)</f>
        <v>0</v>
      </c>
      <c r="L544" s="652">
        <f>SUM(L542:L543)</f>
        <v>320762</v>
      </c>
      <c r="M544" s="652">
        <f>SUM(M542:M543)</f>
        <v>0</v>
      </c>
      <c r="N544" s="653">
        <f>SUM(N542:N543)</f>
        <v>0</v>
      </c>
      <c r="O544" s="359"/>
    </row>
    <row r="545" spans="1:15" s="53" customFormat="1" ht="17.25">
      <c r="A545" s="1457">
        <v>538</v>
      </c>
      <c r="B545" s="77"/>
      <c r="C545" s="73">
        <v>92</v>
      </c>
      <c r="D545" s="78" t="s">
        <v>293</v>
      </c>
      <c r="E545" s="73" t="s">
        <v>31</v>
      </c>
      <c r="F545" s="44"/>
      <c r="G545" s="44">
        <v>30000</v>
      </c>
      <c r="H545" s="79">
        <v>19527</v>
      </c>
      <c r="I545" s="1423"/>
      <c r="J545" s="652"/>
      <c r="K545" s="652"/>
      <c r="L545" s="652"/>
      <c r="M545" s="652"/>
      <c r="N545" s="653"/>
      <c r="O545" s="1576"/>
    </row>
    <row r="546" spans="1:15" s="1255" customFormat="1" ht="16.5">
      <c r="A546" s="1457">
        <v>539</v>
      </c>
      <c r="B546" s="1250"/>
      <c r="C546" s="1251"/>
      <c r="D546" s="1256" t="s">
        <v>602</v>
      </c>
      <c r="E546" s="1433"/>
      <c r="F546" s="1253"/>
      <c r="G546" s="1253"/>
      <c r="H546" s="1254"/>
      <c r="I546" s="1434">
        <f t="shared" si="6"/>
        <v>15000</v>
      </c>
      <c r="J546" s="1435"/>
      <c r="K546" s="1435"/>
      <c r="L546" s="1435">
        <v>15000</v>
      </c>
      <c r="M546" s="1435"/>
      <c r="N546" s="1436"/>
      <c r="O546" s="1437">
        <f>SUM(J546:N546)-I546</f>
        <v>0</v>
      </c>
    </row>
    <row r="547" spans="1:15" s="53" customFormat="1" ht="16.5">
      <c r="A547" s="1457">
        <v>540</v>
      </c>
      <c r="B547" s="524"/>
      <c r="C547" s="67"/>
      <c r="D547" s="68" t="s">
        <v>875</v>
      </c>
      <c r="E547" s="525"/>
      <c r="F547" s="526"/>
      <c r="G547" s="526"/>
      <c r="H547" s="527"/>
      <c r="I547" s="1423">
        <f t="shared" si="6"/>
        <v>25473</v>
      </c>
      <c r="J547" s="80"/>
      <c r="K547" s="80"/>
      <c r="L547" s="80">
        <v>25473</v>
      </c>
      <c r="M547" s="80"/>
      <c r="N547" s="81"/>
      <c r="O547" s="59"/>
    </row>
    <row r="548" spans="1:15" s="532" customFormat="1" ht="17.25">
      <c r="A548" s="1457">
        <v>541</v>
      </c>
      <c r="B548" s="528"/>
      <c r="C548" s="83"/>
      <c r="D548" s="76" t="s">
        <v>603</v>
      </c>
      <c r="E548" s="529"/>
      <c r="F548" s="530"/>
      <c r="G548" s="530"/>
      <c r="H548" s="531"/>
      <c r="I548" s="1402">
        <f t="shared" si="6"/>
        <v>0</v>
      </c>
      <c r="J548" s="650"/>
      <c r="K548" s="650"/>
      <c r="L548" s="650"/>
      <c r="M548" s="650"/>
      <c r="N548" s="651"/>
      <c r="O548" s="82"/>
    </row>
    <row r="549" spans="1:15" s="1576" customFormat="1" ht="17.25">
      <c r="A549" s="1457">
        <v>542</v>
      </c>
      <c r="B549" s="533"/>
      <c r="C549" s="67"/>
      <c r="D549" s="534" t="s">
        <v>984</v>
      </c>
      <c r="E549" s="525"/>
      <c r="F549" s="535"/>
      <c r="G549" s="535"/>
      <c r="H549" s="536"/>
      <c r="I549" s="340">
        <f t="shared" si="6"/>
        <v>25473</v>
      </c>
      <c r="J549" s="652">
        <f>SUM(J547:J548)</f>
        <v>0</v>
      </c>
      <c r="K549" s="652">
        <f>SUM(K547:K548)</f>
        <v>0</v>
      </c>
      <c r="L549" s="652">
        <f>SUM(L547:L548)</f>
        <v>25473</v>
      </c>
      <c r="M549" s="652">
        <f>SUM(M547:M548)</f>
        <v>0</v>
      </c>
      <c r="N549" s="653">
        <f>SUM(N547:N548)</f>
        <v>0</v>
      </c>
      <c r="O549" s="359"/>
    </row>
    <row r="550" spans="1:15" s="53" customFormat="1" ht="17.25">
      <c r="A550" s="1457">
        <v>543</v>
      </c>
      <c r="B550" s="77"/>
      <c r="C550" s="73">
        <v>93</v>
      </c>
      <c r="D550" s="78" t="s">
        <v>294</v>
      </c>
      <c r="E550" s="73" t="s">
        <v>31</v>
      </c>
      <c r="F550" s="44"/>
      <c r="G550" s="44">
        <v>1000</v>
      </c>
      <c r="H550" s="79"/>
      <c r="I550" s="1423"/>
      <c r="J550" s="652"/>
      <c r="K550" s="652"/>
      <c r="L550" s="652"/>
      <c r="M550" s="652"/>
      <c r="N550" s="653"/>
      <c r="O550" s="1576"/>
    </row>
    <row r="551" spans="1:15" s="1255" customFormat="1" ht="16.5">
      <c r="A551" s="1457">
        <v>544</v>
      </c>
      <c r="B551" s="1250"/>
      <c r="C551" s="1251"/>
      <c r="D551" s="1256" t="s">
        <v>602</v>
      </c>
      <c r="E551" s="1433"/>
      <c r="F551" s="1253"/>
      <c r="G551" s="1253"/>
      <c r="H551" s="1254"/>
      <c r="I551" s="1434">
        <f t="shared" si="6"/>
        <v>1000</v>
      </c>
      <c r="J551" s="1435"/>
      <c r="K551" s="1435"/>
      <c r="L551" s="1435">
        <v>1000</v>
      </c>
      <c r="M551" s="1435"/>
      <c r="N551" s="1436"/>
      <c r="O551" s="1437">
        <f>SUM(J551:N551)-I551</f>
        <v>0</v>
      </c>
    </row>
    <row r="552" spans="1:15" s="53" customFormat="1" ht="16.5">
      <c r="A552" s="1457">
        <v>545</v>
      </c>
      <c r="B552" s="524"/>
      <c r="C552" s="67"/>
      <c r="D552" s="68" t="s">
        <v>875</v>
      </c>
      <c r="E552" s="525"/>
      <c r="F552" s="526"/>
      <c r="G552" s="526"/>
      <c r="H552" s="527"/>
      <c r="I552" s="1423">
        <f t="shared" si="6"/>
        <v>2000</v>
      </c>
      <c r="J552" s="80"/>
      <c r="K552" s="80"/>
      <c r="L552" s="80">
        <v>2000</v>
      </c>
      <c r="M552" s="80"/>
      <c r="N552" s="81"/>
      <c r="O552" s="59"/>
    </row>
    <row r="553" spans="1:15" s="532" customFormat="1" ht="17.25">
      <c r="A553" s="1457">
        <v>546</v>
      </c>
      <c r="B553" s="528"/>
      <c r="C553" s="83"/>
      <c r="D553" s="76" t="s">
        <v>603</v>
      </c>
      <c r="E553" s="529"/>
      <c r="F553" s="530"/>
      <c r="G553" s="530"/>
      <c r="H553" s="531"/>
      <c r="I553" s="1402">
        <f t="shared" si="6"/>
        <v>0</v>
      </c>
      <c r="J553" s="650"/>
      <c r="K553" s="650"/>
      <c r="L553" s="650"/>
      <c r="M553" s="650"/>
      <c r="N553" s="651"/>
      <c r="O553" s="82"/>
    </row>
    <row r="554" spans="1:15" s="1576" customFormat="1" ht="17.25">
      <c r="A554" s="1457">
        <v>547</v>
      </c>
      <c r="B554" s="533"/>
      <c r="C554" s="67"/>
      <c r="D554" s="534" t="s">
        <v>984</v>
      </c>
      <c r="E554" s="525"/>
      <c r="F554" s="535"/>
      <c r="G554" s="535"/>
      <c r="H554" s="536"/>
      <c r="I554" s="340">
        <f t="shared" si="6"/>
        <v>2000</v>
      </c>
      <c r="J554" s="652">
        <f>SUM(J552:J553)</f>
        <v>0</v>
      </c>
      <c r="K554" s="652">
        <f>SUM(K552:K553)</f>
        <v>0</v>
      </c>
      <c r="L554" s="652">
        <f>SUM(L552:L553)</f>
        <v>2000</v>
      </c>
      <c r="M554" s="652">
        <f>SUM(M552:M553)</f>
        <v>0</v>
      </c>
      <c r="N554" s="653">
        <f>SUM(N552:N553)</f>
        <v>0</v>
      </c>
      <c r="O554" s="359"/>
    </row>
    <row r="555" spans="1:15" s="53" customFormat="1" ht="17.25">
      <c r="A555" s="1457">
        <v>548</v>
      </c>
      <c r="B555" s="77"/>
      <c r="C555" s="73">
        <v>94</v>
      </c>
      <c r="D555" s="78" t="s">
        <v>295</v>
      </c>
      <c r="E555" s="73" t="s">
        <v>31</v>
      </c>
      <c r="F555" s="44"/>
      <c r="G555" s="44">
        <v>5000</v>
      </c>
      <c r="H555" s="79">
        <v>3665</v>
      </c>
      <c r="I555" s="1423"/>
      <c r="J555" s="652"/>
      <c r="K555" s="652"/>
      <c r="L555" s="652"/>
      <c r="M555" s="652"/>
      <c r="N555" s="653"/>
      <c r="O555" s="1576"/>
    </row>
    <row r="556" spans="1:15" s="1255" customFormat="1" ht="16.5">
      <c r="A556" s="1457">
        <v>549</v>
      </c>
      <c r="B556" s="1250"/>
      <c r="C556" s="1251"/>
      <c r="D556" s="1256" t="s">
        <v>602</v>
      </c>
      <c r="E556" s="1433"/>
      <c r="F556" s="1253"/>
      <c r="G556" s="1253"/>
      <c r="H556" s="1254"/>
      <c r="I556" s="1434">
        <f t="shared" si="6"/>
        <v>5000</v>
      </c>
      <c r="J556" s="1435"/>
      <c r="K556" s="1435"/>
      <c r="L556" s="1435">
        <v>5000</v>
      </c>
      <c r="M556" s="1435"/>
      <c r="N556" s="1436"/>
      <c r="O556" s="1437">
        <f>SUM(J556:N556)-I556</f>
        <v>0</v>
      </c>
    </row>
    <row r="557" spans="1:15" s="53" customFormat="1" ht="16.5">
      <c r="A557" s="1457">
        <v>550</v>
      </c>
      <c r="B557" s="524"/>
      <c r="C557" s="67"/>
      <c r="D557" s="68" t="s">
        <v>875</v>
      </c>
      <c r="E557" s="525"/>
      <c r="F557" s="526"/>
      <c r="G557" s="526"/>
      <c r="H557" s="527"/>
      <c r="I557" s="1423">
        <f t="shared" si="6"/>
        <v>10491</v>
      </c>
      <c r="J557" s="80"/>
      <c r="K557" s="80"/>
      <c r="L557" s="80">
        <v>10491</v>
      </c>
      <c r="M557" s="80"/>
      <c r="N557" s="81"/>
      <c r="O557" s="59"/>
    </row>
    <row r="558" spans="1:15" s="532" customFormat="1" ht="17.25">
      <c r="A558" s="1457">
        <v>551</v>
      </c>
      <c r="B558" s="528"/>
      <c r="C558" s="83"/>
      <c r="D558" s="76" t="s">
        <v>603</v>
      </c>
      <c r="E558" s="529"/>
      <c r="F558" s="530"/>
      <c r="G558" s="530"/>
      <c r="H558" s="531"/>
      <c r="I558" s="1402">
        <f t="shared" si="6"/>
        <v>0</v>
      </c>
      <c r="J558" s="650"/>
      <c r="K558" s="650"/>
      <c r="L558" s="650"/>
      <c r="M558" s="650"/>
      <c r="N558" s="651"/>
      <c r="O558" s="82"/>
    </row>
    <row r="559" spans="1:15" s="1576" customFormat="1" ht="17.25">
      <c r="A559" s="1457">
        <v>552</v>
      </c>
      <c r="B559" s="533"/>
      <c r="C559" s="67"/>
      <c r="D559" s="534" t="s">
        <v>984</v>
      </c>
      <c r="E559" s="525"/>
      <c r="F559" s="535"/>
      <c r="G559" s="535"/>
      <c r="H559" s="536"/>
      <c r="I559" s="340">
        <f t="shared" si="6"/>
        <v>10491</v>
      </c>
      <c r="J559" s="652">
        <f>SUM(J557:J558)</f>
        <v>0</v>
      </c>
      <c r="K559" s="652">
        <f>SUM(K557:K558)</f>
        <v>0</v>
      </c>
      <c r="L559" s="652">
        <f>SUM(L557:L558)</f>
        <v>10491</v>
      </c>
      <c r="M559" s="652">
        <f>SUM(M557:M558)</f>
        <v>0</v>
      </c>
      <c r="N559" s="653">
        <f>SUM(N557:N558)</f>
        <v>0</v>
      </c>
      <c r="O559" s="359"/>
    </row>
    <row r="560" spans="1:15" s="53" customFormat="1" ht="17.25">
      <c r="A560" s="1457">
        <v>553</v>
      </c>
      <c r="B560" s="77"/>
      <c r="C560" s="73">
        <v>95</v>
      </c>
      <c r="D560" s="78" t="s">
        <v>296</v>
      </c>
      <c r="E560" s="73" t="s">
        <v>31</v>
      </c>
      <c r="F560" s="44">
        <v>10392</v>
      </c>
      <c r="G560" s="44">
        <v>13000</v>
      </c>
      <c r="H560" s="79">
        <v>16874</v>
      </c>
      <c r="I560" s="1423"/>
      <c r="J560" s="652"/>
      <c r="K560" s="652"/>
      <c r="L560" s="652"/>
      <c r="M560" s="652"/>
      <c r="N560" s="653"/>
      <c r="O560" s="1576"/>
    </row>
    <row r="561" spans="1:15" s="1255" customFormat="1" ht="16.5">
      <c r="A561" s="1457">
        <v>554</v>
      </c>
      <c r="B561" s="1250"/>
      <c r="C561" s="1251"/>
      <c r="D561" s="1256" t="s">
        <v>602</v>
      </c>
      <c r="E561" s="1433"/>
      <c r="F561" s="1253"/>
      <c r="G561" s="1253"/>
      <c r="H561" s="1254"/>
      <c r="I561" s="1434">
        <f t="shared" si="6"/>
        <v>13000</v>
      </c>
      <c r="J561" s="1435"/>
      <c r="K561" s="1435"/>
      <c r="L561" s="1435">
        <v>13000</v>
      </c>
      <c r="M561" s="1435"/>
      <c r="N561" s="1436"/>
      <c r="O561" s="1437">
        <f>SUM(J561:N561)-I561</f>
        <v>0</v>
      </c>
    </row>
    <row r="562" spans="1:15" s="53" customFormat="1" ht="16.5">
      <c r="A562" s="1457">
        <v>555</v>
      </c>
      <c r="B562" s="524"/>
      <c r="C562" s="67"/>
      <c r="D562" s="68" t="s">
        <v>875</v>
      </c>
      <c r="E562" s="525"/>
      <c r="F562" s="526"/>
      <c r="G562" s="526"/>
      <c r="H562" s="527"/>
      <c r="I562" s="1423">
        <f t="shared" si="6"/>
        <v>22666</v>
      </c>
      <c r="J562" s="80">
        <v>270</v>
      </c>
      <c r="K562" s="80">
        <v>66</v>
      </c>
      <c r="L562" s="80">
        <v>22330</v>
      </c>
      <c r="M562" s="80"/>
      <c r="N562" s="81"/>
      <c r="O562" s="59"/>
    </row>
    <row r="563" spans="1:15" s="532" customFormat="1" ht="17.25">
      <c r="A563" s="1457">
        <v>556</v>
      </c>
      <c r="B563" s="528"/>
      <c r="C563" s="83"/>
      <c r="D563" s="76" t="s">
        <v>1062</v>
      </c>
      <c r="E563" s="529"/>
      <c r="F563" s="530"/>
      <c r="G563" s="530"/>
      <c r="H563" s="531"/>
      <c r="I563" s="1402">
        <f t="shared" si="6"/>
        <v>26</v>
      </c>
      <c r="J563" s="650"/>
      <c r="K563" s="650"/>
      <c r="L563" s="650">
        <v>26</v>
      </c>
      <c r="M563" s="650"/>
      <c r="N563" s="651"/>
      <c r="O563" s="82"/>
    </row>
    <row r="564" spans="1:15" s="1576" customFormat="1" ht="17.25">
      <c r="A564" s="1457">
        <v>557</v>
      </c>
      <c r="B564" s="533"/>
      <c r="C564" s="67"/>
      <c r="D564" s="534" t="s">
        <v>984</v>
      </c>
      <c r="E564" s="525"/>
      <c r="F564" s="535"/>
      <c r="G564" s="535"/>
      <c r="H564" s="536"/>
      <c r="I564" s="340">
        <f t="shared" si="6"/>
        <v>22692</v>
      </c>
      <c r="J564" s="652">
        <f>SUM(J562:J563)</f>
        <v>270</v>
      </c>
      <c r="K564" s="652">
        <f>SUM(K562:K563)</f>
        <v>66</v>
      </c>
      <c r="L564" s="652">
        <f>SUM(L562:L563)</f>
        <v>22356</v>
      </c>
      <c r="M564" s="652">
        <f>SUM(M562:M563)</f>
        <v>0</v>
      </c>
      <c r="N564" s="653">
        <f>SUM(N562:N563)</f>
        <v>0</v>
      </c>
      <c r="O564" s="359"/>
    </row>
    <row r="565" spans="1:15" s="53" customFormat="1" ht="17.25">
      <c r="A565" s="1457">
        <v>558</v>
      </c>
      <c r="B565" s="77"/>
      <c r="C565" s="73">
        <v>96</v>
      </c>
      <c r="D565" s="78" t="s">
        <v>297</v>
      </c>
      <c r="E565" s="73" t="s">
        <v>31</v>
      </c>
      <c r="F565" s="44">
        <v>89927</v>
      </c>
      <c r="G565" s="44">
        <v>120000</v>
      </c>
      <c r="H565" s="79">
        <v>165247</v>
      </c>
      <c r="I565" s="1423"/>
      <c r="J565" s="652"/>
      <c r="K565" s="652"/>
      <c r="L565" s="652"/>
      <c r="M565" s="652"/>
      <c r="N565" s="653"/>
      <c r="O565" s="1576"/>
    </row>
    <row r="566" spans="1:15" s="1255" customFormat="1" ht="16.5">
      <c r="A566" s="1457">
        <v>559</v>
      </c>
      <c r="B566" s="1250"/>
      <c r="C566" s="1251"/>
      <c r="D566" s="1256" t="s">
        <v>602</v>
      </c>
      <c r="E566" s="1433"/>
      <c r="F566" s="1253"/>
      <c r="G566" s="1253"/>
      <c r="H566" s="1254"/>
      <c r="I566" s="1434">
        <f t="shared" si="6"/>
        <v>180000</v>
      </c>
      <c r="J566" s="1435"/>
      <c r="K566" s="1435"/>
      <c r="L566" s="1435">
        <v>180000</v>
      </c>
      <c r="M566" s="1435"/>
      <c r="N566" s="1436"/>
      <c r="O566" s="1437">
        <f>SUM(J566:N566)-I566</f>
        <v>0</v>
      </c>
    </row>
    <row r="567" spans="1:15" s="53" customFormat="1" ht="16.5">
      <c r="A567" s="1457">
        <v>560</v>
      </c>
      <c r="B567" s="524"/>
      <c r="C567" s="67"/>
      <c r="D567" s="68" t="s">
        <v>875</v>
      </c>
      <c r="E567" s="525"/>
      <c r="F567" s="526"/>
      <c r="G567" s="526"/>
      <c r="H567" s="527"/>
      <c r="I567" s="1423">
        <f t="shared" si="6"/>
        <v>233211</v>
      </c>
      <c r="J567" s="80"/>
      <c r="K567" s="80"/>
      <c r="L567" s="80">
        <v>233211</v>
      </c>
      <c r="M567" s="80"/>
      <c r="N567" s="81"/>
      <c r="O567" s="59"/>
    </row>
    <row r="568" spans="1:15" s="532" customFormat="1" ht="17.25">
      <c r="A568" s="1457">
        <v>561</v>
      </c>
      <c r="B568" s="528"/>
      <c r="C568" s="83"/>
      <c r="D568" s="76" t="s">
        <v>603</v>
      </c>
      <c r="E568" s="529"/>
      <c r="F568" s="530"/>
      <c r="G568" s="530"/>
      <c r="H568" s="531"/>
      <c r="I568" s="1402">
        <f t="shared" si="6"/>
        <v>0</v>
      </c>
      <c r="J568" s="650"/>
      <c r="K568" s="650"/>
      <c r="L568" s="650"/>
      <c r="M568" s="650"/>
      <c r="N568" s="651"/>
      <c r="O568" s="82"/>
    </row>
    <row r="569" spans="1:15" s="1576" customFormat="1" ht="17.25">
      <c r="A569" s="1457">
        <v>562</v>
      </c>
      <c r="B569" s="533"/>
      <c r="C569" s="67"/>
      <c r="D569" s="534" t="s">
        <v>984</v>
      </c>
      <c r="E569" s="525"/>
      <c r="F569" s="535"/>
      <c r="G569" s="535"/>
      <c r="H569" s="536"/>
      <c r="I569" s="340">
        <f t="shared" si="6"/>
        <v>233211</v>
      </c>
      <c r="J569" s="652">
        <f>SUM(J567:J568)</f>
        <v>0</v>
      </c>
      <c r="K569" s="652">
        <f>SUM(K567:K568)</f>
        <v>0</v>
      </c>
      <c r="L569" s="652">
        <f>SUM(L567:L568)</f>
        <v>233211</v>
      </c>
      <c r="M569" s="652">
        <f>SUM(M567:M568)</f>
        <v>0</v>
      </c>
      <c r="N569" s="653">
        <f>SUM(N567:N568)</f>
        <v>0</v>
      </c>
      <c r="O569" s="359"/>
    </row>
    <row r="570" spans="1:15" s="53" customFormat="1" ht="17.25">
      <c r="A570" s="1457">
        <v>563</v>
      </c>
      <c r="B570" s="77"/>
      <c r="C570" s="73">
        <v>97</v>
      </c>
      <c r="D570" s="78" t="s">
        <v>298</v>
      </c>
      <c r="E570" s="73" t="s">
        <v>33</v>
      </c>
      <c r="F570" s="44">
        <v>5139</v>
      </c>
      <c r="G570" s="44">
        <v>5856</v>
      </c>
      <c r="H570" s="79">
        <v>5158</v>
      </c>
      <c r="I570" s="1423"/>
      <c r="J570" s="652"/>
      <c r="K570" s="652"/>
      <c r="L570" s="652"/>
      <c r="M570" s="652"/>
      <c r="N570" s="653"/>
      <c r="O570" s="1576"/>
    </row>
    <row r="571" spans="1:15" s="1255" customFormat="1" ht="16.5">
      <c r="A571" s="1457">
        <v>564</v>
      </c>
      <c r="B571" s="1250"/>
      <c r="C571" s="1251"/>
      <c r="D571" s="1256" t="s">
        <v>602</v>
      </c>
      <c r="E571" s="1433"/>
      <c r="F571" s="1253"/>
      <c r="G571" s="1253"/>
      <c r="H571" s="1254"/>
      <c r="I571" s="1434">
        <f t="shared" si="6"/>
        <v>0</v>
      </c>
      <c r="J571" s="1435"/>
      <c r="K571" s="1435"/>
      <c r="L571" s="1435"/>
      <c r="M571" s="1435"/>
      <c r="N571" s="1436"/>
      <c r="O571" s="1437">
        <f>SUM(J571:N571)-I571</f>
        <v>0</v>
      </c>
    </row>
    <row r="572" spans="1:15" s="53" customFormat="1" ht="16.5">
      <c r="A572" s="1457">
        <v>565</v>
      </c>
      <c r="B572" s="524"/>
      <c r="C572" s="67"/>
      <c r="D572" s="68" t="s">
        <v>875</v>
      </c>
      <c r="E572" s="525"/>
      <c r="F572" s="526"/>
      <c r="G572" s="526"/>
      <c r="H572" s="527"/>
      <c r="I572" s="1423">
        <f t="shared" si="6"/>
        <v>698</v>
      </c>
      <c r="J572" s="80"/>
      <c r="K572" s="80"/>
      <c r="L572" s="80">
        <v>698</v>
      </c>
      <c r="M572" s="80"/>
      <c r="N572" s="81"/>
      <c r="O572" s="59"/>
    </row>
    <row r="573" spans="1:15" s="532" customFormat="1" ht="17.25">
      <c r="A573" s="1457">
        <v>566</v>
      </c>
      <c r="B573" s="528"/>
      <c r="C573" s="83"/>
      <c r="D573" s="76" t="s">
        <v>1063</v>
      </c>
      <c r="E573" s="529"/>
      <c r="F573" s="530"/>
      <c r="G573" s="530"/>
      <c r="H573" s="531"/>
      <c r="I573" s="1402">
        <f t="shared" si="6"/>
        <v>5158</v>
      </c>
      <c r="J573" s="650"/>
      <c r="K573" s="650"/>
      <c r="L573" s="650">
        <v>5158</v>
      </c>
      <c r="M573" s="650"/>
      <c r="N573" s="651"/>
      <c r="O573" s="82"/>
    </row>
    <row r="574" spans="1:15" s="1576" customFormat="1" ht="17.25">
      <c r="A574" s="1457">
        <v>567</v>
      </c>
      <c r="B574" s="533"/>
      <c r="C574" s="67"/>
      <c r="D574" s="534" t="s">
        <v>984</v>
      </c>
      <c r="E574" s="525"/>
      <c r="F574" s="535"/>
      <c r="G574" s="535"/>
      <c r="H574" s="536"/>
      <c r="I574" s="340">
        <f t="shared" si="6"/>
        <v>5856</v>
      </c>
      <c r="J574" s="652">
        <f>SUM(J572:J573)</f>
        <v>0</v>
      </c>
      <c r="K574" s="652">
        <f>SUM(K572:K573)</f>
        <v>0</v>
      </c>
      <c r="L574" s="652">
        <f>SUM(L572:L573)</f>
        <v>5856</v>
      </c>
      <c r="M574" s="652">
        <f>SUM(M572:M573)</f>
        <v>0</v>
      </c>
      <c r="N574" s="653">
        <f>SUM(N572:N573)</f>
        <v>0</v>
      </c>
      <c r="O574" s="359"/>
    </row>
    <row r="575" spans="1:15" s="53" customFormat="1" ht="17.25">
      <c r="A575" s="1457">
        <v>568</v>
      </c>
      <c r="B575" s="77"/>
      <c r="C575" s="73">
        <v>98</v>
      </c>
      <c r="D575" s="78" t="s">
        <v>299</v>
      </c>
      <c r="E575" s="73" t="s">
        <v>31</v>
      </c>
      <c r="F575" s="44">
        <v>3439</v>
      </c>
      <c r="G575" s="44">
        <v>5000</v>
      </c>
      <c r="H575" s="79">
        <v>3421</v>
      </c>
      <c r="I575" s="1423"/>
      <c r="J575" s="652"/>
      <c r="K575" s="652"/>
      <c r="L575" s="652"/>
      <c r="M575" s="652"/>
      <c r="N575" s="653"/>
      <c r="O575" s="1576"/>
    </row>
    <row r="576" spans="1:15" s="1255" customFormat="1" ht="16.5">
      <c r="A576" s="1457">
        <v>569</v>
      </c>
      <c r="B576" s="1250"/>
      <c r="C576" s="1251"/>
      <c r="D576" s="1256" t="s">
        <v>602</v>
      </c>
      <c r="E576" s="1433"/>
      <c r="F576" s="1253"/>
      <c r="G576" s="1253"/>
      <c r="H576" s="1254"/>
      <c r="I576" s="1434">
        <f t="shared" si="6"/>
        <v>5000</v>
      </c>
      <c r="J576" s="1435"/>
      <c r="K576" s="1435"/>
      <c r="L576" s="1435">
        <v>5000</v>
      </c>
      <c r="M576" s="1435"/>
      <c r="N576" s="1436"/>
      <c r="O576" s="1437">
        <f>SUM(J576:N576)-I576</f>
        <v>0</v>
      </c>
    </row>
    <row r="577" spans="1:15" s="53" customFormat="1" ht="16.5">
      <c r="A577" s="1457">
        <v>570</v>
      </c>
      <c r="B577" s="524"/>
      <c r="C577" s="67"/>
      <c r="D577" s="68" t="s">
        <v>875</v>
      </c>
      <c r="E577" s="525"/>
      <c r="F577" s="526"/>
      <c r="G577" s="526"/>
      <c r="H577" s="527"/>
      <c r="I577" s="1423">
        <f t="shared" si="6"/>
        <v>5000</v>
      </c>
      <c r="J577" s="80"/>
      <c r="K577" s="80"/>
      <c r="L577" s="80">
        <v>5000</v>
      </c>
      <c r="M577" s="80"/>
      <c r="N577" s="81"/>
      <c r="O577" s="59"/>
    </row>
    <row r="578" spans="1:15" s="532" customFormat="1" ht="17.25">
      <c r="A578" s="1457">
        <v>571</v>
      </c>
      <c r="B578" s="528"/>
      <c r="C578" s="83"/>
      <c r="D578" s="76" t="s">
        <v>603</v>
      </c>
      <c r="E578" s="529"/>
      <c r="F578" s="530"/>
      <c r="G578" s="530"/>
      <c r="H578" s="531"/>
      <c r="I578" s="1402">
        <f aca="true" t="shared" si="7" ref="I578:I654">SUM(J578:N578)</f>
        <v>0</v>
      </c>
      <c r="J578" s="650"/>
      <c r="K578" s="650"/>
      <c r="L578" s="650"/>
      <c r="M578" s="650"/>
      <c r="N578" s="651"/>
      <c r="O578" s="82"/>
    </row>
    <row r="579" spans="1:15" s="1576" customFormat="1" ht="17.25">
      <c r="A579" s="1457">
        <v>572</v>
      </c>
      <c r="B579" s="533"/>
      <c r="C579" s="67"/>
      <c r="D579" s="534" t="s">
        <v>984</v>
      </c>
      <c r="E579" s="525"/>
      <c r="F579" s="535"/>
      <c r="G579" s="535"/>
      <c r="H579" s="536"/>
      <c r="I579" s="340">
        <f t="shared" si="7"/>
        <v>5000</v>
      </c>
      <c r="J579" s="652">
        <f>SUM(J577:J578)</f>
        <v>0</v>
      </c>
      <c r="K579" s="652">
        <f>SUM(K577:K578)</f>
        <v>0</v>
      </c>
      <c r="L579" s="652">
        <f>SUM(L577:L578)</f>
        <v>5000</v>
      </c>
      <c r="M579" s="652">
        <f>SUM(M577:M578)</f>
        <v>0</v>
      </c>
      <c r="N579" s="653">
        <f>SUM(N577:N578)</f>
        <v>0</v>
      </c>
      <c r="O579" s="359"/>
    </row>
    <row r="580" spans="1:15" s="53" customFormat="1" ht="17.25">
      <c r="A580" s="1457">
        <v>573</v>
      </c>
      <c r="B580" s="77"/>
      <c r="C580" s="73">
        <v>99</v>
      </c>
      <c r="D580" s="78" t="s">
        <v>300</v>
      </c>
      <c r="E580" s="73" t="s">
        <v>31</v>
      </c>
      <c r="F580" s="44">
        <v>2622</v>
      </c>
      <c r="G580" s="44">
        <v>6000</v>
      </c>
      <c r="H580" s="79">
        <v>4167</v>
      </c>
      <c r="I580" s="1423"/>
      <c r="J580" s="652"/>
      <c r="K580" s="652"/>
      <c r="L580" s="652"/>
      <c r="M580" s="652"/>
      <c r="N580" s="653"/>
      <c r="O580" s="1576"/>
    </row>
    <row r="581" spans="1:15" s="1255" customFormat="1" ht="16.5">
      <c r="A581" s="1457">
        <v>574</v>
      </c>
      <c r="B581" s="1250"/>
      <c r="C581" s="1251"/>
      <c r="D581" s="1256" t="s">
        <v>602</v>
      </c>
      <c r="E581" s="1433"/>
      <c r="F581" s="1253"/>
      <c r="G581" s="1253"/>
      <c r="H581" s="1254"/>
      <c r="I581" s="1434">
        <f t="shared" si="7"/>
        <v>6000</v>
      </c>
      <c r="J581" s="1435"/>
      <c r="K581" s="1435"/>
      <c r="L581" s="1435">
        <v>6000</v>
      </c>
      <c r="M581" s="1435"/>
      <c r="N581" s="1436"/>
      <c r="O581" s="1437">
        <f>SUM(J581:N581)-I581</f>
        <v>0</v>
      </c>
    </row>
    <row r="582" spans="1:15" s="53" customFormat="1" ht="16.5">
      <c r="A582" s="1457">
        <v>575</v>
      </c>
      <c r="B582" s="524"/>
      <c r="C582" s="67"/>
      <c r="D582" s="68" t="s">
        <v>875</v>
      </c>
      <c r="E582" s="525"/>
      <c r="F582" s="526"/>
      <c r="G582" s="526"/>
      <c r="H582" s="527"/>
      <c r="I582" s="1423">
        <f t="shared" si="7"/>
        <v>9212</v>
      </c>
      <c r="J582" s="80"/>
      <c r="K582" s="80"/>
      <c r="L582" s="80">
        <v>9212</v>
      </c>
      <c r="M582" s="80"/>
      <c r="N582" s="81"/>
      <c r="O582" s="59"/>
    </row>
    <row r="583" spans="1:15" s="532" customFormat="1" ht="17.25">
      <c r="A583" s="1457">
        <v>576</v>
      </c>
      <c r="B583" s="528"/>
      <c r="C583" s="83"/>
      <c r="D583" s="76" t="s">
        <v>603</v>
      </c>
      <c r="E583" s="529"/>
      <c r="F583" s="530"/>
      <c r="G583" s="530"/>
      <c r="H583" s="531"/>
      <c r="I583" s="1402">
        <f t="shared" si="7"/>
        <v>0</v>
      </c>
      <c r="J583" s="650"/>
      <c r="K583" s="650"/>
      <c r="L583" s="650"/>
      <c r="M583" s="650"/>
      <c r="N583" s="651"/>
      <c r="O583" s="82"/>
    </row>
    <row r="584" spans="1:15" s="1576" customFormat="1" ht="17.25">
      <c r="A584" s="1457">
        <v>577</v>
      </c>
      <c r="B584" s="533"/>
      <c r="C584" s="67"/>
      <c r="D584" s="534" t="s">
        <v>984</v>
      </c>
      <c r="E584" s="525"/>
      <c r="F584" s="535"/>
      <c r="G584" s="535"/>
      <c r="H584" s="536"/>
      <c r="I584" s="340">
        <f t="shared" si="7"/>
        <v>9212</v>
      </c>
      <c r="J584" s="652">
        <f>SUM(J582:J583)</f>
        <v>0</v>
      </c>
      <c r="K584" s="652">
        <f>SUM(K582:K583)</f>
        <v>0</v>
      </c>
      <c r="L584" s="652">
        <f>SUM(L582:L583)</f>
        <v>9212</v>
      </c>
      <c r="M584" s="652">
        <f>SUM(M582:M583)</f>
        <v>0</v>
      </c>
      <c r="N584" s="653">
        <f>SUM(N582:N583)</f>
        <v>0</v>
      </c>
      <c r="O584" s="359"/>
    </row>
    <row r="585" spans="1:15" s="53" customFormat="1" ht="17.25">
      <c r="A585" s="1457">
        <v>578</v>
      </c>
      <c r="B585" s="77"/>
      <c r="C585" s="73">
        <v>100</v>
      </c>
      <c r="D585" s="78" t="s">
        <v>301</v>
      </c>
      <c r="E585" s="73" t="s">
        <v>31</v>
      </c>
      <c r="F585" s="44">
        <v>448</v>
      </c>
      <c r="G585" s="44">
        <v>2000</v>
      </c>
      <c r="H585" s="79">
        <v>334</v>
      </c>
      <c r="I585" s="1423"/>
      <c r="J585" s="652"/>
      <c r="K585" s="652"/>
      <c r="L585" s="652"/>
      <c r="M585" s="652"/>
      <c r="N585" s="653"/>
      <c r="O585" s="1576"/>
    </row>
    <row r="586" spans="1:15" s="1255" customFormat="1" ht="16.5">
      <c r="A586" s="1457">
        <v>579</v>
      </c>
      <c r="B586" s="1250"/>
      <c r="C586" s="1251"/>
      <c r="D586" s="1256" t="s">
        <v>602</v>
      </c>
      <c r="E586" s="1433"/>
      <c r="F586" s="1253"/>
      <c r="G586" s="1253"/>
      <c r="H586" s="1254"/>
      <c r="I586" s="1434">
        <f t="shared" si="7"/>
        <v>2000</v>
      </c>
      <c r="J586" s="1435"/>
      <c r="K586" s="1435"/>
      <c r="L586" s="1435">
        <v>2000</v>
      </c>
      <c r="M586" s="1435"/>
      <c r="N586" s="1436"/>
      <c r="O586" s="1437">
        <f>SUM(J586:N586)-I586</f>
        <v>0</v>
      </c>
    </row>
    <row r="587" spans="1:15" s="53" customFormat="1" ht="16.5">
      <c r="A587" s="1457">
        <v>580</v>
      </c>
      <c r="B587" s="524"/>
      <c r="C587" s="67"/>
      <c r="D587" s="68" t="s">
        <v>875</v>
      </c>
      <c r="E587" s="525"/>
      <c r="F587" s="526"/>
      <c r="G587" s="526"/>
      <c r="H587" s="527"/>
      <c r="I587" s="1423">
        <f t="shared" si="7"/>
        <v>3666</v>
      </c>
      <c r="J587" s="80"/>
      <c r="K587" s="80"/>
      <c r="L587" s="80">
        <v>3666</v>
      </c>
      <c r="M587" s="80"/>
      <c r="N587" s="81"/>
      <c r="O587" s="59"/>
    </row>
    <row r="588" spans="1:15" s="532" customFormat="1" ht="17.25">
      <c r="A588" s="1457">
        <v>581</v>
      </c>
      <c r="B588" s="528"/>
      <c r="C588" s="83"/>
      <c r="D588" s="76" t="s">
        <v>603</v>
      </c>
      <c r="E588" s="529"/>
      <c r="F588" s="530"/>
      <c r="G588" s="530"/>
      <c r="H588" s="531"/>
      <c r="I588" s="1402">
        <f t="shared" si="7"/>
        <v>0</v>
      </c>
      <c r="J588" s="650"/>
      <c r="K588" s="650"/>
      <c r="L588" s="650"/>
      <c r="M588" s="650"/>
      <c r="N588" s="651"/>
      <c r="O588" s="82"/>
    </row>
    <row r="589" spans="1:15" s="1576" customFormat="1" ht="17.25">
      <c r="A589" s="1457">
        <v>582</v>
      </c>
      <c r="B589" s="533"/>
      <c r="C589" s="67"/>
      <c r="D589" s="534" t="s">
        <v>984</v>
      </c>
      <c r="E589" s="525"/>
      <c r="F589" s="535"/>
      <c r="G589" s="535"/>
      <c r="H589" s="536"/>
      <c r="I589" s="340">
        <f t="shared" si="7"/>
        <v>3666</v>
      </c>
      <c r="J589" s="652">
        <f>SUM(J587:J588)</f>
        <v>0</v>
      </c>
      <c r="K589" s="652">
        <f>SUM(K587:K588)</f>
        <v>0</v>
      </c>
      <c r="L589" s="652">
        <f>SUM(L587:L588)</f>
        <v>3666</v>
      </c>
      <c r="M589" s="652">
        <f>SUM(M587:M588)</f>
        <v>0</v>
      </c>
      <c r="N589" s="653">
        <f>SUM(N587:N588)</f>
        <v>0</v>
      </c>
      <c r="O589" s="359"/>
    </row>
    <row r="590" spans="1:15" s="53" customFormat="1" ht="17.25">
      <c r="A590" s="1457">
        <v>583</v>
      </c>
      <c r="B590" s="77"/>
      <c r="C590" s="73">
        <v>101</v>
      </c>
      <c r="D590" s="78" t="s">
        <v>302</v>
      </c>
      <c r="E590" s="73" t="s">
        <v>31</v>
      </c>
      <c r="F590" s="44">
        <v>25288</v>
      </c>
      <c r="G590" s="44">
        <v>32500</v>
      </c>
      <c r="H590" s="79">
        <v>29026</v>
      </c>
      <c r="I590" s="1423"/>
      <c r="J590" s="652"/>
      <c r="K590" s="652"/>
      <c r="L590" s="652"/>
      <c r="M590" s="652"/>
      <c r="N590" s="653"/>
      <c r="O590" s="1576"/>
    </row>
    <row r="591" spans="1:15" s="1255" customFormat="1" ht="16.5">
      <c r="A591" s="1457">
        <v>584</v>
      </c>
      <c r="B591" s="1250"/>
      <c r="C591" s="1251"/>
      <c r="D591" s="1256" t="s">
        <v>602</v>
      </c>
      <c r="E591" s="1433"/>
      <c r="F591" s="1253"/>
      <c r="G591" s="1253"/>
      <c r="H591" s="1254"/>
      <c r="I591" s="1434">
        <f t="shared" si="7"/>
        <v>37827</v>
      </c>
      <c r="J591" s="1435"/>
      <c r="K591" s="1435"/>
      <c r="L591" s="1435">
        <v>37827</v>
      </c>
      <c r="M591" s="1435"/>
      <c r="N591" s="1436"/>
      <c r="O591" s="1437">
        <f>SUM(J591:N591)-I591</f>
        <v>0</v>
      </c>
    </row>
    <row r="592" spans="1:15" s="53" customFormat="1" ht="16.5">
      <c r="A592" s="1457">
        <v>585</v>
      </c>
      <c r="B592" s="524"/>
      <c r="C592" s="67"/>
      <c r="D592" s="68" t="s">
        <v>875</v>
      </c>
      <c r="E592" s="525"/>
      <c r="F592" s="526"/>
      <c r="G592" s="526"/>
      <c r="H592" s="527"/>
      <c r="I592" s="1423">
        <f t="shared" si="7"/>
        <v>42223</v>
      </c>
      <c r="J592" s="80"/>
      <c r="K592" s="80"/>
      <c r="L592" s="80">
        <v>42223</v>
      </c>
      <c r="M592" s="80"/>
      <c r="N592" s="81"/>
      <c r="O592" s="59"/>
    </row>
    <row r="593" spans="1:15" s="532" customFormat="1" ht="17.25">
      <c r="A593" s="1457">
        <v>586</v>
      </c>
      <c r="B593" s="528"/>
      <c r="C593" s="83"/>
      <c r="D593" s="76" t="s">
        <v>603</v>
      </c>
      <c r="E593" s="529"/>
      <c r="F593" s="530"/>
      <c r="G593" s="530"/>
      <c r="H593" s="531"/>
      <c r="I593" s="1402">
        <f t="shared" si="7"/>
        <v>0</v>
      </c>
      <c r="J593" s="650"/>
      <c r="K593" s="650"/>
      <c r="L593" s="650"/>
      <c r="M593" s="650"/>
      <c r="N593" s="651"/>
      <c r="O593" s="82"/>
    </row>
    <row r="594" spans="1:15" s="1576" customFormat="1" ht="17.25">
      <c r="A594" s="1457">
        <v>587</v>
      </c>
      <c r="B594" s="533"/>
      <c r="C594" s="67"/>
      <c r="D594" s="534" t="s">
        <v>984</v>
      </c>
      <c r="E594" s="525"/>
      <c r="F594" s="535"/>
      <c r="G594" s="535"/>
      <c r="H594" s="536"/>
      <c r="I594" s="340">
        <f t="shared" si="7"/>
        <v>42223</v>
      </c>
      <c r="J594" s="652">
        <f>SUM(J592:J593)</f>
        <v>0</v>
      </c>
      <c r="K594" s="652">
        <f>SUM(K592:K593)</f>
        <v>0</v>
      </c>
      <c r="L594" s="652">
        <f>SUM(L592:L593)</f>
        <v>42223</v>
      </c>
      <c r="M594" s="652">
        <f>SUM(M592:M593)</f>
        <v>0</v>
      </c>
      <c r="N594" s="653">
        <f>SUM(N592:N593)</f>
        <v>0</v>
      </c>
      <c r="O594" s="359"/>
    </row>
    <row r="595" spans="1:15" s="53" customFormat="1" ht="24" customHeight="1">
      <c r="A595" s="1457">
        <v>588</v>
      </c>
      <c r="B595" s="77"/>
      <c r="C595" s="73">
        <v>102</v>
      </c>
      <c r="D595" s="78" t="s">
        <v>15</v>
      </c>
      <c r="E595" s="73" t="s">
        <v>31</v>
      </c>
      <c r="F595" s="44">
        <v>38863</v>
      </c>
      <c r="G595" s="44">
        <v>43500</v>
      </c>
      <c r="H595" s="79">
        <v>43300</v>
      </c>
      <c r="I595" s="1423"/>
      <c r="J595" s="652"/>
      <c r="K595" s="652"/>
      <c r="L595" s="652"/>
      <c r="M595" s="652"/>
      <c r="N595" s="653"/>
      <c r="O595" s="1576"/>
    </row>
    <row r="596" spans="1:15" s="1255" customFormat="1" ht="16.5">
      <c r="A596" s="1457">
        <v>589</v>
      </c>
      <c r="B596" s="1250"/>
      <c r="C596" s="1251"/>
      <c r="D596" s="1256" t="s">
        <v>602</v>
      </c>
      <c r="E596" s="1433"/>
      <c r="F596" s="1253"/>
      <c r="G596" s="1253"/>
      <c r="H596" s="1254"/>
      <c r="I596" s="1434">
        <f t="shared" si="7"/>
        <v>52802</v>
      </c>
      <c r="J596" s="1435"/>
      <c r="K596" s="1435"/>
      <c r="L596" s="1435">
        <v>52802</v>
      </c>
      <c r="M596" s="1435"/>
      <c r="N596" s="1436"/>
      <c r="O596" s="1437">
        <f>SUM(J596:N596)-I596</f>
        <v>0</v>
      </c>
    </row>
    <row r="597" spans="1:15" s="53" customFormat="1" ht="16.5">
      <c r="A597" s="1457">
        <v>590</v>
      </c>
      <c r="B597" s="524"/>
      <c r="C597" s="67"/>
      <c r="D597" s="68" t="s">
        <v>875</v>
      </c>
      <c r="E597" s="525"/>
      <c r="F597" s="526"/>
      <c r="G597" s="526"/>
      <c r="H597" s="527"/>
      <c r="I597" s="1423">
        <f t="shared" si="7"/>
        <v>55002</v>
      </c>
      <c r="J597" s="80"/>
      <c r="K597" s="80"/>
      <c r="L597" s="80">
        <v>55002</v>
      </c>
      <c r="M597" s="80"/>
      <c r="N597" s="81"/>
      <c r="O597" s="59"/>
    </row>
    <row r="598" spans="1:15" s="532" customFormat="1" ht="17.25">
      <c r="A598" s="1457">
        <v>591</v>
      </c>
      <c r="B598" s="528"/>
      <c r="C598" s="83"/>
      <c r="D598" s="76" t="s">
        <v>603</v>
      </c>
      <c r="E598" s="529"/>
      <c r="F598" s="530"/>
      <c r="G598" s="530"/>
      <c r="H598" s="531"/>
      <c r="I598" s="1402">
        <f t="shared" si="7"/>
        <v>0</v>
      </c>
      <c r="J598" s="650"/>
      <c r="K598" s="650"/>
      <c r="L598" s="650"/>
      <c r="M598" s="650"/>
      <c r="N598" s="651"/>
      <c r="O598" s="82"/>
    </row>
    <row r="599" spans="1:15" s="1576" customFormat="1" ht="17.25">
      <c r="A599" s="1457">
        <v>592</v>
      </c>
      <c r="B599" s="533"/>
      <c r="C599" s="67"/>
      <c r="D599" s="534" t="s">
        <v>984</v>
      </c>
      <c r="E599" s="525"/>
      <c r="F599" s="535"/>
      <c r="G599" s="535"/>
      <c r="H599" s="536"/>
      <c r="I599" s="340">
        <f t="shared" si="7"/>
        <v>55002</v>
      </c>
      <c r="J599" s="652">
        <f>SUM(J597:J598)</f>
        <v>0</v>
      </c>
      <c r="K599" s="652">
        <f>SUM(K597:K598)</f>
        <v>0</v>
      </c>
      <c r="L599" s="652">
        <f>SUM(L597:L598)</f>
        <v>55002</v>
      </c>
      <c r="M599" s="652">
        <f>SUM(M597:M598)</f>
        <v>0</v>
      </c>
      <c r="N599" s="653">
        <f>SUM(N597:N598)</f>
        <v>0</v>
      </c>
      <c r="O599" s="359"/>
    </row>
    <row r="600" spans="1:15" s="59" customFormat="1" ht="17.25">
      <c r="A600" s="1457">
        <v>593</v>
      </c>
      <c r="B600" s="66"/>
      <c r="C600" s="67">
        <v>103</v>
      </c>
      <c r="D600" s="68" t="s">
        <v>572</v>
      </c>
      <c r="E600" s="67" t="s">
        <v>31</v>
      </c>
      <c r="F600" s="46">
        <v>4093</v>
      </c>
      <c r="G600" s="46">
        <v>16000</v>
      </c>
      <c r="H600" s="69">
        <v>25541</v>
      </c>
      <c r="I600" s="1423"/>
      <c r="J600" s="652"/>
      <c r="K600" s="652"/>
      <c r="L600" s="652"/>
      <c r="M600" s="652"/>
      <c r="N600" s="653"/>
      <c r="O600" s="359"/>
    </row>
    <row r="601" spans="1:15" s="1255" customFormat="1" ht="16.5">
      <c r="A601" s="1457">
        <v>594</v>
      </c>
      <c r="B601" s="1250"/>
      <c r="C601" s="1251"/>
      <c r="D601" s="1256" t="s">
        <v>602</v>
      </c>
      <c r="E601" s="1433"/>
      <c r="F601" s="1253"/>
      <c r="G601" s="1253"/>
      <c r="H601" s="1254"/>
      <c r="I601" s="1434">
        <f t="shared" si="7"/>
        <v>18500</v>
      </c>
      <c r="J601" s="1435"/>
      <c r="K601" s="1435"/>
      <c r="L601" s="1435">
        <v>18500</v>
      </c>
      <c r="M601" s="1435"/>
      <c r="N601" s="1436"/>
      <c r="O601" s="1437">
        <f>SUM(J601:N601)-I601</f>
        <v>0</v>
      </c>
    </row>
    <row r="602" spans="1:15" s="53" customFormat="1" ht="16.5">
      <c r="A602" s="1457">
        <v>595</v>
      </c>
      <c r="B602" s="524"/>
      <c r="C602" s="67"/>
      <c r="D602" s="68" t="s">
        <v>875</v>
      </c>
      <c r="E602" s="525"/>
      <c r="F602" s="526"/>
      <c r="G602" s="526"/>
      <c r="H602" s="527"/>
      <c r="I602" s="1423">
        <f t="shared" si="7"/>
        <v>20462</v>
      </c>
      <c r="J602" s="80"/>
      <c r="K602" s="80"/>
      <c r="L602" s="80">
        <v>20462</v>
      </c>
      <c r="M602" s="80"/>
      <c r="N602" s="81"/>
      <c r="O602" s="59"/>
    </row>
    <row r="603" spans="1:15" s="532" customFormat="1" ht="17.25">
      <c r="A603" s="1457">
        <v>596</v>
      </c>
      <c r="B603" s="528"/>
      <c r="C603" s="83"/>
      <c r="D603" s="76" t="s">
        <v>603</v>
      </c>
      <c r="E603" s="529"/>
      <c r="F603" s="530"/>
      <c r="G603" s="530"/>
      <c r="H603" s="531"/>
      <c r="I603" s="1402">
        <f t="shared" si="7"/>
        <v>0</v>
      </c>
      <c r="J603" s="650"/>
      <c r="K603" s="650"/>
      <c r="L603" s="650"/>
      <c r="M603" s="650"/>
      <c r="N603" s="651"/>
      <c r="O603" s="82"/>
    </row>
    <row r="604" spans="1:15" s="1576" customFormat="1" ht="17.25">
      <c r="A604" s="1457">
        <v>597</v>
      </c>
      <c r="B604" s="533"/>
      <c r="C604" s="67"/>
      <c r="D604" s="534" t="s">
        <v>984</v>
      </c>
      <c r="E604" s="525"/>
      <c r="F604" s="535"/>
      <c r="G604" s="535"/>
      <c r="H604" s="536"/>
      <c r="I604" s="340">
        <f t="shared" si="7"/>
        <v>20462</v>
      </c>
      <c r="J604" s="652">
        <f>SUM(J602:J603)</f>
        <v>0</v>
      </c>
      <c r="K604" s="652">
        <f>SUM(K602:K603)</f>
        <v>0</v>
      </c>
      <c r="L604" s="652">
        <f>SUM(L602:L603)</f>
        <v>20462</v>
      </c>
      <c r="M604" s="652">
        <f>SUM(M602:M603)</f>
        <v>0</v>
      </c>
      <c r="N604" s="653">
        <f>SUM(N602:N603)</f>
        <v>0</v>
      </c>
      <c r="O604" s="359"/>
    </row>
    <row r="605" spans="1:15" s="59" customFormat="1" ht="17.25">
      <c r="A605" s="1457">
        <v>598</v>
      </c>
      <c r="B605" s="66"/>
      <c r="C605" s="67">
        <v>104</v>
      </c>
      <c r="D605" s="68" t="s">
        <v>552</v>
      </c>
      <c r="E605" s="67" t="s">
        <v>31</v>
      </c>
      <c r="F605" s="46">
        <v>485</v>
      </c>
      <c r="G605" s="46">
        <v>1000</v>
      </c>
      <c r="H605" s="69">
        <v>910</v>
      </c>
      <c r="I605" s="1423"/>
      <c r="J605" s="652"/>
      <c r="K605" s="652"/>
      <c r="L605" s="652"/>
      <c r="M605" s="652"/>
      <c r="N605" s="653"/>
      <c r="O605" s="359"/>
    </row>
    <row r="606" spans="1:15" s="1255" customFormat="1" ht="16.5">
      <c r="A606" s="1457">
        <v>599</v>
      </c>
      <c r="B606" s="1250"/>
      <c r="C606" s="1251"/>
      <c r="D606" s="1256" t="s">
        <v>602</v>
      </c>
      <c r="E606" s="1433"/>
      <c r="F606" s="1253"/>
      <c r="G606" s="1253"/>
      <c r="H606" s="1254"/>
      <c r="I606" s="1434">
        <f t="shared" si="7"/>
        <v>2000</v>
      </c>
      <c r="J606" s="1435"/>
      <c r="K606" s="1435"/>
      <c r="L606" s="1435">
        <v>2000</v>
      </c>
      <c r="M606" s="1435"/>
      <c r="N606" s="1436"/>
      <c r="O606" s="1437">
        <f>SUM(J606:N606)-I606</f>
        <v>0</v>
      </c>
    </row>
    <row r="607" spans="1:15" s="53" customFormat="1" ht="16.5">
      <c r="A607" s="1457">
        <v>600</v>
      </c>
      <c r="B607" s="524"/>
      <c r="C607" s="67"/>
      <c r="D607" s="68" t="s">
        <v>875</v>
      </c>
      <c r="E607" s="525"/>
      <c r="F607" s="526"/>
      <c r="G607" s="526"/>
      <c r="H607" s="527"/>
      <c r="I607" s="1423">
        <f t="shared" si="7"/>
        <v>2090</v>
      </c>
      <c r="J607" s="80"/>
      <c r="K607" s="80"/>
      <c r="L607" s="80">
        <v>2090</v>
      </c>
      <c r="M607" s="80"/>
      <c r="N607" s="81"/>
      <c r="O607" s="59"/>
    </row>
    <row r="608" spans="1:15" s="532" customFormat="1" ht="17.25">
      <c r="A608" s="1457">
        <v>601</v>
      </c>
      <c r="B608" s="528"/>
      <c r="C608" s="83"/>
      <c r="D608" s="76" t="s">
        <v>603</v>
      </c>
      <c r="E608" s="529"/>
      <c r="F608" s="530"/>
      <c r="G608" s="530"/>
      <c r="H608" s="531"/>
      <c r="I608" s="1402">
        <f t="shared" si="7"/>
        <v>0</v>
      </c>
      <c r="J608" s="650"/>
      <c r="K608" s="650"/>
      <c r="L608" s="650"/>
      <c r="M608" s="650"/>
      <c r="N608" s="651"/>
      <c r="O608" s="82"/>
    </row>
    <row r="609" spans="1:15" s="1576" customFormat="1" ht="17.25">
      <c r="A609" s="1457">
        <v>602</v>
      </c>
      <c r="B609" s="533"/>
      <c r="C609" s="67"/>
      <c r="D609" s="534" t="s">
        <v>984</v>
      </c>
      <c r="E609" s="525"/>
      <c r="F609" s="535"/>
      <c r="G609" s="535"/>
      <c r="H609" s="536"/>
      <c r="I609" s="340">
        <f t="shared" si="7"/>
        <v>2090</v>
      </c>
      <c r="J609" s="652">
        <f>SUM(J607:J608)</f>
        <v>0</v>
      </c>
      <c r="K609" s="652">
        <f>SUM(K607:K608)</f>
        <v>0</v>
      </c>
      <c r="L609" s="652">
        <f>SUM(L607:L608)</f>
        <v>2090</v>
      </c>
      <c r="M609" s="652">
        <f>SUM(M607:M608)</f>
        <v>0</v>
      </c>
      <c r="N609" s="653">
        <f>SUM(N607:N608)</f>
        <v>0</v>
      </c>
      <c r="O609" s="359"/>
    </row>
    <row r="610" spans="1:15" s="59" customFormat="1" ht="17.25">
      <c r="A610" s="1457">
        <v>603</v>
      </c>
      <c r="B610" s="66"/>
      <c r="C610" s="67">
        <v>105</v>
      </c>
      <c r="D610" s="68" t="s">
        <v>573</v>
      </c>
      <c r="E610" s="67" t="s">
        <v>33</v>
      </c>
      <c r="F610" s="46">
        <f>2659+502</f>
        <v>3161</v>
      </c>
      <c r="G610" s="46">
        <f>5356+1970</f>
        <v>7326</v>
      </c>
      <c r="H610" s="69">
        <v>1132</v>
      </c>
      <c r="I610" s="1423"/>
      <c r="J610" s="652"/>
      <c r="K610" s="652"/>
      <c r="L610" s="652"/>
      <c r="M610" s="652"/>
      <c r="N610" s="653"/>
      <c r="O610" s="359"/>
    </row>
    <row r="611" spans="1:15" s="1255" customFormat="1" ht="16.5">
      <c r="A611" s="1457">
        <v>604</v>
      </c>
      <c r="B611" s="1250"/>
      <c r="C611" s="1251"/>
      <c r="D611" s="1256" t="s">
        <v>602</v>
      </c>
      <c r="E611" s="1433"/>
      <c r="F611" s="1253"/>
      <c r="G611" s="1253"/>
      <c r="H611" s="1254"/>
      <c r="I611" s="1434">
        <f t="shared" si="7"/>
        <v>4820</v>
      </c>
      <c r="J611" s="1435"/>
      <c r="K611" s="1435"/>
      <c r="L611" s="1435">
        <f>2270+750+300+1000+500</f>
        <v>4820</v>
      </c>
      <c r="M611" s="1435"/>
      <c r="N611" s="1436"/>
      <c r="O611" s="1437">
        <f>SUM(J611:N611)-I611</f>
        <v>0</v>
      </c>
    </row>
    <row r="612" spans="1:15" s="53" customFormat="1" ht="16.5">
      <c r="A612" s="1457">
        <v>605</v>
      </c>
      <c r="B612" s="524"/>
      <c r="C612" s="67"/>
      <c r="D612" s="68" t="s">
        <v>875</v>
      </c>
      <c r="E612" s="525"/>
      <c r="F612" s="526"/>
      <c r="G612" s="526"/>
      <c r="H612" s="527"/>
      <c r="I612" s="1423">
        <f t="shared" si="7"/>
        <v>10065</v>
      </c>
      <c r="J612" s="80"/>
      <c r="K612" s="80"/>
      <c r="L612" s="80">
        <v>10065</v>
      </c>
      <c r="M612" s="80"/>
      <c r="N612" s="81"/>
      <c r="O612" s="59"/>
    </row>
    <row r="613" spans="1:15" s="532" customFormat="1" ht="17.25">
      <c r="A613" s="1457">
        <v>606</v>
      </c>
      <c r="B613" s="528"/>
      <c r="C613" s="83"/>
      <c r="D613" s="76" t="s">
        <v>603</v>
      </c>
      <c r="E613" s="529"/>
      <c r="F613" s="530"/>
      <c r="G613" s="530"/>
      <c r="H613" s="531"/>
      <c r="I613" s="1402">
        <f t="shared" si="7"/>
        <v>0</v>
      </c>
      <c r="J613" s="650"/>
      <c r="K613" s="650"/>
      <c r="L613" s="650"/>
      <c r="M613" s="650"/>
      <c r="N613" s="651"/>
      <c r="O613" s="82"/>
    </row>
    <row r="614" spans="1:15" s="1576" customFormat="1" ht="17.25">
      <c r="A614" s="1457">
        <v>607</v>
      </c>
      <c r="B614" s="533"/>
      <c r="C614" s="67"/>
      <c r="D614" s="534" t="s">
        <v>984</v>
      </c>
      <c r="E614" s="525"/>
      <c r="F614" s="535"/>
      <c r="G614" s="535"/>
      <c r="H614" s="536"/>
      <c r="I614" s="340">
        <f t="shared" si="7"/>
        <v>10065</v>
      </c>
      <c r="J614" s="652">
        <f>SUM(J612:J613)</f>
        <v>0</v>
      </c>
      <c r="K614" s="652">
        <f>SUM(K612:K613)</f>
        <v>0</v>
      </c>
      <c r="L614" s="652">
        <f>SUM(L612:L613)</f>
        <v>10065</v>
      </c>
      <c r="M614" s="652">
        <f>SUM(M612:M613)</f>
        <v>0</v>
      </c>
      <c r="N614" s="653">
        <f>SUM(N612:N613)</f>
        <v>0</v>
      </c>
      <c r="O614" s="359"/>
    </row>
    <row r="615" spans="1:15" s="59" customFormat="1" ht="17.25">
      <c r="A615" s="1457">
        <v>608</v>
      </c>
      <c r="B615" s="66"/>
      <c r="C615" s="67">
        <v>106</v>
      </c>
      <c r="D615" s="68" t="s">
        <v>303</v>
      </c>
      <c r="E615" s="67" t="s">
        <v>33</v>
      </c>
      <c r="F615" s="46">
        <v>5904</v>
      </c>
      <c r="G615" s="46">
        <v>9000</v>
      </c>
      <c r="H615" s="69">
        <v>8275</v>
      </c>
      <c r="I615" s="1423"/>
      <c r="J615" s="652"/>
      <c r="K615" s="652"/>
      <c r="L615" s="652"/>
      <c r="M615" s="652"/>
      <c r="N615" s="653"/>
      <c r="O615" s="359"/>
    </row>
    <row r="616" spans="1:15" s="1255" customFormat="1" ht="16.5">
      <c r="A616" s="1457">
        <v>609</v>
      </c>
      <c r="B616" s="1250"/>
      <c r="C616" s="1251"/>
      <c r="D616" s="1256" t="s">
        <v>602</v>
      </c>
      <c r="E616" s="1433"/>
      <c r="F616" s="1253"/>
      <c r="G616" s="1253"/>
      <c r="H616" s="1254"/>
      <c r="I616" s="1434">
        <f t="shared" si="7"/>
        <v>11000</v>
      </c>
      <c r="J616" s="1435"/>
      <c r="K616" s="1435"/>
      <c r="L616" s="1435">
        <v>11000</v>
      </c>
      <c r="M616" s="1435"/>
      <c r="N616" s="1436"/>
      <c r="O616" s="1437">
        <f>SUM(J616:N616)-I616</f>
        <v>0</v>
      </c>
    </row>
    <row r="617" spans="1:15" s="53" customFormat="1" ht="16.5">
      <c r="A617" s="1457">
        <v>610</v>
      </c>
      <c r="B617" s="524"/>
      <c r="C617" s="67"/>
      <c r="D617" s="68" t="s">
        <v>875</v>
      </c>
      <c r="E617" s="525"/>
      <c r="F617" s="526"/>
      <c r="G617" s="526"/>
      <c r="H617" s="527"/>
      <c r="I617" s="1423">
        <f t="shared" si="7"/>
        <v>12630</v>
      </c>
      <c r="J617" s="80"/>
      <c r="K617" s="80"/>
      <c r="L617" s="80">
        <v>12630</v>
      </c>
      <c r="M617" s="80"/>
      <c r="N617" s="81"/>
      <c r="O617" s="59"/>
    </row>
    <row r="618" spans="1:15" s="532" customFormat="1" ht="17.25">
      <c r="A618" s="1457">
        <v>611</v>
      </c>
      <c r="B618" s="528"/>
      <c r="C618" s="83"/>
      <c r="D618" s="76" t="s">
        <v>603</v>
      </c>
      <c r="E618" s="529"/>
      <c r="F618" s="530"/>
      <c r="G618" s="530"/>
      <c r="H618" s="531"/>
      <c r="I618" s="1402">
        <f t="shared" si="7"/>
        <v>0</v>
      </c>
      <c r="J618" s="650"/>
      <c r="K618" s="650"/>
      <c r="L618" s="650"/>
      <c r="M618" s="650"/>
      <c r="N618" s="651"/>
      <c r="O618" s="82"/>
    </row>
    <row r="619" spans="1:15" s="1576" customFormat="1" ht="17.25">
      <c r="A619" s="1457">
        <v>612</v>
      </c>
      <c r="B619" s="533"/>
      <c r="C619" s="67"/>
      <c r="D619" s="534" t="s">
        <v>984</v>
      </c>
      <c r="E619" s="525"/>
      <c r="F619" s="535"/>
      <c r="G619" s="535"/>
      <c r="H619" s="536"/>
      <c r="I619" s="340">
        <f t="shared" si="7"/>
        <v>12630</v>
      </c>
      <c r="J619" s="652">
        <f>SUM(J617:J618)</f>
        <v>0</v>
      </c>
      <c r="K619" s="652">
        <f>SUM(K617:K618)</f>
        <v>0</v>
      </c>
      <c r="L619" s="652">
        <f>SUM(L617:L618)</f>
        <v>12630</v>
      </c>
      <c r="M619" s="652">
        <f>SUM(M617:M618)</f>
        <v>0</v>
      </c>
      <c r="N619" s="653">
        <f>SUM(N617:N618)</f>
        <v>0</v>
      </c>
      <c r="O619" s="359"/>
    </row>
    <row r="620" spans="1:15" s="59" customFormat="1" ht="33">
      <c r="A620" s="1457">
        <v>613</v>
      </c>
      <c r="B620" s="66"/>
      <c r="C620" s="67">
        <v>107</v>
      </c>
      <c r="D620" s="68" t="s">
        <v>304</v>
      </c>
      <c r="E620" s="67" t="s">
        <v>33</v>
      </c>
      <c r="F620" s="46">
        <v>2010</v>
      </c>
      <c r="G620" s="46">
        <v>3000</v>
      </c>
      <c r="H620" s="69">
        <v>2526</v>
      </c>
      <c r="I620" s="1423"/>
      <c r="J620" s="652"/>
      <c r="K620" s="652"/>
      <c r="L620" s="652"/>
      <c r="M620" s="652"/>
      <c r="N620" s="653"/>
      <c r="O620" s="359"/>
    </row>
    <row r="621" spans="1:15" s="1255" customFormat="1" ht="16.5">
      <c r="A621" s="1457">
        <v>614</v>
      </c>
      <c r="B621" s="1250"/>
      <c r="C621" s="1251"/>
      <c r="D621" s="1256" t="s">
        <v>602</v>
      </c>
      <c r="E621" s="1433"/>
      <c r="F621" s="1253"/>
      <c r="G621" s="1253"/>
      <c r="H621" s="1254"/>
      <c r="I621" s="1434">
        <f t="shared" si="7"/>
        <v>3000</v>
      </c>
      <c r="J621" s="1435"/>
      <c r="K621" s="1435"/>
      <c r="L621" s="1435"/>
      <c r="M621" s="1435"/>
      <c r="N621" s="1436">
        <v>3000</v>
      </c>
      <c r="O621" s="1437">
        <f>SUM(J621:N621)-I621</f>
        <v>0</v>
      </c>
    </row>
    <row r="622" spans="1:15" s="53" customFormat="1" ht="16.5">
      <c r="A622" s="1457">
        <v>615</v>
      </c>
      <c r="B622" s="524"/>
      <c r="C622" s="67"/>
      <c r="D622" s="68" t="s">
        <v>875</v>
      </c>
      <c r="E622" s="525"/>
      <c r="F622" s="526"/>
      <c r="G622" s="526"/>
      <c r="H622" s="527"/>
      <c r="I622" s="1423">
        <f t="shared" si="7"/>
        <v>3000</v>
      </c>
      <c r="J622" s="80"/>
      <c r="K622" s="80"/>
      <c r="L622" s="80"/>
      <c r="M622" s="80"/>
      <c r="N622" s="81">
        <v>3000</v>
      </c>
      <c r="O622" s="59"/>
    </row>
    <row r="623" spans="1:15" s="532" customFormat="1" ht="17.25">
      <c r="A623" s="1457">
        <v>616</v>
      </c>
      <c r="B623" s="528"/>
      <c r="C623" s="83"/>
      <c r="D623" s="76" t="s">
        <v>603</v>
      </c>
      <c r="E623" s="529"/>
      <c r="F623" s="530"/>
      <c r="G623" s="530"/>
      <c r="H623" s="531"/>
      <c r="I623" s="1402">
        <f t="shared" si="7"/>
        <v>0</v>
      </c>
      <c r="J623" s="650"/>
      <c r="K623" s="650"/>
      <c r="L623" s="650"/>
      <c r="M623" s="650"/>
      <c r="N623" s="651"/>
      <c r="O623" s="82"/>
    </row>
    <row r="624" spans="1:15" s="1576" customFormat="1" ht="17.25">
      <c r="A624" s="1457">
        <v>617</v>
      </c>
      <c r="B624" s="533"/>
      <c r="C624" s="67"/>
      <c r="D624" s="534" t="s">
        <v>984</v>
      </c>
      <c r="E624" s="525"/>
      <c r="F624" s="535"/>
      <c r="G624" s="535"/>
      <c r="H624" s="536"/>
      <c r="I624" s="340">
        <f>SUM(J624:N624)</f>
        <v>3000</v>
      </c>
      <c r="J624" s="652">
        <f>SUM(J622:J623)</f>
        <v>0</v>
      </c>
      <c r="K624" s="652">
        <f>SUM(K622:K623)</f>
        <v>0</v>
      </c>
      <c r="L624" s="652">
        <f>SUM(L622:L623)</f>
        <v>0</v>
      </c>
      <c r="M624" s="652">
        <f>SUM(M622:M623)</f>
        <v>0</v>
      </c>
      <c r="N624" s="653">
        <f>SUM(N622:N623)</f>
        <v>3000</v>
      </c>
      <c r="O624" s="359"/>
    </row>
    <row r="625" spans="1:14" s="53" customFormat="1" ht="16.5">
      <c r="A625" s="1457">
        <v>618</v>
      </c>
      <c r="B625" s="77"/>
      <c r="C625" s="73">
        <v>108</v>
      </c>
      <c r="D625" s="78" t="s">
        <v>305</v>
      </c>
      <c r="E625" s="73" t="s">
        <v>31</v>
      </c>
      <c r="F625" s="44">
        <f>SUM(F630:F650)</f>
        <v>3250</v>
      </c>
      <c r="G625" s="44">
        <f>SUM(G630:G650)</f>
        <v>3250</v>
      </c>
      <c r="H625" s="79">
        <f>SUM(H630:H650)</f>
        <v>3250</v>
      </c>
      <c r="I625" s="1423"/>
      <c r="J625" s="80"/>
      <c r="K625" s="80"/>
      <c r="L625" s="80"/>
      <c r="M625" s="80"/>
      <c r="N625" s="81"/>
    </row>
    <row r="626" spans="1:15" s="1255" customFormat="1" ht="16.5">
      <c r="A626" s="1457">
        <v>619</v>
      </c>
      <c r="B626" s="1250"/>
      <c r="C626" s="1251"/>
      <c r="D626" s="1256" t="s">
        <v>602</v>
      </c>
      <c r="E626" s="1433"/>
      <c r="F626" s="1253"/>
      <c r="G626" s="1253"/>
      <c r="H626" s="1254"/>
      <c r="I626" s="1434">
        <f t="shared" si="7"/>
        <v>3250</v>
      </c>
      <c r="J626" s="1435">
        <f>SUM(J631,J636,J641,J646,J651)</f>
        <v>0</v>
      </c>
      <c r="K626" s="1435">
        <f>SUM(K631,K636,K641,K646,K651)</f>
        <v>0</v>
      </c>
      <c r="L626" s="1435">
        <f>SUM(L631,L636,L641,L646,L651)</f>
        <v>0</v>
      </c>
      <c r="M626" s="1435">
        <f>SUM(M631,M636,M641,M646,M651)</f>
        <v>0</v>
      </c>
      <c r="N626" s="1436">
        <f>SUM(N631,N636,N641,N646,N651)</f>
        <v>3250</v>
      </c>
      <c r="O626" s="1437">
        <f>SUM(J626:N626)-I626</f>
        <v>0</v>
      </c>
    </row>
    <row r="627" spans="1:15" s="53" customFormat="1" ht="16.5">
      <c r="A627" s="1457">
        <v>620</v>
      </c>
      <c r="B627" s="524"/>
      <c r="C627" s="67"/>
      <c r="D627" s="68" t="s">
        <v>875</v>
      </c>
      <c r="E627" s="525"/>
      <c r="F627" s="526"/>
      <c r="G627" s="526"/>
      <c r="H627" s="527"/>
      <c r="I627" s="1423">
        <f t="shared" si="7"/>
        <v>3250</v>
      </c>
      <c r="J627" s="80">
        <f>SUM(J632,J637,J642,J647,J652)</f>
        <v>0</v>
      </c>
      <c r="K627" s="80">
        <f>SUM(K632,K637,K642,K647,K652)</f>
        <v>0</v>
      </c>
      <c r="L627" s="80">
        <f>SUM(L632,L637,L642,L647,L652)</f>
        <v>0</v>
      </c>
      <c r="M627" s="80">
        <f>SUM(M632,M637,M642,M647,M652)</f>
        <v>0</v>
      </c>
      <c r="N627" s="81">
        <f>SUM(N632,N637,N642,N647,N652)</f>
        <v>3250</v>
      </c>
      <c r="O627" s="59"/>
    </row>
    <row r="628" spans="1:15" s="532" customFormat="1" ht="17.25">
      <c r="A628" s="1457">
        <v>621</v>
      </c>
      <c r="B628" s="528"/>
      <c r="C628" s="83"/>
      <c r="D628" s="76" t="s">
        <v>603</v>
      </c>
      <c r="E628" s="529"/>
      <c r="F628" s="530"/>
      <c r="G628" s="530"/>
      <c r="H628" s="531"/>
      <c r="I628" s="1402">
        <f t="shared" si="7"/>
        <v>0</v>
      </c>
      <c r="J628" s="650">
        <f>SUM(J633,J638,J643,J648,J653)</f>
        <v>0</v>
      </c>
      <c r="K628" s="650">
        <f>SUM(K633,K638,K643,K648,K653)</f>
        <v>0</v>
      </c>
      <c r="L628" s="650">
        <f>SUM(L633,L638,L643,L648,L653)</f>
        <v>0</v>
      </c>
      <c r="M628" s="650">
        <f>SUM(M633,M638,M643,M648,M653)</f>
        <v>0</v>
      </c>
      <c r="N628" s="651">
        <f>SUM(N633,N638,N643,N648,N653)</f>
        <v>0</v>
      </c>
      <c r="O628" s="82"/>
    </row>
    <row r="629" spans="1:15" s="1576" customFormat="1" ht="17.25">
      <c r="A629" s="1457">
        <v>622</v>
      </c>
      <c r="B629" s="533"/>
      <c r="C629" s="67"/>
      <c r="D629" s="534" t="s">
        <v>984</v>
      </c>
      <c r="E629" s="525"/>
      <c r="F629" s="535"/>
      <c r="G629" s="535"/>
      <c r="H629" s="536"/>
      <c r="I629" s="340">
        <f t="shared" si="7"/>
        <v>3250</v>
      </c>
      <c r="J629" s="652">
        <f>SUM(J627:J628)</f>
        <v>0</v>
      </c>
      <c r="K629" s="652">
        <f>SUM(K627:K628)</f>
        <v>0</v>
      </c>
      <c r="L629" s="652">
        <f>SUM(L627:L628)</f>
        <v>0</v>
      </c>
      <c r="M629" s="652">
        <f>SUM(M627:M628)</f>
        <v>0</v>
      </c>
      <c r="N629" s="653">
        <f>SUM(N627:N628)</f>
        <v>3250</v>
      </c>
      <c r="O629" s="359"/>
    </row>
    <row r="630" spans="1:15" s="683" customFormat="1" ht="17.25">
      <c r="A630" s="1457">
        <v>623</v>
      </c>
      <c r="B630" s="775"/>
      <c r="C630" s="768"/>
      <c r="D630" s="76" t="s">
        <v>306</v>
      </c>
      <c r="E630" s="768"/>
      <c r="F630" s="776">
        <v>650</v>
      </c>
      <c r="G630" s="776">
        <v>650</v>
      </c>
      <c r="H630" s="777">
        <v>650</v>
      </c>
      <c r="I630" s="1424"/>
      <c r="J630" s="675"/>
      <c r="K630" s="675"/>
      <c r="L630" s="675"/>
      <c r="M630" s="675"/>
      <c r="N630" s="676"/>
      <c r="O630" s="677"/>
    </row>
    <row r="631" spans="1:15" s="1265" customFormat="1" ht="16.5">
      <c r="A631" s="1457">
        <v>624</v>
      </c>
      <c r="B631" s="1261"/>
      <c r="C631" s="1262"/>
      <c r="D631" s="1252" t="s">
        <v>602</v>
      </c>
      <c r="E631" s="1438"/>
      <c r="F631" s="1263"/>
      <c r="G631" s="1263"/>
      <c r="H631" s="1264"/>
      <c r="I631" s="1439">
        <f t="shared" si="7"/>
        <v>650</v>
      </c>
      <c r="J631" s="1440"/>
      <c r="K631" s="1440"/>
      <c r="L631" s="1440"/>
      <c r="M631" s="1440"/>
      <c r="N631" s="1441">
        <v>650</v>
      </c>
      <c r="O631" s="1442">
        <f>SUM(J631:N631)-I631</f>
        <v>0</v>
      </c>
    </row>
    <row r="632" spans="1:15" s="677" customFormat="1" ht="16.5">
      <c r="A632" s="1457">
        <v>625</v>
      </c>
      <c r="B632" s="672"/>
      <c r="C632" s="666"/>
      <c r="D632" s="539" t="s">
        <v>875</v>
      </c>
      <c r="E632" s="673"/>
      <c r="F632" s="674"/>
      <c r="G632" s="674"/>
      <c r="H632" s="690"/>
      <c r="I632" s="1424">
        <f t="shared" si="7"/>
        <v>650</v>
      </c>
      <c r="J632" s="675"/>
      <c r="K632" s="675"/>
      <c r="L632" s="675"/>
      <c r="M632" s="675"/>
      <c r="N632" s="676">
        <v>650</v>
      </c>
      <c r="O632" s="671"/>
    </row>
    <row r="633" spans="1:15" s="684" customFormat="1" ht="17.25">
      <c r="A633" s="1457">
        <v>626</v>
      </c>
      <c r="B633" s="678"/>
      <c r="C633" s="768"/>
      <c r="D633" s="540" t="s">
        <v>603</v>
      </c>
      <c r="E633" s="679"/>
      <c r="F633" s="680"/>
      <c r="G633" s="680"/>
      <c r="H633" s="691"/>
      <c r="I633" s="1425">
        <f t="shared" si="7"/>
        <v>0</v>
      </c>
      <c r="J633" s="681"/>
      <c r="K633" s="681"/>
      <c r="L633" s="681"/>
      <c r="M633" s="681"/>
      <c r="N633" s="682"/>
      <c r="O633" s="683"/>
    </row>
    <row r="634" spans="1:15" s="687" customFormat="1" ht="17.25">
      <c r="A634" s="1457">
        <v>627</v>
      </c>
      <c r="B634" s="685"/>
      <c r="C634" s="666"/>
      <c r="D634" s="541" t="s">
        <v>984</v>
      </c>
      <c r="E634" s="673"/>
      <c r="F634" s="686"/>
      <c r="G634" s="686"/>
      <c r="H634" s="688"/>
      <c r="I634" s="668">
        <f t="shared" si="7"/>
        <v>650</v>
      </c>
      <c r="J634" s="669">
        <f>SUM(J632:J633)</f>
        <v>0</v>
      </c>
      <c r="K634" s="669">
        <f>SUM(K632:K633)</f>
        <v>0</v>
      </c>
      <c r="L634" s="669">
        <f>SUM(L632:L633)</f>
        <v>0</v>
      </c>
      <c r="M634" s="669">
        <f>SUM(M632:M633)</f>
        <v>0</v>
      </c>
      <c r="N634" s="670">
        <f>SUM(N632:N633)</f>
        <v>650</v>
      </c>
      <c r="O634" s="1577"/>
    </row>
    <row r="635" spans="1:15" s="683" customFormat="1" ht="17.25">
      <c r="A635" s="1457">
        <v>628</v>
      </c>
      <c r="B635" s="775"/>
      <c r="C635" s="768"/>
      <c r="D635" s="540" t="s">
        <v>307</v>
      </c>
      <c r="E635" s="768"/>
      <c r="F635" s="776">
        <v>650</v>
      </c>
      <c r="G635" s="776">
        <v>650</v>
      </c>
      <c r="H635" s="777">
        <v>650</v>
      </c>
      <c r="I635" s="1424"/>
      <c r="J635" s="675"/>
      <c r="K635" s="675"/>
      <c r="L635" s="675"/>
      <c r="M635" s="675"/>
      <c r="N635" s="676"/>
      <c r="O635" s="677"/>
    </row>
    <row r="636" spans="1:15" s="1265" customFormat="1" ht="16.5">
      <c r="A636" s="1457">
        <v>629</v>
      </c>
      <c r="B636" s="1261"/>
      <c r="C636" s="1262"/>
      <c r="D636" s="1252" t="s">
        <v>602</v>
      </c>
      <c r="E636" s="1438"/>
      <c r="F636" s="1263"/>
      <c r="G636" s="1263"/>
      <c r="H636" s="1264"/>
      <c r="I636" s="1439">
        <f t="shared" si="7"/>
        <v>650</v>
      </c>
      <c r="J636" s="1440"/>
      <c r="K636" s="1440"/>
      <c r="L636" s="1440"/>
      <c r="M636" s="1440"/>
      <c r="N636" s="1441">
        <v>650</v>
      </c>
      <c r="O636" s="1442">
        <f>SUM(J636:N636)-I636</f>
        <v>0</v>
      </c>
    </row>
    <row r="637" spans="1:15" s="677" customFormat="1" ht="16.5">
      <c r="A637" s="1457">
        <v>630</v>
      </c>
      <c r="B637" s="672"/>
      <c r="C637" s="666"/>
      <c r="D637" s="539" t="s">
        <v>875</v>
      </c>
      <c r="E637" s="673"/>
      <c r="F637" s="674"/>
      <c r="G637" s="674"/>
      <c r="H637" s="690"/>
      <c r="I637" s="1424">
        <f t="shared" si="7"/>
        <v>650</v>
      </c>
      <c r="J637" s="675"/>
      <c r="K637" s="675"/>
      <c r="L637" s="675"/>
      <c r="M637" s="675"/>
      <c r="N637" s="676">
        <v>650</v>
      </c>
      <c r="O637" s="671"/>
    </row>
    <row r="638" spans="1:15" s="684" customFormat="1" ht="17.25">
      <c r="A638" s="1457">
        <v>631</v>
      </c>
      <c r="B638" s="678"/>
      <c r="C638" s="768"/>
      <c r="D638" s="540" t="s">
        <v>603</v>
      </c>
      <c r="E638" s="679"/>
      <c r="F638" s="680"/>
      <c r="G638" s="680"/>
      <c r="H638" s="691"/>
      <c r="I638" s="1425">
        <f t="shared" si="7"/>
        <v>0</v>
      </c>
      <c r="J638" s="681"/>
      <c r="K638" s="681"/>
      <c r="L638" s="681"/>
      <c r="M638" s="681"/>
      <c r="N638" s="682"/>
      <c r="O638" s="683"/>
    </row>
    <row r="639" spans="1:15" s="687" customFormat="1" ht="17.25">
      <c r="A639" s="1457">
        <v>632</v>
      </c>
      <c r="B639" s="685"/>
      <c r="C639" s="666"/>
      <c r="D639" s="541" t="s">
        <v>984</v>
      </c>
      <c r="E639" s="673"/>
      <c r="F639" s="686"/>
      <c r="G639" s="686"/>
      <c r="H639" s="688"/>
      <c r="I639" s="668">
        <f t="shared" si="7"/>
        <v>650</v>
      </c>
      <c r="J639" s="669">
        <f>SUM(J637:J638)</f>
        <v>0</v>
      </c>
      <c r="K639" s="669">
        <f>SUM(K637:K638)</f>
        <v>0</v>
      </c>
      <c r="L639" s="669">
        <f>SUM(L637:L638)</f>
        <v>0</v>
      </c>
      <c r="M639" s="669">
        <f>SUM(M637:M638)</f>
        <v>0</v>
      </c>
      <c r="N639" s="670">
        <f>SUM(N637:N638)</f>
        <v>650</v>
      </c>
      <c r="O639" s="1577"/>
    </row>
    <row r="640" spans="1:15" s="683" customFormat="1" ht="17.25">
      <c r="A640" s="1457">
        <v>633</v>
      </c>
      <c r="B640" s="775"/>
      <c r="C640" s="768"/>
      <c r="D640" s="540" t="s">
        <v>308</v>
      </c>
      <c r="E640" s="768"/>
      <c r="F640" s="776">
        <v>650</v>
      </c>
      <c r="G640" s="776">
        <v>650</v>
      </c>
      <c r="H640" s="777">
        <v>650</v>
      </c>
      <c r="I640" s="1424"/>
      <c r="J640" s="675"/>
      <c r="K640" s="675"/>
      <c r="L640" s="675"/>
      <c r="M640" s="675"/>
      <c r="N640" s="676"/>
      <c r="O640" s="677"/>
    </row>
    <row r="641" spans="1:15" s="1265" customFormat="1" ht="16.5">
      <c r="A641" s="1457">
        <v>634</v>
      </c>
      <c r="B641" s="1261"/>
      <c r="C641" s="1262"/>
      <c r="D641" s="1252" t="s">
        <v>602</v>
      </c>
      <c r="E641" s="1438"/>
      <c r="F641" s="1263"/>
      <c r="G641" s="1263"/>
      <c r="H641" s="1264"/>
      <c r="I641" s="1439">
        <f t="shared" si="7"/>
        <v>650</v>
      </c>
      <c r="J641" s="1440"/>
      <c r="K641" s="1440"/>
      <c r="L641" s="1440"/>
      <c r="M641" s="1440"/>
      <c r="N641" s="1441">
        <v>650</v>
      </c>
      <c r="O641" s="1442">
        <f>SUM(J641:N641)-I641</f>
        <v>0</v>
      </c>
    </row>
    <row r="642" spans="1:15" s="677" customFormat="1" ht="16.5">
      <c r="A642" s="1457">
        <v>635</v>
      </c>
      <c r="B642" s="672"/>
      <c r="C642" s="666"/>
      <c r="D642" s="539" t="s">
        <v>875</v>
      </c>
      <c r="E642" s="673"/>
      <c r="F642" s="674"/>
      <c r="G642" s="674"/>
      <c r="H642" s="690"/>
      <c r="I642" s="1424">
        <f t="shared" si="7"/>
        <v>650</v>
      </c>
      <c r="J642" s="675"/>
      <c r="K642" s="675"/>
      <c r="L642" s="675"/>
      <c r="M642" s="675"/>
      <c r="N642" s="676">
        <v>650</v>
      </c>
      <c r="O642" s="671"/>
    </row>
    <row r="643" spans="1:15" s="684" customFormat="1" ht="17.25">
      <c r="A643" s="1457">
        <v>636</v>
      </c>
      <c r="B643" s="678"/>
      <c r="C643" s="768"/>
      <c r="D643" s="540" t="s">
        <v>603</v>
      </c>
      <c r="E643" s="679"/>
      <c r="F643" s="680"/>
      <c r="G643" s="680"/>
      <c r="H643" s="691"/>
      <c r="I643" s="1425">
        <f t="shared" si="7"/>
        <v>0</v>
      </c>
      <c r="J643" s="681"/>
      <c r="K643" s="681"/>
      <c r="L643" s="681"/>
      <c r="M643" s="681"/>
      <c r="N643" s="682"/>
      <c r="O643" s="683"/>
    </row>
    <row r="644" spans="1:15" s="687" customFormat="1" ht="17.25">
      <c r="A644" s="1457">
        <v>637</v>
      </c>
      <c r="B644" s="685"/>
      <c r="C644" s="666"/>
      <c r="D644" s="541" t="s">
        <v>984</v>
      </c>
      <c r="E644" s="673"/>
      <c r="F644" s="686"/>
      <c r="G644" s="686"/>
      <c r="H644" s="688"/>
      <c r="I644" s="668">
        <f t="shared" si="7"/>
        <v>650</v>
      </c>
      <c r="J644" s="669">
        <f>SUM(J642:J643)</f>
        <v>0</v>
      </c>
      <c r="K644" s="669">
        <f>SUM(K642:K643)</f>
        <v>0</v>
      </c>
      <c r="L644" s="669">
        <f>SUM(L642:L643)</f>
        <v>0</v>
      </c>
      <c r="M644" s="669">
        <f>SUM(M642:M643)</f>
        <v>0</v>
      </c>
      <c r="N644" s="670">
        <f>SUM(N642:N643)</f>
        <v>650</v>
      </c>
      <c r="O644" s="1577"/>
    </row>
    <row r="645" spans="1:15" s="683" customFormat="1" ht="17.25">
      <c r="A645" s="1457">
        <v>638</v>
      </c>
      <c r="B645" s="775"/>
      <c r="C645" s="768"/>
      <c r="D645" s="540" t="s">
        <v>309</v>
      </c>
      <c r="E645" s="768"/>
      <c r="F645" s="776">
        <v>650</v>
      </c>
      <c r="G645" s="776">
        <v>650</v>
      </c>
      <c r="H645" s="777">
        <v>650</v>
      </c>
      <c r="I645" s="1424"/>
      <c r="J645" s="675"/>
      <c r="K645" s="675"/>
      <c r="L645" s="675"/>
      <c r="M645" s="675"/>
      <c r="N645" s="676"/>
      <c r="O645" s="677"/>
    </row>
    <row r="646" spans="1:15" s="1265" customFormat="1" ht="16.5">
      <c r="A646" s="1457">
        <v>639</v>
      </c>
      <c r="B646" s="1261"/>
      <c r="C646" s="1262"/>
      <c r="D646" s="1252" t="s">
        <v>602</v>
      </c>
      <c r="E646" s="1438"/>
      <c r="F646" s="1263"/>
      <c r="G646" s="1263"/>
      <c r="H646" s="1264"/>
      <c r="I646" s="1439">
        <f t="shared" si="7"/>
        <v>650</v>
      </c>
      <c r="J646" s="1440"/>
      <c r="K646" s="1440"/>
      <c r="L646" s="1440"/>
      <c r="M646" s="1440"/>
      <c r="N646" s="1441">
        <v>650</v>
      </c>
      <c r="O646" s="1442">
        <f>SUM(J646:N646)-I646</f>
        <v>0</v>
      </c>
    </row>
    <row r="647" spans="1:15" s="677" customFormat="1" ht="16.5">
      <c r="A647" s="1457">
        <v>640</v>
      </c>
      <c r="B647" s="672"/>
      <c r="C647" s="666"/>
      <c r="D647" s="539" t="s">
        <v>875</v>
      </c>
      <c r="E647" s="673"/>
      <c r="F647" s="674"/>
      <c r="G647" s="674"/>
      <c r="H647" s="690"/>
      <c r="I647" s="1424">
        <f t="shared" si="7"/>
        <v>650</v>
      </c>
      <c r="J647" s="675"/>
      <c r="K647" s="675"/>
      <c r="L647" s="675"/>
      <c r="M647" s="675"/>
      <c r="N647" s="676">
        <v>650</v>
      </c>
      <c r="O647" s="671"/>
    </row>
    <row r="648" spans="1:15" s="684" customFormat="1" ht="17.25">
      <c r="A648" s="1457">
        <v>641</v>
      </c>
      <c r="B648" s="678"/>
      <c r="C648" s="768"/>
      <c r="D648" s="540" t="s">
        <v>603</v>
      </c>
      <c r="E648" s="679"/>
      <c r="F648" s="680"/>
      <c r="G648" s="680"/>
      <c r="H648" s="691"/>
      <c r="I648" s="1425">
        <f t="shared" si="7"/>
        <v>0</v>
      </c>
      <c r="J648" s="681"/>
      <c r="K648" s="681"/>
      <c r="L648" s="681"/>
      <c r="M648" s="681"/>
      <c r="N648" s="682"/>
      <c r="O648" s="683"/>
    </row>
    <row r="649" spans="1:15" s="687" customFormat="1" ht="17.25">
      <c r="A649" s="1457">
        <v>642</v>
      </c>
      <c r="B649" s="685"/>
      <c r="C649" s="666"/>
      <c r="D649" s="541" t="s">
        <v>984</v>
      </c>
      <c r="E649" s="673"/>
      <c r="F649" s="686"/>
      <c r="G649" s="686"/>
      <c r="H649" s="688"/>
      <c r="I649" s="668">
        <f t="shared" si="7"/>
        <v>650</v>
      </c>
      <c r="J649" s="669">
        <f>SUM(J647:J648)</f>
        <v>0</v>
      </c>
      <c r="K649" s="669">
        <f>SUM(K647:K648)</f>
        <v>0</v>
      </c>
      <c r="L649" s="669">
        <f>SUM(L647:L648)</f>
        <v>0</v>
      </c>
      <c r="M649" s="669">
        <f>SUM(M647:M648)</f>
        <v>0</v>
      </c>
      <c r="N649" s="670">
        <f>SUM(N647:N648)</f>
        <v>650</v>
      </c>
      <c r="O649" s="1577"/>
    </row>
    <row r="650" spans="1:15" s="683" customFormat="1" ht="17.25">
      <c r="A650" s="1457">
        <v>643</v>
      </c>
      <c r="B650" s="775"/>
      <c r="C650" s="768"/>
      <c r="D650" s="540" t="s">
        <v>310</v>
      </c>
      <c r="E650" s="768"/>
      <c r="F650" s="776">
        <v>650</v>
      </c>
      <c r="G650" s="776">
        <v>650</v>
      </c>
      <c r="H650" s="777">
        <v>650</v>
      </c>
      <c r="I650" s="1424"/>
      <c r="J650" s="675"/>
      <c r="K650" s="675"/>
      <c r="L650" s="675"/>
      <c r="M650" s="675"/>
      <c r="N650" s="676"/>
      <c r="O650" s="677"/>
    </row>
    <row r="651" spans="1:15" s="1265" customFormat="1" ht="16.5">
      <c r="A651" s="1457">
        <v>644</v>
      </c>
      <c r="B651" s="1261"/>
      <c r="C651" s="1262"/>
      <c r="D651" s="1252" t="s">
        <v>602</v>
      </c>
      <c r="E651" s="1438"/>
      <c r="F651" s="1263"/>
      <c r="G651" s="1263"/>
      <c r="H651" s="1264"/>
      <c r="I651" s="1439">
        <f t="shared" si="7"/>
        <v>650</v>
      </c>
      <c r="J651" s="1440"/>
      <c r="K651" s="1440"/>
      <c r="L651" s="1440"/>
      <c r="M651" s="1440"/>
      <c r="N651" s="1441">
        <v>650</v>
      </c>
      <c r="O651" s="1442">
        <f>SUM(J651:N651)-I651</f>
        <v>0</v>
      </c>
    </row>
    <row r="652" spans="1:15" s="677" customFormat="1" ht="16.5">
      <c r="A652" s="1457">
        <v>645</v>
      </c>
      <c r="B652" s="672"/>
      <c r="C652" s="666"/>
      <c r="D652" s="539" t="s">
        <v>875</v>
      </c>
      <c r="E652" s="673"/>
      <c r="F652" s="674"/>
      <c r="G652" s="674"/>
      <c r="H652" s="690"/>
      <c r="I652" s="1424">
        <f t="shared" si="7"/>
        <v>650</v>
      </c>
      <c r="J652" s="675"/>
      <c r="K652" s="675"/>
      <c r="L652" s="675"/>
      <c r="M652" s="675"/>
      <c r="N652" s="676">
        <v>650</v>
      </c>
      <c r="O652" s="671"/>
    </row>
    <row r="653" spans="1:15" s="684" customFormat="1" ht="17.25">
      <c r="A653" s="1457">
        <v>646</v>
      </c>
      <c r="B653" s="678"/>
      <c r="C653" s="768"/>
      <c r="D653" s="540" t="s">
        <v>603</v>
      </c>
      <c r="E653" s="679"/>
      <c r="F653" s="680"/>
      <c r="G653" s="680"/>
      <c r="H653" s="691"/>
      <c r="I653" s="1425">
        <f t="shared" si="7"/>
        <v>0</v>
      </c>
      <c r="J653" s="681"/>
      <c r="K653" s="681"/>
      <c r="L653" s="681"/>
      <c r="M653" s="681"/>
      <c r="N653" s="682"/>
      <c r="O653" s="683"/>
    </row>
    <row r="654" spans="1:15" s="687" customFormat="1" ht="17.25">
      <c r="A654" s="1457">
        <v>647</v>
      </c>
      <c r="B654" s="685"/>
      <c r="C654" s="666"/>
      <c r="D654" s="541" t="s">
        <v>984</v>
      </c>
      <c r="E654" s="673"/>
      <c r="F654" s="686"/>
      <c r="G654" s="686"/>
      <c r="H654" s="688"/>
      <c r="I654" s="668">
        <f t="shared" si="7"/>
        <v>650</v>
      </c>
      <c r="J654" s="669">
        <f>SUM(J652:J653)</f>
        <v>0</v>
      </c>
      <c r="K654" s="669">
        <f>SUM(K652:K653)</f>
        <v>0</v>
      </c>
      <c r="L654" s="669">
        <f>SUM(L652:L653)</f>
        <v>0</v>
      </c>
      <c r="M654" s="669">
        <f>SUM(M652:M653)</f>
        <v>0</v>
      </c>
      <c r="N654" s="670">
        <f>SUM(N652:N653)</f>
        <v>650</v>
      </c>
      <c r="O654" s="1577"/>
    </row>
    <row r="655" spans="1:15" s="53" customFormat="1" ht="21.75" customHeight="1">
      <c r="A655" s="1457">
        <v>648</v>
      </c>
      <c r="B655" s="77"/>
      <c r="C655" s="73">
        <v>109</v>
      </c>
      <c r="D655" s="78" t="s">
        <v>324</v>
      </c>
      <c r="E655" s="73" t="s">
        <v>31</v>
      </c>
      <c r="F655" s="44"/>
      <c r="G655" s="44"/>
      <c r="H655" s="79">
        <v>5398</v>
      </c>
      <c r="I655" s="1423"/>
      <c r="J655" s="652"/>
      <c r="K655" s="652"/>
      <c r="L655" s="652"/>
      <c r="M655" s="652"/>
      <c r="N655" s="653"/>
      <c r="O655" s="1576">
        <f>SUM(J655:N655)-I655</f>
        <v>0</v>
      </c>
    </row>
    <row r="656" spans="1:15" s="53" customFormat="1" ht="16.5">
      <c r="A656" s="1457">
        <v>649</v>
      </c>
      <c r="B656" s="524"/>
      <c r="C656" s="67"/>
      <c r="D656" s="68" t="s">
        <v>875</v>
      </c>
      <c r="E656" s="525"/>
      <c r="F656" s="526"/>
      <c r="G656" s="526"/>
      <c r="H656" s="527"/>
      <c r="I656" s="1423">
        <f>SUM(J656:N656)</f>
        <v>3500</v>
      </c>
      <c r="J656" s="80"/>
      <c r="K656" s="80"/>
      <c r="L656" s="80">
        <v>3500</v>
      </c>
      <c r="M656" s="80"/>
      <c r="N656" s="81"/>
      <c r="O656" s="59"/>
    </row>
    <row r="657" spans="1:15" s="532" customFormat="1" ht="17.25">
      <c r="A657" s="1457">
        <v>650</v>
      </c>
      <c r="B657" s="528"/>
      <c r="C657" s="83"/>
      <c r="D657" s="76" t="s">
        <v>603</v>
      </c>
      <c r="E657" s="529"/>
      <c r="F657" s="530"/>
      <c r="G657" s="530"/>
      <c r="H657" s="531"/>
      <c r="I657" s="1402">
        <f>SUM(J657:N657)</f>
        <v>0</v>
      </c>
      <c r="J657" s="650"/>
      <c r="K657" s="650"/>
      <c r="L657" s="650"/>
      <c r="M657" s="650"/>
      <c r="N657" s="651"/>
      <c r="O657" s="82"/>
    </row>
    <row r="658" spans="1:15" s="1576" customFormat="1" ht="17.25">
      <c r="A658" s="1457">
        <v>651</v>
      </c>
      <c r="B658" s="533"/>
      <c r="C658" s="67"/>
      <c r="D658" s="534" t="s">
        <v>984</v>
      </c>
      <c r="E658" s="525"/>
      <c r="F658" s="535"/>
      <c r="G658" s="535"/>
      <c r="H658" s="536"/>
      <c r="I658" s="340">
        <f>SUM(J658:N658)</f>
        <v>3500</v>
      </c>
      <c r="J658" s="652">
        <f>SUM(J656:J657)</f>
        <v>0</v>
      </c>
      <c r="K658" s="652">
        <f>SUM(K656:K657)</f>
        <v>0</v>
      </c>
      <c r="L658" s="652">
        <f>SUM(L656:L657)</f>
        <v>3500</v>
      </c>
      <c r="M658" s="652">
        <f>SUM(M656:M657)</f>
        <v>0</v>
      </c>
      <c r="N658" s="653">
        <f>SUM(N656:N657)</f>
        <v>0</v>
      </c>
      <c r="O658" s="359"/>
    </row>
    <row r="659" spans="1:15" s="53" customFormat="1" ht="21.75" customHeight="1">
      <c r="A659" s="1457">
        <v>652</v>
      </c>
      <c r="B659" s="77"/>
      <c r="C659" s="73">
        <v>110</v>
      </c>
      <c r="D659" s="78" t="s">
        <v>789</v>
      </c>
      <c r="E659" s="73" t="s">
        <v>33</v>
      </c>
      <c r="F659" s="44"/>
      <c r="G659" s="44"/>
      <c r="H659" s="79"/>
      <c r="I659" s="1423"/>
      <c r="J659" s="652"/>
      <c r="K659" s="652"/>
      <c r="L659" s="652"/>
      <c r="M659" s="652"/>
      <c r="N659" s="653"/>
      <c r="O659" s="1576"/>
    </row>
    <row r="660" spans="1:15" s="53" customFormat="1" ht="16.5">
      <c r="A660" s="1457">
        <v>653</v>
      </c>
      <c r="B660" s="524"/>
      <c r="C660" s="67"/>
      <c r="D660" s="68" t="s">
        <v>875</v>
      </c>
      <c r="E660" s="525"/>
      <c r="F660" s="526"/>
      <c r="G660" s="526"/>
      <c r="H660" s="527"/>
      <c r="I660" s="1423">
        <f>SUM(J660:N660)</f>
        <v>1000</v>
      </c>
      <c r="J660" s="80"/>
      <c r="K660" s="80"/>
      <c r="L660" s="80">
        <v>1000</v>
      </c>
      <c r="M660" s="80"/>
      <c r="N660" s="81">
        <v>0</v>
      </c>
      <c r="O660" s="59"/>
    </row>
    <row r="661" spans="1:15" s="532" customFormat="1" ht="17.25">
      <c r="A661" s="1457">
        <v>654</v>
      </c>
      <c r="B661" s="528"/>
      <c r="C661" s="83"/>
      <c r="D661" s="76" t="s">
        <v>603</v>
      </c>
      <c r="E661" s="529"/>
      <c r="F661" s="530"/>
      <c r="G661" s="530"/>
      <c r="H661" s="531"/>
      <c r="I661" s="1402">
        <f>SUM(J661:N661)</f>
        <v>0</v>
      </c>
      <c r="J661" s="650"/>
      <c r="K661" s="650"/>
      <c r="L661" s="650"/>
      <c r="M661" s="650"/>
      <c r="N661" s="651"/>
      <c r="O661" s="82"/>
    </row>
    <row r="662" spans="1:15" s="1576" customFormat="1" ht="17.25">
      <c r="A662" s="1457">
        <v>655</v>
      </c>
      <c r="B662" s="533"/>
      <c r="C662" s="67"/>
      <c r="D662" s="534" t="s">
        <v>984</v>
      </c>
      <c r="E662" s="525"/>
      <c r="F662" s="535"/>
      <c r="G662" s="535"/>
      <c r="H662" s="536"/>
      <c r="I662" s="340">
        <f>SUM(J662:N662)</f>
        <v>1000</v>
      </c>
      <c r="J662" s="652">
        <f>SUM(J660:J661)</f>
        <v>0</v>
      </c>
      <c r="K662" s="652">
        <f>SUM(K660:K661)</f>
        <v>0</v>
      </c>
      <c r="L662" s="652">
        <f>SUM(L660:L661)</f>
        <v>1000</v>
      </c>
      <c r="M662" s="652">
        <f>SUM(M660:M661)</f>
        <v>0</v>
      </c>
      <c r="N662" s="653">
        <f>SUM(N660:N661)</f>
        <v>0</v>
      </c>
      <c r="O662" s="359"/>
    </row>
    <row r="663" spans="1:15" s="53" customFormat="1" ht="21.75" customHeight="1">
      <c r="A663" s="1457">
        <v>656</v>
      </c>
      <c r="B663" s="77"/>
      <c r="C663" s="73">
        <v>111</v>
      </c>
      <c r="D663" s="78" t="s">
        <v>786</v>
      </c>
      <c r="E663" s="73" t="s">
        <v>33</v>
      </c>
      <c r="F663" s="44"/>
      <c r="G663" s="44"/>
      <c r="H663" s="79"/>
      <c r="I663" s="1423"/>
      <c r="J663" s="652"/>
      <c r="K663" s="652"/>
      <c r="L663" s="652"/>
      <c r="M663" s="652"/>
      <c r="N663" s="653"/>
      <c r="O663" s="1576"/>
    </row>
    <row r="664" spans="1:15" s="53" customFormat="1" ht="16.5">
      <c r="A664" s="1457">
        <v>657</v>
      </c>
      <c r="B664" s="524"/>
      <c r="C664" s="67"/>
      <c r="D664" s="68" t="s">
        <v>875</v>
      </c>
      <c r="E664" s="525"/>
      <c r="F664" s="526"/>
      <c r="G664" s="526"/>
      <c r="H664" s="527"/>
      <c r="I664" s="1423">
        <f>SUM(J664:N664)</f>
        <v>4000</v>
      </c>
      <c r="J664" s="80"/>
      <c r="K664" s="80"/>
      <c r="L664" s="80"/>
      <c r="M664" s="80"/>
      <c r="N664" s="81">
        <v>4000</v>
      </c>
      <c r="O664" s="59"/>
    </row>
    <row r="665" spans="1:15" s="532" customFormat="1" ht="17.25">
      <c r="A665" s="1457">
        <v>658</v>
      </c>
      <c r="B665" s="528"/>
      <c r="C665" s="83"/>
      <c r="D665" s="76" t="s">
        <v>1235</v>
      </c>
      <c r="E665" s="529"/>
      <c r="F665" s="530"/>
      <c r="G665" s="530"/>
      <c r="H665" s="531"/>
      <c r="I665" s="1402">
        <f>SUM(J665:N665)</f>
        <v>-4000</v>
      </c>
      <c r="J665" s="650"/>
      <c r="K665" s="650"/>
      <c r="L665" s="650"/>
      <c r="M665" s="650"/>
      <c r="N665" s="651">
        <v>-4000</v>
      </c>
      <c r="O665" s="82"/>
    </row>
    <row r="666" spans="1:15" s="1632" customFormat="1" ht="17.25">
      <c r="A666" s="1457">
        <v>659</v>
      </c>
      <c r="B666" s="533"/>
      <c r="C666" s="67"/>
      <c r="D666" s="534" t="s">
        <v>984</v>
      </c>
      <c r="E666" s="525"/>
      <c r="F666" s="535"/>
      <c r="G666" s="535"/>
      <c r="H666" s="536"/>
      <c r="I666" s="340">
        <f>SUM(J666:N666)</f>
        <v>0</v>
      </c>
      <c r="J666" s="652">
        <f>SUM(J664:J665)</f>
        <v>0</v>
      </c>
      <c r="K666" s="652">
        <f>SUM(K664:K665)</f>
        <v>0</v>
      </c>
      <c r="L666" s="652">
        <f>SUM(L664:L665)</f>
        <v>0</v>
      </c>
      <c r="M666" s="652">
        <f>SUM(M664:M665)</f>
        <v>0</v>
      </c>
      <c r="N666" s="653">
        <f>SUM(N664:N665)</f>
        <v>0</v>
      </c>
      <c r="O666" s="359"/>
    </row>
    <row r="667" spans="1:15" s="53" customFormat="1" ht="33.75">
      <c r="A667" s="1457">
        <v>656</v>
      </c>
      <c r="B667" s="77"/>
      <c r="C667" s="73">
        <v>112</v>
      </c>
      <c r="D667" s="78" t="s">
        <v>1236</v>
      </c>
      <c r="E667" s="73" t="s">
        <v>33</v>
      </c>
      <c r="F667" s="44"/>
      <c r="G667" s="44"/>
      <c r="H667" s="79"/>
      <c r="I667" s="1423"/>
      <c r="J667" s="652"/>
      <c r="K667" s="652"/>
      <c r="L667" s="652"/>
      <c r="M667" s="652"/>
      <c r="N667" s="653"/>
      <c r="O667" s="1632"/>
    </row>
    <row r="668" spans="1:15" s="532" customFormat="1" ht="17.25">
      <c r="A668" s="1457">
        <v>658</v>
      </c>
      <c r="B668" s="528"/>
      <c r="C668" s="83"/>
      <c r="D668" s="76" t="s">
        <v>1234</v>
      </c>
      <c r="E668" s="529"/>
      <c r="F668" s="530"/>
      <c r="G668" s="530"/>
      <c r="H668" s="531"/>
      <c r="I668" s="1402">
        <f>SUM(J668:N668)</f>
        <v>4000</v>
      </c>
      <c r="J668" s="650"/>
      <c r="K668" s="650"/>
      <c r="L668" s="650"/>
      <c r="M668" s="650"/>
      <c r="N668" s="651">
        <v>4000</v>
      </c>
      <c r="O668" s="82"/>
    </row>
    <row r="669" spans="1:15" s="1632" customFormat="1" ht="17.25">
      <c r="A669" s="1457">
        <v>659</v>
      </c>
      <c r="B669" s="533"/>
      <c r="C669" s="67"/>
      <c r="D669" s="534" t="s">
        <v>984</v>
      </c>
      <c r="E669" s="525"/>
      <c r="F669" s="535"/>
      <c r="G669" s="535"/>
      <c r="H669" s="536"/>
      <c r="I669" s="340">
        <f>SUM(J669:N669)</f>
        <v>4000</v>
      </c>
      <c r="J669" s="652">
        <f>SUM(J667:J668)</f>
        <v>0</v>
      </c>
      <c r="K669" s="652">
        <f>SUM(K667:K668)</f>
        <v>0</v>
      </c>
      <c r="L669" s="652">
        <f>SUM(L667:L668)</f>
        <v>0</v>
      </c>
      <c r="M669" s="652">
        <f>SUM(M667:M668)</f>
        <v>0</v>
      </c>
      <c r="N669" s="653">
        <f>SUM(N667:N668)</f>
        <v>4000</v>
      </c>
      <c r="O669" s="359"/>
    </row>
    <row r="670" spans="1:15" s="53" customFormat="1" ht="21.75" customHeight="1">
      <c r="A670" s="1457">
        <v>660</v>
      </c>
      <c r="B670" s="77"/>
      <c r="C670" s="73">
        <v>113</v>
      </c>
      <c r="D670" s="78" t="s">
        <v>808</v>
      </c>
      <c r="E670" s="73" t="s">
        <v>33</v>
      </c>
      <c r="F670" s="44"/>
      <c r="G670" s="44"/>
      <c r="H670" s="79"/>
      <c r="I670" s="1423"/>
      <c r="J670" s="652"/>
      <c r="K670" s="652"/>
      <c r="L670" s="652"/>
      <c r="M670" s="652"/>
      <c r="N670" s="653"/>
      <c r="O670" s="1632"/>
    </row>
    <row r="671" spans="1:15" s="53" customFormat="1" ht="16.5">
      <c r="A671" s="1457">
        <v>661</v>
      </c>
      <c r="B671" s="524"/>
      <c r="C671" s="67"/>
      <c r="D671" s="68" t="s">
        <v>875</v>
      </c>
      <c r="E671" s="525"/>
      <c r="F671" s="526"/>
      <c r="G671" s="526"/>
      <c r="H671" s="527"/>
      <c r="I671" s="1423">
        <f>SUM(J671:N671)</f>
        <v>50</v>
      </c>
      <c r="J671" s="80"/>
      <c r="K671" s="80"/>
      <c r="L671" s="80"/>
      <c r="M671" s="80"/>
      <c r="N671" s="81">
        <v>50</v>
      </c>
      <c r="O671" s="59"/>
    </row>
    <row r="672" spans="1:15" s="532" customFormat="1" ht="17.25">
      <c r="A672" s="1457">
        <v>662</v>
      </c>
      <c r="B672" s="528"/>
      <c r="C672" s="83"/>
      <c r="D672" s="76" t="s">
        <v>677</v>
      </c>
      <c r="E672" s="529"/>
      <c r="F672" s="530"/>
      <c r="G672" s="530"/>
      <c r="H672" s="531"/>
      <c r="I672" s="1402">
        <f>SUM(J672:N672)</f>
        <v>0</v>
      </c>
      <c r="J672" s="650"/>
      <c r="K672" s="650"/>
      <c r="L672" s="650"/>
      <c r="M672" s="650"/>
      <c r="N672" s="651"/>
      <c r="O672" s="82"/>
    </row>
    <row r="673" spans="1:15" s="1576" customFormat="1" ht="17.25">
      <c r="A673" s="1457">
        <v>663</v>
      </c>
      <c r="B673" s="533"/>
      <c r="C673" s="67"/>
      <c r="D673" s="534" t="s">
        <v>984</v>
      </c>
      <c r="E673" s="525"/>
      <c r="F673" s="535"/>
      <c r="G673" s="535"/>
      <c r="H673" s="536"/>
      <c r="I673" s="340">
        <f>SUM(J673:N673)</f>
        <v>50</v>
      </c>
      <c r="J673" s="652">
        <f>SUM(J671:J672)</f>
        <v>0</v>
      </c>
      <c r="K673" s="652">
        <f>SUM(K671:K672)</f>
        <v>0</v>
      </c>
      <c r="L673" s="652">
        <f>SUM(L671:L672)</f>
        <v>0</v>
      </c>
      <c r="M673" s="652">
        <f>SUM(M671:M672)</f>
        <v>0</v>
      </c>
      <c r="N673" s="653">
        <f>SUM(N671:N672)</f>
        <v>50</v>
      </c>
      <c r="O673" s="359"/>
    </row>
    <row r="674" spans="1:15" s="53" customFormat="1" ht="21.75" customHeight="1">
      <c r="A674" s="1457">
        <v>664</v>
      </c>
      <c r="B674" s="77"/>
      <c r="C674" s="73">
        <v>114</v>
      </c>
      <c r="D674" s="78" t="s">
        <v>322</v>
      </c>
      <c r="E674" s="73" t="s">
        <v>33</v>
      </c>
      <c r="F674" s="44">
        <v>60</v>
      </c>
      <c r="G674" s="44"/>
      <c r="H674" s="79">
        <v>61</v>
      </c>
      <c r="I674" s="1423"/>
      <c r="J674" s="652"/>
      <c r="K674" s="652"/>
      <c r="L674" s="652"/>
      <c r="M674" s="652"/>
      <c r="N674" s="653"/>
      <c r="O674" s="1576">
        <f>SUM(J674:N674)-I674</f>
        <v>0</v>
      </c>
    </row>
    <row r="675" spans="1:15" s="53" customFormat="1" ht="16.5">
      <c r="A675" s="1457">
        <v>665</v>
      </c>
      <c r="B675" s="524"/>
      <c r="C675" s="67"/>
      <c r="D675" s="68" t="s">
        <v>875</v>
      </c>
      <c r="E675" s="525"/>
      <c r="F675" s="526"/>
      <c r="G675" s="526"/>
      <c r="H675" s="527"/>
      <c r="I675" s="1423">
        <f>SUM(J675:N675)</f>
        <v>100</v>
      </c>
      <c r="J675" s="80">
        <v>60</v>
      </c>
      <c r="K675" s="80">
        <v>40</v>
      </c>
      <c r="L675" s="80"/>
      <c r="M675" s="80"/>
      <c r="N675" s="81"/>
      <c r="O675" s="59"/>
    </row>
    <row r="676" spans="1:15" s="532" customFormat="1" ht="17.25">
      <c r="A676" s="1457">
        <v>666</v>
      </c>
      <c r="B676" s="528"/>
      <c r="C676" s="83"/>
      <c r="D676" s="76" t="s">
        <v>603</v>
      </c>
      <c r="E676" s="529"/>
      <c r="F676" s="530"/>
      <c r="G676" s="530"/>
      <c r="H676" s="531"/>
      <c r="I676" s="1402">
        <f>SUM(J676:N676)</f>
        <v>0</v>
      </c>
      <c r="J676" s="650"/>
      <c r="K676" s="650"/>
      <c r="L676" s="650"/>
      <c r="M676" s="650"/>
      <c r="N676" s="651"/>
      <c r="O676" s="82"/>
    </row>
    <row r="677" spans="1:15" s="1576" customFormat="1" ht="17.25">
      <c r="A677" s="1457">
        <v>667</v>
      </c>
      <c r="B677" s="533"/>
      <c r="C677" s="67"/>
      <c r="D677" s="534" t="s">
        <v>984</v>
      </c>
      <c r="E677" s="525"/>
      <c r="F677" s="535"/>
      <c r="G677" s="535"/>
      <c r="H677" s="536"/>
      <c r="I677" s="340">
        <f>SUM(J677:N677)</f>
        <v>100</v>
      </c>
      <c r="J677" s="652">
        <f>SUM(J675:J676)</f>
        <v>60</v>
      </c>
      <c r="K677" s="652">
        <f>SUM(K675:K676)</f>
        <v>40</v>
      </c>
      <c r="L677" s="652">
        <f>SUM(L675:L676)</f>
        <v>0</v>
      </c>
      <c r="M677" s="652">
        <f>SUM(M675:M676)</f>
        <v>0</v>
      </c>
      <c r="N677" s="653">
        <f>SUM(N675:N676)</f>
        <v>0</v>
      </c>
      <c r="O677" s="359"/>
    </row>
    <row r="678" spans="1:15" s="53" customFormat="1" ht="21.75" customHeight="1">
      <c r="A678" s="1457">
        <v>668</v>
      </c>
      <c r="B678" s="77"/>
      <c r="C678" s="73">
        <v>115</v>
      </c>
      <c r="D678" s="78" t="s">
        <v>323</v>
      </c>
      <c r="E678" s="73" t="s">
        <v>33</v>
      </c>
      <c r="F678" s="44"/>
      <c r="G678" s="44"/>
      <c r="H678" s="79">
        <v>11383</v>
      </c>
      <c r="I678" s="1423"/>
      <c r="J678" s="652"/>
      <c r="K678" s="652"/>
      <c r="L678" s="652"/>
      <c r="M678" s="652"/>
      <c r="N678" s="653"/>
      <c r="O678" s="1576">
        <f>SUM(J678:N678)-I678</f>
        <v>0</v>
      </c>
    </row>
    <row r="679" spans="1:15" s="53" customFormat="1" ht="16.5">
      <c r="A679" s="1457">
        <v>669</v>
      </c>
      <c r="B679" s="524"/>
      <c r="C679" s="67"/>
      <c r="D679" s="68" t="s">
        <v>875</v>
      </c>
      <c r="E679" s="525"/>
      <c r="F679" s="526"/>
      <c r="G679" s="526"/>
      <c r="H679" s="527"/>
      <c r="I679" s="1423">
        <f>SUM(J679:N679)</f>
        <v>7186</v>
      </c>
      <c r="J679" s="80"/>
      <c r="K679" s="80"/>
      <c r="L679" s="80"/>
      <c r="M679" s="80"/>
      <c r="N679" s="81">
        <v>7186</v>
      </c>
      <c r="O679" s="59"/>
    </row>
    <row r="680" spans="1:15" s="532" customFormat="1" ht="17.25">
      <c r="A680" s="1457">
        <v>670</v>
      </c>
      <c r="B680" s="528"/>
      <c r="C680" s="83"/>
      <c r="D680" s="76" t="s">
        <v>1029</v>
      </c>
      <c r="E680" s="529"/>
      <c r="F680" s="530"/>
      <c r="G680" s="530"/>
      <c r="H680" s="531"/>
      <c r="I680" s="1402">
        <f>SUM(J680:N680)</f>
        <v>827</v>
      </c>
      <c r="J680" s="650"/>
      <c r="K680" s="650"/>
      <c r="L680" s="650"/>
      <c r="M680" s="650"/>
      <c r="N680" s="651">
        <v>827</v>
      </c>
      <c r="O680" s="82"/>
    </row>
    <row r="681" spans="1:15" s="1576" customFormat="1" ht="17.25">
      <c r="A681" s="1457">
        <v>671</v>
      </c>
      <c r="B681" s="533"/>
      <c r="C681" s="67"/>
      <c r="D681" s="534" t="s">
        <v>984</v>
      </c>
      <c r="E681" s="525"/>
      <c r="F681" s="535"/>
      <c r="G681" s="535"/>
      <c r="H681" s="536"/>
      <c r="I681" s="340">
        <f>SUM(J681:N681)</f>
        <v>8013</v>
      </c>
      <c r="J681" s="652">
        <f>SUM(J679:J680)</f>
        <v>0</v>
      </c>
      <c r="K681" s="652">
        <f>SUM(K679:K680)</f>
        <v>0</v>
      </c>
      <c r="L681" s="652">
        <f>SUM(L679:L680)</f>
        <v>0</v>
      </c>
      <c r="M681" s="652">
        <f>SUM(M679:M680)</f>
        <v>0</v>
      </c>
      <c r="N681" s="653">
        <f>SUM(N679:N680)</f>
        <v>8013</v>
      </c>
      <c r="O681" s="359"/>
    </row>
    <row r="682" spans="1:15" s="53" customFormat="1" ht="21.75" customHeight="1">
      <c r="A682" s="1457">
        <v>672</v>
      </c>
      <c r="B682" s="77"/>
      <c r="C682" s="73">
        <v>116</v>
      </c>
      <c r="D682" s="78" t="s">
        <v>911</v>
      </c>
      <c r="E682" s="73" t="s">
        <v>33</v>
      </c>
      <c r="F682" s="44"/>
      <c r="G682" s="44"/>
      <c r="H682" s="79"/>
      <c r="I682" s="1423"/>
      <c r="J682" s="652"/>
      <c r="K682" s="652"/>
      <c r="L682" s="652"/>
      <c r="M682" s="652"/>
      <c r="N682" s="653"/>
      <c r="O682" s="1576"/>
    </row>
    <row r="683" spans="1:15" s="53" customFormat="1" ht="17.25">
      <c r="A683" s="1457">
        <v>673</v>
      </c>
      <c r="B683" s="524"/>
      <c r="C683" s="73"/>
      <c r="D683" s="78" t="s">
        <v>875</v>
      </c>
      <c r="E683" s="525"/>
      <c r="F683" s="526"/>
      <c r="G683" s="526"/>
      <c r="H683" s="527"/>
      <c r="I683" s="1423">
        <f>SUM(J683:N683)</f>
        <v>20000</v>
      </c>
      <c r="J683" s="652"/>
      <c r="K683" s="652"/>
      <c r="L683" s="652"/>
      <c r="M683" s="652"/>
      <c r="N683" s="81">
        <v>20000</v>
      </c>
      <c r="O683" s="1576"/>
    </row>
    <row r="684" spans="1:15" s="532" customFormat="1" ht="17.25">
      <c r="A684" s="1457">
        <v>674</v>
      </c>
      <c r="B684" s="528"/>
      <c r="C684" s="83"/>
      <c r="D684" s="76" t="s">
        <v>603</v>
      </c>
      <c r="E684" s="529"/>
      <c r="F684" s="530"/>
      <c r="G684" s="530"/>
      <c r="H684" s="531"/>
      <c r="I684" s="1402">
        <f>SUM(J684:N684)</f>
        <v>0</v>
      </c>
      <c r="J684" s="650"/>
      <c r="K684" s="650"/>
      <c r="L684" s="650"/>
      <c r="M684" s="650"/>
      <c r="N684" s="651"/>
      <c r="O684" s="82"/>
    </row>
    <row r="685" spans="1:15" s="1576" customFormat="1" ht="17.25">
      <c r="A685" s="1457">
        <v>675</v>
      </c>
      <c r="B685" s="533"/>
      <c r="C685" s="67"/>
      <c r="D685" s="534" t="s">
        <v>984</v>
      </c>
      <c r="E685" s="525"/>
      <c r="F685" s="535"/>
      <c r="G685" s="535"/>
      <c r="H685" s="536"/>
      <c r="I685" s="340">
        <f>SUM(I683:I684)</f>
        <v>20000</v>
      </c>
      <c r="J685" s="652">
        <f>SUM(J683:J684)</f>
        <v>0</v>
      </c>
      <c r="K685" s="652">
        <f>SUM(K683:K684)</f>
        <v>0</v>
      </c>
      <c r="L685" s="652">
        <f>SUM(L683:L684)</f>
        <v>0</v>
      </c>
      <c r="M685" s="652">
        <f>SUM(M683:M684)</f>
        <v>0</v>
      </c>
      <c r="N685" s="653">
        <f>SUM(N683:N684)</f>
        <v>20000</v>
      </c>
      <c r="O685" s="359"/>
    </row>
    <row r="686" spans="1:14" s="53" customFormat="1" ht="36" customHeight="1">
      <c r="A686" s="1457">
        <v>676</v>
      </c>
      <c r="B686" s="77"/>
      <c r="C686" s="73">
        <v>117</v>
      </c>
      <c r="D686" s="78" t="s">
        <v>1247</v>
      </c>
      <c r="E686" s="73" t="s">
        <v>33</v>
      </c>
      <c r="F686" s="44"/>
      <c r="G686" s="44"/>
      <c r="H686" s="79"/>
      <c r="I686" s="1423"/>
      <c r="J686" s="80"/>
      <c r="K686" s="80"/>
      <c r="L686" s="80"/>
      <c r="M686" s="80"/>
      <c r="N686" s="81"/>
    </row>
    <row r="687" spans="1:14" s="53" customFormat="1" ht="16.5">
      <c r="A687" s="1457">
        <v>677</v>
      </c>
      <c r="B687" s="524"/>
      <c r="C687" s="73"/>
      <c r="D687" s="78" t="s">
        <v>875</v>
      </c>
      <c r="E687" s="525"/>
      <c r="F687" s="526"/>
      <c r="G687" s="526"/>
      <c r="H687" s="527"/>
      <c r="I687" s="1423">
        <f>SUM(J687:N687)</f>
        <v>35000</v>
      </c>
      <c r="J687" s="80"/>
      <c r="K687" s="80"/>
      <c r="L687" s="80"/>
      <c r="M687" s="80"/>
      <c r="N687" s="81">
        <v>35000</v>
      </c>
    </row>
    <row r="688" spans="1:15" s="532" customFormat="1" ht="17.25">
      <c r="A688" s="1457">
        <v>678</v>
      </c>
      <c r="B688" s="528"/>
      <c r="C688" s="83"/>
      <c r="D688" s="76" t="s">
        <v>603</v>
      </c>
      <c r="E688" s="529"/>
      <c r="F688" s="530"/>
      <c r="G688" s="530"/>
      <c r="H688" s="531"/>
      <c r="I688" s="1402">
        <f>SUM(J688:N688)</f>
        <v>0</v>
      </c>
      <c r="J688" s="650"/>
      <c r="K688" s="650"/>
      <c r="L688" s="650"/>
      <c r="M688" s="650"/>
      <c r="N688" s="651"/>
      <c r="O688" s="82"/>
    </row>
    <row r="689" spans="1:15" s="1576" customFormat="1" ht="17.25">
      <c r="A689" s="1457">
        <v>679</v>
      </c>
      <c r="B689" s="533"/>
      <c r="C689" s="67"/>
      <c r="D689" s="534" t="s">
        <v>984</v>
      </c>
      <c r="E689" s="525"/>
      <c r="F689" s="535"/>
      <c r="G689" s="535"/>
      <c r="H689" s="536"/>
      <c r="I689" s="340">
        <f>SUM(I687:I688)</f>
        <v>35000</v>
      </c>
      <c r="J689" s="652">
        <f>SUM(J687:J688)</f>
        <v>0</v>
      </c>
      <c r="K689" s="652">
        <f>SUM(K687:K688)</f>
        <v>0</v>
      </c>
      <c r="L689" s="652">
        <f>SUM(L687:L688)</f>
        <v>0</v>
      </c>
      <c r="M689" s="652">
        <f>SUM(M687:M688)</f>
        <v>0</v>
      </c>
      <c r="N689" s="653">
        <f>SUM(N687:N688)</f>
        <v>35000</v>
      </c>
      <c r="O689" s="359"/>
    </row>
    <row r="690" spans="1:15" s="53" customFormat="1" ht="21.75" customHeight="1">
      <c r="A690" s="1457">
        <v>680</v>
      </c>
      <c r="B690" s="77"/>
      <c r="C690" s="73">
        <v>118</v>
      </c>
      <c r="D690" s="78" t="s">
        <v>152</v>
      </c>
      <c r="E690" s="73" t="s">
        <v>33</v>
      </c>
      <c r="F690" s="44"/>
      <c r="G690" s="44"/>
      <c r="H690" s="79"/>
      <c r="I690" s="1423"/>
      <c r="J690" s="652"/>
      <c r="K690" s="652"/>
      <c r="L690" s="652"/>
      <c r="M690" s="652"/>
      <c r="N690" s="653"/>
      <c r="O690" s="1576"/>
    </row>
    <row r="691" spans="1:15" s="532" customFormat="1" ht="17.25">
      <c r="A691" s="1457">
        <v>681</v>
      </c>
      <c r="B691" s="528"/>
      <c r="C691" s="83"/>
      <c r="D691" s="76" t="s">
        <v>1075</v>
      </c>
      <c r="E691" s="529"/>
      <c r="F691" s="530"/>
      <c r="G691" s="530"/>
      <c r="H691" s="531"/>
      <c r="I691" s="1402">
        <f>SUM(J691:N691)</f>
        <v>2000</v>
      </c>
      <c r="J691" s="650"/>
      <c r="K691" s="650"/>
      <c r="L691" s="650">
        <v>2000</v>
      </c>
      <c r="M691" s="650"/>
      <c r="N691" s="651"/>
      <c r="O691" s="82"/>
    </row>
    <row r="692" spans="1:15" s="1576" customFormat="1" ht="17.25">
      <c r="A692" s="1457">
        <v>682</v>
      </c>
      <c r="B692" s="533"/>
      <c r="C692" s="67"/>
      <c r="D692" s="534" t="s">
        <v>984</v>
      </c>
      <c r="E692" s="525"/>
      <c r="F692" s="535"/>
      <c r="G692" s="535"/>
      <c r="H692" s="536"/>
      <c r="I692" s="340">
        <f>SUM(I690:I691)</f>
        <v>2000</v>
      </c>
      <c r="J692" s="652">
        <f>SUM(J691)</f>
        <v>0</v>
      </c>
      <c r="K692" s="652">
        <f>SUM(K691)</f>
        <v>0</v>
      </c>
      <c r="L692" s="652">
        <f>SUM(L691)</f>
        <v>2000</v>
      </c>
      <c r="M692" s="652">
        <f>SUM(M691)</f>
        <v>0</v>
      </c>
      <c r="N692" s="653">
        <f>SUM(N691)</f>
        <v>0</v>
      </c>
      <c r="O692" s="359"/>
    </row>
    <row r="693" spans="1:15" s="53" customFormat="1" ht="33.75">
      <c r="A693" s="1457">
        <v>683</v>
      </c>
      <c r="B693" s="77"/>
      <c r="C693" s="767">
        <v>119</v>
      </c>
      <c r="D693" s="78" t="s">
        <v>1244</v>
      </c>
      <c r="E693" s="73" t="s">
        <v>33</v>
      </c>
      <c r="F693" s="44"/>
      <c r="G693" s="44"/>
      <c r="H693" s="79"/>
      <c r="I693" s="1423"/>
      <c r="J693" s="652"/>
      <c r="K693" s="652"/>
      <c r="L693" s="652"/>
      <c r="M693" s="652"/>
      <c r="N693" s="653"/>
      <c r="O693" s="1576"/>
    </row>
    <row r="694" spans="1:15" s="532" customFormat="1" ht="17.25">
      <c r="A694" s="1457">
        <v>684</v>
      </c>
      <c r="B694" s="528"/>
      <c r="C694" s="83"/>
      <c r="D694" s="76" t="s">
        <v>1075</v>
      </c>
      <c r="E694" s="529"/>
      <c r="F694" s="530"/>
      <c r="G694" s="530"/>
      <c r="H694" s="531"/>
      <c r="I694" s="1402">
        <f>SUM(J694:N694)</f>
        <v>31731</v>
      </c>
      <c r="J694" s="650"/>
      <c r="K694" s="650"/>
      <c r="L694" s="650">
        <v>31731</v>
      </c>
      <c r="M694" s="650"/>
      <c r="N694" s="651"/>
      <c r="O694" s="82"/>
    </row>
    <row r="695" spans="1:15" s="1576" customFormat="1" ht="17.25">
      <c r="A695" s="1457">
        <v>685</v>
      </c>
      <c r="B695" s="533"/>
      <c r="C695" s="67"/>
      <c r="D695" s="534" t="s">
        <v>984</v>
      </c>
      <c r="E695" s="525"/>
      <c r="F695" s="535"/>
      <c r="G695" s="535"/>
      <c r="H695" s="536"/>
      <c r="I695" s="340">
        <f>SUM(I693:I694)</f>
        <v>31731</v>
      </c>
      <c r="J695" s="652">
        <f>SUM(J694)</f>
        <v>0</v>
      </c>
      <c r="K695" s="652">
        <f>SUM(K694)</f>
        <v>0</v>
      </c>
      <c r="L695" s="652">
        <f>SUM(L694)</f>
        <v>31731</v>
      </c>
      <c r="M695" s="652">
        <f>SUM(M694)</f>
        <v>0</v>
      </c>
      <c r="N695" s="653">
        <f>SUM(N694)</f>
        <v>0</v>
      </c>
      <c r="O695" s="359"/>
    </row>
    <row r="696" spans="1:15" s="53" customFormat="1" ht="18" customHeight="1">
      <c r="A696" s="1457">
        <v>686</v>
      </c>
      <c r="B696" s="77"/>
      <c r="C696" s="73">
        <v>120</v>
      </c>
      <c r="D696" s="78" t="s">
        <v>740</v>
      </c>
      <c r="E696" s="73" t="s">
        <v>33</v>
      </c>
      <c r="F696" s="44">
        <v>429</v>
      </c>
      <c r="G696" s="44">
        <v>4627</v>
      </c>
      <c r="H696" s="79">
        <v>8259</v>
      </c>
      <c r="I696" s="1423"/>
      <c r="J696" s="652"/>
      <c r="K696" s="652"/>
      <c r="L696" s="652"/>
      <c r="M696" s="652"/>
      <c r="N696" s="653"/>
      <c r="O696" s="1576"/>
    </row>
    <row r="697" spans="1:15" s="53" customFormat="1" ht="16.5">
      <c r="A697" s="1457">
        <v>687</v>
      </c>
      <c r="B697" s="524"/>
      <c r="C697" s="67"/>
      <c r="D697" s="68" t="s">
        <v>875</v>
      </c>
      <c r="E697" s="525"/>
      <c r="F697" s="526"/>
      <c r="G697" s="526"/>
      <c r="H697" s="527"/>
      <c r="I697" s="1423">
        <f>SUM(J697:N697)</f>
        <v>1413</v>
      </c>
      <c r="J697" s="80">
        <v>6</v>
      </c>
      <c r="K697" s="80"/>
      <c r="L697" s="80">
        <v>1407</v>
      </c>
      <c r="M697" s="80"/>
      <c r="N697" s="81"/>
      <c r="O697" s="59"/>
    </row>
    <row r="698" spans="1:15" s="532" customFormat="1" ht="17.25">
      <c r="A698" s="1457">
        <v>688</v>
      </c>
      <c r="B698" s="528"/>
      <c r="C698" s="83"/>
      <c r="D698" s="76" t="s">
        <v>603</v>
      </c>
      <c r="E698" s="529"/>
      <c r="F698" s="530"/>
      <c r="G698" s="530"/>
      <c r="H698" s="531"/>
      <c r="I698" s="1402">
        <f>SUM(J698:N698)</f>
        <v>0</v>
      </c>
      <c r="J698" s="650"/>
      <c r="K698" s="650"/>
      <c r="L698" s="650"/>
      <c r="M698" s="650"/>
      <c r="N698" s="651"/>
      <c r="O698" s="82"/>
    </row>
    <row r="699" spans="1:15" s="1576" customFormat="1" ht="17.25">
      <c r="A699" s="1457">
        <v>689</v>
      </c>
      <c r="B699" s="533"/>
      <c r="C699" s="67"/>
      <c r="D699" s="534" t="s">
        <v>984</v>
      </c>
      <c r="E699" s="525"/>
      <c r="F699" s="535"/>
      <c r="G699" s="535"/>
      <c r="H699" s="536"/>
      <c r="I699" s="340">
        <f>SUM(J699:N699)</f>
        <v>1413</v>
      </c>
      <c r="J699" s="652">
        <f>SUM(J697:J698)</f>
        <v>6</v>
      </c>
      <c r="K699" s="652">
        <f>SUM(K697:K698)</f>
        <v>0</v>
      </c>
      <c r="L699" s="652">
        <f>SUM(L697:L698)</f>
        <v>1407</v>
      </c>
      <c r="M699" s="652">
        <f>SUM(M697:M698)</f>
        <v>0</v>
      </c>
      <c r="N699" s="653">
        <f>SUM(N697:N698)</f>
        <v>0</v>
      </c>
      <c r="O699" s="359"/>
    </row>
    <row r="700" spans="1:15" s="59" customFormat="1" ht="33">
      <c r="A700" s="1457">
        <v>690</v>
      </c>
      <c r="B700" s="66"/>
      <c r="C700" s="67">
        <v>121</v>
      </c>
      <c r="D700" s="68" t="s">
        <v>133</v>
      </c>
      <c r="E700" s="67" t="s">
        <v>33</v>
      </c>
      <c r="F700" s="46">
        <v>6133</v>
      </c>
      <c r="G700" s="46">
        <v>56542</v>
      </c>
      <c r="H700" s="69">
        <v>124341</v>
      </c>
      <c r="I700" s="1423"/>
      <c r="J700" s="652"/>
      <c r="K700" s="652"/>
      <c r="L700" s="652"/>
      <c r="M700" s="652"/>
      <c r="N700" s="653"/>
      <c r="O700" s="359"/>
    </row>
    <row r="701" spans="1:15" s="53" customFormat="1" ht="16.5">
      <c r="A701" s="1457">
        <v>691</v>
      </c>
      <c r="B701" s="524"/>
      <c r="C701" s="67"/>
      <c r="D701" s="68" t="s">
        <v>875</v>
      </c>
      <c r="E701" s="525"/>
      <c r="F701" s="526"/>
      <c r="G701" s="526"/>
      <c r="H701" s="527"/>
      <c r="I701" s="1423">
        <f>SUM(J701:N701)</f>
        <v>55256</v>
      </c>
      <c r="J701" s="80"/>
      <c r="K701" s="80"/>
      <c r="L701" s="80">
        <v>55256</v>
      </c>
      <c r="M701" s="80"/>
      <c r="N701" s="81"/>
      <c r="O701" s="59"/>
    </row>
    <row r="702" spans="1:15" s="532" customFormat="1" ht="17.25">
      <c r="A702" s="1457">
        <v>692</v>
      </c>
      <c r="B702" s="528"/>
      <c r="C702" s="83"/>
      <c r="D702" s="76" t="s">
        <v>603</v>
      </c>
      <c r="E702" s="529"/>
      <c r="F702" s="530"/>
      <c r="G702" s="530"/>
      <c r="H702" s="531"/>
      <c r="I702" s="1402">
        <f>SUM(J702:N702)</f>
        <v>0</v>
      </c>
      <c r="J702" s="650"/>
      <c r="K702" s="650"/>
      <c r="L702" s="650"/>
      <c r="M702" s="650"/>
      <c r="N702" s="651"/>
      <c r="O702" s="82"/>
    </row>
    <row r="703" spans="1:15" s="1576" customFormat="1" ht="17.25">
      <c r="A703" s="1457">
        <v>693</v>
      </c>
      <c r="B703" s="533"/>
      <c r="C703" s="67"/>
      <c r="D703" s="534" t="s">
        <v>984</v>
      </c>
      <c r="E703" s="525"/>
      <c r="F703" s="535"/>
      <c r="G703" s="535"/>
      <c r="H703" s="536"/>
      <c r="I703" s="340">
        <f>SUM(J703:N703)</f>
        <v>55256</v>
      </c>
      <c r="J703" s="652">
        <f>SUM(J701:J702)</f>
        <v>0</v>
      </c>
      <c r="K703" s="652">
        <f>SUM(K701:K702)</f>
        <v>0</v>
      </c>
      <c r="L703" s="652">
        <f>SUM(L701:L702)</f>
        <v>55256</v>
      </c>
      <c r="M703" s="652">
        <f>SUM(M701:M702)</f>
        <v>0</v>
      </c>
      <c r="N703" s="653">
        <f>SUM(N701:N702)</f>
        <v>0</v>
      </c>
      <c r="O703" s="359"/>
    </row>
    <row r="704" spans="1:15" s="53" customFormat="1" ht="18" customHeight="1">
      <c r="A704" s="1457">
        <v>694</v>
      </c>
      <c r="B704" s="77"/>
      <c r="C704" s="73">
        <v>122</v>
      </c>
      <c r="D704" s="78" t="s">
        <v>311</v>
      </c>
      <c r="E704" s="73" t="s">
        <v>33</v>
      </c>
      <c r="F704" s="44"/>
      <c r="G704" s="44">
        <v>4747</v>
      </c>
      <c r="H704" s="79">
        <v>286</v>
      </c>
      <c r="I704" s="1423"/>
      <c r="J704" s="652"/>
      <c r="K704" s="652"/>
      <c r="L704" s="652"/>
      <c r="M704" s="652"/>
      <c r="N704" s="653"/>
      <c r="O704" s="1576"/>
    </row>
    <row r="705" spans="1:15" s="1255" customFormat="1" ht="16.5">
      <c r="A705" s="1457">
        <v>695</v>
      </c>
      <c r="B705" s="1250"/>
      <c r="C705" s="1251"/>
      <c r="D705" s="1256" t="s">
        <v>602</v>
      </c>
      <c r="E705" s="1433"/>
      <c r="F705" s="1253"/>
      <c r="G705" s="1253"/>
      <c r="H705" s="1254"/>
      <c r="I705" s="1434">
        <f>SUM(J705:N705)</f>
        <v>1582</v>
      </c>
      <c r="J705" s="1435">
        <v>1155</v>
      </c>
      <c r="K705" s="1435">
        <v>427</v>
      </c>
      <c r="L705" s="1435"/>
      <c r="M705" s="1435"/>
      <c r="N705" s="1436"/>
      <c r="O705" s="1437">
        <f>SUM(J705:N705)-I705</f>
        <v>0</v>
      </c>
    </row>
    <row r="706" spans="1:15" s="53" customFormat="1" ht="16.5">
      <c r="A706" s="1457">
        <v>696</v>
      </c>
      <c r="B706" s="524"/>
      <c r="C706" s="67"/>
      <c r="D706" s="68" t="s">
        <v>875</v>
      </c>
      <c r="E706" s="525"/>
      <c r="F706" s="526"/>
      <c r="G706" s="526"/>
      <c r="H706" s="527"/>
      <c r="I706" s="1423">
        <f>SUM(J706:N706)</f>
        <v>40</v>
      </c>
      <c r="J706" s="80"/>
      <c r="K706" s="80"/>
      <c r="L706" s="80">
        <v>40</v>
      </c>
      <c r="M706" s="80"/>
      <c r="N706" s="81"/>
      <c r="O706" s="59"/>
    </row>
    <row r="707" spans="1:15" s="532" customFormat="1" ht="17.25">
      <c r="A707" s="1457">
        <v>697</v>
      </c>
      <c r="B707" s="528"/>
      <c r="C707" s="83"/>
      <c r="D707" s="76" t="s">
        <v>603</v>
      </c>
      <c r="E707" s="529"/>
      <c r="F707" s="530"/>
      <c r="G707" s="530"/>
      <c r="H707" s="531"/>
      <c r="I707" s="1402">
        <f>SUM(J707:N707)</f>
        <v>0</v>
      </c>
      <c r="J707" s="650"/>
      <c r="K707" s="650"/>
      <c r="L707" s="650"/>
      <c r="M707" s="650"/>
      <c r="N707" s="651"/>
      <c r="O707" s="82"/>
    </row>
    <row r="708" spans="1:15" s="1576" customFormat="1" ht="17.25">
      <c r="A708" s="1457">
        <v>698</v>
      </c>
      <c r="B708" s="533"/>
      <c r="C708" s="67"/>
      <c r="D708" s="534" t="s">
        <v>984</v>
      </c>
      <c r="E708" s="525"/>
      <c r="F708" s="535"/>
      <c r="G708" s="535"/>
      <c r="H708" s="536"/>
      <c r="I708" s="340">
        <f>SUM(J708:N708)</f>
        <v>40</v>
      </c>
      <c r="J708" s="652">
        <f>SUM(J706:J707)</f>
        <v>0</v>
      </c>
      <c r="K708" s="652">
        <f>SUM(K706:K707)</f>
        <v>0</v>
      </c>
      <c r="L708" s="652">
        <f>SUM(L706:L707)</f>
        <v>40</v>
      </c>
      <c r="M708" s="652">
        <f>SUM(M706:M707)</f>
        <v>0</v>
      </c>
      <c r="N708" s="653">
        <f>SUM(N706:N707)</f>
        <v>0</v>
      </c>
      <c r="O708" s="359"/>
    </row>
    <row r="709" spans="1:15" s="53" customFormat="1" ht="17.25">
      <c r="A709" s="1457">
        <v>699</v>
      </c>
      <c r="B709" s="77"/>
      <c r="C709" s="73">
        <v>123</v>
      </c>
      <c r="D709" s="78" t="s">
        <v>312</v>
      </c>
      <c r="E709" s="73" t="s">
        <v>33</v>
      </c>
      <c r="F709" s="44">
        <v>112</v>
      </c>
      <c r="G709" s="44"/>
      <c r="H709" s="79"/>
      <c r="I709" s="1423"/>
      <c r="J709" s="652"/>
      <c r="K709" s="652"/>
      <c r="L709" s="652"/>
      <c r="M709" s="652"/>
      <c r="N709" s="653"/>
      <c r="O709" s="1576"/>
    </row>
    <row r="710" spans="1:15" s="53" customFormat="1" ht="16.5">
      <c r="A710" s="1457">
        <v>700</v>
      </c>
      <c r="B710" s="524"/>
      <c r="C710" s="67"/>
      <c r="D710" s="68" t="s">
        <v>875</v>
      </c>
      <c r="E710" s="525"/>
      <c r="F710" s="526"/>
      <c r="G710" s="526"/>
      <c r="H710" s="527"/>
      <c r="I710" s="1423">
        <f>SUM(J710:N710)</f>
        <v>39791</v>
      </c>
      <c r="J710" s="80"/>
      <c r="K710" s="80"/>
      <c r="L710" s="80">
        <v>33696</v>
      </c>
      <c r="M710" s="80"/>
      <c r="N710" s="81">
        <v>6095</v>
      </c>
      <c r="O710" s="59"/>
    </row>
    <row r="711" spans="1:15" s="532" customFormat="1" ht="17.25">
      <c r="A711" s="1457">
        <v>701</v>
      </c>
      <c r="B711" s="528"/>
      <c r="C711" s="83"/>
      <c r="D711" s="76" t="s">
        <v>603</v>
      </c>
      <c r="E711" s="529"/>
      <c r="F711" s="530"/>
      <c r="G711" s="530"/>
      <c r="H711" s="531"/>
      <c r="I711" s="1402">
        <f>SUM(J711:N711)</f>
        <v>0</v>
      </c>
      <c r="J711" s="650"/>
      <c r="K711" s="650"/>
      <c r="L711" s="650"/>
      <c r="M711" s="650"/>
      <c r="N711" s="651"/>
      <c r="O711" s="82"/>
    </row>
    <row r="712" spans="1:15" s="1576" customFormat="1" ht="17.25">
      <c r="A712" s="1457">
        <v>702</v>
      </c>
      <c r="B712" s="533"/>
      <c r="C712" s="67"/>
      <c r="D712" s="534" t="s">
        <v>984</v>
      </c>
      <c r="E712" s="525"/>
      <c r="F712" s="535"/>
      <c r="G712" s="535"/>
      <c r="H712" s="536"/>
      <c r="I712" s="340">
        <f>SUM(J712:N712)</f>
        <v>39791</v>
      </c>
      <c r="J712" s="652">
        <f>SUM(J710:J711)</f>
        <v>0</v>
      </c>
      <c r="K712" s="652">
        <f>SUM(K710:K711)</f>
        <v>0</v>
      </c>
      <c r="L712" s="652">
        <f>SUM(L710:L711)</f>
        <v>33696</v>
      </c>
      <c r="M712" s="652">
        <f>SUM(M710:M711)</f>
        <v>0</v>
      </c>
      <c r="N712" s="653">
        <f>SUM(N710:N711)</f>
        <v>6095</v>
      </c>
      <c r="O712" s="359"/>
    </row>
    <row r="713" spans="1:15" s="59" customFormat="1" ht="33">
      <c r="A713" s="1457">
        <v>703</v>
      </c>
      <c r="B713" s="66"/>
      <c r="C713" s="67">
        <v>124</v>
      </c>
      <c r="D713" s="68" t="s">
        <v>313</v>
      </c>
      <c r="E713" s="67" t="s">
        <v>33</v>
      </c>
      <c r="F713" s="46">
        <v>336</v>
      </c>
      <c r="G713" s="46"/>
      <c r="H713" s="69">
        <v>7269</v>
      </c>
      <c r="I713" s="1423"/>
      <c r="J713" s="652"/>
      <c r="K713" s="652"/>
      <c r="L713" s="652"/>
      <c r="M713" s="652"/>
      <c r="N713" s="653"/>
      <c r="O713" s="359"/>
    </row>
    <row r="714" spans="1:15" s="53" customFormat="1" ht="16.5">
      <c r="A714" s="1457">
        <v>704</v>
      </c>
      <c r="B714" s="524"/>
      <c r="C714" s="67"/>
      <c r="D714" s="68" t="s">
        <v>875</v>
      </c>
      <c r="E714" s="525"/>
      <c r="F714" s="526"/>
      <c r="G714" s="526"/>
      <c r="H714" s="527"/>
      <c r="I714" s="1423">
        <f>SUM(J714:N714)</f>
        <v>8741</v>
      </c>
      <c r="J714" s="80">
        <v>4274</v>
      </c>
      <c r="K714" s="80">
        <v>1038</v>
      </c>
      <c r="L714" s="80">
        <v>3429</v>
      </c>
      <c r="M714" s="80"/>
      <c r="N714" s="81"/>
      <c r="O714" s="59"/>
    </row>
    <row r="715" spans="1:15" s="532" customFormat="1" ht="17.25">
      <c r="A715" s="1457">
        <v>705</v>
      </c>
      <c r="B715" s="528"/>
      <c r="C715" s="83"/>
      <c r="D715" s="76" t="s">
        <v>603</v>
      </c>
      <c r="E715" s="529"/>
      <c r="F715" s="530"/>
      <c r="G715" s="530"/>
      <c r="H715" s="531"/>
      <c r="I715" s="1402">
        <f>SUM(J715:N715)</f>
        <v>0</v>
      </c>
      <c r="J715" s="650"/>
      <c r="K715" s="650"/>
      <c r="L715" s="650"/>
      <c r="M715" s="650"/>
      <c r="N715" s="651"/>
      <c r="O715" s="82"/>
    </row>
    <row r="716" spans="1:15" s="1576" customFormat="1" ht="17.25">
      <c r="A716" s="1457">
        <v>706</v>
      </c>
      <c r="B716" s="533"/>
      <c r="C716" s="67"/>
      <c r="D716" s="534" t="s">
        <v>984</v>
      </c>
      <c r="E716" s="525"/>
      <c r="F716" s="535"/>
      <c r="G716" s="535"/>
      <c r="H716" s="536"/>
      <c r="I716" s="340">
        <f>SUM(J716:N716)</f>
        <v>8741</v>
      </c>
      <c r="J716" s="652">
        <f>SUM(J714:J715)</f>
        <v>4274</v>
      </c>
      <c r="K716" s="652">
        <f>SUM(K714:K715)</f>
        <v>1038</v>
      </c>
      <c r="L716" s="652">
        <f>SUM(L714:L715)</f>
        <v>3429</v>
      </c>
      <c r="M716" s="652">
        <f>SUM(M714:M715)</f>
        <v>0</v>
      </c>
      <c r="N716" s="653">
        <f>SUM(N714:N715)</f>
        <v>0</v>
      </c>
      <c r="O716" s="359"/>
    </row>
    <row r="717" spans="1:14" s="53" customFormat="1" ht="18" customHeight="1">
      <c r="A717" s="1457">
        <v>707</v>
      </c>
      <c r="B717" s="77"/>
      <c r="C717" s="73">
        <v>125</v>
      </c>
      <c r="D717" s="78" t="s">
        <v>574</v>
      </c>
      <c r="E717" s="73" t="s">
        <v>33</v>
      </c>
      <c r="F717" s="44"/>
      <c r="G717" s="44"/>
      <c r="H717" s="79"/>
      <c r="I717" s="1423"/>
      <c r="J717" s="80"/>
      <c r="K717" s="80"/>
      <c r="L717" s="80"/>
      <c r="M717" s="80"/>
      <c r="N717" s="81"/>
    </row>
    <row r="718" spans="1:15" s="1255" customFormat="1" ht="16.5">
      <c r="A718" s="1457">
        <v>708</v>
      </c>
      <c r="B718" s="1250"/>
      <c r="C718" s="1251"/>
      <c r="D718" s="1256" t="s">
        <v>602</v>
      </c>
      <c r="E718" s="1433"/>
      <c r="F718" s="1253"/>
      <c r="G718" s="1253"/>
      <c r="H718" s="1254"/>
      <c r="I718" s="1434">
        <f>SUM(J718:N718)</f>
        <v>1989</v>
      </c>
      <c r="J718" s="1435">
        <v>1566</v>
      </c>
      <c r="K718" s="1435">
        <v>423</v>
      </c>
      <c r="L718" s="1435"/>
      <c r="M718" s="1435"/>
      <c r="N718" s="1436"/>
      <c r="O718" s="1437">
        <f>SUM(J718:N718)-I718</f>
        <v>0</v>
      </c>
    </row>
    <row r="719" spans="1:15" s="53" customFormat="1" ht="16.5">
      <c r="A719" s="1457">
        <v>709</v>
      </c>
      <c r="B719" s="524"/>
      <c r="C719" s="67"/>
      <c r="D719" s="68" t="s">
        <v>875</v>
      </c>
      <c r="E719" s="525"/>
      <c r="F719" s="526"/>
      <c r="G719" s="526"/>
      <c r="H719" s="527"/>
      <c r="I719" s="1423">
        <f>SUM(J719:N719)</f>
        <v>918</v>
      </c>
      <c r="J719" s="80">
        <v>0</v>
      </c>
      <c r="K719" s="80">
        <v>0</v>
      </c>
      <c r="L719" s="80">
        <v>918</v>
      </c>
      <c r="M719" s="80"/>
      <c r="N719" s="81"/>
      <c r="O719" s="59"/>
    </row>
    <row r="720" spans="1:15" s="532" customFormat="1" ht="17.25">
      <c r="A720" s="1457">
        <v>710</v>
      </c>
      <c r="B720" s="528"/>
      <c r="C720" s="83"/>
      <c r="D720" s="76" t="s">
        <v>603</v>
      </c>
      <c r="E720" s="529"/>
      <c r="F720" s="530"/>
      <c r="G720" s="530"/>
      <c r="H720" s="531"/>
      <c r="I720" s="1402">
        <f>SUM(J720:N720)</f>
        <v>0</v>
      </c>
      <c r="J720" s="650"/>
      <c r="K720" s="650"/>
      <c r="L720" s="650"/>
      <c r="M720" s="650"/>
      <c r="N720" s="651"/>
      <c r="O720" s="82"/>
    </row>
    <row r="721" spans="1:15" s="1576" customFormat="1" ht="17.25">
      <c r="A721" s="1457">
        <v>711</v>
      </c>
      <c r="B721" s="533"/>
      <c r="C721" s="67"/>
      <c r="D721" s="534" t="s">
        <v>984</v>
      </c>
      <c r="E721" s="525"/>
      <c r="F721" s="535"/>
      <c r="G721" s="535"/>
      <c r="H721" s="536"/>
      <c r="I721" s="340">
        <f>SUM(J721:N721)</f>
        <v>918</v>
      </c>
      <c r="J721" s="652">
        <f>SUM(J719:J720)</f>
        <v>0</v>
      </c>
      <c r="K721" s="652">
        <f>SUM(K719:K720)</f>
        <v>0</v>
      </c>
      <c r="L721" s="652">
        <f>SUM(L719:L720)</f>
        <v>918</v>
      </c>
      <c r="M721" s="652">
        <f>SUM(M719:M720)</f>
        <v>0</v>
      </c>
      <c r="N721" s="653">
        <f>SUM(N719:N720)</f>
        <v>0</v>
      </c>
      <c r="O721" s="359"/>
    </row>
    <row r="722" spans="1:14" s="53" customFormat="1" ht="18" customHeight="1">
      <c r="A722" s="1457">
        <v>712</v>
      </c>
      <c r="B722" s="77"/>
      <c r="C722" s="73">
        <v>126</v>
      </c>
      <c r="D722" s="78" t="s">
        <v>314</v>
      </c>
      <c r="E722" s="73" t="s">
        <v>33</v>
      </c>
      <c r="F722" s="44"/>
      <c r="G722" s="44"/>
      <c r="H722" s="79"/>
      <c r="I722" s="1423"/>
      <c r="J722" s="80"/>
      <c r="K722" s="80"/>
      <c r="L722" s="80"/>
      <c r="M722" s="80"/>
      <c r="N722" s="81"/>
    </row>
    <row r="723" spans="1:15" s="1255" customFormat="1" ht="16.5">
      <c r="A723" s="1457">
        <v>713</v>
      </c>
      <c r="B723" s="1250"/>
      <c r="C723" s="1251"/>
      <c r="D723" s="1256" t="s">
        <v>602</v>
      </c>
      <c r="E723" s="1433"/>
      <c r="F723" s="1253"/>
      <c r="G723" s="1253"/>
      <c r="H723" s="1254"/>
      <c r="I723" s="1434">
        <f>SUM(J723:N723)</f>
        <v>3163</v>
      </c>
      <c r="J723" s="1435">
        <v>2220</v>
      </c>
      <c r="K723" s="1435">
        <v>600</v>
      </c>
      <c r="L723" s="1435">
        <v>343</v>
      </c>
      <c r="M723" s="1435"/>
      <c r="N723" s="1436"/>
      <c r="O723" s="1437">
        <f>SUM(J723:N723)-I723</f>
        <v>0</v>
      </c>
    </row>
    <row r="724" spans="1:15" s="53" customFormat="1" ht="16.5">
      <c r="A724" s="1457">
        <v>714</v>
      </c>
      <c r="B724" s="524"/>
      <c r="C724" s="67"/>
      <c r="D724" s="68" t="s">
        <v>875</v>
      </c>
      <c r="E724" s="525"/>
      <c r="F724" s="526"/>
      <c r="G724" s="526"/>
      <c r="H724" s="527"/>
      <c r="I724" s="1423">
        <f>SUM(J724:N724)</f>
        <v>0</v>
      </c>
      <c r="J724" s="80">
        <v>0</v>
      </c>
      <c r="K724" s="80">
        <v>0</v>
      </c>
      <c r="L724" s="80">
        <v>0</v>
      </c>
      <c r="M724" s="80"/>
      <c r="N724" s="81"/>
      <c r="O724" s="59"/>
    </row>
    <row r="725" spans="1:15" s="532" customFormat="1" ht="17.25">
      <c r="A725" s="1457">
        <v>715</v>
      </c>
      <c r="B725" s="528"/>
      <c r="C725" s="83"/>
      <c r="D725" s="76" t="s">
        <v>603</v>
      </c>
      <c r="E725" s="529"/>
      <c r="F725" s="530"/>
      <c r="G725" s="530"/>
      <c r="H725" s="531"/>
      <c r="I725" s="1402">
        <f>SUM(J725:N725)</f>
        <v>0</v>
      </c>
      <c r="J725" s="650"/>
      <c r="K725" s="650"/>
      <c r="L725" s="650"/>
      <c r="M725" s="650"/>
      <c r="N725" s="651"/>
      <c r="O725" s="82"/>
    </row>
    <row r="726" spans="1:15" s="1576" customFormat="1" ht="17.25">
      <c r="A726" s="1457">
        <v>716</v>
      </c>
      <c r="B726" s="533"/>
      <c r="C726" s="67"/>
      <c r="D726" s="534" t="s">
        <v>984</v>
      </c>
      <c r="E726" s="525"/>
      <c r="F726" s="535"/>
      <c r="G726" s="535"/>
      <c r="H726" s="536"/>
      <c r="I726" s="340">
        <f>SUM(J726:N726)</f>
        <v>0</v>
      </c>
      <c r="J726" s="652">
        <f>SUM(J724:J725)</f>
        <v>0</v>
      </c>
      <c r="K726" s="652">
        <f>SUM(K724:K725)</f>
        <v>0</v>
      </c>
      <c r="L726" s="652">
        <f>SUM(L724:L725)</f>
        <v>0</v>
      </c>
      <c r="M726" s="652">
        <f>SUM(M724:M725)</f>
        <v>0</v>
      </c>
      <c r="N726" s="653">
        <f>SUM(N724:N725)</f>
        <v>0</v>
      </c>
      <c r="O726" s="359"/>
    </row>
    <row r="727" spans="1:14" s="53" customFormat="1" ht="18" customHeight="1">
      <c r="A727" s="1457">
        <v>717</v>
      </c>
      <c r="B727" s="77"/>
      <c r="C727" s="73">
        <v>127</v>
      </c>
      <c r="D727" s="78" t="s">
        <v>315</v>
      </c>
      <c r="E727" s="73" t="s">
        <v>33</v>
      </c>
      <c r="F727" s="44"/>
      <c r="G727" s="44"/>
      <c r="H727" s="79"/>
      <c r="I727" s="1423"/>
      <c r="J727" s="80"/>
      <c r="K727" s="80"/>
      <c r="L727" s="80"/>
      <c r="M727" s="80"/>
      <c r="N727" s="81"/>
    </row>
    <row r="728" spans="1:15" s="1255" customFormat="1" ht="16.5">
      <c r="A728" s="1457">
        <v>718</v>
      </c>
      <c r="B728" s="1250"/>
      <c r="C728" s="1251"/>
      <c r="D728" s="1256" t="s">
        <v>602</v>
      </c>
      <c r="E728" s="1433"/>
      <c r="F728" s="1253"/>
      <c r="G728" s="1253"/>
      <c r="H728" s="1254"/>
      <c r="I728" s="1434">
        <f>SUM(J728:N728)</f>
        <v>994</v>
      </c>
      <c r="J728" s="1435">
        <v>800</v>
      </c>
      <c r="K728" s="1435">
        <v>194</v>
      </c>
      <c r="L728" s="1435"/>
      <c r="M728" s="1435"/>
      <c r="N728" s="1436"/>
      <c r="O728" s="1437">
        <f>SUM(J728:N728)-I728</f>
        <v>0</v>
      </c>
    </row>
    <row r="729" spans="1:15" s="53" customFormat="1" ht="16.5">
      <c r="A729" s="1457">
        <v>719</v>
      </c>
      <c r="B729" s="524"/>
      <c r="C729" s="67"/>
      <c r="D729" s="68" t="s">
        <v>875</v>
      </c>
      <c r="E729" s="525"/>
      <c r="F729" s="526"/>
      <c r="G729" s="526"/>
      <c r="H729" s="527"/>
      <c r="I729" s="1423">
        <f>SUM(J729:N729)</f>
        <v>17213</v>
      </c>
      <c r="J729" s="80">
        <v>10800</v>
      </c>
      <c r="K729" s="80">
        <v>2624</v>
      </c>
      <c r="L729" s="80">
        <v>3789</v>
      </c>
      <c r="M729" s="80"/>
      <c r="N729" s="81"/>
      <c r="O729" s="59"/>
    </row>
    <row r="730" spans="1:15" s="532" customFormat="1" ht="17.25">
      <c r="A730" s="1457">
        <v>720</v>
      </c>
      <c r="B730" s="528"/>
      <c r="C730" s="83"/>
      <c r="D730" s="76" t="s">
        <v>603</v>
      </c>
      <c r="E730" s="529"/>
      <c r="F730" s="530"/>
      <c r="G730" s="530"/>
      <c r="H730" s="531"/>
      <c r="I730" s="1402">
        <f>SUM(J730:N730)</f>
        <v>0</v>
      </c>
      <c r="J730" s="650"/>
      <c r="K730" s="650"/>
      <c r="L730" s="650"/>
      <c r="M730" s="650"/>
      <c r="N730" s="651"/>
      <c r="O730" s="82"/>
    </row>
    <row r="731" spans="1:15" s="1576" customFormat="1" ht="17.25">
      <c r="A731" s="1457">
        <v>721</v>
      </c>
      <c r="B731" s="533"/>
      <c r="C731" s="67"/>
      <c r="D731" s="534" t="s">
        <v>984</v>
      </c>
      <c r="E731" s="525"/>
      <c r="F731" s="535"/>
      <c r="G731" s="535"/>
      <c r="H731" s="536"/>
      <c r="I731" s="340">
        <f>SUM(J731:N731)</f>
        <v>17213</v>
      </c>
      <c r="J731" s="652">
        <f>SUM(J729:J730)</f>
        <v>10800</v>
      </c>
      <c r="K731" s="652">
        <f>SUM(K729:K730)</f>
        <v>2624</v>
      </c>
      <c r="L731" s="652">
        <f>SUM(L729:L730)</f>
        <v>3789</v>
      </c>
      <c r="M731" s="652">
        <f>SUM(M729:M730)</f>
        <v>0</v>
      </c>
      <c r="N731" s="653">
        <f>SUM(N729:N730)</f>
        <v>0</v>
      </c>
      <c r="O731" s="359"/>
    </row>
    <row r="732" spans="1:15" s="59" customFormat="1" ht="17.25">
      <c r="A732" s="1457">
        <v>722</v>
      </c>
      <c r="B732" s="66"/>
      <c r="C732" s="67">
        <v>128</v>
      </c>
      <c r="D732" s="68" t="s">
        <v>1237</v>
      </c>
      <c r="E732" s="67" t="s">
        <v>33</v>
      </c>
      <c r="F732" s="46"/>
      <c r="G732" s="46"/>
      <c r="H732" s="69"/>
      <c r="I732" s="1423"/>
      <c r="J732" s="652"/>
      <c r="K732" s="652"/>
      <c r="L732" s="652"/>
      <c r="M732" s="652"/>
      <c r="N732" s="653"/>
      <c r="O732" s="359"/>
    </row>
    <row r="733" spans="1:15" s="1255" customFormat="1" ht="16.5">
      <c r="A733" s="1457">
        <v>723</v>
      </c>
      <c r="B733" s="1250"/>
      <c r="C733" s="1251"/>
      <c r="D733" s="1256" t="s">
        <v>602</v>
      </c>
      <c r="E733" s="1433"/>
      <c r="F733" s="1253"/>
      <c r="G733" s="1253"/>
      <c r="H733" s="1254"/>
      <c r="I733" s="1434">
        <f>SUM(J733:N733)</f>
        <v>16225</v>
      </c>
      <c r="J733" s="1435">
        <v>1572</v>
      </c>
      <c r="K733" s="1435">
        <v>425</v>
      </c>
      <c r="L733" s="1435">
        <v>14228</v>
      </c>
      <c r="M733" s="1435"/>
      <c r="N733" s="1436"/>
      <c r="O733" s="1437">
        <f>SUM(J733:N733)-I733</f>
        <v>0</v>
      </c>
    </row>
    <row r="734" spans="1:15" s="53" customFormat="1" ht="16.5">
      <c r="A734" s="1457">
        <v>724</v>
      </c>
      <c r="B734" s="524"/>
      <c r="C734" s="67"/>
      <c r="D734" s="68" t="s">
        <v>875</v>
      </c>
      <c r="E734" s="525"/>
      <c r="F734" s="526"/>
      <c r="G734" s="526"/>
      <c r="H734" s="527"/>
      <c r="I734" s="1423">
        <f>SUM(J734:N734)</f>
        <v>16870</v>
      </c>
      <c r="J734" s="80">
        <v>2480</v>
      </c>
      <c r="K734" s="80">
        <v>670</v>
      </c>
      <c r="L734" s="80">
        <v>13720</v>
      </c>
      <c r="M734" s="80"/>
      <c r="N734" s="81"/>
      <c r="O734" s="59"/>
    </row>
    <row r="735" spans="1:15" s="532" customFormat="1" ht="17.25">
      <c r="A735" s="1457">
        <v>725</v>
      </c>
      <c r="B735" s="528"/>
      <c r="C735" s="83"/>
      <c r="D735" s="76" t="s">
        <v>603</v>
      </c>
      <c r="E735" s="529"/>
      <c r="F735" s="530"/>
      <c r="G735" s="530"/>
      <c r="H735" s="531"/>
      <c r="I735" s="1402">
        <f>SUM(J735:N735)</f>
        <v>0</v>
      </c>
      <c r="J735" s="650"/>
      <c r="K735" s="650"/>
      <c r="L735" s="650"/>
      <c r="M735" s="650"/>
      <c r="N735" s="651"/>
      <c r="O735" s="82"/>
    </row>
    <row r="736" spans="1:15" s="1576" customFormat="1" ht="17.25">
      <c r="A736" s="1457">
        <v>726</v>
      </c>
      <c r="B736" s="533"/>
      <c r="C736" s="67"/>
      <c r="D736" s="534" t="s">
        <v>984</v>
      </c>
      <c r="E736" s="525"/>
      <c r="F736" s="535"/>
      <c r="G736" s="535"/>
      <c r="H736" s="536"/>
      <c r="I736" s="340">
        <f>SUM(J736:N736)</f>
        <v>16870</v>
      </c>
      <c r="J736" s="652">
        <f>SUM(J734:J735)</f>
        <v>2480</v>
      </c>
      <c r="K736" s="652">
        <f>SUM(K734:K735)</f>
        <v>670</v>
      </c>
      <c r="L736" s="652">
        <f>SUM(L734:L735)</f>
        <v>13720</v>
      </c>
      <c r="M736" s="652">
        <f>SUM(M734:M735)</f>
        <v>0</v>
      </c>
      <c r="N736" s="653">
        <f>SUM(N734:N735)</f>
        <v>0</v>
      </c>
      <c r="O736" s="359"/>
    </row>
    <row r="737" spans="1:15" s="53" customFormat="1" ht="21.75" customHeight="1">
      <c r="A737" s="1457">
        <v>727</v>
      </c>
      <c r="B737" s="77"/>
      <c r="C737" s="67">
        <v>129</v>
      </c>
      <c r="D737" s="78" t="s">
        <v>134</v>
      </c>
      <c r="E737" s="73" t="s">
        <v>33</v>
      </c>
      <c r="F737" s="44">
        <v>3461</v>
      </c>
      <c r="G737" s="44"/>
      <c r="H737" s="79">
        <v>33687</v>
      </c>
      <c r="I737" s="1423"/>
      <c r="J737" s="80"/>
      <c r="K737" s="80"/>
      <c r="L737" s="80"/>
      <c r="M737" s="80"/>
      <c r="N737" s="81"/>
      <c r="O737" s="53">
        <f>SUM(J737:N737)-I737</f>
        <v>0</v>
      </c>
    </row>
    <row r="738" spans="1:15" s="53" customFormat="1" ht="16.5">
      <c r="A738" s="1457">
        <v>728</v>
      </c>
      <c r="B738" s="524"/>
      <c r="C738" s="67"/>
      <c r="D738" s="68" t="s">
        <v>875</v>
      </c>
      <c r="E738" s="525"/>
      <c r="F738" s="526"/>
      <c r="G738" s="526"/>
      <c r="H738" s="527"/>
      <c r="I738" s="1423">
        <f>SUM(J738:N738)</f>
        <v>1207</v>
      </c>
      <c r="J738" s="80"/>
      <c r="K738" s="80"/>
      <c r="L738" s="80">
        <v>1207</v>
      </c>
      <c r="M738" s="80"/>
      <c r="N738" s="81"/>
      <c r="O738" s="59"/>
    </row>
    <row r="739" spans="1:15" s="532" customFormat="1" ht="17.25">
      <c r="A739" s="1457">
        <v>729</v>
      </c>
      <c r="B739" s="528"/>
      <c r="C739" s="83"/>
      <c r="D739" s="76" t="s">
        <v>603</v>
      </c>
      <c r="E739" s="529"/>
      <c r="F739" s="530"/>
      <c r="G739" s="530"/>
      <c r="H739" s="531"/>
      <c r="I739" s="1402">
        <f>SUM(J739:N739)</f>
        <v>0</v>
      </c>
      <c r="J739" s="650"/>
      <c r="K739" s="650"/>
      <c r="L739" s="650"/>
      <c r="M739" s="650"/>
      <c r="N739" s="651"/>
      <c r="O739" s="82"/>
    </row>
    <row r="740" spans="1:15" s="1576" customFormat="1" ht="17.25">
      <c r="A740" s="1457">
        <v>730</v>
      </c>
      <c r="B740" s="533"/>
      <c r="C740" s="67"/>
      <c r="D740" s="534" t="s">
        <v>984</v>
      </c>
      <c r="E740" s="525"/>
      <c r="F740" s="535"/>
      <c r="G740" s="535"/>
      <c r="H740" s="536"/>
      <c r="I740" s="340">
        <f>SUM(J740:N740)</f>
        <v>1207</v>
      </c>
      <c r="J740" s="652">
        <f>SUM(J738:J739)</f>
        <v>0</v>
      </c>
      <c r="K740" s="652">
        <f>SUM(K738:K739)</f>
        <v>0</v>
      </c>
      <c r="L740" s="652">
        <f>SUM(L738:L739)</f>
        <v>1207</v>
      </c>
      <c r="M740" s="652">
        <f>SUM(M738:M739)</f>
        <v>0</v>
      </c>
      <c r="N740" s="653">
        <f>SUM(N738:N739)</f>
        <v>0</v>
      </c>
      <c r="O740" s="359"/>
    </row>
    <row r="741" spans="1:15" s="53" customFormat="1" ht="21.75" customHeight="1">
      <c r="A741" s="1457">
        <v>731</v>
      </c>
      <c r="B741" s="77"/>
      <c r="C741" s="73">
        <v>130</v>
      </c>
      <c r="D741" s="78" t="s">
        <v>319</v>
      </c>
      <c r="E741" s="73" t="s">
        <v>33</v>
      </c>
      <c r="F741" s="44"/>
      <c r="G741" s="44"/>
      <c r="H741" s="79">
        <v>1931</v>
      </c>
      <c r="I741" s="1423"/>
      <c r="J741" s="80"/>
      <c r="K741" s="80"/>
      <c r="L741" s="80"/>
      <c r="M741" s="80"/>
      <c r="N741" s="81"/>
      <c r="O741" s="53">
        <f>SUM(J741:N741)-I741</f>
        <v>0</v>
      </c>
    </row>
    <row r="742" spans="1:15" s="53" customFormat="1" ht="16.5">
      <c r="A742" s="1457">
        <v>732</v>
      </c>
      <c r="B742" s="524"/>
      <c r="C742" s="67"/>
      <c r="D742" s="68" t="s">
        <v>875</v>
      </c>
      <c r="E742" s="525"/>
      <c r="F742" s="526"/>
      <c r="G742" s="526"/>
      <c r="H742" s="527"/>
      <c r="I742" s="1423">
        <f>SUM(J742:N742)</f>
        <v>6000</v>
      </c>
      <c r="J742" s="80"/>
      <c r="K742" s="80"/>
      <c r="L742" s="80">
        <v>2905</v>
      </c>
      <c r="M742" s="80"/>
      <c r="N742" s="81">
        <v>3095</v>
      </c>
      <c r="O742" s="59"/>
    </row>
    <row r="743" spans="1:15" s="532" customFormat="1" ht="17.25">
      <c r="A743" s="1457">
        <v>733</v>
      </c>
      <c r="B743" s="528"/>
      <c r="C743" s="83"/>
      <c r="D743" s="76" t="s">
        <v>603</v>
      </c>
      <c r="E743" s="529"/>
      <c r="F743" s="530"/>
      <c r="G743" s="530"/>
      <c r="H743" s="531"/>
      <c r="I743" s="1402">
        <f>SUM(J743:N743)</f>
        <v>0</v>
      </c>
      <c r="J743" s="650"/>
      <c r="K743" s="650"/>
      <c r="L743" s="650"/>
      <c r="M743" s="650"/>
      <c r="N743" s="651"/>
      <c r="O743" s="82"/>
    </row>
    <row r="744" spans="1:15" s="1576" customFormat="1" ht="17.25">
      <c r="A744" s="1457">
        <v>734</v>
      </c>
      <c r="B744" s="533"/>
      <c r="C744" s="67"/>
      <c r="D744" s="534" t="s">
        <v>984</v>
      </c>
      <c r="E744" s="525"/>
      <c r="F744" s="535"/>
      <c r="G744" s="535"/>
      <c r="H744" s="536"/>
      <c r="I744" s="340">
        <f>SUM(J744:N744)</f>
        <v>6000</v>
      </c>
      <c r="J744" s="652">
        <f>SUM(J742:J743)</f>
        <v>0</v>
      </c>
      <c r="K744" s="652">
        <f>SUM(K742:K743)</f>
        <v>0</v>
      </c>
      <c r="L744" s="652">
        <f>SUM(L742:L743)</f>
        <v>2905</v>
      </c>
      <c r="M744" s="652">
        <f>SUM(M742:M743)</f>
        <v>0</v>
      </c>
      <c r="N744" s="653">
        <f>SUM(N742:N743)</f>
        <v>3095</v>
      </c>
      <c r="O744" s="359"/>
    </row>
    <row r="745" spans="1:15" s="59" customFormat="1" ht="33">
      <c r="A745" s="1457">
        <v>735</v>
      </c>
      <c r="B745" s="66"/>
      <c r="C745" s="67">
        <v>131</v>
      </c>
      <c r="D745" s="68" t="s">
        <v>320</v>
      </c>
      <c r="E745" s="67" t="s">
        <v>33</v>
      </c>
      <c r="F745" s="46"/>
      <c r="G745" s="46">
        <v>6949</v>
      </c>
      <c r="H745" s="69">
        <v>4321</v>
      </c>
      <c r="I745" s="1423"/>
      <c r="J745" s="70"/>
      <c r="K745" s="70"/>
      <c r="L745" s="70"/>
      <c r="M745" s="70"/>
      <c r="N745" s="71"/>
      <c r="O745" s="59">
        <f>SUM(J745:N745)-I745</f>
        <v>0</v>
      </c>
    </row>
    <row r="746" spans="1:15" s="53" customFormat="1" ht="16.5">
      <c r="A746" s="1457">
        <v>736</v>
      </c>
      <c r="B746" s="524"/>
      <c r="C746" s="67"/>
      <c r="D746" s="68" t="s">
        <v>875</v>
      </c>
      <c r="E746" s="525"/>
      <c r="F746" s="526"/>
      <c r="G746" s="526"/>
      <c r="H746" s="527"/>
      <c r="I746" s="1423">
        <f>SUM(J746:N746)</f>
        <v>5071</v>
      </c>
      <c r="J746" s="80">
        <v>3993</v>
      </c>
      <c r="K746" s="80">
        <v>1078</v>
      </c>
      <c r="L746" s="80"/>
      <c r="M746" s="80"/>
      <c r="N746" s="81"/>
      <c r="O746" s="59"/>
    </row>
    <row r="747" spans="1:15" s="532" customFormat="1" ht="17.25">
      <c r="A747" s="1457">
        <v>737</v>
      </c>
      <c r="B747" s="528"/>
      <c r="C747" s="83"/>
      <c r="D747" s="76" t="s">
        <v>603</v>
      </c>
      <c r="E747" s="529"/>
      <c r="F747" s="530"/>
      <c r="G747" s="530"/>
      <c r="H747" s="531"/>
      <c r="I747" s="1402">
        <f>SUM(J747:N747)</f>
        <v>0</v>
      </c>
      <c r="J747" s="650"/>
      <c r="K747" s="650"/>
      <c r="L747" s="650"/>
      <c r="M747" s="650"/>
      <c r="N747" s="651"/>
      <c r="O747" s="82"/>
    </row>
    <row r="748" spans="1:15" s="1576" customFormat="1" ht="17.25">
      <c r="A748" s="1457">
        <v>738</v>
      </c>
      <c r="B748" s="533"/>
      <c r="C748" s="67"/>
      <c r="D748" s="534" t="s">
        <v>984</v>
      </c>
      <c r="E748" s="525"/>
      <c r="F748" s="535"/>
      <c r="G748" s="535"/>
      <c r="H748" s="536"/>
      <c r="I748" s="340">
        <f>SUM(J748:N748)</f>
        <v>5071</v>
      </c>
      <c r="J748" s="652">
        <f>SUM(J746:J747)</f>
        <v>3993</v>
      </c>
      <c r="K748" s="652">
        <f>SUM(K746:K747)</f>
        <v>1078</v>
      </c>
      <c r="L748" s="652">
        <f>SUM(L746:L747)</f>
        <v>0</v>
      </c>
      <c r="M748" s="652">
        <f>SUM(M746:M747)</f>
        <v>0</v>
      </c>
      <c r="N748" s="653">
        <f>SUM(N746:N747)</f>
        <v>0</v>
      </c>
      <c r="O748" s="359"/>
    </row>
    <row r="749" spans="1:14" s="53" customFormat="1" ht="21.75" customHeight="1">
      <c r="A749" s="1457">
        <v>739</v>
      </c>
      <c r="B749" s="77"/>
      <c r="C749" s="73">
        <v>132</v>
      </c>
      <c r="D749" s="78" t="s">
        <v>754</v>
      </c>
      <c r="E749" s="73" t="s">
        <v>33</v>
      </c>
      <c r="F749" s="44"/>
      <c r="G749" s="44"/>
      <c r="H749" s="79"/>
      <c r="I749" s="1423"/>
      <c r="J749" s="80"/>
      <c r="K749" s="80"/>
      <c r="L749" s="80"/>
      <c r="M749" s="80"/>
      <c r="N749" s="81"/>
    </row>
    <row r="750" spans="1:15" s="53" customFormat="1" ht="16.5">
      <c r="A750" s="1457">
        <v>740</v>
      </c>
      <c r="B750" s="524"/>
      <c r="C750" s="67"/>
      <c r="D750" s="68" t="s">
        <v>875</v>
      </c>
      <c r="E750" s="525"/>
      <c r="F750" s="526"/>
      <c r="G750" s="526"/>
      <c r="H750" s="527"/>
      <c r="I750" s="1423">
        <f>SUM(J750:N750)</f>
        <v>1000</v>
      </c>
      <c r="J750" s="80"/>
      <c r="K750" s="80"/>
      <c r="L750" s="80">
        <v>1000</v>
      </c>
      <c r="M750" s="80"/>
      <c r="N750" s="81"/>
      <c r="O750" s="59"/>
    </row>
    <row r="751" spans="1:15" s="532" customFormat="1" ht="17.25">
      <c r="A751" s="1457">
        <v>741</v>
      </c>
      <c r="B751" s="528"/>
      <c r="C751" s="83"/>
      <c r="D751" s="76" t="s">
        <v>603</v>
      </c>
      <c r="E751" s="529"/>
      <c r="F751" s="530"/>
      <c r="G751" s="530"/>
      <c r="H751" s="531"/>
      <c r="I751" s="1402">
        <f>SUM(J751:N751)</f>
        <v>0</v>
      </c>
      <c r="J751" s="650"/>
      <c r="K751" s="650"/>
      <c r="L751" s="650"/>
      <c r="M751" s="650"/>
      <c r="N751" s="651"/>
      <c r="O751" s="82"/>
    </row>
    <row r="752" spans="1:15" s="1576" customFormat="1" ht="17.25">
      <c r="A752" s="1457">
        <v>742</v>
      </c>
      <c r="B752" s="533"/>
      <c r="C752" s="67"/>
      <c r="D752" s="534" t="s">
        <v>984</v>
      </c>
      <c r="E752" s="525"/>
      <c r="F752" s="535"/>
      <c r="G752" s="535"/>
      <c r="H752" s="536"/>
      <c r="I752" s="340">
        <f>SUM(J752:N752)</f>
        <v>1000</v>
      </c>
      <c r="J752" s="652">
        <f>SUM(J750:J751)</f>
        <v>0</v>
      </c>
      <c r="K752" s="652">
        <f>SUM(K750:K751)</f>
        <v>0</v>
      </c>
      <c r="L752" s="652">
        <f>SUM(L750:L751)</f>
        <v>1000</v>
      </c>
      <c r="M752" s="652">
        <f>SUM(M750:M751)</f>
        <v>0</v>
      </c>
      <c r="N752" s="653">
        <f>SUM(N750:N751)</f>
        <v>0</v>
      </c>
      <c r="O752" s="359"/>
    </row>
    <row r="753" spans="1:14" s="59" customFormat="1" ht="16.5">
      <c r="A753" s="1457">
        <v>743</v>
      </c>
      <c r="B753" s="66"/>
      <c r="C753" s="67">
        <v>133</v>
      </c>
      <c r="D753" s="68" t="s">
        <v>866</v>
      </c>
      <c r="E753" s="67" t="s">
        <v>33</v>
      </c>
      <c r="F753" s="46"/>
      <c r="G753" s="46"/>
      <c r="H753" s="69"/>
      <c r="I753" s="1423"/>
      <c r="J753" s="70"/>
      <c r="K753" s="70"/>
      <c r="L753" s="70"/>
      <c r="M753" s="70"/>
      <c r="N753" s="71"/>
    </row>
    <row r="754" spans="1:15" s="53" customFormat="1" ht="16.5">
      <c r="A754" s="1457">
        <v>744</v>
      </c>
      <c r="B754" s="524"/>
      <c r="C754" s="67"/>
      <c r="D754" s="68" t="s">
        <v>875</v>
      </c>
      <c r="E754" s="525"/>
      <c r="F754" s="526"/>
      <c r="G754" s="526"/>
      <c r="H754" s="527"/>
      <c r="I754" s="1423">
        <f>SUM(J754:N754)</f>
        <v>35148</v>
      </c>
      <c r="J754" s="80"/>
      <c r="K754" s="80"/>
      <c r="L754" s="80">
        <v>35148</v>
      </c>
      <c r="M754" s="80"/>
      <c r="N754" s="81"/>
      <c r="O754" s="59"/>
    </row>
    <row r="755" spans="1:15" s="532" customFormat="1" ht="17.25">
      <c r="A755" s="1457">
        <v>745</v>
      </c>
      <c r="B755" s="528"/>
      <c r="C755" s="83"/>
      <c r="D755" s="76" t="s">
        <v>603</v>
      </c>
      <c r="E755" s="529"/>
      <c r="F755" s="530"/>
      <c r="G755" s="530"/>
      <c r="H755" s="531"/>
      <c r="I755" s="1402">
        <f>SUM(J755:N755)</f>
        <v>0</v>
      </c>
      <c r="J755" s="650"/>
      <c r="K755" s="650"/>
      <c r="L755" s="650"/>
      <c r="M755" s="650"/>
      <c r="N755" s="651"/>
      <c r="O755" s="82"/>
    </row>
    <row r="756" spans="1:15" s="1576" customFormat="1" ht="17.25">
      <c r="A756" s="1457">
        <v>746</v>
      </c>
      <c r="B756" s="533"/>
      <c r="C756" s="67"/>
      <c r="D756" s="534" t="s">
        <v>984</v>
      </c>
      <c r="E756" s="525"/>
      <c r="F756" s="535"/>
      <c r="G756" s="535"/>
      <c r="H756" s="536"/>
      <c r="I756" s="340">
        <f>SUM(J756:N756)</f>
        <v>35148</v>
      </c>
      <c r="J756" s="652">
        <f>SUM(J754:J755)</f>
        <v>0</v>
      </c>
      <c r="K756" s="652">
        <f>SUM(K754:K755)</f>
        <v>0</v>
      </c>
      <c r="L756" s="652">
        <f>SUM(L754:L755)</f>
        <v>35148</v>
      </c>
      <c r="M756" s="652">
        <f>SUM(M754:M755)</f>
        <v>0</v>
      </c>
      <c r="N756" s="653">
        <f>SUM(N754:N755)</f>
        <v>0</v>
      </c>
      <c r="O756" s="359"/>
    </row>
    <row r="757" spans="1:14" s="59" customFormat="1" ht="33">
      <c r="A757" s="1457">
        <v>747</v>
      </c>
      <c r="B757" s="66"/>
      <c r="C757" s="67">
        <v>134</v>
      </c>
      <c r="D757" s="68" t="s">
        <v>9</v>
      </c>
      <c r="E757" s="67" t="s">
        <v>33</v>
      </c>
      <c r="F757" s="46"/>
      <c r="G757" s="46"/>
      <c r="H757" s="69"/>
      <c r="I757" s="1423"/>
      <c r="J757" s="70"/>
      <c r="K757" s="70"/>
      <c r="L757" s="70"/>
      <c r="M757" s="70"/>
      <c r="N757" s="71"/>
    </row>
    <row r="758" spans="1:15" s="53" customFormat="1" ht="16.5">
      <c r="A758" s="1457">
        <v>748</v>
      </c>
      <c r="B758" s="524"/>
      <c r="C758" s="67"/>
      <c r="D758" s="68" t="s">
        <v>875</v>
      </c>
      <c r="E758" s="525"/>
      <c r="F758" s="526"/>
      <c r="G758" s="526"/>
      <c r="H758" s="527"/>
      <c r="I758" s="1423">
        <f>SUM(J758:N758)</f>
        <v>10515</v>
      </c>
      <c r="J758" s="80"/>
      <c r="K758" s="80"/>
      <c r="L758" s="80">
        <v>10515</v>
      </c>
      <c r="M758" s="80"/>
      <c r="N758" s="81"/>
      <c r="O758" s="59"/>
    </row>
    <row r="759" spans="1:15" s="532" customFormat="1" ht="17.25">
      <c r="A759" s="1457">
        <v>749</v>
      </c>
      <c r="B759" s="528"/>
      <c r="C759" s="83"/>
      <c r="D759" s="76" t="s">
        <v>603</v>
      </c>
      <c r="E759" s="529"/>
      <c r="F759" s="530"/>
      <c r="G759" s="530"/>
      <c r="H759" s="531"/>
      <c r="I759" s="1402">
        <f>SUM(J759:N759)</f>
        <v>0</v>
      </c>
      <c r="J759" s="650"/>
      <c r="K759" s="650"/>
      <c r="L759" s="650"/>
      <c r="M759" s="650"/>
      <c r="N759" s="651"/>
      <c r="O759" s="82"/>
    </row>
    <row r="760" spans="1:15" s="1576" customFormat="1" ht="17.25">
      <c r="A760" s="1457">
        <v>750</v>
      </c>
      <c r="B760" s="533"/>
      <c r="C760" s="67"/>
      <c r="D760" s="534" t="s">
        <v>984</v>
      </c>
      <c r="E760" s="525"/>
      <c r="F760" s="535"/>
      <c r="G760" s="535"/>
      <c r="H760" s="536"/>
      <c r="I760" s="340">
        <f>SUM(J760:N760)</f>
        <v>10515</v>
      </c>
      <c r="J760" s="652">
        <f>SUM(J758:J759)</f>
        <v>0</v>
      </c>
      <c r="K760" s="652">
        <f>SUM(K758:K759)</f>
        <v>0</v>
      </c>
      <c r="L760" s="652">
        <f>SUM(L758:L759)</f>
        <v>10515</v>
      </c>
      <c r="M760" s="652">
        <f>SUM(M758:M759)</f>
        <v>0</v>
      </c>
      <c r="N760" s="653">
        <f>SUM(N758:N759)</f>
        <v>0</v>
      </c>
      <c r="O760" s="359"/>
    </row>
    <row r="761" spans="1:14" s="59" customFormat="1" ht="33">
      <c r="A761" s="1457">
        <v>751</v>
      </c>
      <c r="B761" s="66"/>
      <c r="C761" s="67">
        <v>135</v>
      </c>
      <c r="D761" s="68" t="s">
        <v>685</v>
      </c>
      <c r="E761" s="67" t="s">
        <v>33</v>
      </c>
      <c r="F761" s="46"/>
      <c r="G761" s="46"/>
      <c r="H761" s="69"/>
      <c r="I761" s="1423"/>
      <c r="J761" s="70"/>
      <c r="K761" s="70"/>
      <c r="L761" s="70"/>
      <c r="M761" s="70"/>
      <c r="N761" s="71"/>
    </row>
    <row r="762" spans="1:15" s="53" customFormat="1" ht="16.5">
      <c r="A762" s="1457">
        <v>752</v>
      </c>
      <c r="B762" s="524"/>
      <c r="C762" s="67"/>
      <c r="D762" s="68" t="s">
        <v>875</v>
      </c>
      <c r="E762" s="525"/>
      <c r="F762" s="526"/>
      <c r="G762" s="526"/>
      <c r="H762" s="527"/>
      <c r="I762" s="1423">
        <f>SUM(J762:N762)</f>
        <v>8776</v>
      </c>
      <c r="J762" s="80"/>
      <c r="K762" s="80"/>
      <c r="L762" s="80">
        <v>8776</v>
      </c>
      <c r="M762" s="80"/>
      <c r="N762" s="81"/>
      <c r="O762" s="59"/>
    </row>
    <row r="763" spans="1:15" s="532" customFormat="1" ht="17.25">
      <c r="A763" s="1457">
        <v>753</v>
      </c>
      <c r="B763" s="528"/>
      <c r="C763" s="83"/>
      <c r="D763" s="76" t="s">
        <v>603</v>
      </c>
      <c r="E763" s="529"/>
      <c r="F763" s="530"/>
      <c r="G763" s="530"/>
      <c r="H763" s="531"/>
      <c r="I763" s="1402">
        <f>SUM(J763:N763)</f>
        <v>0</v>
      </c>
      <c r="J763" s="650"/>
      <c r="K763" s="650"/>
      <c r="L763" s="650"/>
      <c r="M763" s="650"/>
      <c r="N763" s="651"/>
      <c r="O763" s="82"/>
    </row>
    <row r="764" spans="1:15" s="1576" customFormat="1" ht="17.25">
      <c r="A764" s="1457">
        <v>754</v>
      </c>
      <c r="B764" s="533"/>
      <c r="C764" s="67"/>
      <c r="D764" s="534" t="s">
        <v>984</v>
      </c>
      <c r="E764" s="525"/>
      <c r="F764" s="535"/>
      <c r="G764" s="535"/>
      <c r="H764" s="536"/>
      <c r="I764" s="340">
        <f>SUM(J764:N764)</f>
        <v>8776</v>
      </c>
      <c r="J764" s="652">
        <f>SUM(J762:J763)</f>
        <v>0</v>
      </c>
      <c r="K764" s="652">
        <f>SUM(K762:K763)</f>
        <v>0</v>
      </c>
      <c r="L764" s="652">
        <f>SUM(L762:L763)</f>
        <v>8776</v>
      </c>
      <c r="M764" s="652">
        <f>SUM(M762:M763)</f>
        <v>0</v>
      </c>
      <c r="N764" s="653">
        <f>SUM(N762:N763)</f>
        <v>0</v>
      </c>
      <c r="O764" s="359"/>
    </row>
    <row r="765" spans="1:14" s="1576" customFormat="1" ht="25.5" customHeight="1">
      <c r="A765" s="1457">
        <v>755</v>
      </c>
      <c r="B765" s="533"/>
      <c r="C765" s="73"/>
      <c r="D765" s="1408" t="s">
        <v>816</v>
      </c>
      <c r="E765" s="525"/>
      <c r="F765" s="1359"/>
      <c r="G765" s="1359"/>
      <c r="H765" s="1360"/>
      <c r="I765" s="1402"/>
      <c r="J765" s="1403"/>
      <c r="K765" s="1403"/>
      <c r="L765" s="1403"/>
      <c r="M765" s="1403"/>
      <c r="N765" s="653"/>
    </row>
    <row r="766" spans="1:15" s="1576" customFormat="1" ht="50.25">
      <c r="A766" s="1457">
        <v>756</v>
      </c>
      <c r="B766" s="533"/>
      <c r="C766" s="67">
        <v>136</v>
      </c>
      <c r="D766" s="836" t="s">
        <v>815</v>
      </c>
      <c r="E766" s="525" t="s">
        <v>33</v>
      </c>
      <c r="F766" s="1359"/>
      <c r="G766" s="1359"/>
      <c r="H766" s="1360"/>
      <c r="I766" s="1402"/>
      <c r="J766" s="1403"/>
      <c r="K766" s="1403"/>
      <c r="L766" s="1403"/>
      <c r="M766" s="1403"/>
      <c r="N766" s="653"/>
      <c r="O766" s="359"/>
    </row>
    <row r="767" spans="1:15" s="53" customFormat="1" ht="16.5">
      <c r="A767" s="1457">
        <v>757</v>
      </c>
      <c r="B767" s="524"/>
      <c r="C767" s="67"/>
      <c r="D767" s="68" t="s">
        <v>875</v>
      </c>
      <c r="E767" s="525"/>
      <c r="F767" s="526"/>
      <c r="G767" s="526"/>
      <c r="H767" s="527"/>
      <c r="I767" s="1423">
        <f>SUM(J767:N767)</f>
        <v>700</v>
      </c>
      <c r="J767" s="80"/>
      <c r="K767" s="80"/>
      <c r="L767" s="80">
        <v>700</v>
      </c>
      <c r="M767" s="80"/>
      <c r="N767" s="81"/>
      <c r="O767" s="59"/>
    </row>
    <row r="768" spans="1:15" s="532" customFormat="1" ht="17.25">
      <c r="A768" s="1457">
        <v>758</v>
      </c>
      <c r="B768" s="528"/>
      <c r="C768" s="83"/>
      <c r="D768" s="76" t="s">
        <v>603</v>
      </c>
      <c r="E768" s="529"/>
      <c r="F768" s="530"/>
      <c r="G768" s="530"/>
      <c r="H768" s="531"/>
      <c r="I768" s="1402">
        <f>SUM(J768:N768)</f>
        <v>0</v>
      </c>
      <c r="J768" s="650"/>
      <c r="K768" s="650"/>
      <c r="L768" s="650"/>
      <c r="M768" s="650"/>
      <c r="N768" s="651"/>
      <c r="O768" s="82"/>
    </row>
    <row r="769" spans="1:15" s="1576" customFormat="1" ht="17.25">
      <c r="A769" s="1457">
        <v>759</v>
      </c>
      <c r="B769" s="533"/>
      <c r="C769" s="67"/>
      <c r="D769" s="534" t="s">
        <v>984</v>
      </c>
      <c r="E769" s="525"/>
      <c r="F769" s="535"/>
      <c r="G769" s="535"/>
      <c r="H769" s="536"/>
      <c r="I769" s="340">
        <f>SUM(J769:N769)</f>
        <v>700</v>
      </c>
      <c r="J769" s="652">
        <f>SUM(J767:J768)</f>
        <v>0</v>
      </c>
      <c r="K769" s="652">
        <f>SUM(K767:K768)</f>
        <v>0</v>
      </c>
      <c r="L769" s="652">
        <f>SUM(L767:L768)</f>
        <v>700</v>
      </c>
      <c r="M769" s="652">
        <f>SUM(M767:M768)</f>
        <v>0</v>
      </c>
      <c r="N769" s="653">
        <f>SUM(N767:N768)</f>
        <v>0</v>
      </c>
      <c r="O769" s="359"/>
    </row>
    <row r="770" spans="1:15" s="1576" customFormat="1" ht="17.25">
      <c r="A770" s="1457">
        <v>760</v>
      </c>
      <c r="B770" s="533"/>
      <c r="C770" s="67">
        <v>137</v>
      </c>
      <c r="D770" s="836" t="s">
        <v>142</v>
      </c>
      <c r="E770" s="525" t="s">
        <v>33</v>
      </c>
      <c r="F770" s="1359"/>
      <c r="G770" s="1359"/>
      <c r="H770" s="1360"/>
      <c r="I770" s="1402"/>
      <c r="J770" s="1403"/>
      <c r="K770" s="1403"/>
      <c r="L770" s="1403"/>
      <c r="M770" s="1403"/>
      <c r="N770" s="653"/>
      <c r="O770" s="359"/>
    </row>
    <row r="771" spans="1:15" s="53" customFormat="1" ht="16.5">
      <c r="A771" s="1457">
        <v>761</v>
      </c>
      <c r="B771" s="524"/>
      <c r="C771" s="67"/>
      <c r="D771" s="68" t="s">
        <v>875</v>
      </c>
      <c r="E771" s="525"/>
      <c r="F771" s="526"/>
      <c r="G771" s="526"/>
      <c r="H771" s="527"/>
      <c r="I771" s="1423">
        <f>SUM(J771:N771)</f>
        <v>1500</v>
      </c>
      <c r="J771" s="80"/>
      <c r="K771" s="80"/>
      <c r="L771" s="80">
        <v>1500</v>
      </c>
      <c r="M771" s="80"/>
      <c r="N771" s="81"/>
      <c r="O771" s="59"/>
    </row>
    <row r="772" spans="1:15" s="532" customFormat="1" ht="17.25">
      <c r="A772" s="1457">
        <v>762</v>
      </c>
      <c r="B772" s="528"/>
      <c r="C772" s="83"/>
      <c r="D772" s="76" t="s">
        <v>603</v>
      </c>
      <c r="E772" s="529"/>
      <c r="F772" s="530"/>
      <c r="G772" s="530"/>
      <c r="H772" s="531"/>
      <c r="I772" s="1402">
        <f>SUM(J772:N772)</f>
        <v>0</v>
      </c>
      <c r="J772" s="650"/>
      <c r="K772" s="650"/>
      <c r="L772" s="650"/>
      <c r="M772" s="650"/>
      <c r="N772" s="651"/>
      <c r="O772" s="82"/>
    </row>
    <row r="773" spans="1:15" s="1576" customFormat="1" ht="17.25">
      <c r="A773" s="1457">
        <v>763</v>
      </c>
      <c r="B773" s="533"/>
      <c r="C773" s="67"/>
      <c r="D773" s="534" t="s">
        <v>984</v>
      </c>
      <c r="E773" s="525"/>
      <c r="F773" s="535"/>
      <c r="G773" s="535"/>
      <c r="H773" s="536"/>
      <c r="I773" s="340">
        <f>SUM(J773:N773)</f>
        <v>1500</v>
      </c>
      <c r="J773" s="652">
        <f>SUM(J771:J772)</f>
        <v>0</v>
      </c>
      <c r="K773" s="652">
        <f>SUM(K771:K772)</f>
        <v>0</v>
      </c>
      <c r="L773" s="652">
        <f>SUM(L771:L772)</f>
        <v>1500</v>
      </c>
      <c r="M773" s="652">
        <f>SUM(M771:M772)</f>
        <v>0</v>
      </c>
      <c r="N773" s="653">
        <f>SUM(N771:N772)</f>
        <v>0</v>
      </c>
      <c r="O773" s="359"/>
    </row>
    <row r="774" spans="1:15" s="1576" customFormat="1" ht="17.25">
      <c r="A774" s="1457">
        <v>764</v>
      </c>
      <c r="B774" s="533"/>
      <c r="C774" s="67">
        <v>138</v>
      </c>
      <c r="D774" s="836" t="s">
        <v>143</v>
      </c>
      <c r="E774" s="525" t="s">
        <v>33</v>
      </c>
      <c r="F774" s="1359"/>
      <c r="G774" s="1359"/>
      <c r="H774" s="1360"/>
      <c r="I774" s="1402"/>
      <c r="J774" s="1403"/>
      <c r="K774" s="1403"/>
      <c r="L774" s="1403"/>
      <c r="M774" s="1403"/>
      <c r="N774" s="653"/>
      <c r="O774" s="359"/>
    </row>
    <row r="775" spans="1:15" s="53" customFormat="1" ht="16.5">
      <c r="A775" s="1457">
        <v>765</v>
      </c>
      <c r="B775" s="524"/>
      <c r="C775" s="67"/>
      <c r="D775" s="68" t="s">
        <v>875</v>
      </c>
      <c r="E775" s="525"/>
      <c r="F775" s="526"/>
      <c r="G775" s="526"/>
      <c r="H775" s="527"/>
      <c r="I775" s="1423">
        <f>SUM(J775:N775)</f>
        <v>300</v>
      </c>
      <c r="J775" s="80"/>
      <c r="K775" s="80"/>
      <c r="L775" s="80">
        <v>300</v>
      </c>
      <c r="M775" s="80"/>
      <c r="N775" s="81"/>
      <c r="O775" s="59"/>
    </row>
    <row r="776" spans="1:15" s="532" customFormat="1" ht="17.25">
      <c r="A776" s="1457">
        <v>766</v>
      </c>
      <c r="B776" s="528"/>
      <c r="C776" s="83"/>
      <c r="D776" s="76" t="s">
        <v>603</v>
      </c>
      <c r="E776" s="529"/>
      <c r="F776" s="530"/>
      <c r="G776" s="530"/>
      <c r="H776" s="531"/>
      <c r="I776" s="1402">
        <f>SUM(J776:N776)</f>
        <v>0</v>
      </c>
      <c r="J776" s="650"/>
      <c r="K776" s="650"/>
      <c r="L776" s="650"/>
      <c r="M776" s="650"/>
      <c r="N776" s="651"/>
      <c r="O776" s="82"/>
    </row>
    <row r="777" spans="1:15" s="1576" customFormat="1" ht="17.25">
      <c r="A777" s="1457">
        <v>767</v>
      </c>
      <c r="B777" s="533"/>
      <c r="C777" s="67"/>
      <c r="D777" s="534" t="s">
        <v>984</v>
      </c>
      <c r="E777" s="525"/>
      <c r="F777" s="535"/>
      <c r="G777" s="535"/>
      <c r="H777" s="536"/>
      <c r="I777" s="340">
        <f>SUM(J777:N777)</f>
        <v>300</v>
      </c>
      <c r="J777" s="652">
        <f>SUM(J775:J776)</f>
        <v>0</v>
      </c>
      <c r="K777" s="652">
        <f>SUM(K775:K776)</f>
        <v>0</v>
      </c>
      <c r="L777" s="652">
        <f>SUM(L775:L776)</f>
        <v>300</v>
      </c>
      <c r="M777" s="652">
        <f>SUM(M775:M776)</f>
        <v>0</v>
      </c>
      <c r="N777" s="653">
        <f>SUM(N775:N776)</f>
        <v>0</v>
      </c>
      <c r="O777" s="359"/>
    </row>
    <row r="778" spans="1:14" s="1576" customFormat="1" ht="17.25">
      <c r="A778" s="1457">
        <v>768</v>
      </c>
      <c r="B778" s="533"/>
      <c r="C778" s="73">
        <v>139</v>
      </c>
      <c r="D778" s="836" t="s">
        <v>695</v>
      </c>
      <c r="E778" s="525" t="s">
        <v>33</v>
      </c>
      <c r="F778" s="1359"/>
      <c r="G778" s="1359"/>
      <c r="H778" s="1360"/>
      <c r="I778" s="1402"/>
      <c r="J778" s="1403"/>
      <c r="K778" s="1403"/>
      <c r="L778" s="1403"/>
      <c r="M778" s="1403"/>
      <c r="N778" s="653"/>
    </row>
    <row r="779" spans="1:15" s="53" customFormat="1" ht="16.5">
      <c r="A779" s="1457">
        <v>769</v>
      </c>
      <c r="B779" s="524"/>
      <c r="C779" s="67"/>
      <c r="D779" s="68" t="s">
        <v>875</v>
      </c>
      <c r="E779" s="525"/>
      <c r="F779" s="526"/>
      <c r="G779" s="526"/>
      <c r="H779" s="527"/>
      <c r="I779" s="1423">
        <f>SUM(J779:N779)</f>
        <v>500</v>
      </c>
      <c r="J779" s="80"/>
      <c r="K779" s="80"/>
      <c r="L779" s="80">
        <v>500</v>
      </c>
      <c r="M779" s="80"/>
      <c r="N779" s="81"/>
      <c r="O779" s="59"/>
    </row>
    <row r="780" spans="1:15" s="532" customFormat="1" ht="17.25">
      <c r="A780" s="1457">
        <v>770</v>
      </c>
      <c r="B780" s="528"/>
      <c r="C780" s="83"/>
      <c r="D780" s="76" t="s">
        <v>603</v>
      </c>
      <c r="E780" s="529"/>
      <c r="F780" s="530"/>
      <c r="G780" s="530"/>
      <c r="H780" s="531"/>
      <c r="I780" s="1402">
        <f>SUM(J780:N780)</f>
        <v>0</v>
      </c>
      <c r="J780" s="650"/>
      <c r="K780" s="650"/>
      <c r="L780" s="650"/>
      <c r="M780" s="650"/>
      <c r="N780" s="651"/>
      <c r="O780" s="82"/>
    </row>
    <row r="781" spans="1:15" s="1576" customFormat="1" ht="17.25">
      <c r="A781" s="1457">
        <v>771</v>
      </c>
      <c r="B781" s="533"/>
      <c r="C781" s="67"/>
      <c r="D781" s="534" t="s">
        <v>984</v>
      </c>
      <c r="E781" s="525"/>
      <c r="F781" s="535"/>
      <c r="G781" s="535"/>
      <c r="H781" s="536"/>
      <c r="I781" s="340">
        <f>SUM(J781:N781)</f>
        <v>500</v>
      </c>
      <c r="J781" s="652">
        <f>SUM(J779:J780)</f>
        <v>0</v>
      </c>
      <c r="K781" s="652">
        <f>SUM(K779:K780)</f>
        <v>0</v>
      </c>
      <c r="L781" s="652">
        <f>SUM(L779:L780)</f>
        <v>500</v>
      </c>
      <c r="M781" s="652">
        <f>SUM(M779:M780)</f>
        <v>0</v>
      </c>
      <c r="N781" s="653">
        <f>SUM(N779:N780)</f>
        <v>0</v>
      </c>
      <c r="O781" s="359"/>
    </row>
    <row r="782" spans="1:14" s="1576" customFormat="1" ht="19.5" customHeight="1">
      <c r="A782" s="1457">
        <v>772</v>
      </c>
      <c r="B782" s="533"/>
      <c r="C782" s="73">
        <v>140</v>
      </c>
      <c r="D782" s="836" t="s">
        <v>154</v>
      </c>
      <c r="E782" s="525" t="s">
        <v>33</v>
      </c>
      <c r="F782" s="1359"/>
      <c r="G782" s="1359"/>
      <c r="H782" s="1360"/>
      <c r="I782" s="1402"/>
      <c r="J782" s="1403"/>
      <c r="K782" s="1403"/>
      <c r="L782" s="1403"/>
      <c r="M782" s="1403"/>
      <c r="N782" s="653"/>
    </row>
    <row r="783" spans="1:15" s="53" customFormat="1" ht="16.5">
      <c r="A783" s="1457">
        <v>773</v>
      </c>
      <c r="B783" s="524"/>
      <c r="C783" s="67"/>
      <c r="D783" s="68" t="s">
        <v>875</v>
      </c>
      <c r="E783" s="525"/>
      <c r="F783" s="526"/>
      <c r="G783" s="526"/>
      <c r="H783" s="527"/>
      <c r="I783" s="1423">
        <f>SUM(J783:N783)</f>
        <v>500</v>
      </c>
      <c r="J783" s="80"/>
      <c r="K783" s="80"/>
      <c r="L783" s="80">
        <v>500</v>
      </c>
      <c r="M783" s="80"/>
      <c r="N783" s="81"/>
      <c r="O783" s="59"/>
    </row>
    <row r="784" spans="1:15" s="532" customFormat="1" ht="17.25">
      <c r="A784" s="1457">
        <v>774</v>
      </c>
      <c r="B784" s="528"/>
      <c r="C784" s="83"/>
      <c r="D784" s="76" t="s">
        <v>603</v>
      </c>
      <c r="E784" s="529"/>
      <c r="F784" s="530"/>
      <c r="G784" s="530"/>
      <c r="H784" s="531"/>
      <c r="I784" s="1402">
        <f>SUM(J784:N784)</f>
        <v>0</v>
      </c>
      <c r="J784" s="650"/>
      <c r="K784" s="650"/>
      <c r="L784" s="650"/>
      <c r="M784" s="650"/>
      <c r="N784" s="651"/>
      <c r="O784" s="82"/>
    </row>
    <row r="785" spans="1:15" s="1576" customFormat="1" ht="17.25">
      <c r="A785" s="1457">
        <v>775</v>
      </c>
      <c r="B785" s="533"/>
      <c r="C785" s="67"/>
      <c r="D785" s="534" t="s">
        <v>984</v>
      </c>
      <c r="E785" s="525"/>
      <c r="F785" s="535"/>
      <c r="G785" s="535"/>
      <c r="H785" s="536"/>
      <c r="I785" s="340">
        <f>SUM(J785:N785)</f>
        <v>500</v>
      </c>
      <c r="J785" s="652">
        <f>SUM(J783:J784)</f>
        <v>0</v>
      </c>
      <c r="K785" s="652">
        <f>SUM(K783:K784)</f>
        <v>0</v>
      </c>
      <c r="L785" s="652">
        <f>SUM(L783:L784)</f>
        <v>500</v>
      </c>
      <c r="M785" s="652">
        <f>SUM(M783:M784)</f>
        <v>0</v>
      </c>
      <c r="N785" s="653">
        <f>SUM(N783:N784)</f>
        <v>0</v>
      </c>
      <c r="O785" s="359"/>
    </row>
    <row r="786" spans="1:14" s="1576" customFormat="1" ht="19.5" customHeight="1">
      <c r="A786" s="1457">
        <v>776</v>
      </c>
      <c r="B786" s="533"/>
      <c r="C786" s="73">
        <v>141</v>
      </c>
      <c r="D786" s="836" t="s">
        <v>156</v>
      </c>
      <c r="E786" s="525" t="s">
        <v>33</v>
      </c>
      <c r="F786" s="1359"/>
      <c r="G786" s="1359"/>
      <c r="H786" s="1360"/>
      <c r="I786" s="1402"/>
      <c r="J786" s="1403"/>
      <c r="K786" s="1403"/>
      <c r="L786" s="1403"/>
      <c r="M786" s="1403"/>
      <c r="N786" s="653"/>
    </row>
    <row r="787" spans="1:15" s="53" customFormat="1" ht="16.5">
      <c r="A787" s="1457">
        <v>777</v>
      </c>
      <c r="B787" s="524"/>
      <c r="C787" s="67"/>
      <c r="D787" s="68" t="s">
        <v>875</v>
      </c>
      <c r="E787" s="525"/>
      <c r="F787" s="526"/>
      <c r="G787" s="526"/>
      <c r="H787" s="527"/>
      <c r="I787" s="1423">
        <f>SUM(J787:N787)</f>
        <v>543</v>
      </c>
      <c r="J787" s="80"/>
      <c r="K787" s="80"/>
      <c r="L787" s="80">
        <v>543</v>
      </c>
      <c r="M787" s="80"/>
      <c r="N787" s="81"/>
      <c r="O787" s="59"/>
    </row>
    <row r="788" spans="1:15" s="532" customFormat="1" ht="17.25">
      <c r="A788" s="1457">
        <v>778</v>
      </c>
      <c r="B788" s="528"/>
      <c r="C788" s="83"/>
      <c r="D788" s="76" t="s">
        <v>603</v>
      </c>
      <c r="E788" s="529"/>
      <c r="F788" s="530"/>
      <c r="G788" s="530"/>
      <c r="H788" s="531"/>
      <c r="I788" s="1402">
        <f>SUM(J788:N788)</f>
        <v>0</v>
      </c>
      <c r="J788" s="650"/>
      <c r="K788" s="650"/>
      <c r="L788" s="650"/>
      <c r="M788" s="650"/>
      <c r="N788" s="651"/>
      <c r="O788" s="82"/>
    </row>
    <row r="789" spans="1:15" s="1576" customFormat="1" ht="17.25">
      <c r="A789" s="1457">
        <v>779</v>
      </c>
      <c r="B789" s="533"/>
      <c r="C789" s="67"/>
      <c r="D789" s="534" t="s">
        <v>984</v>
      </c>
      <c r="E789" s="525"/>
      <c r="F789" s="535"/>
      <c r="G789" s="535"/>
      <c r="H789" s="536"/>
      <c r="I789" s="340">
        <f>SUM(J789:N789)</f>
        <v>543</v>
      </c>
      <c r="J789" s="652">
        <f>SUM(J787:J788)</f>
        <v>0</v>
      </c>
      <c r="K789" s="652">
        <f>SUM(K787:K788)</f>
        <v>0</v>
      </c>
      <c r="L789" s="652">
        <f>SUM(L787:L788)</f>
        <v>543</v>
      </c>
      <c r="M789" s="652">
        <f>SUM(M787:M788)</f>
        <v>0</v>
      </c>
      <c r="N789" s="653">
        <f>SUM(N787:N788)</f>
        <v>0</v>
      </c>
      <c r="O789" s="359"/>
    </row>
    <row r="790" spans="1:14" s="1576" customFormat="1" ht="19.5" customHeight="1">
      <c r="A790" s="1457">
        <v>780</v>
      </c>
      <c r="B790" s="533"/>
      <c r="C790" s="73">
        <v>142</v>
      </c>
      <c r="D790" s="836" t="s">
        <v>157</v>
      </c>
      <c r="E790" s="525" t="s">
        <v>33</v>
      </c>
      <c r="F790" s="1359"/>
      <c r="G790" s="1359"/>
      <c r="H790" s="1360"/>
      <c r="I790" s="1402"/>
      <c r="J790" s="1403"/>
      <c r="K790" s="1403"/>
      <c r="L790" s="1403"/>
      <c r="M790" s="1403"/>
      <c r="N790" s="653"/>
    </row>
    <row r="791" spans="1:15" s="53" customFormat="1" ht="16.5">
      <c r="A791" s="1457">
        <v>781</v>
      </c>
      <c r="B791" s="524"/>
      <c r="C791" s="67"/>
      <c r="D791" s="68" t="s">
        <v>875</v>
      </c>
      <c r="E791" s="525"/>
      <c r="F791" s="526"/>
      <c r="G791" s="526"/>
      <c r="H791" s="527"/>
      <c r="I791" s="1423">
        <f>SUM(J791:N791)</f>
        <v>318</v>
      </c>
      <c r="J791" s="80"/>
      <c r="K791" s="80"/>
      <c r="L791" s="80">
        <v>318</v>
      </c>
      <c r="M791" s="80"/>
      <c r="N791" s="81"/>
      <c r="O791" s="59"/>
    </row>
    <row r="792" spans="1:15" s="532" customFormat="1" ht="17.25">
      <c r="A792" s="1457">
        <v>782</v>
      </c>
      <c r="B792" s="528"/>
      <c r="C792" s="83"/>
      <c r="D792" s="76" t="s">
        <v>603</v>
      </c>
      <c r="E792" s="529"/>
      <c r="F792" s="530"/>
      <c r="G792" s="530"/>
      <c r="H792" s="531"/>
      <c r="I792" s="1402">
        <f>SUM(J792:N792)</f>
        <v>0</v>
      </c>
      <c r="J792" s="650"/>
      <c r="K792" s="650"/>
      <c r="L792" s="650"/>
      <c r="M792" s="650"/>
      <c r="N792" s="651"/>
      <c r="O792" s="82"/>
    </row>
    <row r="793" spans="1:15" s="1576" customFormat="1" ht="17.25">
      <c r="A793" s="1457">
        <v>783</v>
      </c>
      <c r="B793" s="533"/>
      <c r="C793" s="67"/>
      <c r="D793" s="534" t="s">
        <v>984</v>
      </c>
      <c r="E793" s="525"/>
      <c r="F793" s="535"/>
      <c r="G793" s="535"/>
      <c r="H793" s="536"/>
      <c r="I793" s="340">
        <f>SUM(J793:N793)</f>
        <v>318</v>
      </c>
      <c r="J793" s="652">
        <f>SUM(J791:J792)</f>
        <v>0</v>
      </c>
      <c r="K793" s="652">
        <f>SUM(K791:K792)</f>
        <v>0</v>
      </c>
      <c r="L793" s="652">
        <f>SUM(L791:L792)</f>
        <v>318</v>
      </c>
      <c r="M793" s="652">
        <f>SUM(M791:M792)</f>
        <v>0</v>
      </c>
      <c r="N793" s="653">
        <f>SUM(N791:N792)</f>
        <v>0</v>
      </c>
      <c r="O793" s="359"/>
    </row>
    <row r="794" spans="1:14" s="1576" customFormat="1" ht="19.5" customHeight="1">
      <c r="A794" s="1457">
        <v>784</v>
      </c>
      <c r="B794" s="533"/>
      <c r="C794" s="73">
        <v>143</v>
      </c>
      <c r="D794" s="836" t="s">
        <v>158</v>
      </c>
      <c r="E794" s="525" t="s">
        <v>33</v>
      </c>
      <c r="F794" s="1359"/>
      <c r="G794" s="1359"/>
      <c r="H794" s="1360"/>
      <c r="I794" s="1402"/>
      <c r="J794" s="1403"/>
      <c r="K794" s="1403"/>
      <c r="L794" s="1403"/>
      <c r="M794" s="1403"/>
      <c r="N794" s="653"/>
    </row>
    <row r="795" spans="1:15" s="53" customFormat="1" ht="16.5">
      <c r="A795" s="1457">
        <v>785</v>
      </c>
      <c r="B795" s="524"/>
      <c r="C795" s="67"/>
      <c r="D795" s="68" t="s">
        <v>875</v>
      </c>
      <c r="E795" s="525"/>
      <c r="F795" s="526"/>
      <c r="G795" s="526"/>
      <c r="H795" s="527"/>
      <c r="I795" s="1423">
        <f>SUM(J795:N795)</f>
        <v>537</v>
      </c>
      <c r="J795" s="80"/>
      <c r="K795" s="80"/>
      <c r="L795" s="80">
        <v>537</v>
      </c>
      <c r="M795" s="80"/>
      <c r="N795" s="81"/>
      <c r="O795" s="59"/>
    </row>
    <row r="796" spans="1:15" s="532" customFormat="1" ht="17.25">
      <c r="A796" s="1457">
        <v>786</v>
      </c>
      <c r="B796" s="528"/>
      <c r="C796" s="83"/>
      <c r="D796" s="76" t="s">
        <v>603</v>
      </c>
      <c r="E796" s="529"/>
      <c r="F796" s="530"/>
      <c r="G796" s="530"/>
      <c r="H796" s="531"/>
      <c r="I796" s="1402">
        <f>SUM(J796:N796)</f>
        <v>0</v>
      </c>
      <c r="J796" s="650"/>
      <c r="K796" s="650"/>
      <c r="L796" s="650"/>
      <c r="M796" s="650"/>
      <c r="N796" s="651"/>
      <c r="O796" s="82"/>
    </row>
    <row r="797" spans="1:15" s="1576" customFormat="1" ht="17.25">
      <c r="A797" s="1457">
        <v>787</v>
      </c>
      <c r="B797" s="533"/>
      <c r="C797" s="67"/>
      <c r="D797" s="534" t="s">
        <v>984</v>
      </c>
      <c r="E797" s="525"/>
      <c r="F797" s="535"/>
      <c r="G797" s="535"/>
      <c r="H797" s="536"/>
      <c r="I797" s="340">
        <f>SUM(J797:N797)</f>
        <v>537</v>
      </c>
      <c r="J797" s="652">
        <f>SUM(J795:J796)</f>
        <v>0</v>
      </c>
      <c r="K797" s="652">
        <f>SUM(K795:K796)</f>
        <v>0</v>
      </c>
      <c r="L797" s="652">
        <f>SUM(L795:L796)</f>
        <v>537</v>
      </c>
      <c r="M797" s="652">
        <f>SUM(M795:M796)</f>
        <v>0</v>
      </c>
      <c r="N797" s="653">
        <f>SUM(N795:N796)</f>
        <v>0</v>
      </c>
      <c r="O797" s="359"/>
    </row>
    <row r="798" spans="1:14" s="1576" customFormat="1" ht="19.5" customHeight="1">
      <c r="A798" s="1457">
        <v>788</v>
      </c>
      <c r="B798" s="533"/>
      <c r="C798" s="73">
        <v>144</v>
      </c>
      <c r="D798" s="836" t="s">
        <v>161</v>
      </c>
      <c r="E798" s="525" t="s">
        <v>33</v>
      </c>
      <c r="F798" s="1359"/>
      <c r="G798" s="1359"/>
      <c r="H798" s="1360"/>
      <c r="I798" s="1402"/>
      <c r="J798" s="1403"/>
      <c r="K798" s="1403"/>
      <c r="L798" s="1403"/>
      <c r="M798" s="1403"/>
      <c r="N798" s="653"/>
    </row>
    <row r="799" spans="1:15" s="53" customFormat="1" ht="16.5">
      <c r="A799" s="1457">
        <v>789</v>
      </c>
      <c r="B799" s="524"/>
      <c r="C799" s="67"/>
      <c r="D799" s="68" t="s">
        <v>875</v>
      </c>
      <c r="E799" s="525"/>
      <c r="F799" s="526"/>
      <c r="G799" s="526"/>
      <c r="H799" s="527"/>
      <c r="I799" s="1423">
        <f>SUM(J799:N799)</f>
        <v>300</v>
      </c>
      <c r="J799" s="80"/>
      <c r="K799" s="80"/>
      <c r="L799" s="80">
        <v>300</v>
      </c>
      <c r="M799" s="80"/>
      <c r="N799" s="81"/>
      <c r="O799" s="59"/>
    </row>
    <row r="800" spans="1:15" s="532" customFormat="1" ht="17.25">
      <c r="A800" s="1457">
        <v>790</v>
      </c>
      <c r="B800" s="528"/>
      <c r="C800" s="83"/>
      <c r="D800" s="76" t="s">
        <v>603</v>
      </c>
      <c r="E800" s="529"/>
      <c r="F800" s="530"/>
      <c r="G800" s="530"/>
      <c r="H800" s="531"/>
      <c r="I800" s="1402">
        <f>SUM(J800:N800)</f>
        <v>0</v>
      </c>
      <c r="J800" s="650"/>
      <c r="K800" s="650"/>
      <c r="L800" s="650"/>
      <c r="M800" s="650"/>
      <c r="N800" s="651"/>
      <c r="O800" s="82"/>
    </row>
    <row r="801" spans="1:15" s="1576" customFormat="1" ht="17.25">
      <c r="A801" s="1457">
        <v>791</v>
      </c>
      <c r="B801" s="533"/>
      <c r="C801" s="67"/>
      <c r="D801" s="534" t="s">
        <v>984</v>
      </c>
      <c r="E801" s="525"/>
      <c r="F801" s="535"/>
      <c r="G801" s="535"/>
      <c r="H801" s="536"/>
      <c r="I801" s="340">
        <f>SUM(J801:N801)</f>
        <v>300</v>
      </c>
      <c r="J801" s="652">
        <f>SUM(J799:J800)</f>
        <v>0</v>
      </c>
      <c r="K801" s="652">
        <f>SUM(K799:K800)</f>
        <v>0</v>
      </c>
      <c r="L801" s="652">
        <f>SUM(L799:L800)</f>
        <v>300</v>
      </c>
      <c r="M801" s="652">
        <f>SUM(M799:M800)</f>
        <v>0</v>
      </c>
      <c r="N801" s="653">
        <f>SUM(N799:N800)</f>
        <v>0</v>
      </c>
      <c r="O801" s="359"/>
    </row>
    <row r="802" spans="1:14" s="1576" customFormat="1" ht="19.5" customHeight="1">
      <c r="A802" s="1457">
        <v>792</v>
      </c>
      <c r="B802" s="533"/>
      <c r="C802" s="73">
        <v>145</v>
      </c>
      <c r="D802" s="836" t="s">
        <v>162</v>
      </c>
      <c r="E802" s="525" t="s">
        <v>33</v>
      </c>
      <c r="F802" s="1359"/>
      <c r="G802" s="1359"/>
      <c r="H802" s="1360"/>
      <c r="I802" s="1402"/>
      <c r="J802" s="1403"/>
      <c r="K802" s="1403"/>
      <c r="L802" s="1403"/>
      <c r="M802" s="1403"/>
      <c r="N802" s="653"/>
    </row>
    <row r="803" spans="1:15" s="53" customFormat="1" ht="16.5">
      <c r="A803" s="1457">
        <v>793</v>
      </c>
      <c r="B803" s="524"/>
      <c r="C803" s="67"/>
      <c r="D803" s="68" t="s">
        <v>875</v>
      </c>
      <c r="E803" s="525"/>
      <c r="F803" s="526"/>
      <c r="G803" s="526"/>
      <c r="H803" s="527"/>
      <c r="I803" s="1423">
        <f>SUM(J803:N803)</f>
        <v>400</v>
      </c>
      <c r="J803" s="80"/>
      <c r="K803" s="80"/>
      <c r="L803" s="80">
        <v>400</v>
      </c>
      <c r="M803" s="80"/>
      <c r="N803" s="81"/>
      <c r="O803" s="59"/>
    </row>
    <row r="804" spans="1:15" s="532" customFormat="1" ht="17.25">
      <c r="A804" s="1457">
        <v>794</v>
      </c>
      <c r="B804" s="528"/>
      <c r="C804" s="83"/>
      <c r="D804" s="76" t="s">
        <v>603</v>
      </c>
      <c r="E804" s="529"/>
      <c r="F804" s="530"/>
      <c r="G804" s="530"/>
      <c r="H804" s="531"/>
      <c r="I804" s="1402">
        <f>SUM(J804:N804)</f>
        <v>0</v>
      </c>
      <c r="J804" s="650"/>
      <c r="K804" s="650"/>
      <c r="L804" s="650"/>
      <c r="M804" s="650"/>
      <c r="N804" s="651"/>
      <c r="O804" s="82"/>
    </row>
    <row r="805" spans="1:15" s="1576" customFormat="1" ht="17.25">
      <c r="A805" s="1457">
        <v>795</v>
      </c>
      <c r="B805" s="533"/>
      <c r="C805" s="67"/>
      <c r="D805" s="534" t="s">
        <v>984</v>
      </c>
      <c r="E805" s="525"/>
      <c r="F805" s="535"/>
      <c r="G805" s="535"/>
      <c r="H805" s="536"/>
      <c r="I805" s="340">
        <f>SUM(J805:N805)</f>
        <v>400</v>
      </c>
      <c r="J805" s="652">
        <f>SUM(J803:J804)</f>
        <v>0</v>
      </c>
      <c r="K805" s="652">
        <f>SUM(K803:K804)</f>
        <v>0</v>
      </c>
      <c r="L805" s="652">
        <f>SUM(L803:L804)</f>
        <v>400</v>
      </c>
      <c r="M805" s="652">
        <f>SUM(M803:M804)</f>
        <v>0</v>
      </c>
      <c r="N805" s="653">
        <f>SUM(N803:N804)</f>
        <v>0</v>
      </c>
      <c r="O805" s="359"/>
    </row>
    <row r="806" spans="1:14" s="1576" customFormat="1" ht="19.5" customHeight="1">
      <c r="A806" s="1457">
        <v>796</v>
      </c>
      <c r="B806" s="533"/>
      <c r="C806" s="73">
        <v>146</v>
      </c>
      <c r="D806" s="836" t="s">
        <v>163</v>
      </c>
      <c r="E806" s="525" t="s">
        <v>33</v>
      </c>
      <c r="F806" s="1359"/>
      <c r="G806" s="1359"/>
      <c r="H806" s="1360"/>
      <c r="I806" s="1402"/>
      <c r="J806" s="1403"/>
      <c r="K806" s="1403"/>
      <c r="L806" s="1403"/>
      <c r="M806" s="1403"/>
      <c r="N806" s="653"/>
    </row>
    <row r="807" spans="1:15" s="53" customFormat="1" ht="16.5">
      <c r="A807" s="1457">
        <v>797</v>
      </c>
      <c r="B807" s="524"/>
      <c r="C807" s="67"/>
      <c r="D807" s="68" t="s">
        <v>875</v>
      </c>
      <c r="E807" s="525"/>
      <c r="F807" s="526"/>
      <c r="G807" s="526"/>
      <c r="H807" s="527"/>
      <c r="I807" s="1423">
        <f>SUM(J807:N807)</f>
        <v>60</v>
      </c>
      <c r="J807" s="80"/>
      <c r="K807" s="80"/>
      <c r="L807" s="80">
        <v>60</v>
      </c>
      <c r="M807" s="80"/>
      <c r="N807" s="81"/>
      <c r="O807" s="59"/>
    </row>
    <row r="808" spans="1:15" s="532" customFormat="1" ht="17.25">
      <c r="A808" s="1457">
        <v>798</v>
      </c>
      <c r="B808" s="528"/>
      <c r="C808" s="83"/>
      <c r="D808" s="76" t="s">
        <v>603</v>
      </c>
      <c r="E808" s="529"/>
      <c r="F808" s="530"/>
      <c r="G808" s="530"/>
      <c r="H808" s="531"/>
      <c r="I808" s="1402">
        <f>SUM(J808:N808)</f>
        <v>0</v>
      </c>
      <c r="J808" s="650"/>
      <c r="K808" s="650"/>
      <c r="L808" s="650"/>
      <c r="M808" s="650"/>
      <c r="N808" s="651"/>
      <c r="O808" s="82"/>
    </row>
    <row r="809" spans="1:15" s="1576" customFormat="1" ht="17.25">
      <c r="A809" s="1457">
        <v>799</v>
      </c>
      <c r="B809" s="533"/>
      <c r="C809" s="67"/>
      <c r="D809" s="534" t="s">
        <v>984</v>
      </c>
      <c r="E809" s="525"/>
      <c r="F809" s="535"/>
      <c r="G809" s="535"/>
      <c r="H809" s="536"/>
      <c r="I809" s="340">
        <f>SUM(J809:N809)</f>
        <v>60</v>
      </c>
      <c r="J809" s="652">
        <f>SUM(J807:J808)</f>
        <v>0</v>
      </c>
      <c r="K809" s="652">
        <f>SUM(K807:K808)</f>
        <v>0</v>
      </c>
      <c r="L809" s="652">
        <f>SUM(L807:L808)</f>
        <v>60</v>
      </c>
      <c r="M809" s="652">
        <f>SUM(M807:M808)</f>
        <v>0</v>
      </c>
      <c r="N809" s="653">
        <f>SUM(N807:N808)</f>
        <v>0</v>
      </c>
      <c r="O809" s="359"/>
    </row>
    <row r="810" spans="1:14" s="1576" customFormat="1" ht="19.5" customHeight="1">
      <c r="A810" s="1457">
        <v>800</v>
      </c>
      <c r="B810" s="533"/>
      <c r="C810" s="73">
        <v>147</v>
      </c>
      <c r="D810" s="836" t="s">
        <v>166</v>
      </c>
      <c r="E810" s="525" t="s">
        <v>33</v>
      </c>
      <c r="F810" s="1359"/>
      <c r="G810" s="1359"/>
      <c r="H810" s="1360"/>
      <c r="I810" s="1402"/>
      <c r="J810" s="1403"/>
      <c r="K810" s="1403"/>
      <c r="L810" s="1403"/>
      <c r="M810" s="1403"/>
      <c r="N810" s="653"/>
    </row>
    <row r="811" spans="1:15" s="53" customFormat="1" ht="16.5">
      <c r="A811" s="1457">
        <v>801</v>
      </c>
      <c r="B811" s="524"/>
      <c r="C811" s="67"/>
      <c r="D811" s="68" t="s">
        <v>875</v>
      </c>
      <c r="E811" s="525"/>
      <c r="F811" s="526"/>
      <c r="G811" s="526"/>
      <c r="H811" s="527"/>
      <c r="I811" s="1423">
        <f>SUM(J811:N811)</f>
        <v>300</v>
      </c>
      <c r="J811" s="80"/>
      <c r="K811" s="80"/>
      <c r="L811" s="80">
        <v>300</v>
      </c>
      <c r="M811" s="80"/>
      <c r="N811" s="81"/>
      <c r="O811" s="59"/>
    </row>
    <row r="812" spans="1:15" s="532" customFormat="1" ht="17.25">
      <c r="A812" s="1457">
        <v>802</v>
      </c>
      <c r="B812" s="528"/>
      <c r="C812" s="83"/>
      <c r="D812" s="76" t="s">
        <v>603</v>
      </c>
      <c r="E812" s="529"/>
      <c r="F812" s="530"/>
      <c r="G812" s="530"/>
      <c r="H812" s="531"/>
      <c r="I812" s="1402">
        <f>SUM(J812:N812)</f>
        <v>0</v>
      </c>
      <c r="J812" s="650"/>
      <c r="K812" s="650"/>
      <c r="L812" s="650"/>
      <c r="M812" s="650"/>
      <c r="N812" s="651"/>
      <c r="O812" s="82"/>
    </row>
    <row r="813" spans="1:15" s="1576" customFormat="1" ht="17.25">
      <c r="A813" s="1457">
        <v>803</v>
      </c>
      <c r="B813" s="533"/>
      <c r="C813" s="67"/>
      <c r="D813" s="534" t="s">
        <v>984</v>
      </c>
      <c r="E813" s="525"/>
      <c r="F813" s="535"/>
      <c r="G813" s="535"/>
      <c r="H813" s="536"/>
      <c r="I813" s="340">
        <f>SUM(J813:N813)</f>
        <v>300</v>
      </c>
      <c r="J813" s="652">
        <f>SUM(J811:J812)</f>
        <v>0</v>
      </c>
      <c r="K813" s="652">
        <f>SUM(K811:K812)</f>
        <v>0</v>
      </c>
      <c r="L813" s="652">
        <f>SUM(L811:L812)</f>
        <v>300</v>
      </c>
      <c r="M813" s="652">
        <f>SUM(M811:M812)</f>
        <v>0</v>
      </c>
      <c r="N813" s="653">
        <f>SUM(N811:N812)</f>
        <v>0</v>
      </c>
      <c r="O813" s="359"/>
    </row>
    <row r="814" spans="1:14" s="1576" customFormat="1" ht="19.5" customHeight="1">
      <c r="A814" s="1457">
        <v>804</v>
      </c>
      <c r="B814" s="533"/>
      <c r="C814" s="73">
        <v>148</v>
      </c>
      <c r="D814" s="836" t="s">
        <v>730</v>
      </c>
      <c r="E814" s="525" t="s">
        <v>33</v>
      </c>
      <c r="F814" s="1359"/>
      <c r="G814" s="1359"/>
      <c r="H814" s="1360"/>
      <c r="I814" s="1402"/>
      <c r="J814" s="1403"/>
      <c r="K814" s="1403"/>
      <c r="L814" s="1403"/>
      <c r="M814" s="1403"/>
      <c r="N814" s="653"/>
    </row>
    <row r="815" spans="1:15" s="53" customFormat="1" ht="16.5">
      <c r="A815" s="1457">
        <v>805</v>
      </c>
      <c r="B815" s="524"/>
      <c r="C815" s="67"/>
      <c r="D815" s="68" t="s">
        <v>875</v>
      </c>
      <c r="E815" s="525"/>
      <c r="F815" s="526"/>
      <c r="G815" s="526"/>
      <c r="H815" s="527"/>
      <c r="I815" s="1423">
        <f>SUM(J815:N815)</f>
        <v>300</v>
      </c>
      <c r="J815" s="80"/>
      <c r="K815" s="80"/>
      <c r="L815" s="80">
        <v>300</v>
      </c>
      <c r="M815" s="80"/>
      <c r="N815" s="81"/>
      <c r="O815" s="59"/>
    </row>
    <row r="816" spans="1:15" s="532" customFormat="1" ht="17.25">
      <c r="A816" s="1457">
        <v>806</v>
      </c>
      <c r="B816" s="528"/>
      <c r="C816" s="83"/>
      <c r="D816" s="76" t="s">
        <v>603</v>
      </c>
      <c r="E816" s="529"/>
      <c r="F816" s="530"/>
      <c r="G816" s="530"/>
      <c r="H816" s="531"/>
      <c r="I816" s="1402">
        <f>SUM(J816:N816)</f>
        <v>0</v>
      </c>
      <c r="J816" s="650"/>
      <c r="K816" s="650"/>
      <c r="L816" s="650"/>
      <c r="M816" s="650"/>
      <c r="N816" s="651"/>
      <c r="O816" s="82"/>
    </row>
    <row r="817" spans="1:15" s="1576" customFormat="1" ht="17.25">
      <c r="A817" s="1457">
        <v>807</v>
      </c>
      <c r="B817" s="533"/>
      <c r="C817" s="67"/>
      <c r="D817" s="534" t="s">
        <v>984</v>
      </c>
      <c r="E817" s="525"/>
      <c r="F817" s="535"/>
      <c r="G817" s="535"/>
      <c r="H817" s="536"/>
      <c r="I817" s="340">
        <f>SUM(J817:N817)</f>
        <v>300</v>
      </c>
      <c r="J817" s="652">
        <f>SUM(J815:J816)</f>
        <v>0</v>
      </c>
      <c r="K817" s="652">
        <f>SUM(K815:K816)</f>
        <v>0</v>
      </c>
      <c r="L817" s="652">
        <f>SUM(L815:L816)</f>
        <v>300</v>
      </c>
      <c r="M817" s="652">
        <f>SUM(M815:M816)</f>
        <v>0</v>
      </c>
      <c r="N817" s="653">
        <f>SUM(N815:N816)</f>
        <v>0</v>
      </c>
      <c r="O817" s="359"/>
    </row>
    <row r="818" spans="1:14" s="1576" customFormat="1" ht="19.5" customHeight="1">
      <c r="A818" s="1457">
        <v>808</v>
      </c>
      <c r="B818" s="533"/>
      <c r="C818" s="73">
        <v>149</v>
      </c>
      <c r="D818" s="836" t="s">
        <v>700</v>
      </c>
      <c r="E818" s="525" t="s">
        <v>33</v>
      </c>
      <c r="F818" s="1359"/>
      <c r="G818" s="1359"/>
      <c r="H818" s="1360"/>
      <c r="I818" s="1402"/>
      <c r="J818" s="1403"/>
      <c r="K818" s="1403"/>
      <c r="L818" s="1403"/>
      <c r="M818" s="1403"/>
      <c r="N818" s="653"/>
    </row>
    <row r="819" spans="1:15" s="53" customFormat="1" ht="16.5">
      <c r="A819" s="1457">
        <v>809</v>
      </c>
      <c r="B819" s="524"/>
      <c r="C819" s="67"/>
      <c r="D819" s="68" t="s">
        <v>875</v>
      </c>
      <c r="E819" s="525"/>
      <c r="F819" s="526"/>
      <c r="G819" s="526"/>
      <c r="H819" s="527"/>
      <c r="I819" s="1423">
        <f>SUM(J819:N819)</f>
        <v>500</v>
      </c>
      <c r="J819" s="80"/>
      <c r="K819" s="80"/>
      <c r="L819" s="80">
        <v>500</v>
      </c>
      <c r="M819" s="80"/>
      <c r="N819" s="81"/>
      <c r="O819" s="59"/>
    </row>
    <row r="820" spans="1:15" s="532" customFormat="1" ht="17.25">
      <c r="A820" s="1457">
        <v>810</v>
      </c>
      <c r="B820" s="528"/>
      <c r="C820" s="83"/>
      <c r="D820" s="76" t="s">
        <v>603</v>
      </c>
      <c r="E820" s="529"/>
      <c r="F820" s="530"/>
      <c r="G820" s="530"/>
      <c r="H820" s="531"/>
      <c r="I820" s="1402">
        <f>SUM(J820:N820)</f>
        <v>0</v>
      </c>
      <c r="J820" s="650"/>
      <c r="K820" s="650"/>
      <c r="L820" s="650"/>
      <c r="M820" s="650"/>
      <c r="N820" s="651"/>
      <c r="O820" s="82"/>
    </row>
    <row r="821" spans="1:15" s="1576" customFormat="1" ht="17.25">
      <c r="A821" s="1457">
        <v>811</v>
      </c>
      <c r="B821" s="533"/>
      <c r="C821" s="67"/>
      <c r="D821" s="534" t="s">
        <v>984</v>
      </c>
      <c r="E821" s="525"/>
      <c r="F821" s="535"/>
      <c r="G821" s="535"/>
      <c r="H821" s="536"/>
      <c r="I821" s="340">
        <f>SUM(J821:N821)</f>
        <v>500</v>
      </c>
      <c r="J821" s="652">
        <f>SUM(J819:J820)</f>
        <v>0</v>
      </c>
      <c r="K821" s="652">
        <f>SUM(K819:K820)</f>
        <v>0</v>
      </c>
      <c r="L821" s="652">
        <f>SUM(L819:L820)</f>
        <v>500</v>
      </c>
      <c r="M821" s="652">
        <f>SUM(M819:M820)</f>
        <v>0</v>
      </c>
      <c r="N821" s="653">
        <f>SUM(N819:N820)</f>
        <v>0</v>
      </c>
      <c r="O821" s="359"/>
    </row>
    <row r="822" spans="1:14" s="1576" customFormat="1" ht="19.5" customHeight="1">
      <c r="A822" s="1457">
        <v>812</v>
      </c>
      <c r="B822" s="533"/>
      <c r="C822" s="73">
        <v>150</v>
      </c>
      <c r="D822" s="836" t="s">
        <v>167</v>
      </c>
      <c r="E822" s="525" t="s">
        <v>33</v>
      </c>
      <c r="F822" s="1359"/>
      <c r="G822" s="1359"/>
      <c r="H822" s="1360"/>
      <c r="I822" s="1402"/>
      <c r="J822" s="1403"/>
      <c r="K822" s="1403"/>
      <c r="L822" s="1403"/>
      <c r="M822" s="1403"/>
      <c r="N822" s="653"/>
    </row>
    <row r="823" spans="1:15" s="53" customFormat="1" ht="16.5">
      <c r="A823" s="1457">
        <v>813</v>
      </c>
      <c r="B823" s="524"/>
      <c r="C823" s="67"/>
      <c r="D823" s="68" t="s">
        <v>875</v>
      </c>
      <c r="E823" s="525"/>
      <c r="F823" s="526"/>
      <c r="G823" s="526"/>
      <c r="H823" s="527"/>
      <c r="I823" s="1423">
        <f>SUM(J823:N823)</f>
        <v>240</v>
      </c>
      <c r="J823" s="80"/>
      <c r="K823" s="80"/>
      <c r="L823" s="80">
        <v>240</v>
      </c>
      <c r="M823" s="80"/>
      <c r="N823" s="81"/>
      <c r="O823" s="59"/>
    </row>
    <row r="824" spans="1:15" s="532" customFormat="1" ht="17.25">
      <c r="A824" s="1457">
        <v>814</v>
      </c>
      <c r="B824" s="528"/>
      <c r="C824" s="83"/>
      <c r="D824" s="76" t="s">
        <v>603</v>
      </c>
      <c r="E824" s="529"/>
      <c r="F824" s="530"/>
      <c r="G824" s="530"/>
      <c r="H824" s="531"/>
      <c r="I824" s="1402">
        <f>SUM(J824:N824)</f>
        <v>0</v>
      </c>
      <c r="J824" s="650"/>
      <c r="K824" s="650"/>
      <c r="L824" s="650"/>
      <c r="M824" s="650"/>
      <c r="N824" s="651"/>
      <c r="O824" s="82"/>
    </row>
    <row r="825" spans="1:15" s="1576" customFormat="1" ht="17.25">
      <c r="A825" s="1457">
        <v>815</v>
      </c>
      <c r="B825" s="533"/>
      <c r="C825" s="67"/>
      <c r="D825" s="534" t="s">
        <v>984</v>
      </c>
      <c r="E825" s="525"/>
      <c r="F825" s="535"/>
      <c r="G825" s="535"/>
      <c r="H825" s="536"/>
      <c r="I825" s="340">
        <f>SUM(J825:N825)</f>
        <v>240</v>
      </c>
      <c r="J825" s="652">
        <f>SUM(J823:J824)</f>
        <v>0</v>
      </c>
      <c r="K825" s="652">
        <f>SUM(K823:K824)</f>
        <v>0</v>
      </c>
      <c r="L825" s="652">
        <f>SUM(L823:L824)</f>
        <v>240</v>
      </c>
      <c r="M825" s="652">
        <f>SUM(M823:M824)</f>
        <v>0</v>
      </c>
      <c r="N825" s="653">
        <f>SUM(N823:N824)</f>
        <v>0</v>
      </c>
      <c r="O825" s="359"/>
    </row>
    <row r="826" spans="1:14" s="1576" customFormat="1" ht="19.5" customHeight="1">
      <c r="A826" s="1457">
        <v>816</v>
      </c>
      <c r="B826" s="533"/>
      <c r="C826" s="73">
        <v>151</v>
      </c>
      <c r="D826" s="836" t="s">
        <v>726</v>
      </c>
      <c r="E826" s="525" t="s">
        <v>33</v>
      </c>
      <c r="F826" s="1359"/>
      <c r="G826" s="1359"/>
      <c r="H826" s="1360"/>
      <c r="I826" s="1402"/>
      <c r="J826" s="1403"/>
      <c r="K826" s="1403"/>
      <c r="L826" s="1403"/>
      <c r="M826" s="1403"/>
      <c r="N826" s="653"/>
    </row>
    <row r="827" spans="1:15" s="53" customFormat="1" ht="16.5">
      <c r="A827" s="1457">
        <v>817</v>
      </c>
      <c r="B827" s="524"/>
      <c r="C827" s="67"/>
      <c r="D827" s="68" t="s">
        <v>875</v>
      </c>
      <c r="E827" s="525"/>
      <c r="F827" s="526"/>
      <c r="G827" s="526"/>
      <c r="H827" s="527"/>
      <c r="I827" s="1423">
        <f>SUM(J827:N827)</f>
        <v>250</v>
      </c>
      <c r="J827" s="80"/>
      <c r="K827" s="80"/>
      <c r="L827" s="80">
        <v>250</v>
      </c>
      <c r="M827" s="80"/>
      <c r="N827" s="81"/>
      <c r="O827" s="59"/>
    </row>
    <row r="828" spans="1:15" s="532" customFormat="1" ht="17.25">
      <c r="A828" s="1457">
        <v>818</v>
      </c>
      <c r="B828" s="528"/>
      <c r="C828" s="83"/>
      <c r="D828" s="76" t="s">
        <v>603</v>
      </c>
      <c r="E828" s="529"/>
      <c r="F828" s="530"/>
      <c r="G828" s="530"/>
      <c r="H828" s="531"/>
      <c r="I828" s="1402">
        <f>SUM(J828:N828)</f>
        <v>0</v>
      </c>
      <c r="J828" s="650"/>
      <c r="K828" s="650"/>
      <c r="L828" s="650"/>
      <c r="M828" s="650"/>
      <c r="N828" s="651"/>
      <c r="O828" s="82"/>
    </row>
    <row r="829" spans="1:15" s="1576" customFormat="1" ht="17.25">
      <c r="A829" s="1457">
        <v>819</v>
      </c>
      <c r="B829" s="533"/>
      <c r="C829" s="67"/>
      <c r="D829" s="534" t="s">
        <v>984</v>
      </c>
      <c r="E829" s="525"/>
      <c r="F829" s="535"/>
      <c r="G829" s="535"/>
      <c r="H829" s="536"/>
      <c r="I829" s="340">
        <f>SUM(J829:N829)</f>
        <v>250</v>
      </c>
      <c r="J829" s="652">
        <f>SUM(J827:J828)</f>
        <v>0</v>
      </c>
      <c r="K829" s="652">
        <f>SUM(K827:K828)</f>
        <v>0</v>
      </c>
      <c r="L829" s="652">
        <f>SUM(L827:L828)</f>
        <v>250</v>
      </c>
      <c r="M829" s="652">
        <f>SUM(M827:M828)</f>
        <v>0</v>
      </c>
      <c r="N829" s="653">
        <f>SUM(N827:N828)</f>
        <v>0</v>
      </c>
      <c r="O829" s="359"/>
    </row>
    <row r="830" spans="1:15" s="1576" customFormat="1" ht="33.75">
      <c r="A830" s="1457">
        <v>820</v>
      </c>
      <c r="B830" s="533"/>
      <c r="C830" s="67">
        <v>152</v>
      </c>
      <c r="D830" s="836" t="s">
        <v>727</v>
      </c>
      <c r="E830" s="525" t="s">
        <v>33</v>
      </c>
      <c r="F830" s="1359"/>
      <c r="G830" s="1359"/>
      <c r="H830" s="1360"/>
      <c r="I830" s="1402"/>
      <c r="J830" s="1403"/>
      <c r="K830" s="1403"/>
      <c r="L830" s="1403"/>
      <c r="M830" s="1403"/>
      <c r="N830" s="653"/>
      <c r="O830" s="359"/>
    </row>
    <row r="831" spans="1:15" s="53" customFormat="1" ht="16.5">
      <c r="A831" s="1457">
        <v>821</v>
      </c>
      <c r="B831" s="524"/>
      <c r="C831" s="67"/>
      <c r="D831" s="68" t="s">
        <v>875</v>
      </c>
      <c r="E831" s="525"/>
      <c r="F831" s="526"/>
      <c r="G831" s="526"/>
      <c r="H831" s="527"/>
      <c r="I831" s="1423">
        <f>SUM(J831:N831)</f>
        <v>250</v>
      </c>
      <c r="J831" s="80"/>
      <c r="K831" s="80"/>
      <c r="L831" s="80">
        <v>250</v>
      </c>
      <c r="M831" s="80"/>
      <c r="N831" s="81"/>
      <c r="O831" s="59"/>
    </row>
    <row r="832" spans="1:15" s="532" customFormat="1" ht="17.25">
      <c r="A832" s="1457">
        <v>822</v>
      </c>
      <c r="B832" s="528"/>
      <c r="C832" s="83"/>
      <c r="D832" s="76" t="s">
        <v>603</v>
      </c>
      <c r="E832" s="529"/>
      <c r="F832" s="530"/>
      <c r="G832" s="530"/>
      <c r="H832" s="531"/>
      <c r="I832" s="1402">
        <f>SUM(J832:N832)</f>
        <v>0</v>
      </c>
      <c r="J832" s="650"/>
      <c r="K832" s="650"/>
      <c r="L832" s="650"/>
      <c r="M832" s="650"/>
      <c r="N832" s="651"/>
      <c r="O832" s="82"/>
    </row>
    <row r="833" spans="1:15" s="1576" customFormat="1" ht="17.25">
      <c r="A833" s="1457">
        <v>823</v>
      </c>
      <c r="B833" s="533"/>
      <c r="C833" s="67"/>
      <c r="D833" s="534" t="s">
        <v>984</v>
      </c>
      <c r="E833" s="525"/>
      <c r="F833" s="535"/>
      <c r="G833" s="535"/>
      <c r="H833" s="536"/>
      <c r="I833" s="340">
        <f>SUM(J833:N833)</f>
        <v>250</v>
      </c>
      <c r="J833" s="652">
        <f>SUM(J831:J832)</f>
        <v>0</v>
      </c>
      <c r="K833" s="652">
        <f>SUM(K831:K832)</f>
        <v>0</v>
      </c>
      <c r="L833" s="652">
        <f>SUM(L831:L832)</f>
        <v>250</v>
      </c>
      <c r="M833" s="652">
        <f>SUM(M831:M832)</f>
        <v>0</v>
      </c>
      <c r="N833" s="653">
        <f>SUM(N831:N832)</f>
        <v>0</v>
      </c>
      <c r="O833" s="359"/>
    </row>
    <row r="834" spans="1:15" s="1576" customFormat="1" ht="17.25">
      <c r="A834" s="1457">
        <v>824</v>
      </c>
      <c r="B834" s="533"/>
      <c r="C834" s="67">
        <v>153</v>
      </c>
      <c r="D834" s="836" t="s">
        <v>728</v>
      </c>
      <c r="E834" s="525" t="s">
        <v>33</v>
      </c>
      <c r="F834" s="1359"/>
      <c r="G834" s="1359"/>
      <c r="H834" s="1360"/>
      <c r="I834" s="1402"/>
      <c r="J834" s="1403"/>
      <c r="K834" s="1403"/>
      <c r="L834" s="1403"/>
      <c r="M834" s="1403"/>
      <c r="N834" s="653"/>
      <c r="O834" s="359"/>
    </row>
    <row r="835" spans="1:15" s="53" customFormat="1" ht="16.5">
      <c r="A835" s="1457">
        <v>825</v>
      </c>
      <c r="B835" s="524"/>
      <c r="C835" s="67"/>
      <c r="D835" s="68" t="s">
        <v>875</v>
      </c>
      <c r="E835" s="525"/>
      <c r="F835" s="526"/>
      <c r="G835" s="526"/>
      <c r="H835" s="527"/>
      <c r="I835" s="1423">
        <f>SUM(J835:N835)</f>
        <v>500</v>
      </c>
      <c r="J835" s="80"/>
      <c r="K835" s="80"/>
      <c r="L835" s="80">
        <v>500</v>
      </c>
      <c r="M835" s="80"/>
      <c r="N835" s="81"/>
      <c r="O835" s="59"/>
    </row>
    <row r="836" spans="1:15" s="532" customFormat="1" ht="17.25">
      <c r="A836" s="1457">
        <v>826</v>
      </c>
      <c r="B836" s="528"/>
      <c r="C836" s="83"/>
      <c r="D836" s="76" t="s">
        <v>603</v>
      </c>
      <c r="E836" s="529"/>
      <c r="F836" s="530"/>
      <c r="G836" s="530"/>
      <c r="H836" s="531"/>
      <c r="I836" s="1402">
        <f>SUM(J836:N836)</f>
        <v>0</v>
      </c>
      <c r="J836" s="650"/>
      <c r="K836" s="650"/>
      <c r="L836" s="650"/>
      <c r="M836" s="650"/>
      <c r="N836" s="651"/>
      <c r="O836" s="82">
        <f>SUM(L836,L832,L828,L824,L820,L816,L812,L808,L804,L800,L796,L792,L788,L784,L780,L776,L772,L768)</f>
        <v>0</v>
      </c>
    </row>
    <row r="837" spans="1:15" s="1576" customFormat="1" ht="17.25">
      <c r="A837" s="1457">
        <v>827</v>
      </c>
      <c r="B837" s="533"/>
      <c r="C837" s="67"/>
      <c r="D837" s="534" t="s">
        <v>984</v>
      </c>
      <c r="E837" s="525"/>
      <c r="F837" s="535"/>
      <c r="G837" s="535"/>
      <c r="H837" s="536"/>
      <c r="I837" s="340">
        <f>SUM(J837:N837)</f>
        <v>500</v>
      </c>
      <c r="J837" s="652">
        <f>SUM(J835:J836)</f>
        <v>0</v>
      </c>
      <c r="K837" s="652">
        <f>SUM(K835:K836)</f>
        <v>0</v>
      </c>
      <c r="L837" s="652">
        <f>SUM(L835:L836)</f>
        <v>500</v>
      </c>
      <c r="M837" s="652">
        <f>SUM(M835:M836)</f>
        <v>0</v>
      </c>
      <c r="N837" s="653">
        <f>SUM(N835:N836)</f>
        <v>0</v>
      </c>
      <c r="O837" s="359"/>
    </row>
    <row r="838" spans="1:14" s="1576" customFormat="1" ht="39.75" customHeight="1">
      <c r="A838" s="1457">
        <v>828</v>
      </c>
      <c r="B838" s="533"/>
      <c r="C838" s="73"/>
      <c r="D838" s="1408" t="s">
        <v>817</v>
      </c>
      <c r="E838" s="525"/>
      <c r="F838" s="1359"/>
      <c r="G838" s="1359"/>
      <c r="H838" s="1360"/>
      <c r="I838" s="1402"/>
      <c r="J838" s="1403"/>
      <c r="K838" s="1403"/>
      <c r="L838" s="1403"/>
      <c r="M838" s="1403"/>
      <c r="N838" s="653"/>
    </row>
    <row r="839" spans="1:15" s="1576" customFormat="1" ht="33.75">
      <c r="A839" s="1457">
        <v>829</v>
      </c>
      <c r="B839" s="533"/>
      <c r="C839" s="67">
        <v>154</v>
      </c>
      <c r="D839" s="836" t="s">
        <v>818</v>
      </c>
      <c r="E839" s="525" t="s">
        <v>33</v>
      </c>
      <c r="F839" s="1359"/>
      <c r="G839" s="1359"/>
      <c r="H839" s="1360"/>
      <c r="I839" s="1402"/>
      <c r="J839" s="1403"/>
      <c r="K839" s="1403"/>
      <c r="L839" s="1403"/>
      <c r="M839" s="1403"/>
      <c r="N839" s="653"/>
      <c r="O839" s="359"/>
    </row>
    <row r="840" spans="1:15" s="53" customFormat="1" ht="16.5">
      <c r="A840" s="1457">
        <v>830</v>
      </c>
      <c r="B840" s="524"/>
      <c r="C840" s="67"/>
      <c r="D840" s="68" t="s">
        <v>875</v>
      </c>
      <c r="E840" s="525"/>
      <c r="F840" s="526"/>
      <c r="G840" s="526"/>
      <c r="H840" s="527"/>
      <c r="I840" s="1423">
        <f>SUM(J840:N840)</f>
        <v>10</v>
      </c>
      <c r="J840" s="80"/>
      <c r="K840" s="80"/>
      <c r="L840" s="80">
        <v>10</v>
      </c>
      <c r="M840" s="80"/>
      <c r="N840" s="81"/>
      <c r="O840" s="59"/>
    </row>
    <row r="841" spans="1:15" s="532" customFormat="1" ht="17.25">
      <c r="A841" s="1457">
        <v>831</v>
      </c>
      <c r="B841" s="528"/>
      <c r="C841" s="83"/>
      <c r="D841" s="76" t="s">
        <v>603</v>
      </c>
      <c r="E841" s="529"/>
      <c r="F841" s="530"/>
      <c r="G841" s="530"/>
      <c r="H841" s="531"/>
      <c r="I841" s="1402">
        <f>SUM(J841:N841)</f>
        <v>0</v>
      </c>
      <c r="J841" s="650"/>
      <c r="K841" s="650"/>
      <c r="L841" s="650"/>
      <c r="M841" s="650"/>
      <c r="N841" s="651"/>
      <c r="O841" s="82"/>
    </row>
    <row r="842" spans="1:15" s="1576" customFormat="1" ht="17.25">
      <c r="A842" s="1457">
        <v>832</v>
      </c>
      <c r="B842" s="533"/>
      <c r="C842" s="67"/>
      <c r="D842" s="534" t="s">
        <v>984</v>
      </c>
      <c r="E842" s="525"/>
      <c r="F842" s="535"/>
      <c r="G842" s="535"/>
      <c r="H842" s="536"/>
      <c r="I842" s="340">
        <f>SUM(J842:N842)</f>
        <v>10</v>
      </c>
      <c r="J842" s="652">
        <f>SUM(J840:J841)</f>
        <v>0</v>
      </c>
      <c r="K842" s="652">
        <f>SUM(K840:K841)</f>
        <v>0</v>
      </c>
      <c r="L842" s="652">
        <f>SUM(L840:L841)</f>
        <v>10</v>
      </c>
      <c r="M842" s="652">
        <f>SUM(M840:M841)</f>
        <v>0</v>
      </c>
      <c r="N842" s="653">
        <f>SUM(N840:N841)</f>
        <v>0</v>
      </c>
      <c r="O842" s="359"/>
    </row>
    <row r="843" spans="1:15" s="1576" customFormat="1" ht="17.25">
      <c r="A843" s="1457">
        <v>833</v>
      </c>
      <c r="B843" s="533"/>
      <c r="C843" s="67">
        <v>155</v>
      </c>
      <c r="D843" s="836" t="s">
        <v>819</v>
      </c>
      <c r="E843" s="525" t="s">
        <v>33</v>
      </c>
      <c r="F843" s="1359"/>
      <c r="G843" s="1359"/>
      <c r="H843" s="1360"/>
      <c r="I843" s="1402"/>
      <c r="J843" s="1403"/>
      <c r="K843" s="1403"/>
      <c r="L843" s="1403"/>
      <c r="M843" s="1403"/>
      <c r="N843" s="653"/>
      <c r="O843" s="359"/>
    </row>
    <row r="844" spans="1:15" s="53" customFormat="1" ht="16.5">
      <c r="A844" s="1457">
        <v>834</v>
      </c>
      <c r="B844" s="524"/>
      <c r="C844" s="67"/>
      <c r="D844" s="68" t="s">
        <v>875</v>
      </c>
      <c r="E844" s="525"/>
      <c r="F844" s="526"/>
      <c r="G844" s="526"/>
      <c r="H844" s="527"/>
      <c r="I844" s="1423">
        <f>SUM(J844:N844)</f>
        <v>10</v>
      </c>
      <c r="J844" s="80"/>
      <c r="K844" s="80"/>
      <c r="L844" s="80">
        <v>10</v>
      </c>
      <c r="M844" s="80"/>
      <c r="N844" s="81"/>
      <c r="O844" s="59"/>
    </row>
    <row r="845" spans="1:15" s="532" customFormat="1" ht="17.25">
      <c r="A845" s="1457">
        <v>835</v>
      </c>
      <c r="B845" s="528"/>
      <c r="C845" s="83"/>
      <c r="D845" s="76" t="s">
        <v>603</v>
      </c>
      <c r="E845" s="529"/>
      <c r="F845" s="530"/>
      <c r="G845" s="530"/>
      <c r="H845" s="531"/>
      <c r="I845" s="1402">
        <f>SUM(J845:N845)</f>
        <v>0</v>
      </c>
      <c r="J845" s="650"/>
      <c r="K845" s="650"/>
      <c r="L845" s="650"/>
      <c r="M845" s="650"/>
      <c r="N845" s="651"/>
      <c r="O845" s="82"/>
    </row>
    <row r="846" spans="1:15" s="1576" customFormat="1" ht="17.25">
      <c r="A846" s="1457">
        <v>836</v>
      </c>
      <c r="B846" s="533"/>
      <c r="C846" s="67"/>
      <c r="D846" s="534" t="s">
        <v>984</v>
      </c>
      <c r="E846" s="525"/>
      <c r="F846" s="535"/>
      <c r="G846" s="535"/>
      <c r="H846" s="536"/>
      <c r="I846" s="340">
        <f>SUM(J846:N846)</f>
        <v>10</v>
      </c>
      <c r="J846" s="652">
        <f>SUM(J844:J845)</f>
        <v>0</v>
      </c>
      <c r="K846" s="652">
        <f>SUM(K844:K845)</f>
        <v>0</v>
      </c>
      <c r="L846" s="652">
        <f>SUM(L844:L845)</f>
        <v>10</v>
      </c>
      <c r="M846" s="652">
        <f>SUM(M844:M845)</f>
        <v>0</v>
      </c>
      <c r="N846" s="653">
        <f>SUM(N844:N845)</f>
        <v>0</v>
      </c>
      <c r="O846" s="359"/>
    </row>
    <row r="847" spans="1:15" s="1576" customFormat="1" ht="17.25">
      <c r="A847" s="1457">
        <v>837</v>
      </c>
      <c r="B847" s="533"/>
      <c r="C847" s="67">
        <v>156</v>
      </c>
      <c r="D847" s="836" t="s">
        <v>820</v>
      </c>
      <c r="E847" s="525" t="s">
        <v>33</v>
      </c>
      <c r="F847" s="1359"/>
      <c r="G847" s="1359"/>
      <c r="H847" s="1360"/>
      <c r="I847" s="1402"/>
      <c r="J847" s="1403"/>
      <c r="K847" s="1403"/>
      <c r="L847" s="1403"/>
      <c r="M847" s="1403"/>
      <c r="N847" s="653"/>
      <c r="O847" s="359"/>
    </row>
    <row r="848" spans="1:15" s="53" customFormat="1" ht="16.5">
      <c r="A848" s="1457">
        <v>838</v>
      </c>
      <c r="B848" s="524"/>
      <c r="C848" s="67"/>
      <c r="D848" s="68" t="s">
        <v>875</v>
      </c>
      <c r="E848" s="525"/>
      <c r="F848" s="526"/>
      <c r="G848" s="526"/>
      <c r="H848" s="527"/>
      <c r="I848" s="1423">
        <f>SUM(J848:N848)</f>
        <v>10</v>
      </c>
      <c r="J848" s="80"/>
      <c r="K848" s="80"/>
      <c r="L848" s="80">
        <v>10</v>
      </c>
      <c r="M848" s="80"/>
      <c r="N848" s="81"/>
      <c r="O848" s="59"/>
    </row>
    <row r="849" spans="1:15" s="532" customFormat="1" ht="17.25">
      <c r="A849" s="1457">
        <v>839</v>
      </c>
      <c r="B849" s="528"/>
      <c r="C849" s="83"/>
      <c r="D849" s="76" t="s">
        <v>603</v>
      </c>
      <c r="E849" s="529"/>
      <c r="F849" s="530"/>
      <c r="G849" s="530"/>
      <c r="H849" s="531"/>
      <c r="I849" s="1402">
        <f>SUM(J849:N849)</f>
        <v>0</v>
      </c>
      <c r="J849" s="650"/>
      <c r="K849" s="650"/>
      <c r="L849" s="650"/>
      <c r="M849" s="650"/>
      <c r="N849" s="651"/>
      <c r="O849" s="82"/>
    </row>
    <row r="850" spans="1:15" s="1576" customFormat="1" ht="17.25">
      <c r="A850" s="1457">
        <v>840</v>
      </c>
      <c r="B850" s="533"/>
      <c r="C850" s="67"/>
      <c r="D850" s="534" t="s">
        <v>984</v>
      </c>
      <c r="E850" s="525"/>
      <c r="F850" s="535"/>
      <c r="G850" s="535"/>
      <c r="H850" s="536"/>
      <c r="I850" s="340">
        <f>SUM(J850:N850)</f>
        <v>10</v>
      </c>
      <c r="J850" s="652">
        <f>SUM(J848:J849)</f>
        <v>0</v>
      </c>
      <c r="K850" s="652">
        <f>SUM(K848:K849)</f>
        <v>0</v>
      </c>
      <c r="L850" s="652">
        <f>SUM(L848:L849)</f>
        <v>10</v>
      </c>
      <c r="M850" s="652">
        <f>SUM(M848:M849)</f>
        <v>0</v>
      </c>
      <c r="N850" s="653">
        <f>SUM(N848:N849)</f>
        <v>0</v>
      </c>
      <c r="O850" s="359"/>
    </row>
    <row r="851" spans="1:15" s="1576" customFormat="1" ht="17.25">
      <c r="A851" s="1457">
        <v>841</v>
      </c>
      <c r="B851" s="533"/>
      <c r="C851" s="67">
        <v>157</v>
      </c>
      <c r="D851" s="836" t="s">
        <v>821</v>
      </c>
      <c r="E851" s="525" t="s">
        <v>33</v>
      </c>
      <c r="F851" s="1359"/>
      <c r="G851" s="1359"/>
      <c r="H851" s="1360"/>
      <c r="I851" s="1402"/>
      <c r="J851" s="1403"/>
      <c r="K851" s="1403"/>
      <c r="L851" s="1403"/>
      <c r="M851" s="1403"/>
      <c r="N851" s="653"/>
      <c r="O851" s="359"/>
    </row>
    <row r="852" spans="1:15" s="53" customFormat="1" ht="16.5">
      <c r="A852" s="1457">
        <v>842</v>
      </c>
      <c r="B852" s="524"/>
      <c r="C852" s="67"/>
      <c r="D852" s="68" t="s">
        <v>875</v>
      </c>
      <c r="E852" s="525"/>
      <c r="F852" s="526"/>
      <c r="G852" s="526"/>
      <c r="H852" s="527"/>
      <c r="I852" s="1423">
        <f>SUM(J852:N852)</f>
        <v>10</v>
      </c>
      <c r="J852" s="80"/>
      <c r="K852" s="80"/>
      <c r="L852" s="80">
        <v>10</v>
      </c>
      <c r="M852" s="80"/>
      <c r="N852" s="81"/>
      <c r="O852" s="59"/>
    </row>
    <row r="853" spans="1:15" s="532" customFormat="1" ht="17.25">
      <c r="A853" s="1457">
        <v>843</v>
      </c>
      <c r="B853" s="528"/>
      <c r="C853" s="83"/>
      <c r="D853" s="76" t="s">
        <v>603</v>
      </c>
      <c r="E853" s="529"/>
      <c r="F853" s="530"/>
      <c r="G853" s="530"/>
      <c r="H853" s="531"/>
      <c r="I853" s="1402">
        <f>SUM(J853:N853)</f>
        <v>0</v>
      </c>
      <c r="J853" s="650"/>
      <c r="K853" s="650"/>
      <c r="L853" s="650"/>
      <c r="M853" s="650"/>
      <c r="N853" s="651"/>
      <c r="O853" s="82"/>
    </row>
    <row r="854" spans="1:15" s="1576" customFormat="1" ht="17.25">
      <c r="A854" s="1457">
        <v>844</v>
      </c>
      <c r="B854" s="533"/>
      <c r="C854" s="67"/>
      <c r="D854" s="534" t="s">
        <v>984</v>
      </c>
      <c r="E854" s="525"/>
      <c r="F854" s="535"/>
      <c r="G854" s="535"/>
      <c r="H854" s="536"/>
      <c r="I854" s="340">
        <f>SUM(J854:N854)</f>
        <v>10</v>
      </c>
      <c r="J854" s="652">
        <f>SUM(J852:J853)</f>
        <v>0</v>
      </c>
      <c r="K854" s="652">
        <f>SUM(K852:K853)</f>
        <v>0</v>
      </c>
      <c r="L854" s="652">
        <f>SUM(L852:L853)</f>
        <v>10</v>
      </c>
      <c r="M854" s="652">
        <f>SUM(M852:M853)</f>
        <v>0</v>
      </c>
      <c r="N854" s="653">
        <f>SUM(N852:N853)</f>
        <v>0</v>
      </c>
      <c r="O854" s="359"/>
    </row>
    <row r="855" spans="1:15" s="1576" customFormat="1" ht="17.25">
      <c r="A855" s="1457">
        <v>845</v>
      </c>
      <c r="B855" s="533"/>
      <c r="C855" s="67">
        <v>158</v>
      </c>
      <c r="D855" s="836" t="s">
        <v>822</v>
      </c>
      <c r="E855" s="525" t="s">
        <v>33</v>
      </c>
      <c r="F855" s="1359"/>
      <c r="G855" s="1359"/>
      <c r="H855" s="1360"/>
      <c r="I855" s="1402"/>
      <c r="J855" s="1403"/>
      <c r="K855" s="1403"/>
      <c r="L855" s="1403"/>
      <c r="M855" s="1403"/>
      <c r="N855" s="653"/>
      <c r="O855" s="359"/>
    </row>
    <row r="856" spans="1:15" s="53" customFormat="1" ht="16.5">
      <c r="A856" s="1457">
        <v>846</v>
      </c>
      <c r="B856" s="524"/>
      <c r="C856" s="67"/>
      <c r="D856" s="68" t="s">
        <v>875</v>
      </c>
      <c r="E856" s="525"/>
      <c r="F856" s="526"/>
      <c r="G856" s="526"/>
      <c r="H856" s="527"/>
      <c r="I856" s="1423">
        <f>SUM(J856:N856)</f>
        <v>20</v>
      </c>
      <c r="J856" s="80"/>
      <c r="K856" s="80"/>
      <c r="L856" s="80">
        <v>20</v>
      </c>
      <c r="M856" s="80"/>
      <c r="N856" s="81"/>
      <c r="O856" s="59"/>
    </row>
    <row r="857" spans="1:15" s="532" customFormat="1" ht="17.25">
      <c r="A857" s="1457">
        <v>847</v>
      </c>
      <c r="B857" s="528"/>
      <c r="C857" s="83"/>
      <c r="D857" s="76" t="s">
        <v>603</v>
      </c>
      <c r="E857" s="529"/>
      <c r="F857" s="530"/>
      <c r="G857" s="530"/>
      <c r="H857" s="531"/>
      <c r="I857" s="1402">
        <f>SUM(J857:N857)</f>
        <v>0</v>
      </c>
      <c r="J857" s="650"/>
      <c r="K857" s="650"/>
      <c r="L857" s="650"/>
      <c r="M857" s="650"/>
      <c r="N857" s="651"/>
      <c r="O857" s="82"/>
    </row>
    <row r="858" spans="1:15" s="1576" customFormat="1" ht="17.25">
      <c r="A858" s="1457">
        <v>848</v>
      </c>
      <c r="B858" s="533"/>
      <c r="C858" s="67"/>
      <c r="D858" s="534" t="s">
        <v>984</v>
      </c>
      <c r="E858" s="525"/>
      <c r="F858" s="535"/>
      <c r="G858" s="535"/>
      <c r="H858" s="536"/>
      <c r="I858" s="340">
        <f>SUM(J858:N858)</f>
        <v>20</v>
      </c>
      <c r="J858" s="652">
        <f>SUM(J856:J857)</f>
        <v>0</v>
      </c>
      <c r="K858" s="652">
        <f>SUM(K856:K857)</f>
        <v>0</v>
      </c>
      <c r="L858" s="652">
        <f>SUM(L856:L857)</f>
        <v>20</v>
      </c>
      <c r="M858" s="652">
        <f>SUM(M856:M857)</f>
        <v>0</v>
      </c>
      <c r="N858" s="653">
        <f>SUM(N856:N857)</f>
        <v>0</v>
      </c>
      <c r="O858" s="359"/>
    </row>
    <row r="859" spans="1:15" s="1576" customFormat="1" ht="17.25">
      <c r="A859" s="1457">
        <v>849</v>
      </c>
      <c r="B859" s="533"/>
      <c r="C859" s="67">
        <v>159</v>
      </c>
      <c r="D859" s="836" t="s">
        <v>823</v>
      </c>
      <c r="E859" s="525" t="s">
        <v>33</v>
      </c>
      <c r="F859" s="1359"/>
      <c r="G859" s="1359"/>
      <c r="H859" s="1360"/>
      <c r="I859" s="1402"/>
      <c r="J859" s="1403"/>
      <c r="K859" s="1403"/>
      <c r="L859" s="1403"/>
      <c r="M859" s="1403"/>
      <c r="N859" s="653"/>
      <c r="O859" s="359"/>
    </row>
    <row r="860" spans="1:15" s="53" customFormat="1" ht="16.5">
      <c r="A860" s="1457">
        <v>850</v>
      </c>
      <c r="B860" s="524"/>
      <c r="C860" s="67"/>
      <c r="D860" s="68" t="s">
        <v>875</v>
      </c>
      <c r="E860" s="525"/>
      <c r="F860" s="526"/>
      <c r="G860" s="526"/>
      <c r="H860" s="527"/>
      <c r="I860" s="1423">
        <f>SUM(J860:N860)</f>
        <v>26</v>
      </c>
      <c r="J860" s="80"/>
      <c r="K860" s="80"/>
      <c r="L860" s="80">
        <v>26</v>
      </c>
      <c r="M860" s="80"/>
      <c r="N860" s="81"/>
      <c r="O860" s="59"/>
    </row>
    <row r="861" spans="1:15" s="532" customFormat="1" ht="17.25">
      <c r="A861" s="1457">
        <v>851</v>
      </c>
      <c r="B861" s="528"/>
      <c r="C861" s="83"/>
      <c r="D861" s="76" t="s">
        <v>603</v>
      </c>
      <c r="E861" s="529"/>
      <c r="F861" s="530"/>
      <c r="G861" s="530"/>
      <c r="H861" s="531"/>
      <c r="I861" s="1402">
        <f>SUM(J861:N861)</f>
        <v>0</v>
      </c>
      <c r="J861" s="650"/>
      <c r="K861" s="650"/>
      <c r="L861" s="650"/>
      <c r="M861" s="650"/>
      <c r="N861" s="651"/>
      <c r="O861" s="82"/>
    </row>
    <row r="862" spans="1:15" s="1576" customFormat="1" ht="17.25">
      <c r="A862" s="1457">
        <v>852</v>
      </c>
      <c r="B862" s="533"/>
      <c r="C862" s="67"/>
      <c r="D862" s="534" t="s">
        <v>984</v>
      </c>
      <c r="E862" s="525"/>
      <c r="F862" s="535"/>
      <c r="G862" s="535"/>
      <c r="H862" s="536"/>
      <c r="I862" s="340">
        <f>SUM(J862:N862)</f>
        <v>26</v>
      </c>
      <c r="J862" s="652">
        <f>SUM(J860:J861)</f>
        <v>0</v>
      </c>
      <c r="K862" s="652">
        <f>SUM(K860:K861)</f>
        <v>0</v>
      </c>
      <c r="L862" s="652">
        <f>SUM(L860:L861)</f>
        <v>26</v>
      </c>
      <c r="M862" s="652">
        <f>SUM(M860:M861)</f>
        <v>0</v>
      </c>
      <c r="N862" s="653">
        <f>SUM(N860:N861)</f>
        <v>0</v>
      </c>
      <c r="O862" s="359"/>
    </row>
    <row r="863" spans="1:15" s="1576" customFormat="1" ht="17.25">
      <c r="A863" s="1457">
        <v>853</v>
      </c>
      <c r="B863" s="533"/>
      <c r="C863" s="67">
        <v>160</v>
      </c>
      <c r="D863" s="836" t="s">
        <v>824</v>
      </c>
      <c r="E863" s="525" t="s">
        <v>33</v>
      </c>
      <c r="F863" s="1359"/>
      <c r="G863" s="1359"/>
      <c r="H863" s="1360"/>
      <c r="I863" s="1402"/>
      <c r="J863" s="1403"/>
      <c r="K863" s="1403"/>
      <c r="L863" s="1403"/>
      <c r="M863" s="1403"/>
      <c r="N863" s="653"/>
      <c r="O863" s="359"/>
    </row>
    <row r="864" spans="1:15" s="53" customFormat="1" ht="16.5">
      <c r="A864" s="1457">
        <v>854</v>
      </c>
      <c r="B864" s="524"/>
      <c r="C864" s="67"/>
      <c r="D864" s="68" t="s">
        <v>875</v>
      </c>
      <c r="E864" s="525"/>
      <c r="F864" s="526"/>
      <c r="G864" s="526"/>
      <c r="H864" s="527"/>
      <c r="I864" s="1423">
        <f>SUM(J864:N864)</f>
        <v>150</v>
      </c>
      <c r="J864" s="80"/>
      <c r="K864" s="80"/>
      <c r="L864" s="80">
        <v>150</v>
      </c>
      <c r="M864" s="80"/>
      <c r="N864" s="81"/>
      <c r="O864" s="59"/>
    </row>
    <row r="865" spans="1:15" s="532" customFormat="1" ht="17.25">
      <c r="A865" s="1457">
        <v>855</v>
      </c>
      <c r="B865" s="528"/>
      <c r="C865" s="83"/>
      <c r="D865" s="76" t="s">
        <v>603</v>
      </c>
      <c r="E865" s="529"/>
      <c r="F865" s="530"/>
      <c r="G865" s="530"/>
      <c r="H865" s="531"/>
      <c r="I865" s="1402">
        <f>SUM(J865:N865)</f>
        <v>0</v>
      </c>
      <c r="J865" s="650"/>
      <c r="K865" s="650"/>
      <c r="L865" s="650"/>
      <c r="M865" s="650"/>
      <c r="N865" s="651"/>
      <c r="O865" s="82"/>
    </row>
    <row r="866" spans="1:15" s="1576" customFormat="1" ht="17.25">
      <c r="A866" s="1457">
        <v>856</v>
      </c>
      <c r="B866" s="533"/>
      <c r="C866" s="67"/>
      <c r="D866" s="534" t="s">
        <v>984</v>
      </c>
      <c r="E866" s="525"/>
      <c r="F866" s="535"/>
      <c r="G866" s="535"/>
      <c r="H866" s="536"/>
      <c r="I866" s="340">
        <f>SUM(J866:N866)</f>
        <v>150</v>
      </c>
      <c r="J866" s="652">
        <f>SUM(J864:J865)</f>
        <v>0</v>
      </c>
      <c r="K866" s="652">
        <f>SUM(K864:K865)</f>
        <v>0</v>
      </c>
      <c r="L866" s="652">
        <f>SUM(L864:L865)</f>
        <v>150</v>
      </c>
      <c r="M866" s="652">
        <f>SUM(M864:M865)</f>
        <v>0</v>
      </c>
      <c r="N866" s="653">
        <f>SUM(N864:N865)</f>
        <v>0</v>
      </c>
      <c r="O866" s="359"/>
    </row>
    <row r="867" spans="1:15" s="1576" customFormat="1" ht="17.25">
      <c r="A867" s="1457">
        <v>857</v>
      </c>
      <c r="B867" s="533"/>
      <c r="C867" s="67">
        <v>161</v>
      </c>
      <c r="D867" s="836" t="s">
        <v>825</v>
      </c>
      <c r="E867" s="525" t="s">
        <v>33</v>
      </c>
      <c r="F867" s="1359"/>
      <c r="G867" s="1359"/>
      <c r="H867" s="1360"/>
      <c r="I867" s="1402"/>
      <c r="J867" s="1403"/>
      <c r="K867" s="1403"/>
      <c r="L867" s="1403"/>
      <c r="M867" s="1403"/>
      <c r="N867" s="653"/>
      <c r="O867" s="359"/>
    </row>
    <row r="868" spans="1:15" s="53" customFormat="1" ht="16.5">
      <c r="A868" s="1457">
        <v>858</v>
      </c>
      <c r="B868" s="524"/>
      <c r="C868" s="67"/>
      <c r="D868" s="68" t="s">
        <v>875</v>
      </c>
      <c r="E868" s="525"/>
      <c r="F868" s="526"/>
      <c r="G868" s="526"/>
      <c r="H868" s="527"/>
      <c r="I868" s="1423">
        <f>SUM(J868:N868)</f>
        <v>38</v>
      </c>
      <c r="J868" s="80"/>
      <c r="K868" s="80"/>
      <c r="L868" s="80">
        <v>38</v>
      </c>
      <c r="M868" s="80"/>
      <c r="N868" s="81"/>
      <c r="O868" s="59"/>
    </row>
    <row r="869" spans="1:15" s="532" customFormat="1" ht="17.25">
      <c r="A869" s="1457">
        <v>859</v>
      </c>
      <c r="B869" s="528"/>
      <c r="C869" s="83"/>
      <c r="D869" s="76" t="s">
        <v>603</v>
      </c>
      <c r="E869" s="529"/>
      <c r="F869" s="530"/>
      <c r="G869" s="530"/>
      <c r="H869" s="531"/>
      <c r="I869" s="1402">
        <f>SUM(J869:N869)</f>
        <v>0</v>
      </c>
      <c r="J869" s="650"/>
      <c r="K869" s="650"/>
      <c r="L869" s="650"/>
      <c r="M869" s="650"/>
      <c r="N869" s="651"/>
      <c r="O869" s="82"/>
    </row>
    <row r="870" spans="1:15" s="1576" customFormat="1" ht="17.25">
      <c r="A870" s="1457">
        <v>860</v>
      </c>
      <c r="B870" s="533"/>
      <c r="C870" s="67"/>
      <c r="D870" s="534" t="s">
        <v>984</v>
      </c>
      <c r="E870" s="525"/>
      <c r="F870" s="535"/>
      <c r="G870" s="535"/>
      <c r="H870" s="536"/>
      <c r="I870" s="340">
        <f>SUM(J870:N870)</f>
        <v>38</v>
      </c>
      <c r="J870" s="652">
        <f>SUM(J868:J869)</f>
        <v>0</v>
      </c>
      <c r="K870" s="652">
        <f>SUM(K868:K869)</f>
        <v>0</v>
      </c>
      <c r="L870" s="652">
        <f>SUM(L868:L869)</f>
        <v>38</v>
      </c>
      <c r="M870" s="652">
        <f>SUM(M868:M869)</f>
        <v>0</v>
      </c>
      <c r="N870" s="653">
        <f>SUM(N868:N869)</f>
        <v>0</v>
      </c>
      <c r="O870" s="359"/>
    </row>
    <row r="871" spans="1:15" s="1576" customFormat="1" ht="17.25">
      <c r="A871" s="1457">
        <v>861</v>
      </c>
      <c r="B871" s="533"/>
      <c r="C871" s="67">
        <v>162</v>
      </c>
      <c r="D871" s="836" t="s">
        <v>826</v>
      </c>
      <c r="E871" s="525" t="s">
        <v>33</v>
      </c>
      <c r="F871" s="1359"/>
      <c r="G871" s="1359"/>
      <c r="H871" s="1360"/>
      <c r="I871" s="1402"/>
      <c r="J871" s="1403"/>
      <c r="K871" s="1403"/>
      <c r="L871" s="1403"/>
      <c r="M871" s="1403"/>
      <c r="N871" s="653"/>
      <c r="O871" s="359"/>
    </row>
    <row r="872" spans="1:15" s="53" customFormat="1" ht="16.5">
      <c r="A872" s="1457">
        <v>862</v>
      </c>
      <c r="B872" s="524"/>
      <c r="C872" s="67"/>
      <c r="D872" s="68" t="s">
        <v>875</v>
      </c>
      <c r="E872" s="525"/>
      <c r="F872" s="526"/>
      <c r="G872" s="526"/>
      <c r="H872" s="527"/>
      <c r="I872" s="1423">
        <f>SUM(J872:N872)</f>
        <v>20</v>
      </c>
      <c r="J872" s="80"/>
      <c r="K872" s="80"/>
      <c r="L872" s="80">
        <v>20</v>
      </c>
      <c r="M872" s="80"/>
      <c r="N872" s="81"/>
      <c r="O872" s="59"/>
    </row>
    <row r="873" spans="1:15" s="532" customFormat="1" ht="17.25">
      <c r="A873" s="1457">
        <v>863</v>
      </c>
      <c r="B873" s="528"/>
      <c r="C873" s="83"/>
      <c r="D873" s="76" t="s">
        <v>603</v>
      </c>
      <c r="E873" s="529"/>
      <c r="F873" s="530"/>
      <c r="G873" s="530"/>
      <c r="H873" s="531"/>
      <c r="I873" s="1402">
        <f>SUM(J873:N873)</f>
        <v>0</v>
      </c>
      <c r="J873" s="650"/>
      <c r="K873" s="650"/>
      <c r="L873" s="650"/>
      <c r="M873" s="650"/>
      <c r="N873" s="651"/>
      <c r="O873" s="82"/>
    </row>
    <row r="874" spans="1:15" s="1576" customFormat="1" ht="17.25">
      <c r="A874" s="1457">
        <v>864</v>
      </c>
      <c r="B874" s="533"/>
      <c r="C874" s="67"/>
      <c r="D874" s="534" t="s">
        <v>984</v>
      </c>
      <c r="E874" s="525"/>
      <c r="F874" s="535"/>
      <c r="G874" s="535"/>
      <c r="H874" s="536"/>
      <c r="I874" s="340">
        <f>SUM(J874:N874)</f>
        <v>20</v>
      </c>
      <c r="J874" s="652">
        <f>SUM(J872:J873)</f>
        <v>0</v>
      </c>
      <c r="K874" s="652">
        <f>SUM(K872:K873)</f>
        <v>0</v>
      </c>
      <c r="L874" s="652">
        <f>SUM(L872:L873)</f>
        <v>20</v>
      </c>
      <c r="M874" s="652">
        <f>SUM(M872:M873)</f>
        <v>0</v>
      </c>
      <c r="N874" s="653">
        <f>SUM(N872:N873)</f>
        <v>0</v>
      </c>
      <c r="O874" s="359"/>
    </row>
    <row r="875" spans="1:15" s="1576" customFormat="1" ht="17.25">
      <c r="A875" s="1457">
        <v>865</v>
      </c>
      <c r="B875" s="533"/>
      <c r="C875" s="67">
        <v>163</v>
      </c>
      <c r="D875" s="836" t="s">
        <v>827</v>
      </c>
      <c r="E875" s="525" t="s">
        <v>33</v>
      </c>
      <c r="F875" s="1359"/>
      <c r="G875" s="1359"/>
      <c r="H875" s="1360"/>
      <c r="I875" s="1402"/>
      <c r="J875" s="1403"/>
      <c r="K875" s="1403"/>
      <c r="L875" s="1403"/>
      <c r="M875" s="1403"/>
      <c r="N875" s="653"/>
      <c r="O875" s="359"/>
    </row>
    <row r="876" spans="1:15" s="53" customFormat="1" ht="16.5">
      <c r="A876" s="1457">
        <v>866</v>
      </c>
      <c r="B876" s="524"/>
      <c r="C876" s="67"/>
      <c r="D876" s="68" t="s">
        <v>875</v>
      </c>
      <c r="E876" s="525"/>
      <c r="F876" s="526"/>
      <c r="G876" s="526"/>
      <c r="H876" s="527"/>
      <c r="I876" s="1423">
        <f>SUM(J876:N876)</f>
        <v>20</v>
      </c>
      <c r="J876" s="80"/>
      <c r="K876" s="80"/>
      <c r="L876" s="80">
        <v>20</v>
      </c>
      <c r="M876" s="80"/>
      <c r="N876" s="81"/>
      <c r="O876" s="59"/>
    </row>
    <row r="877" spans="1:15" s="532" customFormat="1" ht="17.25">
      <c r="A877" s="1457">
        <v>867</v>
      </c>
      <c r="B877" s="528"/>
      <c r="C877" s="83"/>
      <c r="D877" s="76" t="s">
        <v>603</v>
      </c>
      <c r="E877" s="529"/>
      <c r="F877" s="530"/>
      <c r="G877" s="530"/>
      <c r="H877" s="531"/>
      <c r="I877" s="1402">
        <f>SUM(J877:N877)</f>
        <v>0</v>
      </c>
      <c r="J877" s="650"/>
      <c r="K877" s="650"/>
      <c r="L877" s="650"/>
      <c r="M877" s="650"/>
      <c r="N877" s="651"/>
      <c r="O877" s="82"/>
    </row>
    <row r="878" spans="1:15" s="1576" customFormat="1" ht="17.25">
      <c r="A878" s="1457">
        <v>868</v>
      </c>
      <c r="B878" s="533"/>
      <c r="C878" s="67"/>
      <c r="D878" s="534" t="s">
        <v>984</v>
      </c>
      <c r="E878" s="525"/>
      <c r="F878" s="535"/>
      <c r="G878" s="535"/>
      <c r="H878" s="536"/>
      <c r="I878" s="340">
        <f>SUM(J878:N878)</f>
        <v>20</v>
      </c>
      <c r="J878" s="652">
        <f>SUM(J876:J877)</f>
        <v>0</v>
      </c>
      <c r="K878" s="652">
        <f>SUM(K876:K877)</f>
        <v>0</v>
      </c>
      <c r="L878" s="652">
        <f>SUM(L876:L877)</f>
        <v>20</v>
      </c>
      <c r="M878" s="652">
        <f>SUM(M876:M877)</f>
        <v>0</v>
      </c>
      <c r="N878" s="653">
        <f>SUM(N876:N877)</f>
        <v>0</v>
      </c>
      <c r="O878" s="359"/>
    </row>
    <row r="879" spans="1:15" s="1576" customFormat="1" ht="17.25">
      <c r="A879" s="1457">
        <v>869</v>
      </c>
      <c r="B879" s="533"/>
      <c r="C879" s="67">
        <v>164</v>
      </c>
      <c r="D879" s="836" t="s">
        <v>828</v>
      </c>
      <c r="E879" s="525" t="s">
        <v>33</v>
      </c>
      <c r="F879" s="1359"/>
      <c r="G879" s="1359"/>
      <c r="H879" s="1360"/>
      <c r="I879" s="1402"/>
      <c r="J879" s="1403"/>
      <c r="K879" s="1403"/>
      <c r="L879" s="1403"/>
      <c r="M879" s="1403"/>
      <c r="N879" s="653"/>
      <c r="O879" s="359"/>
    </row>
    <row r="880" spans="1:15" s="53" customFormat="1" ht="16.5">
      <c r="A880" s="1457">
        <v>870</v>
      </c>
      <c r="B880" s="524"/>
      <c r="C880" s="67"/>
      <c r="D880" s="68" t="s">
        <v>875</v>
      </c>
      <c r="E880" s="525"/>
      <c r="F880" s="526"/>
      <c r="G880" s="526"/>
      <c r="H880" s="527"/>
      <c r="I880" s="1423">
        <f>SUM(J880:N880)</f>
        <v>20</v>
      </c>
      <c r="J880" s="80"/>
      <c r="K880" s="80"/>
      <c r="L880" s="80">
        <v>20</v>
      </c>
      <c r="M880" s="80"/>
      <c r="N880" s="81"/>
      <c r="O880" s="59"/>
    </row>
    <row r="881" spans="1:15" s="532" customFormat="1" ht="17.25">
      <c r="A881" s="1457">
        <v>871</v>
      </c>
      <c r="B881" s="528"/>
      <c r="C881" s="83"/>
      <c r="D881" s="76" t="s">
        <v>603</v>
      </c>
      <c r="E881" s="529"/>
      <c r="F881" s="530"/>
      <c r="G881" s="530"/>
      <c r="H881" s="531"/>
      <c r="I881" s="1402">
        <f>SUM(J881:N881)</f>
        <v>0</v>
      </c>
      <c r="J881" s="650"/>
      <c r="K881" s="650"/>
      <c r="L881" s="650"/>
      <c r="M881" s="650"/>
      <c r="N881" s="651"/>
      <c r="O881" s="82"/>
    </row>
    <row r="882" spans="1:15" s="1576" customFormat="1" ht="17.25">
      <c r="A882" s="1457">
        <v>872</v>
      </c>
      <c r="B882" s="533"/>
      <c r="C882" s="67"/>
      <c r="D882" s="534" t="s">
        <v>984</v>
      </c>
      <c r="E882" s="525"/>
      <c r="F882" s="535"/>
      <c r="G882" s="535"/>
      <c r="H882" s="536"/>
      <c r="I882" s="340">
        <f>SUM(J882:N882)</f>
        <v>20</v>
      </c>
      <c r="J882" s="652">
        <f>SUM(J880:J881)</f>
        <v>0</v>
      </c>
      <c r="K882" s="652">
        <f>SUM(K880:K881)</f>
        <v>0</v>
      </c>
      <c r="L882" s="652">
        <f>SUM(L880:L881)</f>
        <v>20</v>
      </c>
      <c r="M882" s="652">
        <f>SUM(M880:M881)</f>
        <v>0</v>
      </c>
      <c r="N882" s="653">
        <f>SUM(N880:N881)</f>
        <v>0</v>
      </c>
      <c r="O882" s="359"/>
    </row>
    <row r="883" spans="1:15" s="1576" customFormat="1" ht="17.25">
      <c r="A883" s="1457">
        <v>873</v>
      </c>
      <c r="B883" s="533"/>
      <c r="C883" s="67">
        <v>165</v>
      </c>
      <c r="D883" s="836" t="s">
        <v>829</v>
      </c>
      <c r="E883" s="525" t="s">
        <v>33</v>
      </c>
      <c r="F883" s="1359"/>
      <c r="G883" s="1359"/>
      <c r="H883" s="1360"/>
      <c r="I883" s="1402"/>
      <c r="J883" s="1403"/>
      <c r="K883" s="1403"/>
      <c r="L883" s="1403"/>
      <c r="M883" s="1403"/>
      <c r="N883" s="653"/>
      <c r="O883" s="359"/>
    </row>
    <row r="884" spans="1:15" s="53" customFormat="1" ht="16.5">
      <c r="A884" s="1457">
        <v>874</v>
      </c>
      <c r="B884" s="524"/>
      <c r="C884" s="67"/>
      <c r="D884" s="68" t="s">
        <v>875</v>
      </c>
      <c r="E884" s="525"/>
      <c r="F884" s="526"/>
      <c r="G884" s="526"/>
      <c r="H884" s="527"/>
      <c r="I884" s="1423">
        <f>SUM(J884:N884)</f>
        <v>160</v>
      </c>
      <c r="J884" s="80"/>
      <c r="K884" s="80"/>
      <c r="L884" s="80">
        <v>160</v>
      </c>
      <c r="M884" s="80"/>
      <c r="N884" s="81"/>
      <c r="O884" s="59"/>
    </row>
    <row r="885" spans="1:15" s="532" customFormat="1" ht="17.25">
      <c r="A885" s="1457">
        <v>875</v>
      </c>
      <c r="B885" s="528"/>
      <c r="C885" s="83"/>
      <c r="D885" s="76" t="s">
        <v>603</v>
      </c>
      <c r="E885" s="529"/>
      <c r="F885" s="530"/>
      <c r="G885" s="530"/>
      <c r="H885" s="531"/>
      <c r="I885" s="1402">
        <f>SUM(J885:N885)</f>
        <v>0</v>
      </c>
      <c r="J885" s="650"/>
      <c r="K885" s="650"/>
      <c r="L885" s="650"/>
      <c r="M885" s="650"/>
      <c r="N885" s="651"/>
      <c r="O885" s="82"/>
    </row>
    <row r="886" spans="1:15" s="1576" customFormat="1" ht="17.25">
      <c r="A886" s="1457">
        <v>876</v>
      </c>
      <c r="B886" s="533"/>
      <c r="C886" s="67"/>
      <c r="D886" s="534" t="s">
        <v>984</v>
      </c>
      <c r="E886" s="525"/>
      <c r="F886" s="535"/>
      <c r="G886" s="535"/>
      <c r="H886" s="536"/>
      <c r="I886" s="340">
        <f>SUM(J886:N886)</f>
        <v>160</v>
      </c>
      <c r="J886" s="652">
        <f>SUM(J884:J885)</f>
        <v>0</v>
      </c>
      <c r="K886" s="652">
        <f>SUM(K884:K885)</f>
        <v>0</v>
      </c>
      <c r="L886" s="652">
        <f>SUM(L884:L885)</f>
        <v>160</v>
      </c>
      <c r="M886" s="652">
        <f>SUM(M884:M885)</f>
        <v>0</v>
      </c>
      <c r="N886" s="653">
        <f>SUM(N884:N885)</f>
        <v>0</v>
      </c>
      <c r="O886" s="359"/>
    </row>
    <row r="887" spans="1:14" s="1576" customFormat="1" ht="17.25">
      <c r="A887" s="1457">
        <v>877</v>
      </c>
      <c r="B887" s="533"/>
      <c r="C887" s="73">
        <v>166</v>
      </c>
      <c r="D887" s="836" t="s">
        <v>830</v>
      </c>
      <c r="E887" s="525" t="s">
        <v>33</v>
      </c>
      <c r="F887" s="1359"/>
      <c r="G887" s="1359"/>
      <c r="H887" s="1360"/>
      <c r="I887" s="1402"/>
      <c r="J887" s="1403"/>
      <c r="K887" s="1403"/>
      <c r="L887" s="1403"/>
      <c r="M887" s="1403"/>
      <c r="N887" s="653"/>
    </row>
    <row r="888" spans="1:15" s="53" customFormat="1" ht="16.5">
      <c r="A888" s="1457">
        <v>878</v>
      </c>
      <c r="B888" s="524"/>
      <c r="C888" s="67"/>
      <c r="D888" s="68" t="s">
        <v>875</v>
      </c>
      <c r="E888" s="525"/>
      <c r="F888" s="526"/>
      <c r="G888" s="526"/>
      <c r="H888" s="527"/>
      <c r="I888" s="1423">
        <f>SUM(J888:N888)</f>
        <v>103</v>
      </c>
      <c r="J888" s="80"/>
      <c r="K888" s="80"/>
      <c r="L888" s="80">
        <v>103</v>
      </c>
      <c r="M888" s="80"/>
      <c r="N888" s="81"/>
      <c r="O888" s="59"/>
    </row>
    <row r="889" spans="1:15" s="532" customFormat="1" ht="17.25">
      <c r="A889" s="1457">
        <v>879</v>
      </c>
      <c r="B889" s="528"/>
      <c r="C889" s="83"/>
      <c r="D889" s="76" t="s">
        <v>603</v>
      </c>
      <c r="E889" s="529"/>
      <c r="F889" s="530"/>
      <c r="G889" s="530"/>
      <c r="H889" s="531"/>
      <c r="I889" s="1402">
        <f>SUM(J889:N889)</f>
        <v>0</v>
      </c>
      <c r="J889" s="650"/>
      <c r="K889" s="650"/>
      <c r="L889" s="650"/>
      <c r="M889" s="650"/>
      <c r="N889" s="651"/>
      <c r="O889" s="82"/>
    </row>
    <row r="890" spans="1:15" s="1576" customFormat="1" ht="17.25">
      <c r="A890" s="1457">
        <v>880</v>
      </c>
      <c r="B890" s="533"/>
      <c r="C890" s="67"/>
      <c r="D890" s="534" t="s">
        <v>984</v>
      </c>
      <c r="E890" s="525"/>
      <c r="F890" s="535"/>
      <c r="G890" s="535"/>
      <c r="H890" s="536"/>
      <c r="I890" s="340">
        <f>SUM(J890:N890)</f>
        <v>103</v>
      </c>
      <c r="J890" s="652">
        <f>SUM(J888:J889)</f>
        <v>0</v>
      </c>
      <c r="K890" s="652">
        <f>SUM(K888:K889)</f>
        <v>0</v>
      </c>
      <c r="L890" s="652">
        <f>SUM(L888:L889)</f>
        <v>103</v>
      </c>
      <c r="M890" s="652">
        <f>SUM(M888:M889)</f>
        <v>0</v>
      </c>
      <c r="N890" s="653">
        <f>SUM(N888:N889)</f>
        <v>0</v>
      </c>
      <c r="O890" s="359"/>
    </row>
    <row r="891" spans="1:15" s="1576" customFormat="1" ht="17.25">
      <c r="A891" s="1457">
        <v>881</v>
      </c>
      <c r="B891" s="533"/>
      <c r="C891" s="67">
        <v>167</v>
      </c>
      <c r="D891" s="836" t="s">
        <v>831</v>
      </c>
      <c r="E891" s="525" t="s">
        <v>33</v>
      </c>
      <c r="F891" s="1359"/>
      <c r="G891" s="1359"/>
      <c r="H891" s="1360"/>
      <c r="I891" s="1402"/>
      <c r="J891" s="1403"/>
      <c r="K891" s="1403"/>
      <c r="L891" s="1403"/>
      <c r="M891" s="1403"/>
      <c r="N891" s="653"/>
      <c r="O891" s="359"/>
    </row>
    <row r="892" spans="1:15" s="53" customFormat="1" ht="16.5">
      <c r="A892" s="1457">
        <v>882</v>
      </c>
      <c r="B892" s="524"/>
      <c r="C892" s="67"/>
      <c r="D892" s="68" t="s">
        <v>875</v>
      </c>
      <c r="E892" s="525"/>
      <c r="F892" s="526"/>
      <c r="G892" s="526"/>
      <c r="H892" s="527"/>
      <c r="I892" s="1423">
        <f>SUM(J892:N892)</f>
        <v>20</v>
      </c>
      <c r="J892" s="80"/>
      <c r="K892" s="80"/>
      <c r="L892" s="80">
        <v>20</v>
      </c>
      <c r="M892" s="80"/>
      <c r="N892" s="81"/>
      <c r="O892" s="59"/>
    </row>
    <row r="893" spans="1:15" s="532" customFormat="1" ht="17.25">
      <c r="A893" s="1457">
        <v>883</v>
      </c>
      <c r="B893" s="528"/>
      <c r="C893" s="83"/>
      <c r="D893" s="76" t="s">
        <v>603</v>
      </c>
      <c r="E893" s="529"/>
      <c r="F893" s="530"/>
      <c r="G893" s="530"/>
      <c r="H893" s="531"/>
      <c r="I893" s="1402">
        <f>SUM(J893:N893)</f>
        <v>0</v>
      </c>
      <c r="J893" s="650"/>
      <c r="K893" s="650"/>
      <c r="L893" s="650"/>
      <c r="M893" s="650"/>
      <c r="N893" s="651"/>
      <c r="O893" s="82"/>
    </row>
    <row r="894" spans="1:15" s="1576" customFormat="1" ht="17.25">
      <c r="A894" s="1457">
        <v>884</v>
      </c>
      <c r="B894" s="533"/>
      <c r="C894" s="67"/>
      <c r="D894" s="534" t="s">
        <v>984</v>
      </c>
      <c r="E894" s="525"/>
      <c r="F894" s="535"/>
      <c r="G894" s="535"/>
      <c r="H894" s="536"/>
      <c r="I894" s="340">
        <f>SUM(J894:N894)</f>
        <v>20</v>
      </c>
      <c r="J894" s="652">
        <f>SUM(J892:J893)</f>
        <v>0</v>
      </c>
      <c r="K894" s="652">
        <f>SUM(K892:K893)</f>
        <v>0</v>
      </c>
      <c r="L894" s="652">
        <f>SUM(L892:L893)</f>
        <v>20</v>
      </c>
      <c r="M894" s="652">
        <f>SUM(M892:M893)</f>
        <v>0</v>
      </c>
      <c r="N894" s="653">
        <f>SUM(N892:N893)</f>
        <v>0</v>
      </c>
      <c r="O894" s="359"/>
    </row>
    <row r="895" spans="1:14" s="1576" customFormat="1" ht="19.5" customHeight="1">
      <c r="A895" s="1457">
        <v>885</v>
      </c>
      <c r="B895" s="533"/>
      <c r="C895" s="73">
        <v>168</v>
      </c>
      <c r="D895" s="836" t="s">
        <v>832</v>
      </c>
      <c r="E895" s="525" t="s">
        <v>33</v>
      </c>
      <c r="F895" s="1359"/>
      <c r="G895" s="1359"/>
      <c r="H895" s="1360"/>
      <c r="I895" s="1402"/>
      <c r="J895" s="1403"/>
      <c r="K895" s="1403"/>
      <c r="L895" s="1403"/>
      <c r="M895" s="1403"/>
      <c r="N895" s="653"/>
    </row>
    <row r="896" spans="1:15" s="53" customFormat="1" ht="16.5">
      <c r="A896" s="1457">
        <v>886</v>
      </c>
      <c r="B896" s="524"/>
      <c r="C896" s="67"/>
      <c r="D896" s="68" t="s">
        <v>875</v>
      </c>
      <c r="E896" s="525"/>
      <c r="F896" s="526"/>
      <c r="G896" s="526"/>
      <c r="H896" s="527"/>
      <c r="I896" s="1423">
        <f>SUM(J896:N896)</f>
        <v>20</v>
      </c>
      <c r="J896" s="80"/>
      <c r="K896" s="80"/>
      <c r="L896" s="80">
        <v>20</v>
      </c>
      <c r="M896" s="80"/>
      <c r="N896" s="81"/>
      <c r="O896" s="59"/>
    </row>
    <row r="897" spans="1:15" s="532" customFormat="1" ht="17.25">
      <c r="A897" s="1457">
        <v>887</v>
      </c>
      <c r="B897" s="528"/>
      <c r="C897" s="83"/>
      <c r="D897" s="76" t="s">
        <v>603</v>
      </c>
      <c r="E897" s="529"/>
      <c r="F897" s="530"/>
      <c r="G897" s="530"/>
      <c r="H897" s="531"/>
      <c r="I897" s="1402">
        <f>SUM(J897:N897)</f>
        <v>0</v>
      </c>
      <c r="J897" s="650"/>
      <c r="K897" s="650"/>
      <c r="L897" s="650"/>
      <c r="M897" s="650"/>
      <c r="N897" s="651"/>
      <c r="O897" s="82"/>
    </row>
    <row r="898" spans="1:15" s="1576" customFormat="1" ht="17.25">
      <c r="A898" s="1457">
        <v>888</v>
      </c>
      <c r="B898" s="533"/>
      <c r="C898" s="67"/>
      <c r="D898" s="534" t="s">
        <v>984</v>
      </c>
      <c r="E898" s="525"/>
      <c r="F898" s="535"/>
      <c r="G898" s="535"/>
      <c r="H898" s="536"/>
      <c r="I898" s="340">
        <f>SUM(J898:N898)</f>
        <v>20</v>
      </c>
      <c r="J898" s="652">
        <f>SUM(J896:J897)</f>
        <v>0</v>
      </c>
      <c r="K898" s="652">
        <f>SUM(K896:K897)</f>
        <v>0</v>
      </c>
      <c r="L898" s="652">
        <f>SUM(L896:L897)</f>
        <v>20</v>
      </c>
      <c r="M898" s="652">
        <f>SUM(M896:M897)</f>
        <v>0</v>
      </c>
      <c r="N898" s="653">
        <f>SUM(N896:N897)</f>
        <v>0</v>
      </c>
      <c r="O898" s="359"/>
    </row>
    <row r="899" spans="1:15" s="1576" customFormat="1" ht="17.25">
      <c r="A899" s="1457">
        <v>889</v>
      </c>
      <c r="B899" s="533"/>
      <c r="C899" s="67">
        <v>169</v>
      </c>
      <c r="D899" s="836" t="s">
        <v>833</v>
      </c>
      <c r="E899" s="525" t="s">
        <v>33</v>
      </c>
      <c r="F899" s="1359"/>
      <c r="G899" s="1359"/>
      <c r="H899" s="1360"/>
      <c r="I899" s="1402"/>
      <c r="J899" s="1403"/>
      <c r="K899" s="1403"/>
      <c r="L899" s="1403"/>
      <c r="M899" s="1403"/>
      <c r="N899" s="653"/>
      <c r="O899" s="359"/>
    </row>
    <row r="900" spans="1:15" s="53" customFormat="1" ht="16.5">
      <c r="A900" s="1457">
        <v>890</v>
      </c>
      <c r="B900" s="524"/>
      <c r="C900" s="67"/>
      <c r="D900" s="68" t="s">
        <v>875</v>
      </c>
      <c r="E900" s="525"/>
      <c r="F900" s="526"/>
      <c r="G900" s="526"/>
      <c r="H900" s="527"/>
      <c r="I900" s="1423">
        <f>SUM(J900:N900)</f>
        <v>160</v>
      </c>
      <c r="J900" s="80"/>
      <c r="K900" s="80"/>
      <c r="L900" s="80">
        <v>160</v>
      </c>
      <c r="M900" s="80"/>
      <c r="N900" s="81"/>
      <c r="O900" s="59"/>
    </row>
    <row r="901" spans="1:15" s="532" customFormat="1" ht="17.25">
      <c r="A901" s="1457">
        <v>891</v>
      </c>
      <c r="B901" s="528"/>
      <c r="C901" s="83"/>
      <c r="D901" s="76" t="s">
        <v>603</v>
      </c>
      <c r="E901" s="529"/>
      <c r="F901" s="530"/>
      <c r="G901" s="530"/>
      <c r="H901" s="531"/>
      <c r="I901" s="1402">
        <f>SUM(J901:N901)</f>
        <v>0</v>
      </c>
      <c r="J901" s="650"/>
      <c r="K901" s="650"/>
      <c r="L901" s="650"/>
      <c r="M901" s="650"/>
      <c r="N901" s="651"/>
      <c r="O901" s="82"/>
    </row>
    <row r="902" spans="1:15" s="1576" customFormat="1" ht="17.25">
      <c r="A902" s="1457">
        <v>892</v>
      </c>
      <c r="B902" s="533"/>
      <c r="C902" s="67"/>
      <c r="D902" s="534" t="s">
        <v>984</v>
      </c>
      <c r="E902" s="525"/>
      <c r="F902" s="535"/>
      <c r="G902" s="535"/>
      <c r="H902" s="536"/>
      <c r="I902" s="340">
        <f>SUM(J902:N902)</f>
        <v>160</v>
      </c>
      <c r="J902" s="652">
        <f>SUM(J900:J901)</f>
        <v>0</v>
      </c>
      <c r="K902" s="652">
        <f>SUM(K900:K901)</f>
        <v>0</v>
      </c>
      <c r="L902" s="652">
        <f>SUM(L900:L901)</f>
        <v>160</v>
      </c>
      <c r="M902" s="652">
        <f>SUM(M900:M901)</f>
        <v>0</v>
      </c>
      <c r="N902" s="653">
        <f>SUM(N900:N901)</f>
        <v>0</v>
      </c>
      <c r="O902" s="359"/>
    </row>
    <row r="903" spans="1:14" s="1576" customFormat="1" ht="19.5" customHeight="1">
      <c r="A903" s="1457">
        <v>893</v>
      </c>
      <c r="B903" s="533"/>
      <c r="C903" s="73">
        <v>170</v>
      </c>
      <c r="D903" s="836" t="s">
        <v>834</v>
      </c>
      <c r="E903" s="525" t="s">
        <v>33</v>
      </c>
      <c r="F903" s="1359"/>
      <c r="G903" s="1359"/>
      <c r="H903" s="1360"/>
      <c r="I903" s="1402"/>
      <c r="J903" s="1403"/>
      <c r="K903" s="1403"/>
      <c r="L903" s="1403"/>
      <c r="M903" s="1403"/>
      <c r="N903" s="653"/>
    </row>
    <row r="904" spans="1:15" s="53" customFormat="1" ht="16.5">
      <c r="A904" s="1457">
        <v>894</v>
      </c>
      <c r="B904" s="524"/>
      <c r="C904" s="67"/>
      <c r="D904" s="68" t="s">
        <v>875</v>
      </c>
      <c r="E904" s="525"/>
      <c r="F904" s="526"/>
      <c r="G904" s="526"/>
      <c r="H904" s="527"/>
      <c r="I904" s="1423">
        <f>SUM(J904:N904)</f>
        <v>80</v>
      </c>
      <c r="J904" s="80"/>
      <c r="K904" s="80"/>
      <c r="L904" s="80">
        <v>80</v>
      </c>
      <c r="M904" s="80"/>
      <c r="N904" s="81"/>
      <c r="O904" s="59"/>
    </row>
    <row r="905" spans="1:15" s="532" customFormat="1" ht="17.25">
      <c r="A905" s="1457">
        <v>895</v>
      </c>
      <c r="B905" s="528"/>
      <c r="C905" s="83"/>
      <c r="D905" s="76" t="s">
        <v>603</v>
      </c>
      <c r="E905" s="529"/>
      <c r="F905" s="530"/>
      <c r="G905" s="530"/>
      <c r="H905" s="531"/>
      <c r="I905" s="1402">
        <f>SUM(J905:N905)</f>
        <v>0</v>
      </c>
      <c r="J905" s="650"/>
      <c r="K905" s="650"/>
      <c r="L905" s="650"/>
      <c r="M905" s="650"/>
      <c r="N905" s="651"/>
      <c r="O905" s="82"/>
    </row>
    <row r="906" spans="1:15" s="1576" customFormat="1" ht="17.25">
      <c r="A906" s="1457">
        <v>896</v>
      </c>
      <c r="B906" s="533"/>
      <c r="C906" s="67"/>
      <c r="D906" s="534" t="s">
        <v>984</v>
      </c>
      <c r="E906" s="525"/>
      <c r="F906" s="535"/>
      <c r="G906" s="535"/>
      <c r="H906" s="536"/>
      <c r="I906" s="340">
        <f>SUM(J906:N906)</f>
        <v>80</v>
      </c>
      <c r="J906" s="652">
        <f>SUM(J904:J905)</f>
        <v>0</v>
      </c>
      <c r="K906" s="652">
        <f>SUM(K904:K905)</f>
        <v>0</v>
      </c>
      <c r="L906" s="652">
        <f>SUM(L904:L905)</f>
        <v>80</v>
      </c>
      <c r="M906" s="652">
        <f>SUM(M904:M905)</f>
        <v>0</v>
      </c>
      <c r="N906" s="653">
        <f>SUM(N904:N905)</f>
        <v>0</v>
      </c>
      <c r="O906" s="359"/>
    </row>
    <row r="907" spans="1:14" s="1576" customFormat="1" ht="19.5" customHeight="1">
      <c r="A907" s="1457">
        <v>897</v>
      </c>
      <c r="B907" s="533"/>
      <c r="C907" s="73">
        <v>171</v>
      </c>
      <c r="D907" s="836" t="s">
        <v>835</v>
      </c>
      <c r="E907" s="525" t="s">
        <v>33</v>
      </c>
      <c r="F907" s="1359"/>
      <c r="G907" s="1359"/>
      <c r="H907" s="1360"/>
      <c r="I907" s="1402"/>
      <c r="J907" s="1403"/>
      <c r="K907" s="1403"/>
      <c r="L907" s="1403"/>
      <c r="M907" s="1403"/>
      <c r="N907" s="653"/>
    </row>
    <row r="908" spans="1:15" s="53" customFormat="1" ht="16.5">
      <c r="A908" s="1457">
        <v>898</v>
      </c>
      <c r="B908" s="524"/>
      <c r="C908" s="67"/>
      <c r="D908" s="68" t="s">
        <v>875</v>
      </c>
      <c r="E908" s="525"/>
      <c r="F908" s="526"/>
      <c r="G908" s="526"/>
      <c r="H908" s="527"/>
      <c r="I908" s="1423">
        <f>SUM(J908:N908)</f>
        <v>20</v>
      </c>
      <c r="J908" s="80"/>
      <c r="K908" s="80"/>
      <c r="L908" s="80">
        <v>20</v>
      </c>
      <c r="M908" s="80"/>
      <c r="N908" s="81"/>
      <c r="O908" s="59"/>
    </row>
    <row r="909" spans="1:15" s="532" customFormat="1" ht="17.25">
      <c r="A909" s="1457">
        <v>899</v>
      </c>
      <c r="B909" s="528"/>
      <c r="C909" s="83"/>
      <c r="D909" s="76" t="s">
        <v>603</v>
      </c>
      <c r="E909" s="529"/>
      <c r="F909" s="530"/>
      <c r="G909" s="530"/>
      <c r="H909" s="531"/>
      <c r="I909" s="1402">
        <f>SUM(J909:N909)</f>
        <v>0</v>
      </c>
      <c r="J909" s="650"/>
      <c r="K909" s="650"/>
      <c r="L909" s="650"/>
      <c r="M909" s="650"/>
      <c r="N909" s="651"/>
      <c r="O909" s="82"/>
    </row>
    <row r="910" spans="1:15" s="1576" customFormat="1" ht="17.25">
      <c r="A910" s="1457">
        <v>900</v>
      </c>
      <c r="B910" s="533"/>
      <c r="C910" s="67"/>
      <c r="D910" s="534" t="s">
        <v>984</v>
      </c>
      <c r="E910" s="525"/>
      <c r="F910" s="535"/>
      <c r="G910" s="535"/>
      <c r="H910" s="536"/>
      <c r="I910" s="340">
        <f>SUM(J910:N910)</f>
        <v>20</v>
      </c>
      <c r="J910" s="652">
        <f>SUM(J908:J909)</f>
        <v>0</v>
      </c>
      <c r="K910" s="652">
        <f>SUM(K908:K909)</f>
        <v>0</v>
      </c>
      <c r="L910" s="652">
        <f>SUM(L908:L909)</f>
        <v>20</v>
      </c>
      <c r="M910" s="652">
        <f>SUM(M908:M909)</f>
        <v>0</v>
      </c>
      <c r="N910" s="653">
        <f>SUM(N908:N909)</f>
        <v>0</v>
      </c>
      <c r="O910" s="359"/>
    </row>
    <row r="911" spans="1:15" s="1576" customFormat="1" ht="17.25">
      <c r="A911" s="1457">
        <v>901</v>
      </c>
      <c r="B911" s="533"/>
      <c r="C911" s="67">
        <v>172</v>
      </c>
      <c r="D911" s="836" t="s">
        <v>836</v>
      </c>
      <c r="E911" s="525" t="s">
        <v>33</v>
      </c>
      <c r="F911" s="1359"/>
      <c r="G911" s="1359"/>
      <c r="H911" s="1360"/>
      <c r="I911" s="1402"/>
      <c r="J911" s="1403"/>
      <c r="K911" s="1403"/>
      <c r="L911" s="1403"/>
      <c r="M911" s="1403"/>
      <c r="N911" s="653"/>
      <c r="O911" s="359"/>
    </row>
    <row r="912" spans="1:15" s="53" customFormat="1" ht="16.5">
      <c r="A912" s="1457">
        <v>902</v>
      </c>
      <c r="B912" s="524"/>
      <c r="C912" s="67"/>
      <c r="D912" s="68" t="s">
        <v>875</v>
      </c>
      <c r="E912" s="525"/>
      <c r="F912" s="526"/>
      <c r="G912" s="526"/>
      <c r="H912" s="527"/>
      <c r="I912" s="1423">
        <f>SUM(J912:N912)</f>
        <v>20</v>
      </c>
      <c r="J912" s="80"/>
      <c r="K912" s="80"/>
      <c r="L912" s="80">
        <v>20</v>
      </c>
      <c r="M912" s="80"/>
      <c r="N912" s="81"/>
      <c r="O912" s="59"/>
    </row>
    <row r="913" spans="1:15" s="532" customFormat="1" ht="17.25">
      <c r="A913" s="1457">
        <v>903</v>
      </c>
      <c r="B913" s="528"/>
      <c r="C913" s="83"/>
      <c r="D913" s="76" t="s">
        <v>603</v>
      </c>
      <c r="E913" s="529"/>
      <c r="F913" s="530"/>
      <c r="G913" s="530"/>
      <c r="H913" s="531"/>
      <c r="I913" s="1402">
        <f>SUM(J913:N913)</f>
        <v>0</v>
      </c>
      <c r="J913" s="650"/>
      <c r="K913" s="650"/>
      <c r="L913" s="650"/>
      <c r="M913" s="650"/>
      <c r="N913" s="651"/>
      <c r="O913" s="82"/>
    </row>
    <row r="914" spans="1:15" s="1576" customFormat="1" ht="17.25">
      <c r="A914" s="1457">
        <v>904</v>
      </c>
      <c r="B914" s="533"/>
      <c r="C914" s="67"/>
      <c r="D914" s="534" t="s">
        <v>984</v>
      </c>
      <c r="E914" s="525"/>
      <c r="F914" s="535"/>
      <c r="G914" s="535"/>
      <c r="H914" s="536"/>
      <c r="I914" s="340">
        <f>SUM(J914:N914)</f>
        <v>20</v>
      </c>
      <c r="J914" s="652">
        <f>SUM(J912:J913)</f>
        <v>0</v>
      </c>
      <c r="K914" s="652">
        <f>SUM(K912:K913)</f>
        <v>0</v>
      </c>
      <c r="L914" s="652">
        <f>SUM(L912:L913)</f>
        <v>20</v>
      </c>
      <c r="M914" s="652">
        <f>SUM(M912:M913)</f>
        <v>0</v>
      </c>
      <c r="N914" s="653">
        <f>SUM(N912:N913)</f>
        <v>0</v>
      </c>
      <c r="O914" s="359"/>
    </row>
    <row r="915" spans="1:15" s="1576" customFormat="1" ht="17.25">
      <c r="A915" s="1457">
        <v>905</v>
      </c>
      <c r="B915" s="533"/>
      <c r="C915" s="67">
        <v>173</v>
      </c>
      <c r="D915" s="836" t="s">
        <v>837</v>
      </c>
      <c r="E915" s="525" t="s">
        <v>33</v>
      </c>
      <c r="F915" s="1359"/>
      <c r="G915" s="1359"/>
      <c r="H915" s="1360"/>
      <c r="I915" s="1402"/>
      <c r="J915" s="1403"/>
      <c r="K915" s="1403"/>
      <c r="L915" s="1403"/>
      <c r="M915" s="1403"/>
      <c r="N915" s="653"/>
      <c r="O915" s="359"/>
    </row>
    <row r="916" spans="1:15" s="53" customFormat="1" ht="16.5">
      <c r="A916" s="1457">
        <v>906</v>
      </c>
      <c r="B916" s="524"/>
      <c r="C916" s="67"/>
      <c r="D916" s="68" t="s">
        <v>875</v>
      </c>
      <c r="E916" s="525"/>
      <c r="F916" s="526"/>
      <c r="G916" s="526"/>
      <c r="H916" s="527"/>
      <c r="I916" s="1423">
        <f>SUM(J916:N916)</f>
        <v>19</v>
      </c>
      <c r="J916" s="80"/>
      <c r="K916" s="80"/>
      <c r="L916" s="80">
        <v>19</v>
      </c>
      <c r="M916" s="80"/>
      <c r="N916" s="81"/>
      <c r="O916" s="59"/>
    </row>
    <row r="917" spans="1:15" s="532" customFormat="1" ht="17.25">
      <c r="A917" s="1457">
        <v>907</v>
      </c>
      <c r="B917" s="528"/>
      <c r="C917" s="83"/>
      <c r="D917" s="76" t="s">
        <v>603</v>
      </c>
      <c r="E917" s="529"/>
      <c r="F917" s="530"/>
      <c r="G917" s="530"/>
      <c r="H917" s="531"/>
      <c r="I917" s="1402">
        <f>SUM(J917:N917)</f>
        <v>0</v>
      </c>
      <c r="J917" s="650"/>
      <c r="K917" s="650"/>
      <c r="L917" s="650"/>
      <c r="M917" s="650"/>
      <c r="N917" s="651"/>
      <c r="O917" s="82"/>
    </row>
    <row r="918" spans="1:15" s="1576" customFormat="1" ht="17.25">
      <c r="A918" s="1457">
        <v>908</v>
      </c>
      <c r="B918" s="533"/>
      <c r="C918" s="67"/>
      <c r="D918" s="534" t="s">
        <v>984</v>
      </c>
      <c r="E918" s="525"/>
      <c r="F918" s="535"/>
      <c r="G918" s="535"/>
      <c r="H918" s="536"/>
      <c r="I918" s="340">
        <f>SUM(J918:N918)</f>
        <v>19</v>
      </c>
      <c r="J918" s="652">
        <f>SUM(J916:J917)</f>
        <v>0</v>
      </c>
      <c r="K918" s="652">
        <f>SUM(K916:K917)</f>
        <v>0</v>
      </c>
      <c r="L918" s="652">
        <f>SUM(L916:L917)</f>
        <v>19</v>
      </c>
      <c r="M918" s="652">
        <f>SUM(M916:M917)</f>
        <v>0</v>
      </c>
      <c r="N918" s="653">
        <f>SUM(N916:N917)</f>
        <v>0</v>
      </c>
      <c r="O918" s="359"/>
    </row>
    <row r="919" spans="1:14" s="1576" customFormat="1" ht="19.5" customHeight="1">
      <c r="A919" s="1457">
        <v>909</v>
      </c>
      <c r="B919" s="533"/>
      <c r="C919" s="73">
        <v>174</v>
      </c>
      <c r="D919" s="836" t="s">
        <v>838</v>
      </c>
      <c r="E919" s="525" t="s">
        <v>33</v>
      </c>
      <c r="F919" s="1359"/>
      <c r="G919" s="1359"/>
      <c r="H919" s="1360"/>
      <c r="I919" s="1402"/>
      <c r="J919" s="1403"/>
      <c r="K919" s="1403"/>
      <c r="L919" s="1403"/>
      <c r="M919" s="1403"/>
      <c r="N919" s="653"/>
    </row>
    <row r="920" spans="1:15" s="53" customFormat="1" ht="16.5">
      <c r="A920" s="1457">
        <v>910</v>
      </c>
      <c r="B920" s="524"/>
      <c r="C920" s="67"/>
      <c r="D920" s="68" t="s">
        <v>875</v>
      </c>
      <c r="E920" s="525"/>
      <c r="F920" s="526"/>
      <c r="G920" s="526"/>
      <c r="H920" s="527"/>
      <c r="I920" s="1423">
        <f>SUM(J920:N920)</f>
        <v>20</v>
      </c>
      <c r="J920" s="80"/>
      <c r="K920" s="80"/>
      <c r="L920" s="80">
        <v>20</v>
      </c>
      <c r="M920" s="80"/>
      <c r="N920" s="81"/>
      <c r="O920" s="59"/>
    </row>
    <row r="921" spans="1:15" s="532" customFormat="1" ht="17.25">
      <c r="A921" s="1457">
        <v>911</v>
      </c>
      <c r="B921" s="528"/>
      <c r="C921" s="83"/>
      <c r="D921" s="76" t="s">
        <v>603</v>
      </c>
      <c r="E921" s="529"/>
      <c r="F921" s="530"/>
      <c r="G921" s="530"/>
      <c r="H921" s="531"/>
      <c r="I921" s="1402">
        <f>SUM(J921:N921)</f>
        <v>0</v>
      </c>
      <c r="J921" s="650"/>
      <c r="K921" s="650"/>
      <c r="L921" s="650"/>
      <c r="M921" s="650"/>
      <c r="N921" s="651"/>
      <c r="O921" s="82"/>
    </row>
    <row r="922" spans="1:15" s="1576" customFormat="1" ht="17.25">
      <c r="A922" s="1457">
        <v>912</v>
      </c>
      <c r="B922" s="533"/>
      <c r="C922" s="67"/>
      <c r="D922" s="534" t="s">
        <v>984</v>
      </c>
      <c r="E922" s="525"/>
      <c r="F922" s="535"/>
      <c r="G922" s="535"/>
      <c r="H922" s="536"/>
      <c r="I922" s="340">
        <f>SUM(J922:N922)</f>
        <v>20</v>
      </c>
      <c r="J922" s="652">
        <f>SUM(J920:J921)</f>
        <v>0</v>
      </c>
      <c r="K922" s="652">
        <f>SUM(K920:K921)</f>
        <v>0</v>
      </c>
      <c r="L922" s="652">
        <f>SUM(L920:L921)</f>
        <v>20</v>
      </c>
      <c r="M922" s="652">
        <f>SUM(M920:M921)</f>
        <v>0</v>
      </c>
      <c r="N922" s="653">
        <f>SUM(N920:N921)</f>
        <v>0</v>
      </c>
      <c r="O922" s="359"/>
    </row>
    <row r="923" spans="1:15" s="1576" customFormat="1" ht="33.75">
      <c r="A923" s="1457">
        <v>913</v>
      </c>
      <c r="B923" s="533"/>
      <c r="C923" s="67">
        <v>175</v>
      </c>
      <c r="D923" s="836" t="s">
        <v>839</v>
      </c>
      <c r="E923" s="525" t="s">
        <v>33</v>
      </c>
      <c r="F923" s="1359"/>
      <c r="G923" s="1359"/>
      <c r="H923" s="1360"/>
      <c r="I923" s="1402"/>
      <c r="J923" s="1403"/>
      <c r="K923" s="1403"/>
      <c r="L923" s="1403"/>
      <c r="M923" s="1403"/>
      <c r="N923" s="653"/>
      <c r="O923" s="359"/>
    </row>
    <row r="924" spans="1:15" s="53" customFormat="1" ht="16.5">
      <c r="A924" s="1457">
        <v>914</v>
      </c>
      <c r="B924" s="524"/>
      <c r="C924" s="67"/>
      <c r="D924" s="68" t="s">
        <v>875</v>
      </c>
      <c r="E924" s="525"/>
      <c r="F924" s="526"/>
      <c r="G924" s="526"/>
      <c r="H924" s="527"/>
      <c r="I924" s="1423">
        <f>SUM(J924:N924)</f>
        <v>50</v>
      </c>
      <c r="J924" s="80"/>
      <c r="K924" s="80"/>
      <c r="L924" s="80">
        <v>50</v>
      </c>
      <c r="M924" s="80"/>
      <c r="N924" s="81"/>
      <c r="O924" s="59"/>
    </row>
    <row r="925" spans="1:15" s="532" customFormat="1" ht="17.25">
      <c r="A925" s="1457">
        <v>915</v>
      </c>
      <c r="B925" s="528"/>
      <c r="C925" s="83"/>
      <c r="D925" s="76" t="s">
        <v>603</v>
      </c>
      <c r="E925" s="529"/>
      <c r="F925" s="530"/>
      <c r="G925" s="530"/>
      <c r="H925" s="531"/>
      <c r="I925" s="1402">
        <f>SUM(J925:N925)</f>
        <v>0</v>
      </c>
      <c r="J925" s="650"/>
      <c r="K925" s="650"/>
      <c r="L925" s="650"/>
      <c r="M925" s="650"/>
      <c r="N925" s="651"/>
      <c r="O925" s="82"/>
    </row>
    <row r="926" spans="1:15" s="1576" customFormat="1" ht="17.25">
      <c r="A926" s="1457">
        <v>916</v>
      </c>
      <c r="B926" s="533"/>
      <c r="C926" s="67"/>
      <c r="D926" s="534" t="s">
        <v>984</v>
      </c>
      <c r="E926" s="525"/>
      <c r="F926" s="535"/>
      <c r="G926" s="535"/>
      <c r="H926" s="536"/>
      <c r="I926" s="340">
        <f>SUM(J926:N926)</f>
        <v>50</v>
      </c>
      <c r="J926" s="652">
        <f>SUM(J924:J925)</f>
        <v>0</v>
      </c>
      <c r="K926" s="652">
        <f>SUM(K924:K925)</f>
        <v>0</v>
      </c>
      <c r="L926" s="652">
        <f>SUM(L924:L925)</f>
        <v>50</v>
      </c>
      <c r="M926" s="652">
        <f>SUM(M924:M925)</f>
        <v>0</v>
      </c>
      <c r="N926" s="653">
        <f>SUM(N924:N925)</f>
        <v>0</v>
      </c>
      <c r="O926" s="359"/>
    </row>
    <row r="927" spans="1:14" s="1576" customFormat="1" ht="21.75" customHeight="1">
      <c r="A927" s="1457">
        <v>917</v>
      </c>
      <c r="B927" s="533"/>
      <c r="C927" s="73">
        <v>176</v>
      </c>
      <c r="D927" s="836" t="s">
        <v>840</v>
      </c>
      <c r="E927" s="525" t="s">
        <v>33</v>
      </c>
      <c r="F927" s="1359"/>
      <c r="G927" s="1359"/>
      <c r="H927" s="1360"/>
      <c r="I927" s="1402"/>
      <c r="J927" s="1403"/>
      <c r="K927" s="1403"/>
      <c r="L927" s="1403"/>
      <c r="M927" s="1403"/>
      <c r="N927" s="653"/>
    </row>
    <row r="928" spans="1:15" s="53" customFormat="1" ht="16.5">
      <c r="A928" s="1457">
        <v>918</v>
      </c>
      <c r="B928" s="524"/>
      <c r="C928" s="67"/>
      <c r="D928" s="68" t="s">
        <v>875</v>
      </c>
      <c r="E928" s="525"/>
      <c r="F928" s="526"/>
      <c r="G928" s="526"/>
      <c r="H928" s="527"/>
      <c r="I928" s="1423">
        <f>SUM(J928:N928)</f>
        <v>50</v>
      </c>
      <c r="J928" s="80"/>
      <c r="K928" s="80"/>
      <c r="L928" s="80">
        <v>50</v>
      </c>
      <c r="M928" s="80"/>
      <c r="N928" s="81"/>
      <c r="O928" s="59"/>
    </row>
    <row r="929" spans="1:15" s="532" customFormat="1" ht="17.25">
      <c r="A929" s="1457">
        <v>919</v>
      </c>
      <c r="B929" s="528"/>
      <c r="C929" s="83"/>
      <c r="D929" s="76" t="s">
        <v>603</v>
      </c>
      <c r="E929" s="529"/>
      <c r="F929" s="530"/>
      <c r="G929" s="530"/>
      <c r="H929" s="531"/>
      <c r="I929" s="1402">
        <f>SUM(J929:N929)</f>
        <v>0</v>
      </c>
      <c r="J929" s="650"/>
      <c r="K929" s="650"/>
      <c r="L929" s="650"/>
      <c r="M929" s="650"/>
      <c r="N929" s="651"/>
      <c r="O929" s="82"/>
    </row>
    <row r="930" spans="1:15" s="1576" customFormat="1" ht="17.25">
      <c r="A930" s="1457">
        <v>920</v>
      </c>
      <c r="B930" s="533"/>
      <c r="C930" s="67"/>
      <c r="D930" s="534" t="s">
        <v>984</v>
      </c>
      <c r="E930" s="525"/>
      <c r="F930" s="535"/>
      <c r="G930" s="535"/>
      <c r="H930" s="536"/>
      <c r="I930" s="340">
        <f>SUM(J930:N930)</f>
        <v>50</v>
      </c>
      <c r="J930" s="652">
        <f>SUM(J928:J929)</f>
        <v>0</v>
      </c>
      <c r="K930" s="652">
        <f>SUM(K928:K929)</f>
        <v>0</v>
      </c>
      <c r="L930" s="652">
        <f>SUM(L928:L929)</f>
        <v>50</v>
      </c>
      <c r="M930" s="652">
        <f>SUM(M928:M929)</f>
        <v>0</v>
      </c>
      <c r="N930" s="653">
        <f>SUM(N928:N929)</f>
        <v>0</v>
      </c>
      <c r="O930" s="359"/>
    </row>
    <row r="931" spans="1:14" s="1576" customFormat="1" ht="17.25">
      <c r="A931" s="1457">
        <v>921</v>
      </c>
      <c r="B931" s="533"/>
      <c r="C931" s="73">
        <v>177</v>
      </c>
      <c r="D931" s="836" t="s">
        <v>841</v>
      </c>
      <c r="E931" s="525" t="s">
        <v>33</v>
      </c>
      <c r="F931" s="1359"/>
      <c r="G931" s="1359"/>
      <c r="H931" s="1360"/>
      <c r="I931" s="1402"/>
      <c r="J931" s="1403"/>
      <c r="K931" s="1403"/>
      <c r="L931" s="1403"/>
      <c r="M931" s="1403"/>
      <c r="N931" s="653"/>
    </row>
    <row r="932" spans="1:15" s="53" customFormat="1" ht="16.5">
      <c r="A932" s="1457">
        <v>922</v>
      </c>
      <c r="B932" s="524"/>
      <c r="C932" s="67"/>
      <c r="D932" s="68" t="s">
        <v>875</v>
      </c>
      <c r="E932" s="525"/>
      <c r="F932" s="526"/>
      <c r="G932" s="526"/>
      <c r="H932" s="527"/>
      <c r="I932" s="1423">
        <f>SUM(J932:N932)</f>
        <v>83</v>
      </c>
      <c r="J932" s="80"/>
      <c r="K932" s="80"/>
      <c r="L932" s="80">
        <v>83</v>
      </c>
      <c r="M932" s="80"/>
      <c r="N932" s="81"/>
      <c r="O932" s="59"/>
    </row>
    <row r="933" spans="1:15" s="532" customFormat="1" ht="17.25">
      <c r="A933" s="1457">
        <v>923</v>
      </c>
      <c r="B933" s="528"/>
      <c r="C933" s="83"/>
      <c r="D933" s="76" t="s">
        <v>603</v>
      </c>
      <c r="E933" s="529"/>
      <c r="F933" s="530"/>
      <c r="G933" s="530"/>
      <c r="H933" s="531"/>
      <c r="I933" s="1402">
        <f>SUM(J933:N933)</f>
        <v>0</v>
      </c>
      <c r="J933" s="650"/>
      <c r="K933" s="650"/>
      <c r="L933" s="650"/>
      <c r="M933" s="650"/>
      <c r="N933" s="651"/>
      <c r="O933" s="82"/>
    </row>
    <row r="934" spans="1:15" s="1576" customFormat="1" ht="17.25">
      <c r="A934" s="1457">
        <v>924</v>
      </c>
      <c r="B934" s="533"/>
      <c r="C934" s="67"/>
      <c r="D934" s="534" t="s">
        <v>984</v>
      </c>
      <c r="E934" s="525"/>
      <c r="F934" s="535"/>
      <c r="G934" s="535"/>
      <c r="H934" s="536"/>
      <c r="I934" s="340">
        <f>SUM(J934:N934)</f>
        <v>83</v>
      </c>
      <c r="J934" s="652">
        <f>SUM(J932:J933)</f>
        <v>0</v>
      </c>
      <c r="K934" s="652">
        <f>SUM(K932:K933)</f>
        <v>0</v>
      </c>
      <c r="L934" s="652">
        <f>SUM(L932:L933)</f>
        <v>83</v>
      </c>
      <c r="M934" s="652">
        <f>SUM(M932:M933)</f>
        <v>0</v>
      </c>
      <c r="N934" s="653">
        <f>SUM(N932:N933)</f>
        <v>0</v>
      </c>
      <c r="O934" s="359"/>
    </row>
    <row r="935" spans="1:14" s="1576" customFormat="1" ht="19.5" customHeight="1">
      <c r="A935" s="1457">
        <v>925</v>
      </c>
      <c r="B935" s="533"/>
      <c r="C935" s="73">
        <v>178</v>
      </c>
      <c r="D935" s="836" t="s">
        <v>842</v>
      </c>
      <c r="E935" s="525" t="s">
        <v>33</v>
      </c>
      <c r="F935" s="1359"/>
      <c r="G935" s="1359"/>
      <c r="H935" s="1360"/>
      <c r="I935" s="1402"/>
      <c r="J935" s="1403"/>
      <c r="K935" s="1403"/>
      <c r="L935" s="1403"/>
      <c r="M935" s="1403"/>
      <c r="N935" s="653"/>
    </row>
    <row r="936" spans="1:15" s="53" customFormat="1" ht="16.5">
      <c r="A936" s="1457">
        <v>926</v>
      </c>
      <c r="B936" s="524"/>
      <c r="C936" s="67"/>
      <c r="D936" s="68" t="s">
        <v>875</v>
      </c>
      <c r="E936" s="525"/>
      <c r="F936" s="526"/>
      <c r="G936" s="526"/>
      <c r="H936" s="527"/>
      <c r="I936" s="1423">
        <f>SUM(J936:N936)</f>
        <v>10</v>
      </c>
      <c r="J936" s="80"/>
      <c r="K936" s="80"/>
      <c r="L936" s="80">
        <v>10</v>
      </c>
      <c r="M936" s="80"/>
      <c r="N936" s="81"/>
      <c r="O936" s="59"/>
    </row>
    <row r="937" spans="1:15" s="532" customFormat="1" ht="17.25">
      <c r="A937" s="1457">
        <v>927</v>
      </c>
      <c r="B937" s="528"/>
      <c r="C937" s="83"/>
      <c r="D937" s="76" t="s">
        <v>603</v>
      </c>
      <c r="E937" s="529"/>
      <c r="F937" s="530"/>
      <c r="G937" s="530"/>
      <c r="H937" s="531"/>
      <c r="I937" s="1402">
        <f>SUM(J937:N937)</f>
        <v>0</v>
      </c>
      <c r="J937" s="650"/>
      <c r="K937" s="650"/>
      <c r="L937" s="650"/>
      <c r="M937" s="650"/>
      <c r="N937" s="651"/>
      <c r="O937" s="82"/>
    </row>
    <row r="938" spans="1:15" s="1576" customFormat="1" ht="17.25">
      <c r="A938" s="1457">
        <v>928</v>
      </c>
      <c r="B938" s="533"/>
      <c r="C938" s="67"/>
      <c r="D938" s="534" t="s">
        <v>984</v>
      </c>
      <c r="E938" s="525"/>
      <c r="F938" s="535"/>
      <c r="G938" s="535"/>
      <c r="H938" s="536"/>
      <c r="I938" s="340">
        <f>SUM(J938:N938)</f>
        <v>10</v>
      </c>
      <c r="J938" s="652">
        <f>SUM(J936:J937)</f>
        <v>0</v>
      </c>
      <c r="K938" s="652">
        <f>SUM(K936:K937)</f>
        <v>0</v>
      </c>
      <c r="L938" s="652">
        <f>SUM(L936:L937)</f>
        <v>10</v>
      </c>
      <c r="M938" s="652">
        <f>SUM(M936:M937)</f>
        <v>0</v>
      </c>
      <c r="N938" s="653">
        <f>SUM(N936:N937)</f>
        <v>0</v>
      </c>
      <c r="O938" s="359"/>
    </row>
    <row r="939" spans="1:15" s="1576" customFormat="1" ht="17.25">
      <c r="A939" s="1457">
        <v>929</v>
      </c>
      <c r="B939" s="533"/>
      <c r="C939" s="67">
        <v>179</v>
      </c>
      <c r="D939" s="836" t="s">
        <v>843</v>
      </c>
      <c r="E939" s="525" t="s">
        <v>33</v>
      </c>
      <c r="F939" s="1359"/>
      <c r="G939" s="1359"/>
      <c r="H939" s="1360"/>
      <c r="I939" s="1402"/>
      <c r="J939" s="1403"/>
      <c r="K939" s="1403"/>
      <c r="L939" s="1403"/>
      <c r="M939" s="1403"/>
      <c r="N939" s="653"/>
      <c r="O939" s="359"/>
    </row>
    <row r="940" spans="1:15" s="53" customFormat="1" ht="16.5">
      <c r="A940" s="1457">
        <v>930</v>
      </c>
      <c r="B940" s="524"/>
      <c r="C940" s="67"/>
      <c r="D940" s="68" t="s">
        <v>875</v>
      </c>
      <c r="E940" s="525"/>
      <c r="F940" s="526"/>
      <c r="G940" s="526"/>
      <c r="H940" s="527"/>
      <c r="I940" s="1423">
        <f>SUM(J940:N940)</f>
        <v>20</v>
      </c>
      <c r="J940" s="80"/>
      <c r="K940" s="80"/>
      <c r="L940" s="80">
        <v>20</v>
      </c>
      <c r="M940" s="80"/>
      <c r="N940" s="81"/>
      <c r="O940" s="59"/>
    </row>
    <row r="941" spans="1:15" s="532" customFormat="1" ht="17.25">
      <c r="A941" s="1457">
        <v>931</v>
      </c>
      <c r="B941" s="528"/>
      <c r="C941" s="83"/>
      <c r="D941" s="76" t="s">
        <v>603</v>
      </c>
      <c r="E941" s="529"/>
      <c r="F941" s="530"/>
      <c r="G941" s="530"/>
      <c r="H941" s="531"/>
      <c r="I941" s="1402">
        <f>SUM(J941:N941)</f>
        <v>0</v>
      </c>
      <c r="J941" s="650"/>
      <c r="K941" s="650"/>
      <c r="L941" s="650"/>
      <c r="M941" s="650"/>
      <c r="N941" s="651"/>
      <c r="O941" s="82"/>
    </row>
    <row r="942" spans="1:15" s="1576" customFormat="1" ht="17.25">
      <c r="A942" s="1457">
        <v>932</v>
      </c>
      <c r="B942" s="533"/>
      <c r="C942" s="67"/>
      <c r="D942" s="534" t="s">
        <v>984</v>
      </c>
      <c r="E942" s="525"/>
      <c r="F942" s="535"/>
      <c r="G942" s="535"/>
      <c r="H942" s="536"/>
      <c r="I942" s="340">
        <f>SUM(J942:N942)</f>
        <v>20</v>
      </c>
      <c r="J942" s="652">
        <f>SUM(J940:J941)</f>
        <v>0</v>
      </c>
      <c r="K942" s="652">
        <f>SUM(K940:K941)</f>
        <v>0</v>
      </c>
      <c r="L942" s="652">
        <f>SUM(L940:L941)</f>
        <v>20</v>
      </c>
      <c r="M942" s="652">
        <f>SUM(M940:M941)</f>
        <v>0</v>
      </c>
      <c r="N942" s="653">
        <f>SUM(N940:N941)</f>
        <v>0</v>
      </c>
      <c r="O942" s="359"/>
    </row>
    <row r="943" spans="1:15" s="1576" customFormat="1" ht="17.25">
      <c r="A943" s="1457">
        <v>933</v>
      </c>
      <c r="B943" s="533"/>
      <c r="C943" s="67">
        <v>180</v>
      </c>
      <c r="D943" s="836" t="s">
        <v>844</v>
      </c>
      <c r="E943" s="525" t="s">
        <v>33</v>
      </c>
      <c r="F943" s="1359"/>
      <c r="G943" s="1359"/>
      <c r="H943" s="1360"/>
      <c r="I943" s="1402"/>
      <c r="J943" s="1403"/>
      <c r="K943" s="1403"/>
      <c r="L943" s="1403"/>
      <c r="M943" s="1403"/>
      <c r="N943" s="653"/>
      <c r="O943" s="359"/>
    </row>
    <row r="944" spans="1:15" s="53" customFormat="1" ht="16.5">
      <c r="A944" s="1457">
        <v>934</v>
      </c>
      <c r="B944" s="524"/>
      <c r="C944" s="67"/>
      <c r="D944" s="68" t="s">
        <v>875</v>
      </c>
      <c r="E944" s="525"/>
      <c r="F944" s="526"/>
      <c r="G944" s="526"/>
      <c r="H944" s="527"/>
      <c r="I944" s="1423">
        <f>SUM(J944:N944)</f>
        <v>78</v>
      </c>
      <c r="J944" s="80"/>
      <c r="K944" s="80"/>
      <c r="L944" s="80">
        <v>78</v>
      </c>
      <c r="M944" s="80"/>
      <c r="N944" s="81"/>
      <c r="O944" s="59"/>
    </row>
    <row r="945" spans="1:15" s="532" customFormat="1" ht="17.25">
      <c r="A945" s="1457">
        <v>935</v>
      </c>
      <c r="B945" s="528"/>
      <c r="C945" s="83"/>
      <c r="D945" s="76" t="s">
        <v>603</v>
      </c>
      <c r="E945" s="529"/>
      <c r="F945" s="530"/>
      <c r="G945" s="530"/>
      <c r="H945" s="531"/>
      <c r="I945" s="1402">
        <f>SUM(J945:N945)</f>
        <v>0</v>
      </c>
      <c r="J945" s="650"/>
      <c r="K945" s="650"/>
      <c r="L945" s="650"/>
      <c r="M945" s="650"/>
      <c r="N945" s="651"/>
      <c r="O945" s="82"/>
    </row>
    <row r="946" spans="1:15" s="1576" customFormat="1" ht="17.25">
      <c r="A946" s="1457">
        <v>936</v>
      </c>
      <c r="B946" s="533"/>
      <c r="C946" s="67"/>
      <c r="D946" s="534" t="s">
        <v>984</v>
      </c>
      <c r="E946" s="525"/>
      <c r="F946" s="535"/>
      <c r="G946" s="535"/>
      <c r="H946" s="536"/>
      <c r="I946" s="340">
        <f>SUM(J946:N946)</f>
        <v>78</v>
      </c>
      <c r="J946" s="652">
        <f>SUM(J944:J945)</f>
        <v>0</v>
      </c>
      <c r="K946" s="652">
        <f>SUM(K944:K945)</f>
        <v>0</v>
      </c>
      <c r="L946" s="652">
        <f>SUM(L944:L945)</f>
        <v>78</v>
      </c>
      <c r="M946" s="652">
        <f>SUM(M944:M945)</f>
        <v>0</v>
      </c>
      <c r="N946" s="653">
        <f>SUM(N944:N945)</f>
        <v>0</v>
      </c>
      <c r="O946" s="359"/>
    </row>
    <row r="947" spans="1:14" s="1576" customFormat="1" ht="19.5" customHeight="1">
      <c r="A947" s="1457">
        <v>937</v>
      </c>
      <c r="B947" s="533"/>
      <c r="C947" s="73">
        <v>181</v>
      </c>
      <c r="D947" s="836" t="s">
        <v>845</v>
      </c>
      <c r="E947" s="525" t="s">
        <v>33</v>
      </c>
      <c r="F947" s="1359"/>
      <c r="G947" s="1359"/>
      <c r="H947" s="1360"/>
      <c r="I947" s="1402"/>
      <c r="J947" s="1403"/>
      <c r="K947" s="1403"/>
      <c r="L947" s="1403"/>
      <c r="M947" s="1403"/>
      <c r="N947" s="653"/>
    </row>
    <row r="948" spans="1:15" s="53" customFormat="1" ht="16.5">
      <c r="A948" s="1457">
        <v>938</v>
      </c>
      <c r="B948" s="524"/>
      <c r="C948" s="67"/>
      <c r="D948" s="68" t="s">
        <v>875</v>
      </c>
      <c r="E948" s="525"/>
      <c r="F948" s="526"/>
      <c r="G948" s="526"/>
      <c r="H948" s="527"/>
      <c r="I948" s="1423">
        <f>SUM(J948:N948)</f>
        <v>20</v>
      </c>
      <c r="J948" s="80"/>
      <c r="K948" s="80"/>
      <c r="L948" s="80">
        <v>20</v>
      </c>
      <c r="M948" s="80"/>
      <c r="N948" s="81"/>
      <c r="O948" s="59"/>
    </row>
    <row r="949" spans="1:15" s="532" customFormat="1" ht="17.25">
      <c r="A949" s="1457">
        <v>939</v>
      </c>
      <c r="B949" s="528"/>
      <c r="C949" s="83"/>
      <c r="D949" s="76" t="s">
        <v>603</v>
      </c>
      <c r="E949" s="529"/>
      <c r="F949" s="530"/>
      <c r="G949" s="530"/>
      <c r="H949" s="531"/>
      <c r="I949" s="1402">
        <f>SUM(J949:N949)</f>
        <v>0</v>
      </c>
      <c r="J949" s="650"/>
      <c r="K949" s="650"/>
      <c r="L949" s="650"/>
      <c r="M949" s="650"/>
      <c r="N949" s="651"/>
      <c r="O949" s="82"/>
    </row>
    <row r="950" spans="1:15" s="1576" customFormat="1" ht="17.25">
      <c r="A950" s="1457">
        <v>940</v>
      </c>
      <c r="B950" s="533"/>
      <c r="C950" s="67"/>
      <c r="D950" s="534" t="s">
        <v>984</v>
      </c>
      <c r="E950" s="525"/>
      <c r="F950" s="535"/>
      <c r="G950" s="535"/>
      <c r="H950" s="536"/>
      <c r="I950" s="340">
        <f>SUM(J950:N950)</f>
        <v>20</v>
      </c>
      <c r="J950" s="652">
        <f>SUM(J948:J949)</f>
        <v>0</v>
      </c>
      <c r="K950" s="652">
        <f>SUM(K948:K949)</f>
        <v>0</v>
      </c>
      <c r="L950" s="652">
        <f>SUM(L948:L949)</f>
        <v>20</v>
      </c>
      <c r="M950" s="652">
        <f>SUM(M948:M949)</f>
        <v>0</v>
      </c>
      <c r="N950" s="653">
        <f>SUM(N948:N949)</f>
        <v>0</v>
      </c>
      <c r="O950" s="359"/>
    </row>
    <row r="951" spans="1:15" s="1576" customFormat="1" ht="19.5" customHeight="1">
      <c r="A951" s="1457">
        <v>941</v>
      </c>
      <c r="B951" s="533"/>
      <c r="C951" s="67">
        <v>182</v>
      </c>
      <c r="D951" s="836" t="s">
        <v>846</v>
      </c>
      <c r="E951" s="525" t="s">
        <v>33</v>
      </c>
      <c r="F951" s="1359"/>
      <c r="G951" s="1359"/>
      <c r="H951" s="1360"/>
      <c r="I951" s="1402"/>
      <c r="J951" s="1403"/>
      <c r="K951" s="1403"/>
      <c r="L951" s="1403"/>
      <c r="M951" s="1403"/>
      <c r="N951" s="653"/>
      <c r="O951" s="359"/>
    </row>
    <row r="952" spans="1:15" s="53" customFormat="1" ht="16.5">
      <c r="A952" s="1457">
        <v>942</v>
      </c>
      <c r="B952" s="524"/>
      <c r="C952" s="67"/>
      <c r="D952" s="68" t="s">
        <v>875</v>
      </c>
      <c r="E952" s="525"/>
      <c r="F952" s="526"/>
      <c r="G952" s="526"/>
      <c r="H952" s="527"/>
      <c r="I952" s="1423">
        <f>SUM(J952:N952)</f>
        <v>57</v>
      </c>
      <c r="J952" s="80"/>
      <c r="K952" s="80"/>
      <c r="L952" s="80">
        <v>57</v>
      </c>
      <c r="M952" s="80"/>
      <c r="N952" s="81"/>
      <c r="O952" s="59"/>
    </row>
    <row r="953" spans="1:15" s="532" customFormat="1" ht="17.25">
      <c r="A953" s="1457">
        <v>943</v>
      </c>
      <c r="B953" s="528"/>
      <c r="C953" s="83"/>
      <c r="D953" s="76" t="s">
        <v>603</v>
      </c>
      <c r="E953" s="529"/>
      <c r="F953" s="530"/>
      <c r="G953" s="530"/>
      <c r="H953" s="531"/>
      <c r="I953" s="1402">
        <f>SUM(J953:N953)</f>
        <v>0</v>
      </c>
      <c r="J953" s="650"/>
      <c r="K953" s="650"/>
      <c r="L953" s="650"/>
      <c r="M953" s="650"/>
      <c r="N953" s="651"/>
      <c r="O953" s="82"/>
    </row>
    <row r="954" spans="1:15" s="1576" customFormat="1" ht="17.25">
      <c r="A954" s="1457">
        <v>944</v>
      </c>
      <c r="B954" s="533"/>
      <c r="C954" s="67"/>
      <c r="D954" s="534" t="s">
        <v>984</v>
      </c>
      <c r="E954" s="525"/>
      <c r="F954" s="535"/>
      <c r="G954" s="535"/>
      <c r="H954" s="536"/>
      <c r="I954" s="340">
        <f>SUM(J954:N954)</f>
        <v>57</v>
      </c>
      <c r="J954" s="652">
        <f>SUM(J952:J953)</f>
        <v>0</v>
      </c>
      <c r="K954" s="652">
        <f>SUM(K952:K953)</f>
        <v>0</v>
      </c>
      <c r="L954" s="652">
        <f>SUM(L952:L953)</f>
        <v>57</v>
      </c>
      <c r="M954" s="652">
        <f>SUM(M952:M953)</f>
        <v>0</v>
      </c>
      <c r="N954" s="653">
        <f>SUM(N952:N953)</f>
        <v>0</v>
      </c>
      <c r="O954" s="359"/>
    </row>
    <row r="955" spans="1:15" s="1576" customFormat="1" ht="19.5" customHeight="1">
      <c r="A955" s="1457">
        <v>945</v>
      </c>
      <c r="B955" s="533"/>
      <c r="C955" s="67">
        <v>183</v>
      </c>
      <c r="D955" s="836" t="s">
        <v>847</v>
      </c>
      <c r="E955" s="525" t="s">
        <v>33</v>
      </c>
      <c r="F955" s="1359"/>
      <c r="G955" s="1359"/>
      <c r="H955" s="1360"/>
      <c r="I955" s="1402"/>
      <c r="J955" s="1403"/>
      <c r="K955" s="1403"/>
      <c r="L955" s="1403"/>
      <c r="M955" s="1403"/>
      <c r="N955" s="653"/>
      <c r="O955" s="359"/>
    </row>
    <row r="956" spans="1:15" s="53" customFormat="1" ht="16.5">
      <c r="A956" s="1457">
        <v>946</v>
      </c>
      <c r="B956" s="524"/>
      <c r="C956" s="67"/>
      <c r="D956" s="68" t="s">
        <v>875</v>
      </c>
      <c r="E956" s="525"/>
      <c r="F956" s="526"/>
      <c r="G956" s="526"/>
      <c r="H956" s="527"/>
      <c r="I956" s="1423">
        <f>SUM(J956:N956)</f>
        <v>20</v>
      </c>
      <c r="J956" s="80"/>
      <c r="K956" s="80"/>
      <c r="L956" s="80">
        <v>20</v>
      </c>
      <c r="M956" s="80"/>
      <c r="N956" s="81"/>
      <c r="O956" s="59"/>
    </row>
    <row r="957" spans="1:15" s="532" customFormat="1" ht="17.25">
      <c r="A957" s="1457">
        <v>947</v>
      </c>
      <c r="B957" s="528"/>
      <c r="C957" s="83"/>
      <c r="D957" s="76" t="s">
        <v>603</v>
      </c>
      <c r="E957" s="529"/>
      <c r="F957" s="530"/>
      <c r="G957" s="530"/>
      <c r="H957" s="531"/>
      <c r="I957" s="1402">
        <f>SUM(J957:N957)</f>
        <v>0</v>
      </c>
      <c r="J957" s="650"/>
      <c r="K957" s="650"/>
      <c r="L957" s="650"/>
      <c r="M957" s="650"/>
      <c r="N957" s="651"/>
      <c r="O957" s="82"/>
    </row>
    <row r="958" spans="1:15" s="1576" customFormat="1" ht="17.25">
      <c r="A958" s="1457">
        <v>948</v>
      </c>
      <c r="B958" s="533"/>
      <c r="C958" s="67"/>
      <c r="D958" s="534" t="s">
        <v>984</v>
      </c>
      <c r="E958" s="525"/>
      <c r="F958" s="535"/>
      <c r="G958" s="535"/>
      <c r="H958" s="536"/>
      <c r="I958" s="340">
        <f>SUM(J958:N958)</f>
        <v>20</v>
      </c>
      <c r="J958" s="652">
        <f>SUM(J956:J957)</f>
        <v>0</v>
      </c>
      <c r="K958" s="652">
        <f>SUM(K956:K957)</f>
        <v>0</v>
      </c>
      <c r="L958" s="652">
        <f>SUM(L956:L957)</f>
        <v>20</v>
      </c>
      <c r="M958" s="652">
        <f>SUM(M956:M957)</f>
        <v>0</v>
      </c>
      <c r="N958" s="653">
        <f>SUM(N956:N957)</f>
        <v>0</v>
      </c>
      <c r="O958" s="359"/>
    </row>
    <row r="959" spans="1:15" s="1576" customFormat="1" ht="19.5" customHeight="1">
      <c r="A959" s="1457">
        <v>949</v>
      </c>
      <c r="B959" s="533"/>
      <c r="C959" s="67">
        <v>184</v>
      </c>
      <c r="D959" s="836" t="s">
        <v>848</v>
      </c>
      <c r="E959" s="525" t="s">
        <v>33</v>
      </c>
      <c r="F959" s="1359"/>
      <c r="G959" s="1359"/>
      <c r="H959" s="1360"/>
      <c r="I959" s="1402"/>
      <c r="J959" s="1403"/>
      <c r="K959" s="1403"/>
      <c r="L959" s="1403"/>
      <c r="M959" s="1403"/>
      <c r="N959" s="653"/>
      <c r="O959" s="359"/>
    </row>
    <row r="960" spans="1:15" s="53" customFormat="1" ht="16.5">
      <c r="A960" s="1457">
        <v>950</v>
      </c>
      <c r="B960" s="524"/>
      <c r="C960" s="67"/>
      <c r="D960" s="68" t="s">
        <v>875</v>
      </c>
      <c r="E960" s="525"/>
      <c r="F960" s="526"/>
      <c r="G960" s="526"/>
      <c r="H960" s="527"/>
      <c r="I960" s="1423">
        <f>SUM(J960:N960)</f>
        <v>100</v>
      </c>
      <c r="J960" s="80"/>
      <c r="K960" s="80"/>
      <c r="L960" s="80">
        <v>100</v>
      </c>
      <c r="M960" s="80"/>
      <c r="N960" s="81"/>
      <c r="O960" s="59"/>
    </row>
    <row r="961" spans="1:15" s="532" customFormat="1" ht="17.25">
      <c r="A961" s="1457">
        <v>951</v>
      </c>
      <c r="B961" s="528"/>
      <c r="C961" s="83"/>
      <c r="D961" s="76" t="s">
        <v>603</v>
      </c>
      <c r="E961" s="529"/>
      <c r="F961" s="530"/>
      <c r="G961" s="530"/>
      <c r="H961" s="531"/>
      <c r="I961" s="1402">
        <f>SUM(J961:N961)</f>
        <v>0</v>
      </c>
      <c r="J961" s="650"/>
      <c r="K961" s="650"/>
      <c r="L961" s="650"/>
      <c r="M961" s="650"/>
      <c r="N961" s="651"/>
      <c r="O961" s="82"/>
    </row>
    <row r="962" spans="1:15" s="1576" customFormat="1" ht="17.25">
      <c r="A962" s="1457">
        <v>952</v>
      </c>
      <c r="B962" s="533"/>
      <c r="C962" s="67"/>
      <c r="D962" s="534" t="s">
        <v>984</v>
      </c>
      <c r="E962" s="525"/>
      <c r="F962" s="535"/>
      <c r="G962" s="535"/>
      <c r="H962" s="536"/>
      <c r="I962" s="340">
        <f>SUM(J962:N962)</f>
        <v>100</v>
      </c>
      <c r="J962" s="652">
        <f>SUM(J960:J961)</f>
        <v>0</v>
      </c>
      <c r="K962" s="652">
        <f>SUM(K960:K961)</f>
        <v>0</v>
      </c>
      <c r="L962" s="652">
        <f>SUM(L960:L961)</f>
        <v>100</v>
      </c>
      <c r="M962" s="652">
        <f>SUM(M960:M961)</f>
        <v>0</v>
      </c>
      <c r="N962" s="653">
        <f>SUM(N960:N961)</f>
        <v>0</v>
      </c>
      <c r="O962" s="359"/>
    </row>
    <row r="963" spans="1:15" s="1576" customFormat="1" ht="19.5" customHeight="1">
      <c r="A963" s="1457">
        <v>953</v>
      </c>
      <c r="B963" s="533"/>
      <c r="C963" s="67">
        <v>185</v>
      </c>
      <c r="D963" s="836" t="s">
        <v>849</v>
      </c>
      <c r="E963" s="525" t="s">
        <v>33</v>
      </c>
      <c r="F963" s="1359"/>
      <c r="G963" s="1359"/>
      <c r="H963" s="1360"/>
      <c r="I963" s="1402"/>
      <c r="J963" s="1403"/>
      <c r="K963" s="1403"/>
      <c r="L963" s="1403"/>
      <c r="M963" s="1403"/>
      <c r="N963" s="653"/>
      <c r="O963" s="359"/>
    </row>
    <row r="964" spans="1:15" s="53" customFormat="1" ht="16.5">
      <c r="A964" s="1457">
        <v>954</v>
      </c>
      <c r="B964" s="524"/>
      <c r="C964" s="67"/>
      <c r="D964" s="68" t="s">
        <v>875</v>
      </c>
      <c r="E964" s="525"/>
      <c r="F964" s="526"/>
      <c r="G964" s="526"/>
      <c r="H964" s="527"/>
      <c r="I964" s="1423">
        <f>SUM(J964:N964)</f>
        <v>77</v>
      </c>
      <c r="J964" s="80"/>
      <c r="K964" s="80"/>
      <c r="L964" s="80">
        <v>77</v>
      </c>
      <c r="M964" s="80"/>
      <c r="N964" s="81"/>
      <c r="O964" s="59"/>
    </row>
    <row r="965" spans="1:15" s="532" customFormat="1" ht="17.25">
      <c r="A965" s="1457">
        <v>955</v>
      </c>
      <c r="B965" s="528"/>
      <c r="C965" s="83"/>
      <c r="D965" s="76" t="s">
        <v>603</v>
      </c>
      <c r="E965" s="529"/>
      <c r="F965" s="530"/>
      <c r="G965" s="530"/>
      <c r="H965" s="531"/>
      <c r="I965" s="1402">
        <f>SUM(J965:N965)</f>
        <v>0</v>
      </c>
      <c r="J965" s="650"/>
      <c r="K965" s="650"/>
      <c r="L965" s="650"/>
      <c r="M965" s="650"/>
      <c r="N965" s="651"/>
      <c r="O965" s="82"/>
    </row>
    <row r="966" spans="1:15" s="1576" customFormat="1" ht="17.25">
      <c r="A966" s="1457">
        <v>956</v>
      </c>
      <c r="B966" s="533"/>
      <c r="C966" s="67"/>
      <c r="D966" s="534" t="s">
        <v>984</v>
      </c>
      <c r="E966" s="525"/>
      <c r="F966" s="535"/>
      <c r="G966" s="535"/>
      <c r="H966" s="536"/>
      <c r="I966" s="340">
        <f>SUM(J966:N966)</f>
        <v>77</v>
      </c>
      <c r="J966" s="652">
        <f>SUM(J964:J965)</f>
        <v>0</v>
      </c>
      <c r="K966" s="652">
        <f>SUM(K964:K965)</f>
        <v>0</v>
      </c>
      <c r="L966" s="652">
        <f>SUM(L964:L965)</f>
        <v>77</v>
      </c>
      <c r="M966" s="652">
        <f>SUM(M964:M965)</f>
        <v>0</v>
      </c>
      <c r="N966" s="653">
        <f>SUM(N964:N965)</f>
        <v>0</v>
      </c>
      <c r="O966" s="359"/>
    </row>
    <row r="967" spans="1:15" s="1576" customFormat="1" ht="19.5" customHeight="1">
      <c r="A967" s="1457">
        <v>957</v>
      </c>
      <c r="B967" s="533"/>
      <c r="C967" s="67">
        <v>186</v>
      </c>
      <c r="D967" s="836" t="s">
        <v>850</v>
      </c>
      <c r="E967" s="525" t="s">
        <v>33</v>
      </c>
      <c r="F967" s="1359"/>
      <c r="G967" s="1359"/>
      <c r="H967" s="1360"/>
      <c r="I967" s="1402"/>
      <c r="J967" s="1403"/>
      <c r="K967" s="1403"/>
      <c r="L967" s="1403"/>
      <c r="M967" s="1403"/>
      <c r="N967" s="653"/>
      <c r="O967" s="359"/>
    </row>
    <row r="968" spans="1:15" s="53" customFormat="1" ht="16.5">
      <c r="A968" s="1457">
        <v>958</v>
      </c>
      <c r="B968" s="524"/>
      <c r="C968" s="67"/>
      <c r="D968" s="68" t="s">
        <v>875</v>
      </c>
      <c r="E968" s="525"/>
      <c r="F968" s="526"/>
      <c r="G968" s="526"/>
      <c r="H968" s="527"/>
      <c r="I968" s="1423">
        <f>SUM(J968:N968)</f>
        <v>26</v>
      </c>
      <c r="J968" s="80"/>
      <c r="K968" s="80"/>
      <c r="L968" s="80">
        <v>26</v>
      </c>
      <c r="M968" s="80"/>
      <c r="N968" s="81"/>
      <c r="O968" s="59"/>
    </row>
    <row r="969" spans="1:15" s="532" customFormat="1" ht="17.25">
      <c r="A969" s="1457">
        <v>959</v>
      </c>
      <c r="B969" s="528"/>
      <c r="C969" s="83"/>
      <c r="D969" s="76" t="s">
        <v>603</v>
      </c>
      <c r="E969" s="529"/>
      <c r="F969" s="530"/>
      <c r="G969" s="530"/>
      <c r="H969" s="531"/>
      <c r="I969" s="1402">
        <f>SUM(J969:N969)</f>
        <v>0</v>
      </c>
      <c r="J969" s="650"/>
      <c r="K969" s="650"/>
      <c r="L969" s="650"/>
      <c r="M969" s="650"/>
      <c r="N969" s="651"/>
      <c r="O969" s="82"/>
    </row>
    <row r="970" spans="1:15" s="1576" customFormat="1" ht="17.25">
      <c r="A970" s="1457">
        <v>960</v>
      </c>
      <c r="B970" s="533"/>
      <c r="C970" s="67"/>
      <c r="D970" s="534" t="s">
        <v>984</v>
      </c>
      <c r="E970" s="525"/>
      <c r="F970" s="535"/>
      <c r="G970" s="535"/>
      <c r="H970" s="536"/>
      <c r="I970" s="340">
        <f>SUM(J970:N970)</f>
        <v>26</v>
      </c>
      <c r="J970" s="652">
        <f>SUM(J968:J969)</f>
        <v>0</v>
      </c>
      <c r="K970" s="652">
        <f>SUM(K968:K969)</f>
        <v>0</v>
      </c>
      <c r="L970" s="652">
        <f>SUM(L968:L969)</f>
        <v>26</v>
      </c>
      <c r="M970" s="652">
        <f>SUM(M968:M969)</f>
        <v>0</v>
      </c>
      <c r="N970" s="653">
        <f>SUM(N968:N969)</f>
        <v>0</v>
      </c>
      <c r="O970" s="359"/>
    </row>
    <row r="971" spans="1:15" s="1576" customFormat="1" ht="19.5" customHeight="1">
      <c r="A971" s="1457">
        <v>961</v>
      </c>
      <c r="B971" s="533"/>
      <c r="C971" s="67">
        <v>187</v>
      </c>
      <c r="D971" s="836" t="s">
        <v>851</v>
      </c>
      <c r="E971" s="525" t="s">
        <v>33</v>
      </c>
      <c r="F971" s="1359"/>
      <c r="G971" s="1359"/>
      <c r="H971" s="1360"/>
      <c r="I971" s="1402"/>
      <c r="J971" s="1403"/>
      <c r="K971" s="1403"/>
      <c r="L971" s="1403"/>
      <c r="M971" s="1403"/>
      <c r="N971" s="653"/>
      <c r="O971" s="359"/>
    </row>
    <row r="972" spans="1:15" s="53" customFormat="1" ht="16.5">
      <c r="A972" s="1457">
        <v>962</v>
      </c>
      <c r="B972" s="524"/>
      <c r="C972" s="67"/>
      <c r="D972" s="68" t="s">
        <v>875</v>
      </c>
      <c r="E972" s="525"/>
      <c r="F972" s="526"/>
      <c r="G972" s="526"/>
      <c r="H972" s="527"/>
      <c r="I972" s="1423">
        <f>SUM(J972:N972)</f>
        <v>80</v>
      </c>
      <c r="J972" s="80"/>
      <c r="K972" s="80"/>
      <c r="L972" s="80">
        <v>80</v>
      </c>
      <c r="M972" s="80"/>
      <c r="N972" s="81"/>
      <c r="O972" s="59"/>
    </row>
    <row r="973" spans="1:15" s="532" customFormat="1" ht="17.25">
      <c r="A973" s="1457">
        <v>963</v>
      </c>
      <c r="B973" s="528"/>
      <c r="C973" s="83"/>
      <c r="D973" s="76" t="s">
        <v>603</v>
      </c>
      <c r="E973" s="529"/>
      <c r="F973" s="530"/>
      <c r="G973" s="530"/>
      <c r="H973" s="531"/>
      <c r="I973" s="1402">
        <f>SUM(J973:N973)</f>
        <v>0</v>
      </c>
      <c r="J973" s="650"/>
      <c r="K973" s="650"/>
      <c r="L973" s="650"/>
      <c r="M973" s="650"/>
      <c r="N973" s="651"/>
      <c r="O973" s="82"/>
    </row>
    <row r="974" spans="1:15" s="1576" customFormat="1" ht="17.25">
      <c r="A974" s="1457">
        <v>964</v>
      </c>
      <c r="B974" s="533"/>
      <c r="C974" s="67"/>
      <c r="D974" s="534" t="s">
        <v>984</v>
      </c>
      <c r="E974" s="525"/>
      <c r="F974" s="535"/>
      <c r="G974" s="535"/>
      <c r="H974" s="536"/>
      <c r="I974" s="340">
        <f>SUM(J974:N974)</f>
        <v>80</v>
      </c>
      <c r="J974" s="652">
        <f>SUM(J972:J973)</f>
        <v>0</v>
      </c>
      <c r="K974" s="652">
        <f>SUM(K972:K973)</f>
        <v>0</v>
      </c>
      <c r="L974" s="652">
        <f>SUM(L972:L973)</f>
        <v>80</v>
      </c>
      <c r="M974" s="652">
        <f>SUM(M972:M973)</f>
        <v>0</v>
      </c>
      <c r="N974" s="653">
        <f>SUM(N972:N973)</f>
        <v>0</v>
      </c>
      <c r="O974" s="359"/>
    </row>
    <row r="975" spans="1:15" s="1576" customFormat="1" ht="19.5" customHeight="1">
      <c r="A975" s="1457">
        <v>965</v>
      </c>
      <c r="B975" s="533"/>
      <c r="C975" s="67">
        <v>188</v>
      </c>
      <c r="D975" s="836" t="s">
        <v>852</v>
      </c>
      <c r="E975" s="525" t="s">
        <v>33</v>
      </c>
      <c r="F975" s="1359"/>
      <c r="G975" s="1359"/>
      <c r="H975" s="1360"/>
      <c r="I975" s="1402"/>
      <c r="J975" s="1403"/>
      <c r="K975" s="1403"/>
      <c r="L975" s="1403"/>
      <c r="M975" s="1403"/>
      <c r="N975" s="653"/>
      <c r="O975" s="359"/>
    </row>
    <row r="976" spans="1:15" s="53" customFormat="1" ht="16.5">
      <c r="A976" s="1457">
        <v>966</v>
      </c>
      <c r="B976" s="524"/>
      <c r="C976" s="67"/>
      <c r="D976" s="68" t="s">
        <v>875</v>
      </c>
      <c r="E976" s="525"/>
      <c r="F976" s="526"/>
      <c r="G976" s="526"/>
      <c r="H976" s="527"/>
      <c r="I976" s="1423">
        <f>SUM(J976:N976)</f>
        <v>46</v>
      </c>
      <c r="J976" s="80"/>
      <c r="K976" s="80"/>
      <c r="L976" s="80">
        <v>46</v>
      </c>
      <c r="M976" s="80"/>
      <c r="N976" s="81"/>
      <c r="O976" s="59"/>
    </row>
    <row r="977" spans="1:15" s="532" customFormat="1" ht="17.25">
      <c r="A977" s="1457">
        <v>967</v>
      </c>
      <c r="B977" s="528"/>
      <c r="C977" s="83"/>
      <c r="D977" s="76" t="s">
        <v>603</v>
      </c>
      <c r="E977" s="529"/>
      <c r="F977" s="530"/>
      <c r="G977" s="530"/>
      <c r="H977" s="531"/>
      <c r="I977" s="1402">
        <f>SUM(J977:N977)</f>
        <v>0</v>
      </c>
      <c r="J977" s="650"/>
      <c r="K977" s="650"/>
      <c r="L977" s="650"/>
      <c r="M977" s="650"/>
      <c r="N977" s="651"/>
      <c r="O977" s="82"/>
    </row>
    <row r="978" spans="1:15" s="1576" customFormat="1" ht="17.25">
      <c r="A978" s="1457">
        <v>968</v>
      </c>
      <c r="B978" s="533"/>
      <c r="C978" s="67"/>
      <c r="D978" s="534" t="s">
        <v>984</v>
      </c>
      <c r="E978" s="525"/>
      <c r="F978" s="535"/>
      <c r="G978" s="535"/>
      <c r="H978" s="536"/>
      <c r="I978" s="340">
        <f>SUM(J978:N978)</f>
        <v>46</v>
      </c>
      <c r="J978" s="652">
        <f>SUM(J976:J977)</f>
        <v>0</v>
      </c>
      <c r="K978" s="652">
        <f>SUM(K976:K977)</f>
        <v>0</v>
      </c>
      <c r="L978" s="652">
        <f>SUM(L976:L977)</f>
        <v>46</v>
      </c>
      <c r="M978" s="652">
        <f>SUM(M976:M977)</f>
        <v>0</v>
      </c>
      <c r="N978" s="653">
        <f>SUM(N976:N977)</f>
        <v>0</v>
      </c>
      <c r="O978" s="359"/>
    </row>
    <row r="979" spans="1:15" s="1576" customFormat="1" ht="33.75">
      <c r="A979" s="1457">
        <v>969</v>
      </c>
      <c r="B979" s="533"/>
      <c r="C979" s="67">
        <v>189</v>
      </c>
      <c r="D979" s="836" t="s">
        <v>853</v>
      </c>
      <c r="E979" s="525" t="s">
        <v>33</v>
      </c>
      <c r="F979" s="1359"/>
      <c r="G979" s="1359"/>
      <c r="H979" s="1360"/>
      <c r="I979" s="1402"/>
      <c r="J979" s="1403"/>
      <c r="K979" s="1403"/>
      <c r="L979" s="1403"/>
      <c r="M979" s="1403"/>
      <c r="N979" s="653"/>
      <c r="O979" s="359"/>
    </row>
    <row r="980" spans="1:15" s="53" customFormat="1" ht="16.5">
      <c r="A980" s="1457">
        <v>970</v>
      </c>
      <c r="B980" s="524"/>
      <c r="C980" s="67"/>
      <c r="D980" s="68" t="s">
        <v>875</v>
      </c>
      <c r="E980" s="525"/>
      <c r="F980" s="526"/>
      <c r="G980" s="526"/>
      <c r="H980" s="527"/>
      <c r="I980" s="1423">
        <f>SUM(J980:N980)</f>
        <v>500</v>
      </c>
      <c r="J980" s="80"/>
      <c r="K980" s="80"/>
      <c r="L980" s="80">
        <v>500</v>
      </c>
      <c r="M980" s="80"/>
      <c r="N980" s="81"/>
      <c r="O980" s="59"/>
    </row>
    <row r="981" spans="1:15" s="532" customFormat="1" ht="17.25">
      <c r="A981" s="1457">
        <v>971</v>
      </c>
      <c r="B981" s="528"/>
      <c r="C981" s="83"/>
      <c r="D981" s="76" t="s">
        <v>603</v>
      </c>
      <c r="E981" s="529"/>
      <c r="F981" s="530"/>
      <c r="G981" s="530"/>
      <c r="H981" s="531"/>
      <c r="I981" s="1402">
        <f>SUM(J981:N981)</f>
        <v>0</v>
      </c>
      <c r="J981" s="650"/>
      <c r="K981" s="650"/>
      <c r="L981" s="650"/>
      <c r="M981" s="650"/>
      <c r="N981" s="651"/>
      <c r="O981" s="82"/>
    </row>
    <row r="982" spans="1:15" s="1576" customFormat="1" ht="17.25">
      <c r="A982" s="1457">
        <v>972</v>
      </c>
      <c r="B982" s="533"/>
      <c r="C982" s="67"/>
      <c r="D982" s="534" t="s">
        <v>984</v>
      </c>
      <c r="E982" s="525"/>
      <c r="F982" s="535"/>
      <c r="G982" s="535"/>
      <c r="H982" s="536"/>
      <c r="I982" s="340">
        <f>SUM(J982:N982)</f>
        <v>500</v>
      </c>
      <c r="J982" s="652">
        <f>SUM(J980:J981)</f>
        <v>0</v>
      </c>
      <c r="K982" s="652">
        <f>SUM(K980:K981)</f>
        <v>0</v>
      </c>
      <c r="L982" s="652">
        <f>SUM(L980:L981)</f>
        <v>500</v>
      </c>
      <c r="M982" s="652">
        <f>SUM(M980:M981)</f>
        <v>0</v>
      </c>
      <c r="N982" s="653">
        <f>SUM(N980:N981)</f>
        <v>0</v>
      </c>
      <c r="O982" s="359"/>
    </row>
    <row r="983" spans="1:15" s="1576" customFormat="1" ht="33.75">
      <c r="A983" s="1457">
        <v>973</v>
      </c>
      <c r="B983" s="533"/>
      <c r="C983" s="67">
        <v>190</v>
      </c>
      <c r="D983" s="836" t="s">
        <v>854</v>
      </c>
      <c r="E983" s="525" t="s">
        <v>33</v>
      </c>
      <c r="F983" s="1359"/>
      <c r="G983" s="1359"/>
      <c r="H983" s="1360"/>
      <c r="I983" s="1402"/>
      <c r="J983" s="1403"/>
      <c r="K983" s="1403"/>
      <c r="L983" s="1403"/>
      <c r="M983" s="1403"/>
      <c r="N983" s="653"/>
      <c r="O983" s="359"/>
    </row>
    <row r="984" spans="1:15" s="53" customFormat="1" ht="16.5">
      <c r="A984" s="1457">
        <v>974</v>
      </c>
      <c r="B984" s="524"/>
      <c r="C984" s="67"/>
      <c r="D984" s="68" t="s">
        <v>875</v>
      </c>
      <c r="E984" s="525"/>
      <c r="F984" s="526"/>
      <c r="G984" s="526"/>
      <c r="H984" s="527"/>
      <c r="I984" s="1423">
        <f>SUM(J984:N984)</f>
        <v>16</v>
      </c>
      <c r="J984" s="80"/>
      <c r="K984" s="80"/>
      <c r="L984" s="80">
        <v>16</v>
      </c>
      <c r="M984" s="80"/>
      <c r="N984" s="81"/>
      <c r="O984" s="59"/>
    </row>
    <row r="985" spans="1:15" s="532" customFormat="1" ht="17.25">
      <c r="A985" s="1457">
        <v>975</v>
      </c>
      <c r="B985" s="528"/>
      <c r="C985" s="83"/>
      <c r="D985" s="76" t="s">
        <v>603</v>
      </c>
      <c r="E985" s="529"/>
      <c r="F985" s="530"/>
      <c r="G985" s="530"/>
      <c r="H985" s="531"/>
      <c r="I985" s="1402">
        <f>SUM(J985:N985)</f>
        <v>0</v>
      </c>
      <c r="J985" s="650"/>
      <c r="K985" s="650"/>
      <c r="L985" s="650"/>
      <c r="M985" s="650"/>
      <c r="N985" s="651"/>
      <c r="O985" s="82"/>
    </row>
    <row r="986" spans="1:15" s="1576" customFormat="1" ht="17.25">
      <c r="A986" s="1457">
        <v>976</v>
      </c>
      <c r="B986" s="533"/>
      <c r="C986" s="67"/>
      <c r="D986" s="534" t="s">
        <v>984</v>
      </c>
      <c r="E986" s="525"/>
      <c r="F986" s="535"/>
      <c r="G986" s="535"/>
      <c r="H986" s="536"/>
      <c r="I986" s="340">
        <f>SUM(J986:N986)</f>
        <v>16</v>
      </c>
      <c r="J986" s="652">
        <f>SUM(J984:J985)</f>
        <v>0</v>
      </c>
      <c r="K986" s="652">
        <f>SUM(K984:K985)</f>
        <v>0</v>
      </c>
      <c r="L986" s="652">
        <f>SUM(L984:L985)</f>
        <v>16</v>
      </c>
      <c r="M986" s="652">
        <f>SUM(M984:M985)</f>
        <v>0</v>
      </c>
      <c r="N986" s="653">
        <f>SUM(N984:N985)</f>
        <v>0</v>
      </c>
      <c r="O986" s="359"/>
    </row>
    <row r="987" spans="1:15" s="1576" customFormat="1" ht="17.25">
      <c r="A987" s="1457">
        <v>977</v>
      </c>
      <c r="B987" s="533"/>
      <c r="C987" s="67">
        <v>191</v>
      </c>
      <c r="D987" s="836" t="s">
        <v>855</v>
      </c>
      <c r="E987" s="525" t="s">
        <v>33</v>
      </c>
      <c r="F987" s="1359"/>
      <c r="G987" s="1359"/>
      <c r="H987" s="1360"/>
      <c r="I987" s="1402"/>
      <c r="J987" s="1403"/>
      <c r="K987" s="1403"/>
      <c r="L987" s="1403"/>
      <c r="M987" s="1403"/>
      <c r="N987" s="653"/>
      <c r="O987" s="359"/>
    </row>
    <row r="988" spans="1:15" s="53" customFormat="1" ht="16.5">
      <c r="A988" s="1457">
        <v>978</v>
      </c>
      <c r="B988" s="524"/>
      <c r="C988" s="67"/>
      <c r="D988" s="68" t="s">
        <v>875</v>
      </c>
      <c r="E988" s="525"/>
      <c r="F988" s="526"/>
      <c r="G988" s="526"/>
      <c r="H988" s="527"/>
      <c r="I988" s="1423">
        <f>SUM(J988:N988)</f>
        <v>19</v>
      </c>
      <c r="J988" s="80"/>
      <c r="K988" s="80"/>
      <c r="L988" s="80">
        <v>19</v>
      </c>
      <c r="M988" s="80"/>
      <c r="N988" s="81"/>
      <c r="O988" s="59"/>
    </row>
    <row r="989" spans="1:15" s="532" customFormat="1" ht="17.25">
      <c r="A989" s="1457">
        <v>979</v>
      </c>
      <c r="B989" s="528"/>
      <c r="C989" s="83"/>
      <c r="D989" s="76" t="s">
        <v>603</v>
      </c>
      <c r="E989" s="529"/>
      <c r="F989" s="530"/>
      <c r="G989" s="530"/>
      <c r="H989" s="531"/>
      <c r="I989" s="1402">
        <f>SUM(J989:N989)</f>
        <v>0</v>
      </c>
      <c r="J989" s="650"/>
      <c r="K989" s="650"/>
      <c r="L989" s="650"/>
      <c r="M989" s="650"/>
      <c r="N989" s="651"/>
      <c r="O989" s="82"/>
    </row>
    <row r="990" spans="1:15" s="1576" customFormat="1" ht="17.25">
      <c r="A990" s="1457">
        <v>980</v>
      </c>
      <c r="B990" s="533"/>
      <c r="C990" s="67"/>
      <c r="D990" s="534" t="s">
        <v>984</v>
      </c>
      <c r="E990" s="525"/>
      <c r="F990" s="535"/>
      <c r="G990" s="535"/>
      <c r="H990" s="536"/>
      <c r="I990" s="340">
        <f>SUM(J990:N990)</f>
        <v>19</v>
      </c>
      <c r="J990" s="652">
        <f>SUM(J988:J989)</f>
        <v>0</v>
      </c>
      <c r="K990" s="652">
        <f>SUM(K988:K989)</f>
        <v>0</v>
      </c>
      <c r="L990" s="652">
        <f>SUM(L988:L989)</f>
        <v>19</v>
      </c>
      <c r="M990" s="652">
        <f>SUM(M988:M989)</f>
        <v>0</v>
      </c>
      <c r="N990" s="653">
        <f>SUM(N988:N989)</f>
        <v>0</v>
      </c>
      <c r="O990" s="359"/>
    </row>
    <row r="991" spans="1:15" s="1576" customFormat="1" ht="33.75">
      <c r="A991" s="1457">
        <v>981</v>
      </c>
      <c r="B991" s="533"/>
      <c r="C991" s="67">
        <v>192</v>
      </c>
      <c r="D991" s="836" t="s">
        <v>856</v>
      </c>
      <c r="E991" s="525" t="s">
        <v>33</v>
      </c>
      <c r="F991" s="1359"/>
      <c r="G991" s="1359"/>
      <c r="H991" s="1360"/>
      <c r="I991" s="1402"/>
      <c r="J991" s="1403"/>
      <c r="K991" s="1403"/>
      <c r="L991" s="1403"/>
      <c r="M991" s="1403"/>
      <c r="N991" s="653"/>
      <c r="O991" s="359"/>
    </row>
    <row r="992" spans="1:15" s="53" customFormat="1" ht="16.5">
      <c r="A992" s="1457">
        <v>982</v>
      </c>
      <c r="B992" s="524"/>
      <c r="C992" s="67"/>
      <c r="D992" s="68" t="s">
        <v>875</v>
      </c>
      <c r="E992" s="525"/>
      <c r="F992" s="526"/>
      <c r="G992" s="526"/>
      <c r="H992" s="527"/>
      <c r="I992" s="1423">
        <f>SUM(J992:N992)</f>
        <v>16</v>
      </c>
      <c r="J992" s="80"/>
      <c r="K992" s="80"/>
      <c r="L992" s="80">
        <v>16</v>
      </c>
      <c r="M992" s="80"/>
      <c r="N992" s="81"/>
      <c r="O992" s="59"/>
    </row>
    <row r="993" spans="1:15" s="532" customFormat="1" ht="17.25">
      <c r="A993" s="1457">
        <v>983</v>
      </c>
      <c r="B993" s="528"/>
      <c r="C993" s="83"/>
      <c r="D993" s="76" t="s">
        <v>603</v>
      </c>
      <c r="E993" s="529"/>
      <c r="F993" s="530"/>
      <c r="G993" s="530"/>
      <c r="H993" s="531"/>
      <c r="I993" s="1402">
        <f>SUM(J993:N993)</f>
        <v>0</v>
      </c>
      <c r="J993" s="650"/>
      <c r="K993" s="650"/>
      <c r="L993" s="650"/>
      <c r="M993" s="650"/>
      <c r="N993" s="651"/>
      <c r="O993" s="82"/>
    </row>
    <row r="994" spans="1:15" s="1576" customFormat="1" ht="17.25">
      <c r="A994" s="1457">
        <v>984</v>
      </c>
      <c r="B994" s="533"/>
      <c r="C994" s="67"/>
      <c r="D994" s="534" t="s">
        <v>984</v>
      </c>
      <c r="E994" s="525"/>
      <c r="F994" s="535"/>
      <c r="G994" s="535"/>
      <c r="H994" s="536"/>
      <c r="I994" s="340">
        <f>SUM(J994:N994)</f>
        <v>16</v>
      </c>
      <c r="J994" s="652">
        <f>SUM(J992:J993)</f>
        <v>0</v>
      </c>
      <c r="K994" s="652">
        <f>SUM(K992:K993)</f>
        <v>0</v>
      </c>
      <c r="L994" s="652">
        <f>SUM(L992:L993)</f>
        <v>16</v>
      </c>
      <c r="M994" s="652">
        <f>SUM(M992:M993)</f>
        <v>0</v>
      </c>
      <c r="N994" s="653">
        <f>SUM(N992:N993)</f>
        <v>0</v>
      </c>
      <c r="O994" s="359"/>
    </row>
    <row r="995" spans="1:15" s="1576" customFormat="1" ht="17.25">
      <c r="A995" s="1457">
        <v>985</v>
      </c>
      <c r="B995" s="533"/>
      <c r="C995" s="67">
        <v>193</v>
      </c>
      <c r="D995" s="836" t="s">
        <v>857</v>
      </c>
      <c r="E995" s="525" t="s">
        <v>33</v>
      </c>
      <c r="F995" s="1359"/>
      <c r="G995" s="1359"/>
      <c r="H995" s="1360"/>
      <c r="I995" s="1402"/>
      <c r="J995" s="1403"/>
      <c r="K995" s="1403"/>
      <c r="L995" s="1403"/>
      <c r="M995" s="1403"/>
      <c r="N995" s="653"/>
      <c r="O995" s="359"/>
    </row>
    <row r="996" spans="1:15" s="53" customFormat="1" ht="16.5">
      <c r="A996" s="1457">
        <v>986</v>
      </c>
      <c r="B996" s="524"/>
      <c r="C996" s="67"/>
      <c r="D996" s="68" t="s">
        <v>875</v>
      </c>
      <c r="E996" s="525"/>
      <c r="F996" s="526"/>
      <c r="G996" s="526"/>
      <c r="H996" s="527"/>
      <c r="I996" s="1423">
        <f>SUM(J996:N996)</f>
        <v>20</v>
      </c>
      <c r="J996" s="80"/>
      <c r="K996" s="80"/>
      <c r="L996" s="80">
        <v>20</v>
      </c>
      <c r="M996" s="80"/>
      <c r="N996" s="81"/>
      <c r="O996" s="59"/>
    </row>
    <row r="997" spans="1:15" s="532" customFormat="1" ht="17.25">
      <c r="A997" s="1457">
        <v>987</v>
      </c>
      <c r="B997" s="528"/>
      <c r="C997" s="83"/>
      <c r="D997" s="76" t="s">
        <v>603</v>
      </c>
      <c r="E997" s="529"/>
      <c r="F997" s="530"/>
      <c r="G997" s="530"/>
      <c r="H997" s="531"/>
      <c r="I997" s="1402">
        <f>SUM(J997:N997)</f>
        <v>0</v>
      </c>
      <c r="J997" s="650"/>
      <c r="K997" s="650"/>
      <c r="L997" s="650"/>
      <c r="M997" s="650"/>
      <c r="N997" s="651"/>
      <c r="O997" s="82"/>
    </row>
    <row r="998" spans="1:15" s="1576" customFormat="1" ht="17.25">
      <c r="A998" s="1457">
        <v>988</v>
      </c>
      <c r="B998" s="533"/>
      <c r="C998" s="67"/>
      <c r="D998" s="534" t="s">
        <v>984</v>
      </c>
      <c r="E998" s="525"/>
      <c r="F998" s="535"/>
      <c r="G998" s="535"/>
      <c r="H998" s="536"/>
      <c r="I998" s="340">
        <f>SUM(J998:N998)</f>
        <v>20</v>
      </c>
      <c r="J998" s="652">
        <f>SUM(J996:J997)</f>
        <v>0</v>
      </c>
      <c r="K998" s="652">
        <f>SUM(K996:K997)</f>
        <v>0</v>
      </c>
      <c r="L998" s="652">
        <f>SUM(L996:L997)</f>
        <v>20</v>
      </c>
      <c r="M998" s="652">
        <f>SUM(M996:M997)</f>
        <v>0</v>
      </c>
      <c r="N998" s="653">
        <f>SUM(N996:N997)</f>
        <v>0</v>
      </c>
      <c r="O998" s="359"/>
    </row>
    <row r="999" spans="1:15" s="1576" customFormat="1" ht="17.25">
      <c r="A999" s="1457">
        <v>989</v>
      </c>
      <c r="B999" s="533"/>
      <c r="C999" s="67">
        <v>194</v>
      </c>
      <c r="D999" s="836" t="s">
        <v>858</v>
      </c>
      <c r="E999" s="525" t="s">
        <v>33</v>
      </c>
      <c r="F999" s="1359"/>
      <c r="G999" s="1359"/>
      <c r="H999" s="1360"/>
      <c r="I999" s="1402"/>
      <c r="J999" s="1403"/>
      <c r="K999" s="1403"/>
      <c r="L999" s="1403"/>
      <c r="M999" s="1403"/>
      <c r="N999" s="653"/>
      <c r="O999" s="359"/>
    </row>
    <row r="1000" spans="1:15" s="53" customFormat="1" ht="16.5">
      <c r="A1000" s="1457">
        <v>990</v>
      </c>
      <c r="B1000" s="524"/>
      <c r="C1000" s="67"/>
      <c r="D1000" s="68" t="s">
        <v>875</v>
      </c>
      <c r="E1000" s="525"/>
      <c r="F1000" s="526"/>
      <c r="G1000" s="526"/>
      <c r="H1000" s="527"/>
      <c r="I1000" s="1423">
        <f>SUM(J1000:N1000)</f>
        <v>20</v>
      </c>
      <c r="J1000" s="80"/>
      <c r="K1000" s="80"/>
      <c r="L1000" s="80">
        <v>20</v>
      </c>
      <c r="M1000" s="80"/>
      <c r="N1000" s="81"/>
      <c r="O1000" s="59"/>
    </row>
    <row r="1001" spans="1:15" s="532" customFormat="1" ht="17.25">
      <c r="A1001" s="1457">
        <v>991</v>
      </c>
      <c r="B1001" s="528"/>
      <c r="C1001" s="83"/>
      <c r="D1001" s="76" t="s">
        <v>603</v>
      </c>
      <c r="E1001" s="529"/>
      <c r="F1001" s="530"/>
      <c r="G1001" s="530"/>
      <c r="H1001" s="531"/>
      <c r="I1001" s="1402">
        <f>SUM(J1001:N1001)</f>
        <v>0</v>
      </c>
      <c r="J1001" s="650"/>
      <c r="K1001" s="650"/>
      <c r="L1001" s="650"/>
      <c r="M1001" s="650"/>
      <c r="N1001" s="651"/>
      <c r="O1001" s="82"/>
    </row>
    <row r="1002" spans="1:15" s="1576" customFormat="1" ht="17.25">
      <c r="A1002" s="1457">
        <v>992</v>
      </c>
      <c r="B1002" s="533"/>
      <c r="C1002" s="67"/>
      <c r="D1002" s="534" t="s">
        <v>984</v>
      </c>
      <c r="E1002" s="525"/>
      <c r="F1002" s="535"/>
      <c r="G1002" s="535"/>
      <c r="H1002" s="536"/>
      <c r="I1002" s="340">
        <f>SUM(J1002:N1002)</f>
        <v>20</v>
      </c>
      <c r="J1002" s="652">
        <f>SUM(J1000:J1001)</f>
        <v>0</v>
      </c>
      <c r="K1002" s="652">
        <f>SUM(K1000:K1001)</f>
        <v>0</v>
      </c>
      <c r="L1002" s="652">
        <f>SUM(L1000:L1001)</f>
        <v>20</v>
      </c>
      <c r="M1002" s="652">
        <f>SUM(M1000:M1001)</f>
        <v>0</v>
      </c>
      <c r="N1002" s="653">
        <f>SUM(N1000:N1001)</f>
        <v>0</v>
      </c>
      <c r="O1002" s="359"/>
    </row>
    <row r="1003" spans="1:15" s="1576" customFormat="1" ht="17.25">
      <c r="A1003" s="1457">
        <v>993</v>
      </c>
      <c r="B1003" s="533"/>
      <c r="C1003" s="67">
        <v>195</v>
      </c>
      <c r="D1003" s="836" t="s">
        <v>859</v>
      </c>
      <c r="E1003" s="525" t="s">
        <v>33</v>
      </c>
      <c r="F1003" s="1359"/>
      <c r="G1003" s="1359"/>
      <c r="H1003" s="1360"/>
      <c r="I1003" s="1402"/>
      <c r="J1003" s="1403"/>
      <c r="K1003" s="1403"/>
      <c r="L1003" s="1403"/>
      <c r="M1003" s="1403"/>
      <c r="N1003" s="653"/>
      <c r="O1003" s="359"/>
    </row>
    <row r="1004" spans="1:15" s="53" customFormat="1" ht="16.5">
      <c r="A1004" s="1457">
        <v>994</v>
      </c>
      <c r="B1004" s="524"/>
      <c r="C1004" s="67"/>
      <c r="D1004" s="68" t="s">
        <v>875</v>
      </c>
      <c r="E1004" s="525"/>
      <c r="F1004" s="526"/>
      <c r="G1004" s="526"/>
      <c r="H1004" s="527"/>
      <c r="I1004" s="1423">
        <f>SUM(J1004:N1004)</f>
        <v>11</v>
      </c>
      <c r="J1004" s="80"/>
      <c r="K1004" s="80"/>
      <c r="L1004" s="80">
        <v>11</v>
      </c>
      <c r="M1004" s="80"/>
      <c r="N1004" s="81"/>
      <c r="O1004" s="59"/>
    </row>
    <row r="1005" spans="1:15" s="532" customFormat="1" ht="17.25">
      <c r="A1005" s="1457">
        <v>995</v>
      </c>
      <c r="B1005" s="528"/>
      <c r="C1005" s="83"/>
      <c r="D1005" s="76" t="s">
        <v>603</v>
      </c>
      <c r="E1005" s="529"/>
      <c r="F1005" s="530"/>
      <c r="G1005" s="530"/>
      <c r="H1005" s="531"/>
      <c r="I1005" s="1402">
        <f>SUM(J1005:N1005)</f>
        <v>0</v>
      </c>
      <c r="J1005" s="650"/>
      <c r="K1005" s="650"/>
      <c r="L1005" s="650"/>
      <c r="M1005" s="650"/>
      <c r="N1005" s="651"/>
      <c r="O1005" s="82"/>
    </row>
    <row r="1006" spans="1:15" s="1576" customFormat="1" ht="17.25">
      <c r="A1006" s="1457">
        <v>996</v>
      </c>
      <c r="B1006" s="533"/>
      <c r="C1006" s="67"/>
      <c r="D1006" s="534" t="s">
        <v>984</v>
      </c>
      <c r="E1006" s="525"/>
      <c r="F1006" s="535"/>
      <c r="G1006" s="535"/>
      <c r="H1006" s="536"/>
      <c r="I1006" s="340">
        <f>SUM(J1006:N1006)</f>
        <v>11</v>
      </c>
      <c r="J1006" s="652">
        <f>SUM(J1004:J1005)</f>
        <v>0</v>
      </c>
      <c r="K1006" s="652">
        <f>SUM(K1004:K1005)</f>
        <v>0</v>
      </c>
      <c r="L1006" s="652">
        <f>SUM(L1004:L1005)</f>
        <v>11</v>
      </c>
      <c r="M1006" s="652">
        <f>SUM(M1004:M1005)</f>
        <v>0</v>
      </c>
      <c r="N1006" s="653">
        <f>SUM(N1004:N1005)</f>
        <v>0</v>
      </c>
      <c r="O1006" s="359"/>
    </row>
    <row r="1007" spans="1:15" s="1576" customFormat="1" ht="33.75">
      <c r="A1007" s="1457">
        <v>997</v>
      </c>
      <c r="B1007" s="533"/>
      <c r="C1007" s="67">
        <v>196</v>
      </c>
      <c r="D1007" s="836" t="s">
        <v>860</v>
      </c>
      <c r="E1007" s="525" t="s">
        <v>33</v>
      </c>
      <c r="F1007" s="1359"/>
      <c r="G1007" s="1359"/>
      <c r="H1007" s="1360"/>
      <c r="I1007" s="1402"/>
      <c r="J1007" s="1403"/>
      <c r="K1007" s="1403"/>
      <c r="L1007" s="1403"/>
      <c r="M1007" s="1403"/>
      <c r="N1007" s="653"/>
      <c r="O1007" s="359"/>
    </row>
    <row r="1008" spans="1:15" s="53" customFormat="1" ht="16.5">
      <c r="A1008" s="1457">
        <v>998</v>
      </c>
      <c r="B1008" s="524"/>
      <c r="C1008" s="67"/>
      <c r="D1008" s="68" t="s">
        <v>875</v>
      </c>
      <c r="E1008" s="525"/>
      <c r="F1008" s="526"/>
      <c r="G1008" s="526"/>
      <c r="H1008" s="527"/>
      <c r="I1008" s="1423">
        <f>SUM(J1008:N1008)</f>
        <v>80</v>
      </c>
      <c r="J1008" s="80"/>
      <c r="K1008" s="80"/>
      <c r="L1008" s="80">
        <v>80</v>
      </c>
      <c r="M1008" s="80"/>
      <c r="N1008" s="81"/>
      <c r="O1008" s="59"/>
    </row>
    <row r="1009" spans="1:15" s="532" customFormat="1" ht="17.25">
      <c r="A1009" s="1457">
        <v>999</v>
      </c>
      <c r="B1009" s="528"/>
      <c r="C1009" s="83"/>
      <c r="D1009" s="76" t="s">
        <v>603</v>
      </c>
      <c r="E1009" s="529"/>
      <c r="F1009" s="530"/>
      <c r="G1009" s="530"/>
      <c r="H1009" s="531"/>
      <c r="I1009" s="1402">
        <f>SUM(J1009:N1009)</f>
        <v>0</v>
      </c>
      <c r="J1009" s="650"/>
      <c r="K1009" s="650"/>
      <c r="L1009" s="650"/>
      <c r="M1009" s="650"/>
      <c r="N1009" s="651"/>
      <c r="O1009" s="82"/>
    </row>
    <row r="1010" spans="1:15" s="1576" customFormat="1" ht="17.25">
      <c r="A1010" s="1457">
        <v>1000</v>
      </c>
      <c r="B1010" s="533"/>
      <c r="C1010" s="67"/>
      <c r="D1010" s="534" t="s">
        <v>984</v>
      </c>
      <c r="E1010" s="525"/>
      <c r="F1010" s="535"/>
      <c r="G1010" s="535"/>
      <c r="H1010" s="536"/>
      <c r="I1010" s="340">
        <f>SUM(J1010:N1010)</f>
        <v>80</v>
      </c>
      <c r="J1010" s="652">
        <f>SUM(J1008:J1009)</f>
        <v>0</v>
      </c>
      <c r="K1010" s="652">
        <f>SUM(K1008:K1009)</f>
        <v>0</v>
      </c>
      <c r="L1010" s="652">
        <f>SUM(L1008:L1009)</f>
        <v>80</v>
      </c>
      <c r="M1010" s="652">
        <f>SUM(M1008:M1009)</f>
        <v>0</v>
      </c>
      <c r="N1010" s="653">
        <f>SUM(N1008:N1009)</f>
        <v>0</v>
      </c>
      <c r="O1010" s="359"/>
    </row>
    <row r="1011" spans="1:15" s="1576" customFormat="1" ht="17.25">
      <c r="A1011" s="1457">
        <v>1001</v>
      </c>
      <c r="B1011" s="533"/>
      <c r="C1011" s="67">
        <v>197</v>
      </c>
      <c r="D1011" s="836" t="s">
        <v>865</v>
      </c>
      <c r="E1011" s="525" t="s">
        <v>33</v>
      </c>
      <c r="F1011" s="1359"/>
      <c r="G1011" s="1359"/>
      <c r="H1011" s="1360"/>
      <c r="I1011" s="1402"/>
      <c r="J1011" s="1403"/>
      <c r="K1011" s="1403"/>
      <c r="L1011" s="1403"/>
      <c r="M1011" s="1403"/>
      <c r="N1011" s="653"/>
      <c r="O1011" s="359"/>
    </row>
    <row r="1012" spans="1:15" s="53" customFormat="1" ht="16.5">
      <c r="A1012" s="1457">
        <v>1002</v>
      </c>
      <c r="B1012" s="524"/>
      <c r="C1012" s="67"/>
      <c r="D1012" s="68" t="s">
        <v>875</v>
      </c>
      <c r="E1012" s="525"/>
      <c r="F1012" s="526"/>
      <c r="G1012" s="526"/>
      <c r="H1012" s="527"/>
      <c r="I1012" s="1423">
        <f>SUM(J1012:N1012)</f>
        <v>160</v>
      </c>
      <c r="J1012" s="80"/>
      <c r="K1012" s="80"/>
      <c r="L1012" s="80">
        <v>160</v>
      </c>
      <c r="M1012" s="80"/>
      <c r="N1012" s="81"/>
      <c r="O1012" s="59"/>
    </row>
    <row r="1013" spans="1:15" s="532" customFormat="1" ht="17.25">
      <c r="A1013" s="1457">
        <v>1003</v>
      </c>
      <c r="B1013" s="528"/>
      <c r="C1013" s="83"/>
      <c r="D1013" s="76" t="s">
        <v>603</v>
      </c>
      <c r="E1013" s="529"/>
      <c r="F1013" s="530"/>
      <c r="G1013" s="530"/>
      <c r="H1013" s="531"/>
      <c r="I1013" s="1402">
        <f>SUM(J1013:N1013)</f>
        <v>0</v>
      </c>
      <c r="J1013" s="650"/>
      <c r="K1013" s="650"/>
      <c r="L1013" s="650"/>
      <c r="M1013" s="650"/>
      <c r="N1013" s="651"/>
      <c r="O1013" s="82"/>
    </row>
    <row r="1014" spans="1:15" s="1576" customFormat="1" ht="17.25">
      <c r="A1014" s="1457">
        <v>1004</v>
      </c>
      <c r="B1014" s="533"/>
      <c r="C1014" s="67"/>
      <c r="D1014" s="534" t="s">
        <v>984</v>
      </c>
      <c r="E1014" s="525"/>
      <c r="F1014" s="535"/>
      <c r="G1014" s="535"/>
      <c r="H1014" s="536"/>
      <c r="I1014" s="340">
        <f>SUM(J1014:N1014)</f>
        <v>160</v>
      </c>
      <c r="J1014" s="652">
        <f>SUM(J1012:J1013)</f>
        <v>0</v>
      </c>
      <c r="K1014" s="652">
        <f>SUM(K1012:K1013)</f>
        <v>0</v>
      </c>
      <c r="L1014" s="652">
        <f>SUM(L1012:L1013)</f>
        <v>160</v>
      </c>
      <c r="M1014" s="652">
        <f>SUM(M1012:M1013)</f>
        <v>0</v>
      </c>
      <c r="N1014" s="653">
        <f>SUM(N1012:N1013)</f>
        <v>0</v>
      </c>
      <c r="O1014" s="359"/>
    </row>
    <row r="1015" spans="1:15" s="1576" customFormat="1" ht="17.25">
      <c r="A1015" s="1457">
        <v>1005</v>
      </c>
      <c r="B1015" s="533"/>
      <c r="C1015" s="67">
        <v>198</v>
      </c>
      <c r="D1015" s="836" t="s">
        <v>861</v>
      </c>
      <c r="E1015" s="525" t="s">
        <v>33</v>
      </c>
      <c r="F1015" s="1359"/>
      <c r="G1015" s="1359"/>
      <c r="H1015" s="1360"/>
      <c r="I1015" s="1402"/>
      <c r="J1015" s="1403"/>
      <c r="K1015" s="1403"/>
      <c r="L1015" s="1403"/>
      <c r="M1015" s="1403"/>
      <c r="N1015" s="653"/>
      <c r="O1015" s="359"/>
    </row>
    <row r="1016" spans="1:15" s="53" customFormat="1" ht="16.5">
      <c r="A1016" s="1457">
        <v>1006</v>
      </c>
      <c r="B1016" s="524"/>
      <c r="C1016" s="67"/>
      <c r="D1016" s="68" t="s">
        <v>875</v>
      </c>
      <c r="E1016" s="525"/>
      <c r="F1016" s="526"/>
      <c r="G1016" s="526"/>
      <c r="H1016" s="527"/>
      <c r="I1016" s="1423">
        <f>SUM(J1016:N1016)</f>
        <v>100</v>
      </c>
      <c r="J1016" s="80"/>
      <c r="K1016" s="80"/>
      <c r="L1016" s="80">
        <v>100</v>
      </c>
      <c r="M1016" s="80"/>
      <c r="N1016" s="81"/>
      <c r="O1016" s="59"/>
    </row>
    <row r="1017" spans="1:15" s="532" customFormat="1" ht="17.25">
      <c r="A1017" s="1457">
        <v>1007</v>
      </c>
      <c r="B1017" s="528"/>
      <c r="C1017" s="83"/>
      <c r="D1017" s="76" t="s">
        <v>603</v>
      </c>
      <c r="E1017" s="529"/>
      <c r="F1017" s="530"/>
      <c r="G1017" s="530"/>
      <c r="H1017" s="531"/>
      <c r="I1017" s="1402">
        <f>SUM(J1017:N1017)</f>
        <v>0</v>
      </c>
      <c r="J1017" s="650"/>
      <c r="K1017" s="650"/>
      <c r="L1017" s="650"/>
      <c r="M1017" s="650"/>
      <c r="N1017" s="651"/>
      <c r="O1017" s="82"/>
    </row>
    <row r="1018" spans="1:15" s="1576" customFormat="1" ht="17.25">
      <c r="A1018" s="1457">
        <v>1008</v>
      </c>
      <c r="B1018" s="533"/>
      <c r="C1018" s="67"/>
      <c r="D1018" s="534" t="s">
        <v>984</v>
      </c>
      <c r="E1018" s="525"/>
      <c r="F1018" s="535"/>
      <c r="G1018" s="535"/>
      <c r="H1018" s="536"/>
      <c r="I1018" s="340">
        <f>SUM(J1018:N1018)</f>
        <v>100</v>
      </c>
      <c r="J1018" s="652">
        <f>SUM(J1016:J1017)</f>
        <v>0</v>
      </c>
      <c r="K1018" s="652">
        <f>SUM(K1016:K1017)</f>
        <v>0</v>
      </c>
      <c r="L1018" s="652">
        <f>SUM(L1016:L1017)</f>
        <v>100</v>
      </c>
      <c r="M1018" s="652">
        <f>SUM(M1016:M1017)</f>
        <v>0</v>
      </c>
      <c r="N1018" s="653">
        <f>SUM(N1016:N1017)</f>
        <v>0</v>
      </c>
      <c r="O1018" s="359"/>
    </row>
    <row r="1019" spans="1:15" s="1576" customFormat="1" ht="17.25">
      <c r="A1019" s="1457">
        <v>1009</v>
      </c>
      <c r="B1019" s="533"/>
      <c r="C1019" s="67">
        <v>199</v>
      </c>
      <c r="D1019" s="836" t="s">
        <v>862</v>
      </c>
      <c r="E1019" s="525" t="s">
        <v>33</v>
      </c>
      <c r="F1019" s="1359"/>
      <c r="G1019" s="1359"/>
      <c r="H1019" s="1360"/>
      <c r="I1019" s="1402"/>
      <c r="J1019" s="1403"/>
      <c r="K1019" s="1403"/>
      <c r="L1019" s="1403"/>
      <c r="M1019" s="1403"/>
      <c r="N1019" s="653"/>
      <c r="O1019" s="359"/>
    </row>
    <row r="1020" spans="1:15" s="53" customFormat="1" ht="16.5">
      <c r="A1020" s="1457">
        <v>1010</v>
      </c>
      <c r="B1020" s="524"/>
      <c r="C1020" s="67"/>
      <c r="D1020" s="68" t="s">
        <v>875</v>
      </c>
      <c r="E1020" s="525"/>
      <c r="F1020" s="526"/>
      <c r="G1020" s="526"/>
      <c r="H1020" s="527"/>
      <c r="I1020" s="1423">
        <f>SUM(J1020:N1020)</f>
        <v>35</v>
      </c>
      <c r="J1020" s="80"/>
      <c r="K1020" s="80"/>
      <c r="L1020" s="80">
        <v>35</v>
      </c>
      <c r="M1020" s="80"/>
      <c r="N1020" s="81"/>
      <c r="O1020" s="59"/>
    </row>
    <row r="1021" spans="1:15" s="532" customFormat="1" ht="17.25">
      <c r="A1021" s="1457">
        <v>1011</v>
      </c>
      <c r="B1021" s="528"/>
      <c r="C1021" s="83"/>
      <c r="D1021" s="76" t="s">
        <v>603</v>
      </c>
      <c r="E1021" s="529"/>
      <c r="F1021" s="530"/>
      <c r="G1021" s="530"/>
      <c r="H1021" s="531"/>
      <c r="I1021" s="1402">
        <f>SUM(J1021:N1021)</f>
        <v>0</v>
      </c>
      <c r="J1021" s="650"/>
      <c r="K1021" s="650"/>
      <c r="L1021" s="650"/>
      <c r="M1021" s="650"/>
      <c r="N1021" s="651"/>
      <c r="O1021" s="82"/>
    </row>
    <row r="1022" spans="1:15" s="1576" customFormat="1" ht="17.25">
      <c r="A1022" s="1457">
        <v>1012</v>
      </c>
      <c r="B1022" s="533"/>
      <c r="C1022" s="67"/>
      <c r="D1022" s="534" t="s">
        <v>984</v>
      </c>
      <c r="E1022" s="525"/>
      <c r="F1022" s="535"/>
      <c r="G1022" s="535"/>
      <c r="H1022" s="536"/>
      <c r="I1022" s="340">
        <f>SUM(J1022:N1022)</f>
        <v>35</v>
      </c>
      <c r="J1022" s="652">
        <f>SUM(J1020:J1021)</f>
        <v>0</v>
      </c>
      <c r="K1022" s="652">
        <f>SUM(K1020:K1021)</f>
        <v>0</v>
      </c>
      <c r="L1022" s="652">
        <f>SUM(L1020:L1021)</f>
        <v>35</v>
      </c>
      <c r="M1022" s="652">
        <f>SUM(M1020:M1021)</f>
        <v>0</v>
      </c>
      <c r="N1022" s="653">
        <f>SUM(N1020:N1021)</f>
        <v>0</v>
      </c>
      <c r="O1022" s="359"/>
    </row>
    <row r="1023" spans="1:15" s="1576" customFormat="1" ht="17.25">
      <c r="A1023" s="1457">
        <v>1013</v>
      </c>
      <c r="B1023" s="533"/>
      <c r="C1023" s="67">
        <v>200</v>
      </c>
      <c r="D1023" s="836" t="s">
        <v>863</v>
      </c>
      <c r="E1023" s="525" t="s">
        <v>33</v>
      </c>
      <c r="F1023" s="1359"/>
      <c r="G1023" s="1359"/>
      <c r="H1023" s="1360"/>
      <c r="I1023" s="1402"/>
      <c r="J1023" s="1403"/>
      <c r="K1023" s="1403"/>
      <c r="L1023" s="1403"/>
      <c r="M1023" s="1403"/>
      <c r="N1023" s="653"/>
      <c r="O1023" s="359"/>
    </row>
    <row r="1024" spans="1:15" s="53" customFormat="1" ht="16.5">
      <c r="A1024" s="1457">
        <v>1014</v>
      </c>
      <c r="B1024" s="524"/>
      <c r="C1024" s="67"/>
      <c r="D1024" s="68" t="s">
        <v>875</v>
      </c>
      <c r="E1024" s="525"/>
      <c r="F1024" s="526"/>
      <c r="G1024" s="526"/>
      <c r="H1024" s="527"/>
      <c r="I1024" s="1423">
        <f>SUM(J1024:N1024)</f>
        <v>12</v>
      </c>
      <c r="J1024" s="80"/>
      <c r="K1024" s="80"/>
      <c r="L1024" s="80">
        <v>12</v>
      </c>
      <c r="M1024" s="80"/>
      <c r="N1024" s="81"/>
      <c r="O1024" s="59"/>
    </row>
    <row r="1025" spans="1:15" s="532" customFormat="1" ht="17.25">
      <c r="A1025" s="1457">
        <v>1015</v>
      </c>
      <c r="B1025" s="528"/>
      <c r="C1025" s="83"/>
      <c r="D1025" s="76" t="s">
        <v>603</v>
      </c>
      <c r="E1025" s="529"/>
      <c r="F1025" s="530"/>
      <c r="G1025" s="530"/>
      <c r="H1025" s="531"/>
      <c r="I1025" s="1402">
        <f>SUM(J1025:N1025)</f>
        <v>0</v>
      </c>
      <c r="J1025" s="650"/>
      <c r="K1025" s="650"/>
      <c r="L1025" s="650"/>
      <c r="M1025" s="650"/>
      <c r="N1025" s="651"/>
      <c r="O1025" s="82"/>
    </row>
    <row r="1026" spans="1:15" s="1576" customFormat="1" ht="17.25">
      <c r="A1026" s="1457">
        <v>1016</v>
      </c>
      <c r="B1026" s="533"/>
      <c r="C1026" s="67"/>
      <c r="D1026" s="534" t="s">
        <v>984</v>
      </c>
      <c r="E1026" s="525"/>
      <c r="F1026" s="535"/>
      <c r="G1026" s="535"/>
      <c r="H1026" s="536"/>
      <c r="I1026" s="340">
        <f>SUM(J1026:N1026)</f>
        <v>12</v>
      </c>
      <c r="J1026" s="652">
        <f>SUM(J1024:J1025)</f>
        <v>0</v>
      </c>
      <c r="K1026" s="652">
        <f>SUM(K1024:K1025)</f>
        <v>0</v>
      </c>
      <c r="L1026" s="652">
        <f>SUM(L1024:L1025)</f>
        <v>12</v>
      </c>
      <c r="M1026" s="652">
        <f>SUM(M1024:M1025)</f>
        <v>0</v>
      </c>
      <c r="N1026" s="653">
        <f>SUM(N1024:N1025)</f>
        <v>0</v>
      </c>
      <c r="O1026" s="359"/>
    </row>
    <row r="1027" spans="1:15" s="1576" customFormat="1" ht="17.25">
      <c r="A1027" s="1457">
        <v>1017</v>
      </c>
      <c r="B1027" s="533"/>
      <c r="C1027" s="67">
        <v>201</v>
      </c>
      <c r="D1027" s="836" t="s">
        <v>864</v>
      </c>
      <c r="E1027" s="525" t="s">
        <v>33</v>
      </c>
      <c r="F1027" s="1359"/>
      <c r="G1027" s="1359"/>
      <c r="H1027" s="1360"/>
      <c r="I1027" s="1402"/>
      <c r="J1027" s="1403"/>
      <c r="K1027" s="1403"/>
      <c r="L1027" s="1403"/>
      <c r="M1027" s="1403"/>
      <c r="N1027" s="653"/>
      <c r="O1027" s="359"/>
    </row>
    <row r="1028" spans="1:15" s="53" customFormat="1" ht="16.5">
      <c r="A1028" s="1457">
        <v>1018</v>
      </c>
      <c r="B1028" s="524"/>
      <c r="C1028" s="67"/>
      <c r="D1028" s="68" t="s">
        <v>875</v>
      </c>
      <c r="E1028" s="525"/>
      <c r="F1028" s="526"/>
      <c r="G1028" s="526"/>
      <c r="H1028" s="527"/>
      <c r="I1028" s="1423">
        <f>SUM(J1028:N1028)</f>
        <v>15</v>
      </c>
      <c r="J1028" s="80"/>
      <c r="K1028" s="80"/>
      <c r="L1028" s="80">
        <v>15</v>
      </c>
      <c r="M1028" s="80"/>
      <c r="N1028" s="81"/>
      <c r="O1028" s="59"/>
    </row>
    <row r="1029" spans="1:15" s="532" customFormat="1" ht="17.25">
      <c r="A1029" s="1457">
        <v>1019</v>
      </c>
      <c r="B1029" s="528"/>
      <c r="C1029" s="83"/>
      <c r="D1029" s="76" t="s">
        <v>603</v>
      </c>
      <c r="E1029" s="529"/>
      <c r="F1029" s="530"/>
      <c r="G1029" s="530"/>
      <c r="H1029" s="531"/>
      <c r="I1029" s="1402">
        <f>SUM(J1029:N1029)</f>
        <v>0</v>
      </c>
      <c r="J1029" s="650"/>
      <c r="K1029" s="650"/>
      <c r="L1029" s="650"/>
      <c r="M1029" s="650"/>
      <c r="N1029" s="651"/>
      <c r="O1029" s="82"/>
    </row>
    <row r="1030" spans="1:15" s="1576" customFormat="1" ht="17.25">
      <c r="A1030" s="1457">
        <v>1020</v>
      </c>
      <c r="B1030" s="533"/>
      <c r="C1030" s="67"/>
      <c r="D1030" s="534" t="s">
        <v>984</v>
      </c>
      <c r="E1030" s="525"/>
      <c r="F1030" s="535"/>
      <c r="G1030" s="535"/>
      <c r="H1030" s="536"/>
      <c r="I1030" s="340">
        <f>SUM(J1030:N1030)</f>
        <v>15</v>
      </c>
      <c r="J1030" s="652">
        <f>SUM(J1028:J1029)</f>
        <v>0</v>
      </c>
      <c r="K1030" s="652">
        <f>SUM(K1028:K1029)</f>
        <v>0</v>
      </c>
      <c r="L1030" s="652">
        <f>SUM(L1028:L1029)</f>
        <v>15</v>
      </c>
      <c r="M1030" s="652">
        <f>SUM(M1028:M1029)</f>
        <v>0</v>
      </c>
      <c r="N1030" s="653">
        <f>SUM(N1028:N1029)</f>
        <v>0</v>
      </c>
      <c r="O1030" s="359"/>
    </row>
    <row r="1031" spans="1:15" s="1576" customFormat="1" ht="17.25">
      <c r="A1031" s="1457">
        <v>1021</v>
      </c>
      <c r="B1031" s="533"/>
      <c r="C1031" s="67">
        <v>202</v>
      </c>
      <c r="D1031" s="836" t="s">
        <v>45</v>
      </c>
      <c r="E1031" s="525" t="s">
        <v>33</v>
      </c>
      <c r="F1031" s="1359"/>
      <c r="G1031" s="1359"/>
      <c r="H1031" s="1360"/>
      <c r="I1031" s="1402"/>
      <c r="J1031" s="1403"/>
      <c r="K1031" s="1403"/>
      <c r="L1031" s="1403"/>
      <c r="M1031" s="1403"/>
      <c r="N1031" s="653"/>
      <c r="O1031" s="359"/>
    </row>
    <row r="1032" spans="1:15" s="53" customFormat="1" ht="16.5">
      <c r="A1032" s="1457">
        <v>1022</v>
      </c>
      <c r="B1032" s="524"/>
      <c r="C1032" s="67"/>
      <c r="D1032" s="68" t="s">
        <v>875</v>
      </c>
      <c r="E1032" s="525"/>
      <c r="F1032" s="526"/>
      <c r="G1032" s="526"/>
      <c r="H1032" s="527"/>
      <c r="I1032" s="1423">
        <f>SUM(J1032:N1032)</f>
        <v>90</v>
      </c>
      <c r="J1032" s="80"/>
      <c r="K1032" s="80"/>
      <c r="L1032" s="80">
        <v>90</v>
      </c>
      <c r="M1032" s="80"/>
      <c r="N1032" s="81"/>
      <c r="O1032" s="59"/>
    </row>
    <row r="1033" spans="1:15" s="532" customFormat="1" ht="17.25">
      <c r="A1033" s="1457">
        <v>1023</v>
      </c>
      <c r="B1033" s="528"/>
      <c r="C1033" s="83"/>
      <c r="D1033" s="76" t="s">
        <v>603</v>
      </c>
      <c r="E1033" s="529"/>
      <c r="F1033" s="530"/>
      <c r="G1033" s="530"/>
      <c r="H1033" s="531"/>
      <c r="I1033" s="1402">
        <f>SUM(J1033:N1033)</f>
        <v>0</v>
      </c>
      <c r="J1033" s="650"/>
      <c r="K1033" s="650"/>
      <c r="L1033" s="650"/>
      <c r="M1033" s="650"/>
      <c r="N1033" s="651"/>
      <c r="O1033" s="82"/>
    </row>
    <row r="1034" spans="1:15" s="1576" customFormat="1" ht="17.25">
      <c r="A1034" s="1457">
        <v>1024</v>
      </c>
      <c r="B1034" s="533"/>
      <c r="C1034" s="67"/>
      <c r="D1034" s="534" t="s">
        <v>984</v>
      </c>
      <c r="E1034" s="525"/>
      <c r="F1034" s="535"/>
      <c r="G1034" s="535"/>
      <c r="H1034" s="536"/>
      <c r="I1034" s="340">
        <f>SUM(J1034:N1034)</f>
        <v>90</v>
      </c>
      <c r="J1034" s="652">
        <f>SUM(J1032:J1033)</f>
        <v>0</v>
      </c>
      <c r="K1034" s="652">
        <f>SUM(K1032:K1033)</f>
        <v>0</v>
      </c>
      <c r="L1034" s="652">
        <f>SUM(L1032:L1033)</f>
        <v>90</v>
      </c>
      <c r="M1034" s="652">
        <f>SUM(M1032:M1033)</f>
        <v>0</v>
      </c>
      <c r="N1034" s="653">
        <f>SUM(N1032:N1033)</f>
        <v>0</v>
      </c>
      <c r="O1034" s="359" t="e">
        <f>#VALUE!</f>
        <v>#REF!</v>
      </c>
    </row>
    <row r="1035" spans="1:15" s="59" customFormat="1" ht="16.5">
      <c r="A1035" s="1457">
        <v>1025</v>
      </c>
      <c r="B1035" s="66"/>
      <c r="C1035" s="67">
        <v>203</v>
      </c>
      <c r="D1035" s="68" t="s">
        <v>317</v>
      </c>
      <c r="E1035" s="67" t="s">
        <v>33</v>
      </c>
      <c r="F1035" s="46"/>
      <c r="G1035" s="46"/>
      <c r="H1035" s="69">
        <v>24822</v>
      </c>
      <c r="I1035" s="1423">
        <f aca="true" t="shared" si="8" ref="I1035:I1041">SUM(J1035:N1035)</f>
        <v>0</v>
      </c>
      <c r="J1035" s="70"/>
      <c r="K1035" s="70"/>
      <c r="L1035" s="70"/>
      <c r="M1035" s="70"/>
      <c r="N1035" s="71"/>
      <c r="O1035" s="59">
        <f>SUM(J1035:N1035)-I1035</f>
        <v>0</v>
      </c>
    </row>
    <row r="1036" spans="1:15" s="59" customFormat="1" ht="33">
      <c r="A1036" s="1457">
        <v>1026</v>
      </c>
      <c r="B1036" s="66"/>
      <c r="C1036" s="767">
        <v>204</v>
      </c>
      <c r="D1036" s="68" t="s">
        <v>318</v>
      </c>
      <c r="E1036" s="67" t="s">
        <v>33</v>
      </c>
      <c r="F1036" s="46"/>
      <c r="G1036" s="46"/>
      <c r="H1036" s="69">
        <v>8580</v>
      </c>
      <c r="I1036" s="1423">
        <f t="shared" si="8"/>
        <v>0</v>
      </c>
      <c r="J1036" s="70"/>
      <c r="K1036" s="70"/>
      <c r="L1036" s="70"/>
      <c r="M1036" s="70"/>
      <c r="N1036" s="71"/>
      <c r="O1036" s="59">
        <f>SUM(J1036:N1036)-I1036</f>
        <v>0</v>
      </c>
    </row>
    <row r="1037" spans="1:15" s="59" customFormat="1" ht="17.25">
      <c r="A1037" s="1457">
        <v>1027</v>
      </c>
      <c r="B1037" s="66"/>
      <c r="C1037" s="67">
        <v>205</v>
      </c>
      <c r="D1037" s="68" t="s">
        <v>153</v>
      </c>
      <c r="E1037" s="67" t="s">
        <v>33</v>
      </c>
      <c r="F1037" s="46"/>
      <c r="G1037" s="46">
        <v>1000</v>
      </c>
      <c r="H1037" s="69"/>
      <c r="I1037" s="1423">
        <f t="shared" si="8"/>
        <v>0</v>
      </c>
      <c r="J1037" s="652"/>
      <c r="K1037" s="652"/>
      <c r="L1037" s="652"/>
      <c r="M1037" s="652"/>
      <c r="N1037" s="653"/>
      <c r="O1037" s="359"/>
    </row>
    <row r="1038" spans="1:15" s="59" customFormat="1" ht="16.5">
      <c r="A1038" s="1457">
        <v>1028</v>
      </c>
      <c r="B1038" s="66"/>
      <c r="C1038" s="67">
        <v>206</v>
      </c>
      <c r="D1038" s="68" t="s">
        <v>132</v>
      </c>
      <c r="E1038" s="67" t="s">
        <v>33</v>
      </c>
      <c r="F1038" s="46"/>
      <c r="G1038" s="46">
        <v>5262</v>
      </c>
      <c r="H1038" s="69"/>
      <c r="I1038" s="1423">
        <f t="shared" si="8"/>
        <v>0</v>
      </c>
      <c r="J1038" s="70"/>
      <c r="K1038" s="70"/>
      <c r="L1038" s="70"/>
      <c r="M1038" s="70"/>
      <c r="N1038" s="71"/>
      <c r="O1038" s="59">
        <f>SUM(J1038:N1038)-I1038</f>
        <v>0</v>
      </c>
    </row>
    <row r="1039" spans="1:15" s="59" customFormat="1" ht="17.25">
      <c r="A1039" s="1457">
        <v>1029</v>
      </c>
      <c r="B1039" s="66"/>
      <c r="C1039" s="767">
        <v>207</v>
      </c>
      <c r="D1039" s="68" t="s">
        <v>229</v>
      </c>
      <c r="E1039" s="67" t="s">
        <v>33</v>
      </c>
      <c r="F1039" s="46">
        <v>1500</v>
      </c>
      <c r="G1039" s="46">
        <v>2000</v>
      </c>
      <c r="H1039" s="69">
        <v>2000</v>
      </c>
      <c r="I1039" s="1423">
        <f t="shared" si="8"/>
        <v>0</v>
      </c>
      <c r="J1039" s="652"/>
      <c r="K1039" s="652"/>
      <c r="L1039" s="652"/>
      <c r="M1039" s="652"/>
      <c r="N1039" s="653"/>
      <c r="O1039" s="359"/>
    </row>
    <row r="1040" spans="1:15" s="671" customFormat="1" ht="16.5">
      <c r="A1040" s="1457">
        <v>1030</v>
      </c>
      <c r="B1040" s="665"/>
      <c r="C1040" s="67">
        <v>208</v>
      </c>
      <c r="D1040" s="68" t="s">
        <v>550</v>
      </c>
      <c r="E1040" s="666" t="s">
        <v>31</v>
      </c>
      <c r="F1040" s="667">
        <v>4905</v>
      </c>
      <c r="G1040" s="667"/>
      <c r="H1040" s="689"/>
      <c r="I1040" s="1423">
        <f t="shared" si="8"/>
        <v>0</v>
      </c>
      <c r="J1040" s="669"/>
      <c r="K1040" s="669"/>
      <c r="L1040" s="669"/>
      <c r="M1040" s="669"/>
      <c r="N1040" s="670"/>
      <c r="O1040" s="1577"/>
    </row>
    <row r="1041" spans="1:15" s="671" customFormat="1" ht="16.5">
      <c r="A1041" s="1457">
        <v>1031</v>
      </c>
      <c r="B1041" s="665"/>
      <c r="C1041" s="67">
        <v>209</v>
      </c>
      <c r="D1041" s="68" t="s">
        <v>560</v>
      </c>
      <c r="E1041" s="666" t="s">
        <v>31</v>
      </c>
      <c r="F1041" s="667">
        <v>12688</v>
      </c>
      <c r="G1041" s="667"/>
      <c r="H1041" s="689"/>
      <c r="I1041" s="1423">
        <f t="shared" si="8"/>
        <v>0</v>
      </c>
      <c r="J1041" s="669"/>
      <c r="K1041" s="669"/>
      <c r="L1041" s="669"/>
      <c r="M1041" s="669"/>
      <c r="N1041" s="670"/>
      <c r="O1041" s="1577"/>
    </row>
    <row r="1042" spans="1:14" s="59" customFormat="1" ht="16.5">
      <c r="A1042" s="1457">
        <v>1032</v>
      </c>
      <c r="B1042" s="66"/>
      <c r="C1042" s="767">
        <v>210</v>
      </c>
      <c r="D1042" s="68" t="s">
        <v>684</v>
      </c>
      <c r="E1042" s="67" t="s">
        <v>33</v>
      </c>
      <c r="F1042" s="46"/>
      <c r="G1042" s="46"/>
      <c r="H1042" s="69">
        <v>32465</v>
      </c>
      <c r="I1042" s="1423">
        <f>SUM(J1042:N1042)</f>
        <v>0</v>
      </c>
      <c r="J1042" s="70"/>
      <c r="K1042" s="70"/>
      <c r="L1042" s="70"/>
      <c r="M1042" s="70"/>
      <c r="N1042" s="71"/>
    </row>
    <row r="1043" spans="1:15" s="59" customFormat="1" ht="16.5">
      <c r="A1043" s="1457">
        <v>1033</v>
      </c>
      <c r="B1043" s="66"/>
      <c r="C1043" s="67">
        <v>211</v>
      </c>
      <c r="D1043" s="68" t="s">
        <v>321</v>
      </c>
      <c r="E1043" s="67" t="s">
        <v>33</v>
      </c>
      <c r="F1043" s="46">
        <v>24396</v>
      </c>
      <c r="G1043" s="46"/>
      <c r="H1043" s="69">
        <v>75</v>
      </c>
      <c r="I1043" s="1423">
        <f>SUM(J1043:N1043)</f>
        <v>0</v>
      </c>
      <c r="J1043" s="70"/>
      <c r="K1043" s="70"/>
      <c r="L1043" s="70"/>
      <c r="M1043" s="70"/>
      <c r="N1043" s="71"/>
      <c r="O1043" s="59">
        <f>SUM(J1043:N1043)-I1043</f>
        <v>0</v>
      </c>
    </row>
    <row r="1044" spans="1:15" s="53" customFormat="1" ht="17.25">
      <c r="A1044" s="1457">
        <v>1034</v>
      </c>
      <c r="B1044" s="77"/>
      <c r="C1044" s="67">
        <v>212</v>
      </c>
      <c r="D1044" s="78" t="s">
        <v>683</v>
      </c>
      <c r="E1044" s="73" t="s">
        <v>33</v>
      </c>
      <c r="F1044" s="44"/>
      <c r="G1044" s="44"/>
      <c r="H1044" s="79">
        <v>258</v>
      </c>
      <c r="I1044" s="1423">
        <f>SUM(J1044:N1044)</f>
        <v>0</v>
      </c>
      <c r="J1044" s="652"/>
      <c r="K1044" s="652"/>
      <c r="L1044" s="652"/>
      <c r="M1044" s="652"/>
      <c r="N1044" s="653"/>
      <c r="O1044" s="1576"/>
    </row>
    <row r="1045" spans="1:15" s="59" customFormat="1" ht="33">
      <c r="A1045" s="1457">
        <v>1035</v>
      </c>
      <c r="B1045" s="66"/>
      <c r="C1045" s="767">
        <v>213</v>
      </c>
      <c r="D1045" s="68" t="s">
        <v>316</v>
      </c>
      <c r="E1045" s="67" t="s">
        <v>33</v>
      </c>
      <c r="F1045" s="46"/>
      <c r="G1045" s="46">
        <v>16410</v>
      </c>
      <c r="H1045" s="69"/>
      <c r="I1045" s="1423">
        <f>SUM(J1045:N1045)</f>
        <v>0</v>
      </c>
      <c r="J1045" s="70"/>
      <c r="K1045" s="70"/>
      <c r="L1045" s="70"/>
      <c r="M1045" s="70"/>
      <c r="N1045" s="71"/>
      <c r="O1045" s="59">
        <f>SUM(J1045:N1045)-I1045</f>
        <v>0</v>
      </c>
    </row>
    <row r="1046" spans="1:15" s="59" customFormat="1" ht="33">
      <c r="A1046" s="1457">
        <v>1036</v>
      </c>
      <c r="B1046" s="66"/>
      <c r="C1046" s="67">
        <v>214</v>
      </c>
      <c r="D1046" s="68" t="s">
        <v>543</v>
      </c>
      <c r="E1046" s="67" t="s">
        <v>33</v>
      </c>
      <c r="F1046" s="46"/>
      <c r="G1046" s="46"/>
      <c r="H1046" s="69">
        <v>1100</v>
      </c>
      <c r="I1046" s="1423">
        <f>SUM(J1046:N1046)</f>
        <v>0</v>
      </c>
      <c r="J1046" s="70"/>
      <c r="K1046" s="70"/>
      <c r="L1046" s="70"/>
      <c r="M1046" s="70"/>
      <c r="N1046" s="71"/>
      <c r="O1046" s="59">
        <f aca="true" t="shared" si="9" ref="O1046:O1063">SUM(J1046:N1046)-I1046</f>
        <v>0</v>
      </c>
    </row>
    <row r="1047" spans="1:15" s="59" customFormat="1" ht="16.5">
      <c r="A1047" s="1457">
        <v>1037</v>
      </c>
      <c r="B1047" s="66"/>
      <c r="C1047" s="67">
        <v>215</v>
      </c>
      <c r="D1047" s="68" t="s">
        <v>325</v>
      </c>
      <c r="E1047" s="67" t="s">
        <v>33</v>
      </c>
      <c r="F1047" s="46"/>
      <c r="G1047" s="46"/>
      <c r="H1047" s="69">
        <v>1400</v>
      </c>
      <c r="I1047" s="1423">
        <f>SUM(J1047:N1047)</f>
        <v>0</v>
      </c>
      <c r="J1047" s="70"/>
      <c r="K1047" s="70"/>
      <c r="L1047" s="70"/>
      <c r="M1047" s="70"/>
      <c r="N1047" s="71"/>
      <c r="O1047" s="59">
        <f t="shared" si="9"/>
        <v>0</v>
      </c>
    </row>
    <row r="1048" spans="1:15" s="59" customFormat="1" ht="16.5">
      <c r="A1048" s="1457">
        <v>1038</v>
      </c>
      <c r="B1048" s="66"/>
      <c r="C1048" s="767">
        <v>216</v>
      </c>
      <c r="D1048" s="68" t="s">
        <v>326</v>
      </c>
      <c r="E1048" s="67" t="s">
        <v>33</v>
      </c>
      <c r="F1048" s="46"/>
      <c r="G1048" s="46"/>
      <c r="H1048" s="69">
        <v>1935</v>
      </c>
      <c r="I1048" s="1423">
        <f>SUM(J1048:N1048)</f>
        <v>0</v>
      </c>
      <c r="J1048" s="70"/>
      <c r="K1048" s="70"/>
      <c r="L1048" s="70"/>
      <c r="M1048" s="70"/>
      <c r="N1048" s="71"/>
      <c r="O1048" s="59">
        <f t="shared" si="9"/>
        <v>0</v>
      </c>
    </row>
    <row r="1049" spans="1:15" s="59" customFormat="1" ht="16.5">
      <c r="A1049" s="1457">
        <v>1039</v>
      </c>
      <c r="B1049" s="66"/>
      <c r="C1049" s="67">
        <v>217</v>
      </c>
      <c r="D1049" s="68" t="s">
        <v>327</v>
      </c>
      <c r="E1049" s="67" t="s">
        <v>33</v>
      </c>
      <c r="F1049" s="46"/>
      <c r="G1049" s="46"/>
      <c r="H1049" s="69">
        <v>150</v>
      </c>
      <c r="I1049" s="1423">
        <f>SUM(J1049:N1049)</f>
        <v>0</v>
      </c>
      <c r="J1049" s="70"/>
      <c r="K1049" s="70"/>
      <c r="L1049" s="70"/>
      <c r="M1049" s="70"/>
      <c r="N1049" s="71"/>
      <c r="O1049" s="59">
        <f t="shared" si="9"/>
        <v>0</v>
      </c>
    </row>
    <row r="1050" spans="1:15" s="59" customFormat="1" ht="16.5">
      <c r="A1050" s="1457">
        <v>1040</v>
      </c>
      <c r="B1050" s="66"/>
      <c r="C1050" s="67">
        <v>218</v>
      </c>
      <c r="D1050" s="68" t="s">
        <v>328</v>
      </c>
      <c r="E1050" s="67" t="s">
        <v>33</v>
      </c>
      <c r="F1050" s="46"/>
      <c r="G1050" s="46"/>
      <c r="H1050" s="69">
        <v>900</v>
      </c>
      <c r="I1050" s="1423">
        <f>SUM(J1050:N1050)</f>
        <v>0</v>
      </c>
      <c r="J1050" s="70"/>
      <c r="K1050" s="70"/>
      <c r="L1050" s="70"/>
      <c r="M1050" s="70"/>
      <c r="N1050" s="71"/>
      <c r="O1050" s="59">
        <f t="shared" si="9"/>
        <v>0</v>
      </c>
    </row>
    <row r="1051" spans="1:15" s="59" customFormat="1" ht="16.5">
      <c r="A1051" s="1457">
        <v>1041</v>
      </c>
      <c r="B1051" s="66"/>
      <c r="C1051" s="767">
        <v>219</v>
      </c>
      <c r="D1051" s="68" t="s">
        <v>553</v>
      </c>
      <c r="E1051" s="67" t="s">
        <v>33</v>
      </c>
      <c r="F1051" s="46"/>
      <c r="G1051" s="46"/>
      <c r="H1051" s="69">
        <v>1000</v>
      </c>
      <c r="I1051" s="1423">
        <f>SUM(J1051:N1051)</f>
        <v>0</v>
      </c>
      <c r="J1051" s="70"/>
      <c r="K1051" s="70"/>
      <c r="L1051" s="70"/>
      <c r="M1051" s="70"/>
      <c r="N1051" s="71"/>
      <c r="O1051" s="59">
        <f t="shared" si="9"/>
        <v>0</v>
      </c>
    </row>
    <row r="1052" spans="1:15" s="59" customFormat="1" ht="16.5">
      <c r="A1052" s="1457">
        <v>1042</v>
      </c>
      <c r="B1052" s="66"/>
      <c r="C1052" s="67">
        <v>220</v>
      </c>
      <c r="D1052" s="68" t="s">
        <v>329</v>
      </c>
      <c r="E1052" s="67" t="s">
        <v>33</v>
      </c>
      <c r="F1052" s="46"/>
      <c r="G1052" s="46"/>
      <c r="H1052" s="69">
        <v>501</v>
      </c>
      <c r="I1052" s="1423">
        <f>SUM(J1052:N1052)</f>
        <v>0</v>
      </c>
      <c r="J1052" s="70"/>
      <c r="K1052" s="70"/>
      <c r="L1052" s="70"/>
      <c r="M1052" s="70"/>
      <c r="N1052" s="71"/>
      <c r="O1052" s="59">
        <f t="shared" si="9"/>
        <v>0</v>
      </c>
    </row>
    <row r="1053" spans="1:15" s="59" customFormat="1" ht="16.5">
      <c r="A1053" s="1457">
        <v>1043</v>
      </c>
      <c r="B1053" s="66"/>
      <c r="C1053" s="67">
        <v>221</v>
      </c>
      <c r="D1053" s="68" t="s">
        <v>330</v>
      </c>
      <c r="E1053" s="67" t="s">
        <v>33</v>
      </c>
      <c r="F1053" s="46"/>
      <c r="G1053" s="46"/>
      <c r="H1053" s="69">
        <v>600</v>
      </c>
      <c r="I1053" s="1423">
        <f>SUM(J1053:N1053)</f>
        <v>0</v>
      </c>
      <c r="J1053" s="70"/>
      <c r="K1053" s="70"/>
      <c r="L1053" s="70"/>
      <c r="M1053" s="70"/>
      <c r="N1053" s="71"/>
      <c r="O1053" s="59">
        <f t="shared" si="9"/>
        <v>0</v>
      </c>
    </row>
    <row r="1054" spans="1:15" s="59" customFormat="1" ht="16.5">
      <c r="A1054" s="1457">
        <v>1044</v>
      </c>
      <c r="B1054" s="66"/>
      <c r="C1054" s="767">
        <v>222</v>
      </c>
      <c r="D1054" s="68" t="s">
        <v>331</v>
      </c>
      <c r="E1054" s="67" t="s">
        <v>33</v>
      </c>
      <c r="F1054" s="46">
        <v>1559</v>
      </c>
      <c r="G1054" s="46"/>
      <c r="H1054" s="69"/>
      <c r="I1054" s="1423">
        <f>SUM(J1054:N1054)</f>
        <v>0</v>
      </c>
      <c r="J1054" s="70"/>
      <c r="K1054" s="70"/>
      <c r="L1054" s="70"/>
      <c r="M1054" s="70"/>
      <c r="N1054" s="71"/>
      <c r="O1054" s="59">
        <f t="shared" si="9"/>
        <v>0</v>
      </c>
    </row>
    <row r="1055" spans="1:15" s="59" customFormat="1" ht="16.5">
      <c r="A1055" s="1457">
        <v>1045</v>
      </c>
      <c r="B1055" s="66"/>
      <c r="C1055" s="67">
        <v>223</v>
      </c>
      <c r="D1055" s="68" t="s">
        <v>332</v>
      </c>
      <c r="E1055" s="67" t="s">
        <v>33</v>
      </c>
      <c r="F1055" s="46">
        <v>25</v>
      </c>
      <c r="G1055" s="46"/>
      <c r="H1055" s="69"/>
      <c r="I1055" s="1423">
        <f>SUM(J1055:N1055)</f>
        <v>0</v>
      </c>
      <c r="J1055" s="70"/>
      <c r="K1055" s="70"/>
      <c r="L1055" s="70"/>
      <c r="M1055" s="70"/>
      <c r="N1055" s="71"/>
      <c r="O1055" s="59">
        <f t="shared" si="9"/>
        <v>0</v>
      </c>
    </row>
    <row r="1056" spans="1:15" s="59" customFormat="1" ht="16.5">
      <c r="A1056" s="1457">
        <v>1046</v>
      </c>
      <c r="B1056" s="66"/>
      <c r="C1056" s="67">
        <v>224</v>
      </c>
      <c r="D1056" s="68" t="s">
        <v>333</v>
      </c>
      <c r="E1056" s="67" t="s">
        <v>33</v>
      </c>
      <c r="F1056" s="46">
        <v>7723</v>
      </c>
      <c r="G1056" s="46"/>
      <c r="H1056" s="69"/>
      <c r="I1056" s="1423">
        <f>SUM(J1056:N1056)</f>
        <v>0</v>
      </c>
      <c r="J1056" s="70"/>
      <c r="K1056" s="70"/>
      <c r="L1056" s="70"/>
      <c r="M1056" s="70"/>
      <c r="N1056" s="71"/>
      <c r="O1056" s="59">
        <f t="shared" si="9"/>
        <v>0</v>
      </c>
    </row>
    <row r="1057" spans="1:15" s="59" customFormat="1" ht="16.5">
      <c r="A1057" s="1457">
        <v>1047</v>
      </c>
      <c r="B1057" s="66"/>
      <c r="C1057" s="767">
        <v>225</v>
      </c>
      <c r="D1057" s="68" t="s">
        <v>334</v>
      </c>
      <c r="E1057" s="67" t="s">
        <v>245</v>
      </c>
      <c r="F1057" s="46">
        <v>165</v>
      </c>
      <c r="G1057" s="46"/>
      <c r="H1057" s="69"/>
      <c r="I1057" s="1423">
        <f>SUM(J1057:N1057)</f>
        <v>0</v>
      </c>
      <c r="J1057" s="70"/>
      <c r="K1057" s="70"/>
      <c r="L1057" s="70"/>
      <c r="M1057" s="70"/>
      <c r="N1057" s="71"/>
      <c r="O1057" s="59">
        <f t="shared" si="9"/>
        <v>0</v>
      </c>
    </row>
    <row r="1058" spans="1:15" s="59" customFormat="1" ht="16.5">
      <c r="A1058" s="1457">
        <v>1048</v>
      </c>
      <c r="B1058" s="66"/>
      <c r="C1058" s="67">
        <v>226</v>
      </c>
      <c r="D1058" s="68" t="s">
        <v>335</v>
      </c>
      <c r="E1058" s="67" t="s">
        <v>245</v>
      </c>
      <c r="F1058" s="46">
        <v>4801</v>
      </c>
      <c r="G1058" s="46"/>
      <c r="H1058" s="69"/>
      <c r="I1058" s="1423">
        <f>SUM(J1058:N1058)</f>
        <v>0</v>
      </c>
      <c r="J1058" s="70"/>
      <c r="K1058" s="70"/>
      <c r="L1058" s="70"/>
      <c r="M1058" s="70"/>
      <c r="N1058" s="71"/>
      <c r="O1058" s="59">
        <f t="shared" si="9"/>
        <v>0</v>
      </c>
    </row>
    <row r="1059" spans="1:15" s="59" customFormat="1" ht="16.5">
      <c r="A1059" s="1457">
        <v>1049</v>
      </c>
      <c r="B1059" s="66"/>
      <c r="C1059" s="67">
        <v>227</v>
      </c>
      <c r="D1059" s="68" t="s">
        <v>336</v>
      </c>
      <c r="E1059" s="67" t="s">
        <v>245</v>
      </c>
      <c r="F1059" s="46">
        <v>369</v>
      </c>
      <c r="G1059" s="46"/>
      <c r="H1059" s="69"/>
      <c r="I1059" s="1423">
        <f>SUM(J1059:N1059)</f>
        <v>0</v>
      </c>
      <c r="J1059" s="70"/>
      <c r="K1059" s="70"/>
      <c r="L1059" s="70"/>
      <c r="M1059" s="70"/>
      <c r="N1059" s="71"/>
      <c r="O1059" s="59">
        <f t="shared" si="9"/>
        <v>0</v>
      </c>
    </row>
    <row r="1060" spans="1:15" s="59" customFormat="1" ht="16.5">
      <c r="A1060" s="1457">
        <v>1050</v>
      </c>
      <c r="B1060" s="66"/>
      <c r="C1060" s="767">
        <v>228</v>
      </c>
      <c r="D1060" s="68" t="s">
        <v>337</v>
      </c>
      <c r="E1060" s="67" t="s">
        <v>31</v>
      </c>
      <c r="F1060" s="46">
        <v>63</v>
      </c>
      <c r="G1060" s="46"/>
      <c r="H1060" s="69"/>
      <c r="I1060" s="1423">
        <f>SUM(J1060:N1060)</f>
        <v>0</v>
      </c>
      <c r="J1060" s="70"/>
      <c r="K1060" s="70"/>
      <c r="L1060" s="70"/>
      <c r="M1060" s="70"/>
      <c r="N1060" s="71"/>
      <c r="O1060" s="59">
        <f t="shared" si="9"/>
        <v>0</v>
      </c>
    </row>
    <row r="1061" spans="1:15" s="59" customFormat="1" ht="16.5">
      <c r="A1061" s="1457">
        <v>1051</v>
      </c>
      <c r="B1061" s="66"/>
      <c r="C1061" s="67">
        <v>229</v>
      </c>
      <c r="D1061" s="68" t="s">
        <v>338</v>
      </c>
      <c r="E1061" s="67" t="s">
        <v>31</v>
      </c>
      <c r="F1061" s="46">
        <v>59</v>
      </c>
      <c r="G1061" s="46"/>
      <c r="H1061" s="69"/>
      <c r="I1061" s="1423">
        <f>SUM(J1061:N1061)</f>
        <v>0</v>
      </c>
      <c r="J1061" s="70"/>
      <c r="K1061" s="70"/>
      <c r="L1061" s="70"/>
      <c r="M1061" s="70"/>
      <c r="N1061" s="71"/>
      <c r="O1061" s="59">
        <f t="shared" si="9"/>
        <v>0</v>
      </c>
    </row>
    <row r="1062" spans="1:15" s="59" customFormat="1" ht="16.5">
      <c r="A1062" s="1457">
        <v>1052</v>
      </c>
      <c r="B1062" s="66"/>
      <c r="C1062" s="67">
        <v>230</v>
      </c>
      <c r="D1062" s="68" t="s">
        <v>339</v>
      </c>
      <c r="E1062" s="67" t="s">
        <v>31</v>
      </c>
      <c r="F1062" s="46">
        <v>17515</v>
      </c>
      <c r="G1062" s="46"/>
      <c r="H1062" s="69"/>
      <c r="I1062" s="1423">
        <f>SUM(J1062:N1062)</f>
        <v>0</v>
      </c>
      <c r="J1062" s="70"/>
      <c r="K1062" s="70"/>
      <c r="L1062" s="70"/>
      <c r="M1062" s="70"/>
      <c r="N1062" s="71"/>
      <c r="O1062" s="59">
        <f t="shared" si="9"/>
        <v>0</v>
      </c>
    </row>
    <row r="1063" spans="1:15" s="59" customFormat="1" ht="33.75" thickBot="1">
      <c r="A1063" s="1457">
        <v>1053</v>
      </c>
      <c r="B1063" s="85"/>
      <c r="C1063" s="767">
        <v>231</v>
      </c>
      <c r="D1063" s="86" t="s">
        <v>340</v>
      </c>
      <c r="E1063" s="87" t="s">
        <v>31</v>
      </c>
      <c r="F1063" s="88">
        <v>4064</v>
      </c>
      <c r="G1063" s="88"/>
      <c r="H1063" s="89"/>
      <c r="I1063" s="1426">
        <f>SUM(J1063:N1063)</f>
        <v>0</v>
      </c>
      <c r="J1063" s="654"/>
      <c r="K1063" s="654"/>
      <c r="L1063" s="654"/>
      <c r="M1063" s="654"/>
      <c r="N1063" s="655"/>
      <c r="O1063" s="59">
        <f t="shared" si="9"/>
        <v>0</v>
      </c>
    </row>
    <row r="1064" spans="1:15" s="90" customFormat="1" ht="17.25">
      <c r="A1064" s="1457">
        <v>1054</v>
      </c>
      <c r="B1064" s="353"/>
      <c r="C1064" s="769"/>
      <c r="D1064" s="544" t="s">
        <v>19</v>
      </c>
      <c r="E1064" s="1372"/>
      <c r="F1064" s="545">
        <f>SUM(F8:F1063)-F43-F210-F625-F117</f>
        <v>3823797</v>
      </c>
      <c r="G1064" s="545">
        <f>SUM(G8:G1063)-G43-G210-G625-G117</f>
        <v>4181144</v>
      </c>
      <c r="H1064" s="545">
        <f>SUM(H8:H1063)-H43-H210-H625-H117</f>
        <v>4362635</v>
      </c>
      <c r="I1064" s="1427"/>
      <c r="J1064" s="647"/>
      <c r="K1064" s="647"/>
      <c r="L1064" s="647"/>
      <c r="M1064" s="647"/>
      <c r="N1064" s="648"/>
      <c r="O1064" s="59">
        <f>SUM(J1065:N1065)-I1065</f>
        <v>0</v>
      </c>
    </row>
    <row r="1065" spans="1:15" s="1278" customFormat="1" ht="17.25">
      <c r="A1065" s="1457">
        <v>1055</v>
      </c>
      <c r="B1065" s="1274"/>
      <c r="C1065" s="1275"/>
      <c r="D1065" s="1256" t="s">
        <v>602</v>
      </c>
      <c r="E1065" s="1251"/>
      <c r="F1065" s="1276"/>
      <c r="G1065" s="1276"/>
      <c r="H1065" s="1277"/>
      <c r="I1065" s="1190">
        <f>SUM(J1065:N1065)</f>
        <v>4180802</v>
      </c>
      <c r="J1065" s="1443">
        <f>#VALUE!</f>
        <v>36038</v>
      </c>
      <c r="K1065" s="1443">
        <f>#VALUE!</f>
        <v>9202</v>
      </c>
      <c r="L1065" s="1443">
        <f>#VALUE!</f>
        <v>2797553</v>
      </c>
      <c r="M1065" s="1443">
        <f>#VALUE!</f>
        <v>122600</v>
      </c>
      <c r="N1065" s="1444">
        <f>#VALUE!</f>
        <v>1215409</v>
      </c>
      <c r="O1065" s="1437"/>
    </row>
    <row r="1066" spans="1:15" s="90" customFormat="1" ht="17.25">
      <c r="A1066" s="1457">
        <v>1056</v>
      </c>
      <c r="B1066" s="66"/>
      <c r="C1066" s="767"/>
      <c r="D1066" s="68" t="s">
        <v>875</v>
      </c>
      <c r="E1066" s="67"/>
      <c r="F1066" s="537"/>
      <c r="G1066" s="537"/>
      <c r="H1066" s="538"/>
      <c r="I1066" s="1428">
        <f>SUM(J1066:N1066)</f>
        <v>4916189</v>
      </c>
      <c r="J1066" s="46">
        <f>SUM(J656+J750+J746+J742+J738+J679+J675+J734+J729+J724+J719+J714+J710+J706+J701+J697+J627+J622+J617+J612+J607+J602+J597+J592+J587+J582+J577+J572+J567+J562+J557+J552+J547+J542+J537+J532+J527+J522+J517+J512+J507+J502+J497+J492+J487+J482+J477+J472+J467+J462+J457+J452+J447+J442+J437+J432+J427+J422+J417+J412+J407+J398+J393+J388+J383+J378+J373+J369+J364+J359+J354+J349+J344+J339+J334+J327+J321+J316+J311+J306+J301+J296+J287+J282+J277+J272+J267+J262+J257+J252+J247+J242+J212+J207+J202+J197+J192+J187+J182+J177+J172+J168+J163+J158+J153+J149+J119+J114+J109+J104+J99+J94+J90+J85+J80+J45+J40+J35+J30+J25+J20+J15+J10)+J664+J660+J1032+J1028+J1024+J1020+J1016+J1012+J1008+J1004+J1000+J996+J992+J988+J984+J980+J976+J972+J968+J964+J960+J956+J952+J948+J944+J940+J936+J932+J928+J924+J920+J916+J912+J908+J904+J900+J896+J892+J888+J884+J880+J876+J872+J868+J864+J860+J856+J852+J848+J844+J840+J835+J831+J827+J823+J819+J815+J811+J807+J803+J799+J795+J791+J787+J783+J779+J775+J771+J767+J762+J758+J754+J671+J291+J683+J687</f>
        <v>54657</v>
      </c>
      <c r="K1066" s="46">
        <f>SUM(K656+K750+K746+K742+K738+K679+K675+K734+K729+K724+K719+K714+K710+K706+K701+K697+K627+K622+K617+K612+K607+K602+K597+K592+K587+K582+K577+K572+K567+K562+K557+K552+K547+K542+K537+K532+K527+K522+K517+K512+K507+K502+K497+K492+K487+K482+K477+K472+K467+K462+K457+K452+K447+K442+K437+K432+K427+K422+K417+K412+K407+K398+K393+K388+K383+K378+K373+K369+K364+K359+K354+K349+K344+K339+K334+K327+K321+K316+K311+K306+K301+K296+K287+K282+K277+K272+K267+K262+K257+K252+K247+K242+K212+K207+K202+K197+K192+K187+K182+K177+K172+K168+K163+K158+K153+K149+K119+K114+K109+K104+K99+K94+K90+K85+K80+K45+K40+K35+K30+K25+K20+K15+K10)+K664+K660+K1032+K1028+K1024+K1020+K1016+K1012+K1008+K1004+K1000+K996+K992+K988+K984+K980+K976+K972+K968+K964+K960+K956+K952+K948+K944+K940+K936+K932+K928+K924+K920+K916+K912+K908+K904+K900+K896+K892+K888+K884+K880+K876+K872+K868+K864+K860+K856+K852+K848+K844+K840+K835+K831+K827+K823+K819+K815+K811+K807+K803+K799+K795+K791+K787+K783+K779+K775+K771+K767+K762+K758+K754+K671+K291+K683+K687</f>
        <v>13743</v>
      </c>
      <c r="L1066" s="46">
        <f>SUM(L656+L750+L746+L742+L738+L679+L675+L734+L729+L724+L719+L714+L710+L706+L701+L697+L627+L622+L617+L612+L607+L602+L597+L592+L587+L582+L577+L572+L567+L562+L557+L552+L547+L542+L537+L532+L527+L522+L517+L512+L507+L502+L497+L492+L487+L482+L477+L472+L467+L462+L457+L452+L447+L442+L437+L432+L427+L422+L417+L412+L407+L398+L393+L388+L383+L378+L373+L369+L364+L359+L354+L349+L344+L339+L334+L327+L321+L316+L311+L306+L301+L296+L287+L282+L277+L272+L267+L262+L257+L252+L247+L242+L212+L207+L202+L197+L192+L187+L182+L177+L172+L168+L163+L158+L153+L149+L119+L114+L109+L104+L99+L94+L90+L85+L80+L45+L40+L35+L30+L25+L20+L15+L10)+L664+L660+L1032+L1028+L1024+L1020+L1016+L1012+L1008+L1004+L1000+L996+L992+L988+L984+L980+L976+L972+L968+L964+L960+L956+L952+L948+L944+L940+L936+L932+L928+L924+L920+L916+L912+L908+L904+L900+L896+L892+L888+L884+L880+L876+L872+L868+L864+L860+L856+L852+L848+L844+L840+L835+L831+L827+L823+L819+L815+L811+L807+L803+L799+L795+L791+L787+L783+L779+L775+L771+L767+L762+L758+L754+L671+L291+L683+L687</f>
        <v>3238490</v>
      </c>
      <c r="M1066" s="46">
        <f>SUM(M656+M750+M746+M742+M738+M679+M675+M734+M729+M724+M719+M714+M710+M706+M701+M697+M627+M622+M617+M612+M607+M602+M597+M592+M587+M582+M577+M572+M567+M562+M557+M552+M547+M542+M537+M532+M527+M522+M517+M512+M507+M502+M497+M492+M487+M482+M477+M472+M467+M462+M457+M452+M447+M442+M437+M432+M427+M422+M417+M412+M407+M398+M393+M388+M383+M378+M373+M369+M364+M359+M354+M349+M344+M339+M334+M327+M321+M316+M311+M306+M301+M296+M287+M282+M277+M272+M267+M262+M257+M252+M247+M242+M212+M207+M202+M197+M192+M187+M182+M177+M172+M168+M163+M158+M153+M149+M119+M114+M109+M104+M99+M94+M90+M85+M80+M45+M40+M35+M30+M25+M20+M15+M10)+M664+M660+M1032+M1028+M1024+M1020+M1016+M1012+M1008+M1004+M1000+M996+M992+M988+M984+M980+M976+M972+M968+M964+M960+M956+M952+M948+M944+M940+M936+M932+M928+M924+M920+M916+M912+M908+M904+M900+M896+M892+M888+M884+M880+M876+M872+M868+M864+M860+M856+M852+M848+M844+M840+M835+M831+M827+M823+M819+M815+M811+M807+M803+M799+M795+M791+M787+M783+M779+M775+M771+M767+M762+M758+M754+M671+M291+M683+M687</f>
        <v>101469</v>
      </c>
      <c r="N1066" s="1448">
        <f>SUM(N656+N750+N746+N742+N738+N679+N675+N734+N729+N724+N719+N714+N710+N706+N701+N697+N627+N622+N617+N612+N607+N602+N597+N592+N587+N582+N577+N572+N567+N562+N557+N552+N547+N542+N537+N532+N527+N522+N517+N512+N507+N502+N497+N492+N487+N482+N477+N472+N467+N462+N457+N452+N447+N442+N437+N432+N427+N422+N417+N412+N407+N398+N393+N388+N383+N378+N373+N369+N364+N359+N354+N349+N344+N339+N334+N327+N321+N316+N311+N306+N301+N296+N287+N282+N277+N272+N267+N262+N257+N252+N247+N242+N212+N207+N202+N197+N192+N187+N182+N177+N172+N168+N163+N158+N153+N149+N119+N114+N109+N104+N99+N94+N90+N85+N80+N45+N40+N35+N30+N25+N20+N15+N10)+N664+N660+N1032+N1028+N1024+N1020+N1016+N1012+N1008+N1004+N1000+N996+N992+N988+N984+N980+N976+N972+N968+N964+N960+N956+N952+N948+N944+N940+N936+N932+N928+N924+N920+N916+N912+N908+N904+N900+N896+N892+N888+N884+N880+N876+N872+N868+N864+N860+N856+N852+N848+N844+N840+N835+N831+N827+N823+N819+N815+N811+N807+N803+N799+N795+N791+N787+N783+N779+N775+N771+N767+N762+N758+N754+N671+N291+N683+N687</f>
        <v>1507830</v>
      </c>
      <c r="O1066" s="59"/>
    </row>
    <row r="1067" spans="1:15" s="90" customFormat="1" ht="34.5">
      <c r="A1067" s="1457">
        <v>1057</v>
      </c>
      <c r="B1067" s="66"/>
      <c r="C1067" s="767"/>
      <c r="D1067" s="76" t="s">
        <v>1177</v>
      </c>
      <c r="E1067" s="67"/>
      <c r="F1067" s="537"/>
      <c r="G1067" s="537"/>
      <c r="H1067" s="538"/>
      <c r="I1067" s="1429">
        <f>SUM(J1067:N1067)</f>
        <v>73264</v>
      </c>
      <c r="J1067" s="84">
        <f>SUM(J735+J730+J725+J720+J715+J711+J707+J702+J698+J628+J623+J618+J613+J608+J603+J598+J593+J588+J583+J578+J573+J568+J563+J558+J553+J548+J543+J538+J533+J528+J523+J518+J513+J508+J503+J498+J493+J488+J483+J478+J473+J468+J463+J458+J453+J448+J443+J438+J433+J428+J423+J418+J413+J408+J399+J394+J389+J384+J379+J370+J365+J360+J355+J350+J345+J340+J335+J328+J322+J317+J312+J307+J302+J297+J288+J283+J278+J273+J268+J263+J258+J253+J248+J243+J213+J208+J203+J198+J193+J188+J183+J178+J169+J164+J159+J150+J120+J115+J110+J105+J100+J91+J86+J81+J46+J41+J36+J31+J26+J21+J16+J11)+J680+J676+J95+J173+J154+J657+J751+J747+J739+J743+J374+J661+J665+J672+J292+J1033+J1029+J1025+J1021+J1017+J1013+J1009+J1005+J1001+J997+J993+J989+J985+J981+J977+J973+J969+J965+J961+J957+J953+J949+J945+J941+J937+J933+J929+J925+J921+J917+J913+J909+J905+J901+J897+J893+J889+J885+J881+J877+J873+J869+J865+J861+J857+J853+J849+J845+J841+J836+J832+J828+J824+J820+J816+J812+J808+J804+J800+J796+J792+J788+J784+J780+J776+J772+J768+J763+J759+J755+J688+J684+J329+J323+J691+J694+J330+J668</f>
        <v>-1157</v>
      </c>
      <c r="K1067" s="84">
        <f>SUM(K735+K730+K725+K720+K715+K711+K707+K702+K698+K628+K623+K618+K613+K608+K603+K598+K593+K588+K583+K578+K573+K568+K563+K558+K553+K548+K543+K538+K533+K528+K523+K518+K513+K508+K503+K498+K493+K488+K483+K478+K473+K468+K463+K458+K453+K448+K443+K438+K433+K428+K423+K418+K413+K408+K399+K394+K389+K384+K379+K370+K365+K360+K355+K350+K345+K340+K335+K328+K322+K317+K312+K307+K302+K297+K288+K283+K278+K273+K268+K263+K258+K253+K248+K243+K213+K208+K203+K198+K193+K188+K183+K178+K169+K164+K159+K150+K120+K115+K110+K105+K100+K91+K86+K81+K46+K41+K36+K31+K26+K21+K16+K11)+K680+K676+K95+K173+K154+K657+K751+K747+K739+K743+K374+K661+K665+K672+K292+K1033+K1029+K1025+K1021+K1017+K1013+K1009+K1005+K1001+K997+K993+K989+K985+K981+K977+K973+K969+K965+K961+K957+K953+K949+K945+K941+K937+K933+K929+K925+K921+K917+K913+K909+K905+K901+K897+K893+K889+K885+K881+K877+K873+K869+K865+K861+K857+K853+K849+K845+K841+K836+K832+K828+K824+K820+K816+K812+K808+K804+K800+K796+K792+K788+K784+K780+K776+K772+K768+K763+K759+K755+K688+K684+K329+K323+K691+K694+K330+K668</f>
        <v>-459</v>
      </c>
      <c r="L1067" s="84">
        <f>SUM(L735+L730+L725+L720+L715+L711+L707+L702+L698+L628+L623+L618+L613+L608+L603+L598+L593+L588+L583+L578+L573+L568+L563+L558+L553+L548+L543+L538+L533+L528+L523+L518+L513+L508+L503+L498+L493+L488+L483+L478+L473+L468+L463+L458+L453+L448+L443+L438+L433+L428+L423+L418+L413+L408+L399+L394+L389+L384+L379+L370+L365+L360+L355+L350+L345+L340+L335+L328+L322+L317+L312+L307+L302+L297+L288+L283+L278+L273+L268+L263+L258+L253+L248+L243+L213+L208+L203+L198+L193+L188+L183+L178+L169+L164+L159+L150+L120+L115+L110+L105+L100+L91+L86+L81+L46+L41+L36+L31+L26+L21+L16+L11)+L680+L676+L95+L173+L154+L657+L751+L747+L739+L743+L374+L661+L665+L672+L292+L1033+L1029+L1025+L1021+L1017+L1013+L1009+L1005+L1001+L997+L993+L989+L985+L981+L977+L973+L969+L965+L961+L957+L953+L949+L945+L941+L937+L933+L929+L925+L921+L917+L913+L909+L905+L901+L897+L893+L889+L885+L881+L877+L873+L869+L865+L861+L857+L853+L849+L845+L841+L836+L832+L828+L824+L820+L816+L812+L808+L804+L800+L796+L792+L788+L784+L780+L776+L772+L768+L763+L759+L755+L688+L684+L329+L323+L691+L694+L330+L668</f>
        <v>41453</v>
      </c>
      <c r="M1067" s="84">
        <f>SUM(M735+M730+M725+M720+M715+M711+M707+M702+M698+M628+M623+M618+M613+M608+M603+M598+M593+M588+M583+M578+M573+M568+M563+M558+M553+M548+M543+M538+M533+M528+M523+M518+M513+M508+M503+M498+M493+M488+M483+M478+M473+M468+M463+M458+M453+M448+M443+M438+M433+M428+M423+M418+M413+M408+M399+M394+M389+M384+M379+M370+M365+M360+M355+M350+M345+M340+M335+M328+M322+M317+M312+M307+M302+M297+M288+M283+M278+M273+M268+M263+M258+M253+M248+M243+M213+M208+M203+M198+M193+M188+M183+M178+M169+M164+M159+M150+M120+M115+M110+M105+M100+M91+M86+M81+M46+M41+M36+M31+M26+M21+M16+M11)+M680+M676+M95+M173+M154+M657+M751+M747+M739+M743+M374+M661+M665+M672+M292+M1033+M1029+M1025+M1021+M1017+M1013+M1009+M1005+M1001+M997+M993+M989+M985+M981+M977+M973+M969+M965+M961+M957+M953+M949+M945+M941+M937+M933+M929+M925+M921+M917+M913+M909+M905+M901+M897+M893+M889+M885+M881+M877+M873+M869+M865+M861+M857+M853+M849+M845+M841+M836+M832+M828+M824+M820+M816+M812+M808+M804+M800+M796+M792+M788+M784+M780+M776+M772+M768+M763+M759+M755+M688+M684+M329+M323+M691+M694+M330+M668</f>
        <v>-8600</v>
      </c>
      <c r="N1067" s="1638">
        <f>SUM(N735+N730+N725+N720+N715+N711+N707+N702+N698+N628+N623+N618+N613+N608+N603+N598+N593+N588+N583+N578+N573+N568+N563+N558+N553+N548+N543+N538+N533+N528+N523+N518+N513+N508+N503+N498+N493+N488+N483+N478+N473+N468+N463+N458+N453+N448+N443+N438+N433+N428+N423+N418+N413+N408+N399+N394+N389+N384+N379+N370+N365+N360+N355+N350+N345+N340+N335+N328+N322+N317+N312+N307+N302+N297+N288+N283+N278+N273+N268+N263+N258+N253+N248+N243+N213+N208+N203+N198+N193+N188+N183+N178+N169+N164+N159+N150+N120+N115+N110+N105+N100+N91+N86+N81+N46+N41+N36+N31+N26+N21+N16+N11)+N680+N676+N95+N173+N154+N657+N751+N747+N739+N743+N374+N661+N665+N672+N292+N1033+N1029+N1025+N1021+N1017+N1013+N1009+N1005+N1001+N997+N993+N989+N985+N981+N977+N973+N969+N965+N961+N957+N953+N949+N945+N941+N937+N933+N929+N925+N921+N917+N913+N909+N905+N901+N897+N893+N889+N885+N881+N877+N873+N869+N865+N861+N857+N853+N849+N845+N841+N836+N832+N828+N824+N820+N816+N812+N808+N804+N800+N796+N792+N788+N784+N780+N776+N772+N768+N763+N759+N755+N688+N684+N329+N323+N691+N694+N330+N668</f>
        <v>42027</v>
      </c>
      <c r="O1067" s="59"/>
    </row>
    <row r="1068" spans="1:15" s="90" customFormat="1" ht="18" thickBot="1">
      <c r="A1068" s="1457">
        <v>1058</v>
      </c>
      <c r="B1068" s="546"/>
      <c r="C1068" s="770"/>
      <c r="D1068" s="547" t="s">
        <v>984</v>
      </c>
      <c r="E1068" s="1373"/>
      <c r="F1068" s="548"/>
      <c r="G1068" s="548"/>
      <c r="H1068" s="549"/>
      <c r="I1068" s="550">
        <f>SUM(J1068:N1068)</f>
        <v>4989453</v>
      </c>
      <c r="J1068" s="548">
        <f>SUM(J1066:J1067)</f>
        <v>53500</v>
      </c>
      <c r="K1068" s="548">
        <f>SUM(K1066:K1067)</f>
        <v>13284</v>
      </c>
      <c r="L1068" s="548">
        <f>SUM(L1066:L1067)</f>
        <v>3279943</v>
      </c>
      <c r="M1068" s="548">
        <f>SUM(M1066:M1067)</f>
        <v>92869</v>
      </c>
      <c r="N1068" s="551">
        <f>SUM(N1066:N1067)</f>
        <v>1549857</v>
      </c>
      <c r="O1068" s="59"/>
    </row>
    <row r="1069" spans="1:14" s="309" customFormat="1" ht="17.25">
      <c r="A1069" s="1457">
        <v>1059</v>
      </c>
      <c r="B1069" s="638"/>
      <c r="C1069" s="639"/>
      <c r="D1069" s="1267" t="s">
        <v>341</v>
      </c>
      <c r="E1069" s="639"/>
      <c r="F1069" s="640">
        <f>SUM(F8:F18,F185:F195,F270:F285,F304:F332,F352,F405:F440,F515:F565,F575:F605,F625,F655,F1060:F1063)+F1041+F1040</f>
        <v>2575522</v>
      </c>
      <c r="G1069" s="640">
        <f>SUM(G8:G18,G185:G195,G270:G285,G304:G332,G352,G405:G440,G515:G565,G575:G605,G625,G655,G1060:G1063)+G1041+G1040</f>
        <v>2870429</v>
      </c>
      <c r="H1069" s="640">
        <f>SUM(H8:H18,H185:H195,H270:H285,H304:H332,H352,H405:H440,H515:H565,H575:H605,H625,H655,H1060:H1063)+H1041+H1040</f>
        <v>3088342</v>
      </c>
      <c r="I1069" s="1430"/>
      <c r="J1069" s="641"/>
      <c r="K1069" s="641"/>
      <c r="L1069" s="641"/>
      <c r="M1069" s="641"/>
      <c r="N1069" s="642"/>
    </row>
    <row r="1070" spans="1:14" s="1273" customFormat="1" ht="16.5">
      <c r="A1070" s="1457">
        <v>1060</v>
      </c>
      <c r="B1070" s="1269"/>
      <c r="C1070" s="1270"/>
      <c r="D1070" s="1256" t="s">
        <v>602</v>
      </c>
      <c r="E1070" s="1270"/>
      <c r="F1070" s="1271"/>
      <c r="G1070" s="1271"/>
      <c r="H1070" s="1272"/>
      <c r="I1070" s="1445">
        <f>SUM(J1070:N1070)</f>
        <v>3005084</v>
      </c>
      <c r="J1070" s="1446">
        <f>#VALUE!</f>
        <v>14489</v>
      </c>
      <c r="K1070" s="1446">
        <f>#VALUE!</f>
        <v>2020</v>
      </c>
      <c r="L1070" s="1446">
        <f>#VALUE!</f>
        <v>2172033</v>
      </c>
      <c r="M1070" s="1446">
        <f>#VALUE!</f>
        <v>37460</v>
      </c>
      <c r="N1070" s="1447">
        <f>#VALUE!</f>
        <v>779082</v>
      </c>
    </row>
    <row r="1071" spans="1:14" s="309" customFormat="1" ht="16.5">
      <c r="A1071" s="1457">
        <v>1061</v>
      </c>
      <c r="B1071" s="310"/>
      <c r="C1071" s="311"/>
      <c r="D1071" s="68" t="s">
        <v>875</v>
      </c>
      <c r="E1071" s="311"/>
      <c r="F1071" s="312"/>
      <c r="G1071" s="312"/>
      <c r="H1071" s="644"/>
      <c r="I1071" s="1431">
        <f>SUM(J1071:N1071)</f>
        <v>3411172</v>
      </c>
      <c r="J1071" s="313">
        <f>SUM(J656+J627+J607+J602+J597+J592+J587+J582+J577+J567+J562+J557+J552+J547+J542+J537+J532+J527+J522+J517+J437+J432+J427+J422+J417+J412+J407+J373+J354+J334+J327+J321+J316+J311+J306+J287+J282+J277+J272+J197+J192+J187+J20+J15+J10)+J442</f>
        <v>15418</v>
      </c>
      <c r="K1071" s="313">
        <f>SUM(K656+K627+K607+K602+K597+K592+K587+K582+K577+K567+K562+K557+K552+K547+K542+K537+K532+K527+K522+K517+K437+K432+K427+K422+K417+K412+K407+K373+K354+K334+K327+K321+K316+K311+K306+K287+K282+K277+K272+K197+K192+K187+K20+K15+K10)+K442</f>
        <v>2101</v>
      </c>
      <c r="L1071" s="313">
        <f>SUM(L656+L627+L607+L602+L597+L592+L587+L582+L577+L567+L562+L557+L552+L547+L542+L537+L532+L527+L522+L517+L437+L432+L427+L422+L417+L412+L407+L373+L354+L334+L327+L321+L316+L311+L306+L287+L282+L277+L272+L197+L192+L187+L20+L15+L10)+L442</f>
        <v>2439510</v>
      </c>
      <c r="M1071" s="313">
        <f>SUM(M656+M627+M607+M602+M597+M592+M587+M582+M577+M567+M562+M557+M552+M547+M542+M537+M532+M527+M522+M517+M437+M432+M427+M422+M417+M412+M407+M373+M354+M334+M327+M321+M316+M311+M306+M287+M282+M277+M272+M197+M192+M187+M20+M15+M10)+M442</f>
        <v>25860</v>
      </c>
      <c r="N1071" s="314">
        <f>SUM(N656+N627+N607+N602+N597+N592+N587+N582+N577+N567+N562+N557+N552+N547+N542+N537+N532+N527+N522+N517+N437+N432+N427+N422+N417+N412+N407+N373+N354+N334+N327+N321+N316+N311+N306+N287+N282+N277+N272+N197+N192+N187+N20+N15+N10)+N442</f>
        <v>928283</v>
      </c>
    </row>
    <row r="1072" spans="1:14" s="636" customFormat="1" ht="17.25">
      <c r="A1072" s="1457">
        <v>1062</v>
      </c>
      <c r="B1072" s="633"/>
      <c r="C1072" s="634"/>
      <c r="D1072" s="76" t="s">
        <v>603</v>
      </c>
      <c r="E1072" s="634"/>
      <c r="F1072" s="632"/>
      <c r="G1072" s="632"/>
      <c r="H1072" s="645"/>
      <c r="I1072" s="1432">
        <f>SUM(J1072:N1072)</f>
        <v>18561</v>
      </c>
      <c r="J1072" s="635">
        <f>SUM(J628+J608+J603+J598+J593+J588+J583+J578+J568+J563+J558+J553+J548+J543+J538+J533+J528+J523+J518+J443+J438+J433+J428+J423+J418+J413+J408+J355+J335+J328+J322+J317+J312+J307+J288+J283+J278+J273+J198+J193+J188+J21+J16+J11)+J657+J374+J684+J330</f>
        <v>0</v>
      </c>
      <c r="K1072" s="635">
        <f>SUM(K628+K608+K603+K598+K593+K588+K583+K578+K568+K563+K558+K553+K548+K543+K538+K533+K528+K523+K518+K443+K438+K433+K428+K423+K418+K413+K408+K355+K335+K328+K322+K317+K312+K307+K288+K283+K278+K273+K198+K193+K188+K21+K16+K11)+K657+K374+K684+K330</f>
        <v>0</v>
      </c>
      <c r="L1072" s="635">
        <f>SUM(L628+L608+L603+L598+L593+L588+L583+L578+L568+L563+L558+L553+L548+L543+L538+L533+L528+L523+L518+L443+L438+L433+L428+L423+L418+L413+L408+L355+L335+L328+L322+L317+L312+L307+L288+L283+L278+L273+L198+L193+L188+L21+L16+L11)+L657+L374+L684+L330</f>
        <v>2749</v>
      </c>
      <c r="M1072" s="635">
        <f>SUM(M628+M608+M603+M598+M593+M588+M583+M578+M568+M563+M558+M553+M548+M543+M538+M533+M528+M523+M518+M443+M438+M433+M428+M423+M418+M413+M408+M355+M335+M328+M322+M317+M312+M307+M288+M283+M278+M273+M198+M193+M188+M21+M16+M11)+M657+M374+M684+M330</f>
        <v>1400</v>
      </c>
      <c r="N1072" s="635">
        <f>SUM(N628+N608+N603+N598+N593+N588+N583+N578+N568+N563+N558+N553+N548+N543+N538+N533+N528+N523+N518+N443+N438+N433+N428+N423+N418+N413+N408+N355+N335+N328+N322+N317+N312+N307+N288+N283+N278+N273+N198+N193+N188+N21+N16+N11)+N657+N374+N684+N330</f>
        <v>14412</v>
      </c>
    </row>
    <row r="1073" spans="1:14" s="309" customFormat="1" ht="17.25">
      <c r="A1073" s="1457">
        <v>1063</v>
      </c>
      <c r="B1073" s="310"/>
      <c r="C1073" s="311"/>
      <c r="D1073" s="534" t="s">
        <v>984</v>
      </c>
      <c r="E1073" s="311"/>
      <c r="F1073" s="312"/>
      <c r="G1073" s="312"/>
      <c r="H1073" s="644"/>
      <c r="I1073" s="646">
        <f>SUM(J1073:N1073)</f>
        <v>3429733</v>
      </c>
      <c r="J1073" s="637">
        <f>SUM(J1071:J1072)</f>
        <v>15418</v>
      </c>
      <c r="K1073" s="637">
        <f>SUM(K1071:K1072)</f>
        <v>2101</v>
      </c>
      <c r="L1073" s="637">
        <f>SUM(L1071:L1072)</f>
        <v>2442259</v>
      </c>
      <c r="M1073" s="637">
        <f>SUM(M1071:M1072)</f>
        <v>27260</v>
      </c>
      <c r="N1073" s="643">
        <f>SUM(N1071:N1072)</f>
        <v>942695</v>
      </c>
    </row>
    <row r="1074" spans="1:14" s="309" customFormat="1" ht="17.25">
      <c r="A1074" s="1457">
        <v>1064</v>
      </c>
      <c r="B1074" s="310"/>
      <c r="C1074" s="311"/>
      <c r="D1074" s="1268" t="s">
        <v>342</v>
      </c>
      <c r="E1074" s="311"/>
      <c r="F1074" s="312">
        <f>SUM(F23:F43,F78:F117,F147:F180,F200:F210,F294:F299,F337:F347,F357:F396,F445:F485,F490:F510,F570,F610:F620,F696:F736,F1046:F1056,)+F1045+F1044+F1043+F1042+F1039+F1038+F1037+F749+F745+F741+F1036+F1035+F737+F678+F674+F670+F663+F659</f>
        <v>1008771</v>
      </c>
      <c r="G1074" s="312">
        <f>SUM(G23:G43,G78:G117,G147:G180,G200:G210,G294:G299,G337:G347,G357:G396,G445:G485,G490:G510,G570,G610:G620,G696:G736,G1046:G1056,)+G1045+G1044+G1043+G1042+G1039+G1038+G1037+G749+G745+G741+G1036+G1035+G737+G678+G674+G670+G663+G659</f>
        <v>1066815</v>
      </c>
      <c r="H1074" s="312">
        <f>SUM(H23:H43,H78:H117,H147:H180,H200:H210,H294:H299,H337:H347,H357:H396,H445:H485,H490:H510,H570,H610:H620,H696:H736,H1046:H1056,)+H1045+H1044+H1043+H1042+H1039+H1038+H1037+H749+H745+H741+H1036+H1035+H737+H678+H674+H670+H663+H659</f>
        <v>1104166</v>
      </c>
      <c r="I1074" s="1431"/>
      <c r="J1074" s="313"/>
      <c r="K1074" s="313"/>
      <c r="L1074" s="313"/>
      <c r="M1074" s="313"/>
      <c r="N1074" s="314"/>
    </row>
    <row r="1075" spans="1:14" s="1273" customFormat="1" ht="16.5">
      <c r="A1075" s="1457">
        <v>1065</v>
      </c>
      <c r="B1075" s="1269"/>
      <c r="C1075" s="1270"/>
      <c r="D1075" s="1256" t="s">
        <v>602</v>
      </c>
      <c r="E1075" s="1270"/>
      <c r="F1075" s="1271"/>
      <c r="G1075" s="1271"/>
      <c r="H1075" s="1272"/>
      <c r="I1075" s="1445">
        <f aca="true" t="shared" si="10" ref="I1075:I1083">SUM(J1075:N1075)</f>
        <v>1096078</v>
      </c>
      <c r="J1075" s="1446">
        <f>#VALUE!</f>
        <v>21549</v>
      </c>
      <c r="K1075" s="1446">
        <f>#VALUE!</f>
        <v>7182</v>
      </c>
      <c r="L1075" s="1446">
        <f>#VALUE!</f>
        <v>625520</v>
      </c>
      <c r="M1075" s="1446">
        <f>#VALUE!</f>
        <v>5500</v>
      </c>
      <c r="N1075" s="1447">
        <f>#VALUE!</f>
        <v>436327</v>
      </c>
    </row>
    <row r="1076" spans="1:14" s="309" customFormat="1" ht="16.5">
      <c r="A1076" s="1457">
        <v>1066</v>
      </c>
      <c r="B1076" s="310"/>
      <c r="C1076" s="311"/>
      <c r="D1076" s="68" t="s">
        <v>875</v>
      </c>
      <c r="E1076" s="311"/>
      <c r="F1076" s="312"/>
      <c r="G1076" s="312"/>
      <c r="H1076" s="644"/>
      <c r="I1076" s="1431">
        <f t="shared" si="10"/>
        <v>1434408</v>
      </c>
      <c r="J1076" s="313">
        <f>SUM(J750+J746+J742+J738+J679+J675+J734+J729+J724+J719+J714+J710+J706+J701+J697+J622+J617+J612+J572+J512+J507+J502+J497+J492+J487+J482+J477+J472+J467+J462+J457+J452+J447+J398+J393+J388+J383+J378+J369+J364+J359+J349+J344+J339+J301+J296+J212+J207+J202+J182+J177+J172+J168+J163+J158+J153+J149+J119+J114+J109+J104+J99+J94+J90+J85+J80+J45+J40+J35+J30+J25)+J664+J660+J1032+J1028+J1024+J1020+J1016+J1012+J1008+J1004+J1000+J996+J992+J988+J984+J980+J976+J972+J968+J964+J960+J956+J952+J948+J944+J940+J936+J932+J928+J924+J920+J916+J912+J908+J904+J900+J896+J892+J888+J884+J880+J876+J872+J868+J864+J860+J856+J852+J848+J844+J840+J835+J831+J827+J823+J819+J815+J811+J807+J803+J799+J795+J791+J787+J783+J779+J775+J771+J767+J762+J758+J754+J671+J291+J687+J683</f>
        <v>39239</v>
      </c>
      <c r="K1076" s="313">
        <f>SUM(K750+K746+K742+K738+K679+K675+K734+K729+K724+K719+K714+K710+K706+K701+K697+K622+K617+K612+K572+K512+K507+K502+K497+K492+K487+K482+K477+K472+K467+K462+K457+K452+K447+K398+K393+K388+K383+K378+K369+K364+K359+K349+K344+K339+K301+K296+K212+K207+K202+K182+K177+K172+K168+K163+K158+K153+K149+K119+K114+K109+K104+K99+K94+K90+K85+K80+K45+K40+K35+K30+K25)+K664+K660+K1032+K1028+K1024+K1020+K1016+K1012+K1008+K1004+K1000+K996+K992+K988+K984+K980+K976+K972+K968+K964+K960+K956+K952+K948+K944+K940+K936+K932+K928+K924+K920+K916+K912+K908+K904+K900+K896+K892+K888+K884+K880+K876+K872+K868+K864+K860+K856+K852+K848+K844+K840+K835+K831+K827+K823+K819+K815+K811+K807+K803+K799+K795+K791+K787+K783+K779+K775+K771+K767+K762+K758+K754+K671+K291+K687+K683</f>
        <v>11642</v>
      </c>
      <c r="L1076" s="313">
        <f>SUM(L750+L746+L742+L738+L679+L675+L734+L729+L724+L719+L714+L710+L706+L701+L697+L622+L617+L612+L572+L512+L507+L502+L497+L492+L487+L482+L477+L472+L467+L462+L457+L452+L447+L398+L393+L388+L383+L378+L369+L364+L359+L349+L344+L339+L301+L296+L212+L207+L202+L182+L177+L172+L168+L163+L158+L153+L149+L119+L114+L109+L104+L99+L94+L90+L85+L80+L45+L40+L35+L30+L25)+L664+L660+L1032+L1028+L1024+L1020+L1016+L1012+L1008+L1004+L1000+L996+L992+L988+L984+L980+L976+L972+L968+L964+L960+L956+L952+L948+L944+L940+L936+L932+L928+L924+L920+L916+L912+L908+L904+L900+L896+L892+L888+L884+L880+L876+L872+L868+L864+L860+L856+L852+L848+L844+L840+L835+L831+L827+L823+L819+L815+L811+L807+L803+L799+L795+L791+L787+L783+L779+L775+L771+L767+L762+L758+L754+L671+L291+L687+L683</f>
        <v>798980</v>
      </c>
      <c r="M1076" s="313">
        <f>SUM(M750+M746+M742+M738+M679+M675+M734+M729+M724+M719+M714+M710+M706+M701+M697+M622+M617+M612+M572+M512+M507+M502+M497+M492+M487+M482+M477+M472+M467+M462+M457+M452+M447+M398+M393+M388+M383+M378+M369+M364+M359+M349+M344+M339+M301+M296+M212+M207+M202+M182+M177+M172+M168+M163+M158+M153+M149+M119+M114+M109+M104+M99+M94+M90+M85+M80+M45+M40+M35+M30+M25)+M664+M660+M1032+M1028+M1024+M1020+M1016+M1012+M1008+M1004+M1000+M996+M992+M988+M984+M980+M976+M972+M968+M964+M960+M956+M952+M948+M944+M940+M936+M932+M928+M924+M920+M916+M912+M908+M904+M900+M896+M892+M888+M884+M880+M876+M872+M868+M864+M860+M856+M852+M848+M844+M840+M835+M831+M827+M823+M819+M815+M811+M807+M803+M799+M795+M791+M787+M783+M779+M775+M771+M767+M762+M758+M754+M671+M291+M687+M683</f>
        <v>5000</v>
      </c>
      <c r="N1076" s="314">
        <f>SUM(N750+N746+N742+N738+N679+N675+N734+N729+N724+N719+N714+N710+N706+N701+N697+N622+N617+N612+N572+N512+N507+N502+N497+N492+N487+N482+N477+N472+N467+N462+N457+N452+N447+N398+N393+N388+N383+N378+N369+N364+N359+N349+N344+N339+N301+N296+N212+N207+N202+N182+N177+N172+N168+N163+N158+N153+N149+N119+N114+N109+N104+N99+N94+N90+N85+N80+N45+N40+N35+N30+N25)+N664+N660+N1032+N1028+N1024+N1020+N1016+N1012+N1008+N1004+N1000+N996+N992+N988+N984+N980+N976+N972+N968+N964+N960+N956+N952+N948+N944+N940+N936+N932+N928+N924+N920+N916+N912+N908+N904+N900+N896+N892+N888+N884+N880+N876+N872+N868+N864+N860+N856+N852+N848+N844+N840+N835+N831+N827+N823+N819+N815+N811+N807+N803+N799+N795+N791+N787+N783+N779+N775+N771+N767+N762+N758+N754+N671+N291+N687+N683</f>
        <v>579547</v>
      </c>
    </row>
    <row r="1077" spans="1:14" s="636" customFormat="1" ht="17.25">
      <c r="A1077" s="1457">
        <v>1067</v>
      </c>
      <c r="B1077" s="633"/>
      <c r="C1077" s="634"/>
      <c r="D1077" s="76" t="s">
        <v>603</v>
      </c>
      <c r="E1077" s="634"/>
      <c r="F1077" s="632"/>
      <c r="G1077" s="632"/>
      <c r="H1077" s="645"/>
      <c r="I1077" s="1432">
        <f>SUM(J1077:N1077)</f>
        <v>64703</v>
      </c>
      <c r="J1077" s="635">
        <f>SUM(J735+J730+J725+J720+J715+J711+J707+J702+J698+J623+J618+J613+J573+J513+J508+J503+J498+J493+J488+J483+J478+J473+J468+J463+J458+J453+J448+J394+J389+J384+J379+J370+J365+J360+J350+J345+J340+J302+J297+J213+J208+J203+J183+J178+J169+J164+J159+J150+J120+J115+J110+J105+J100+J91+J86+J81+J46+J41+J36+J31+J26)+J680+J676+J95+J173+J154+J751+J747+J739+J743+J661+J665+J292+J1033+J1029+J1025+J1021+J1017+J1013+J1009+J1005+J1001+J997+J993+J989+J985+J981+J977+J973+J969+J965+J961+J957+J953+J949+J945+J941+J937+J933+J929+J925+J921+J917+J913+J909+J905+J901+J897+J893+J889+J885+J881+J877+J873+J869+J865+J861+J857+J853+J849+J845+J841+J836+J832+J828+J824+J820+J816+J812+J808+J804+J800+J796+J792+J788+J784+J780+J776+J772+J768+J672+J763+J759+J755+J688+J691+J694+J668</f>
        <v>-1157</v>
      </c>
      <c r="K1077" s="635">
        <f>SUM(K735+K730+K725+K720+K715+K711+K707+K702+K698+K623+K618+K613+K573+K513+K508+K503+K498+K493+K488+K483+K478+K473+K468+K463+K458+K453+K448+K394+K389+K384+K379+K370+K365+K360+K350+K345+K340+K302+K297+K213+K208+K203+K183+K178+K169+K164+K159+K150+K120+K115+K110+K105+K100+K91+K86+K81+K46+K41+K36+K31+K26)+K680+K676+K95+K173+K154+K751+K747+K739+K743+K661+K665+K292+K1033+K1029+K1025+K1021+K1017+K1013+K1009+K1005+K1001+K997+K993+K989+K985+K981+K977+K973+K969+K965+K961+K957+K953+K949+K945+K941+K937+K933+K929+K925+K921+K917+K913+K909+K905+K901+K897+K893+K889+K885+K881+K877+K873+K869+K865+K861+K857+K853+K849+K845+K841+K836+K832+K828+K824+K820+K816+K812+K808+K804+K800+K796+K792+K788+K784+K780+K776+K772+K768+K672+K763+K759+K755+K688+K691+K694+K668</f>
        <v>-459</v>
      </c>
      <c r="L1077" s="635">
        <f>SUM(L735+L730+L725+L720+L715+L711+L707+L702+L698+L623+L618+L613+L573+L513+L508+L503+L498+L493+L488+L483+L478+L473+L468+L463+L458+L453+L448+L394+L389+L384+L379+L370+L365+L360+L350+L345+L340+L302+L297+L213+L208+L203+L183+L178+L169+L164+L159+L150+L120+L115+L110+L105+L100+L91+L86+L81+L46+L41+L36+L31+L26)+L680+L676+L95+L173+L154+L751+L747+L739+L743+L661+L665+L292+L1033+L1029+L1025+L1021+L1017+L1013+L1009+L1005+L1001+L997+L993+L989+L985+L981+L977+L973+L969+L965+L961+L957+L953+L949+L945+L941+L937+L933+L929+L925+L921+L917+L913+L909+L905+L901+L897+L893+L889+L885+L881+L877+L873+L869+L865+L861+L857+L853+L849+L845+L841+L836+L832+L828+L824+L820+L816+L812+L808+L804+L800+L796+L792+L788+L784+L780+L776+L772+L768+L672+L763+L759+L755+L688+L691+L694+L668</f>
        <v>38704</v>
      </c>
      <c r="M1077" s="635">
        <f>SUM(M735+M730+M725+M720+M715+M711+M707+M702+M698+M623+M618+M613+M573+M513+M508+M503+M498+M493+M488+M483+M478+M473+M468+M463+M458+M453+M448+M394+M389+M384+M379+M370+M365+M360+M350+M345+M340+M302+M297+M213+M208+M203+M183+M178+M169+M164+M159+M150+M120+M115+M110+M105+M100+M91+M86+M81+M46+M41+M36+M31+M26)+M680+M676+M95+M173+M154+M751+M747+M739+M743+M661+M665+M292+M1033+M1029+M1025+M1021+M1017+M1013+M1009+M1005+M1001+M997+M993+M989+M985+M981+M977+M973+M969+M965+M961+M957+M953+M949+M945+M941+M937+M933+M929+M925+M921+M917+M913+M909+M905+M901+M897+M893+M889+M885+M881+M877+M873+M869+M865+M861+M857+M853+M849+M845+M841+M836+M832+M828+M824+M820+M816+M812+M808+M804+M800+M796+M792+M788+M784+M780+M776+M772+M768+M672+M763+M759+M755+M688+M691+M694+M668</f>
        <v>0</v>
      </c>
      <c r="N1077" s="1449">
        <f>SUM(N735+N730+N725+N720+N715+N711+N707+N702+N698+N623+N618+N613+N573+N513+N508+N503+N498+N493+N488+N483+N478+N473+N468+N463+N458+N453+N448+N394+N389+N384+N379+N370+N365+N360+N350+N345+N340+N302+N297+N213+N208+N203+N183+N178+N169+N164+N159+N150+N120+N115+N110+N105+N100+N91+N86+N81+N46+N41+N36+N31+N26)+N680+N676+N95+N173+N154+N751+N747+N739+N743+N661+N665+N292+N1033+N1029+N1025+N1021+N1017+N1013+N1009+N1005+N1001+N997+N993+N989+N985+N981+N977+N973+N969+N965+N961+N957+N953+N949+N945+N941+N937+N933+N929+N925+N921+N917+N913+N909+N905+N901+N897+N893+N889+N885+N881+N877+N873+N869+N865+N861+N857+N853+N849+N845+N841+N836+N832+N828+N824+N820+N816+N812+N808+N804+N800+N796+N792+N788+N784+N780+N776+N772+N768+N672+N763+N759+N755+N688+N691+N694+N668</f>
        <v>27615</v>
      </c>
    </row>
    <row r="1078" spans="1:14" s="309" customFormat="1" ht="17.25">
      <c r="A1078" s="1457">
        <v>1068</v>
      </c>
      <c r="B1078" s="310"/>
      <c r="C1078" s="311"/>
      <c r="D1078" s="534" t="s">
        <v>984</v>
      </c>
      <c r="E1078" s="311"/>
      <c r="F1078" s="312"/>
      <c r="G1078" s="312"/>
      <c r="H1078" s="644"/>
      <c r="I1078" s="646">
        <f t="shared" si="10"/>
        <v>1499111</v>
      </c>
      <c r="J1078" s="637">
        <f>SUM(J1076:J1077)</f>
        <v>38082</v>
      </c>
      <c r="K1078" s="637">
        <f>SUM(K1076:K1077)</f>
        <v>11183</v>
      </c>
      <c r="L1078" s="637">
        <f>SUM(L1076:L1077)</f>
        <v>837684</v>
      </c>
      <c r="M1078" s="637">
        <f>SUM(M1076:M1077)</f>
        <v>5000</v>
      </c>
      <c r="N1078" s="643">
        <f>SUM(N1076:N1077)</f>
        <v>607162</v>
      </c>
    </row>
    <row r="1079" spans="1:14" s="309" customFormat="1" ht="17.25">
      <c r="A1079" s="1457">
        <v>1069</v>
      </c>
      <c r="B1079" s="310"/>
      <c r="C1079" s="311"/>
      <c r="D1079" s="1268" t="s">
        <v>343</v>
      </c>
      <c r="E1079" s="311"/>
      <c r="F1079" s="312">
        <f>SUM(F240:F265,F1057:F1059)</f>
        <v>239504</v>
      </c>
      <c r="G1079" s="312">
        <f>SUM(G240:G265,G1057:G1059)</f>
        <v>243900</v>
      </c>
      <c r="H1079" s="644">
        <f>SUM(H240:H265,H1057:H1059)</f>
        <v>170127</v>
      </c>
      <c r="I1079" s="1431"/>
      <c r="J1079" s="313"/>
      <c r="K1079" s="313"/>
      <c r="L1079" s="313"/>
      <c r="M1079" s="313"/>
      <c r="N1079" s="314"/>
    </row>
    <row r="1080" spans="1:14" s="1273" customFormat="1" ht="16.5">
      <c r="A1080" s="1457">
        <v>1070</v>
      </c>
      <c r="B1080" s="1269"/>
      <c r="C1080" s="1270"/>
      <c r="D1080" s="1256" t="s">
        <v>602</v>
      </c>
      <c r="E1080" s="1270"/>
      <c r="F1080" s="1271"/>
      <c r="G1080" s="1271"/>
      <c r="H1080" s="1272"/>
      <c r="I1080" s="1445">
        <f t="shared" si="10"/>
        <v>79640</v>
      </c>
      <c r="J1080" s="1446">
        <f>SUM(J1057:J1059,J266,J261,J256,J251,J246,J241)</f>
        <v>0</v>
      </c>
      <c r="K1080" s="1446">
        <f>SUM(K1057:K1059,K266,K261,K256,K251,K246,K241)</f>
        <v>0</v>
      </c>
      <c r="L1080" s="1446">
        <f>SUM(L1057:L1059,L266,L261,L256,L251,L246,L241)</f>
        <v>0</v>
      </c>
      <c r="M1080" s="1446">
        <f>SUM(M1057:M1059,M266,M261,M256,M251,M246,M241)</f>
        <v>79640</v>
      </c>
      <c r="N1080" s="1447">
        <f>SUM(N1057:N1059,N266,N261,N256,N251,N246,N241)</f>
        <v>0</v>
      </c>
    </row>
    <row r="1081" spans="1:14" s="309" customFormat="1" ht="16.5">
      <c r="A1081" s="1457">
        <v>1071</v>
      </c>
      <c r="B1081" s="310"/>
      <c r="C1081" s="311"/>
      <c r="D1081" s="68" t="s">
        <v>875</v>
      </c>
      <c r="E1081" s="311"/>
      <c r="F1081" s="312"/>
      <c r="G1081" s="312"/>
      <c r="H1081" s="644"/>
      <c r="I1081" s="1431">
        <f t="shared" si="10"/>
        <v>70609</v>
      </c>
      <c r="J1081" s="313">
        <f>SUM(J242+J247+J252+J257+J262+J267)</f>
        <v>0</v>
      </c>
      <c r="K1081" s="313">
        <f>SUM(K242+K247+K252+K257+K262+K267)</f>
        <v>0</v>
      </c>
      <c r="L1081" s="313">
        <f>SUM(L242+L247+L252+L257+L262+L267)</f>
        <v>0</v>
      </c>
      <c r="M1081" s="313">
        <f>SUM(M242+M247+M252+M257+M262+M267)</f>
        <v>70609</v>
      </c>
      <c r="N1081" s="314">
        <f>SUM(N242+N247+N252+N257+N262+N267)</f>
        <v>0</v>
      </c>
    </row>
    <row r="1082" spans="1:14" s="636" customFormat="1" ht="17.25">
      <c r="A1082" s="1457">
        <v>1072</v>
      </c>
      <c r="B1082" s="633"/>
      <c r="C1082" s="634"/>
      <c r="D1082" s="76" t="s">
        <v>603</v>
      </c>
      <c r="E1082" s="634"/>
      <c r="F1082" s="632"/>
      <c r="G1082" s="632"/>
      <c r="H1082" s="645"/>
      <c r="I1082" s="1432">
        <f>SUM(J1082:N1082)</f>
        <v>-10000</v>
      </c>
      <c r="J1082" s="635">
        <f>SUM(J268+J263+J258+J253+J248+J243)</f>
        <v>0</v>
      </c>
      <c r="K1082" s="635">
        <f>SUM(K268+K263+K258+K253+K248+K243)</f>
        <v>0</v>
      </c>
      <c r="L1082" s="635">
        <f>SUM(L268+L263+L258+L253+L248+L243)</f>
        <v>0</v>
      </c>
      <c r="M1082" s="635">
        <f>SUM(M268+M263+M258+M253+M248+M243)</f>
        <v>-10000</v>
      </c>
      <c r="N1082" s="1449">
        <f>SUM(N268+N263+N258+N253+N248+N243)</f>
        <v>0</v>
      </c>
    </row>
    <row r="1083" spans="1:14" s="309" customFormat="1" ht="18" thickBot="1">
      <c r="A1083" s="1457">
        <v>1073</v>
      </c>
      <c r="B1083" s="1450"/>
      <c r="C1083" s="1451"/>
      <c r="D1083" s="547" t="s">
        <v>984</v>
      </c>
      <c r="E1083" s="1451"/>
      <c r="F1083" s="1452"/>
      <c r="G1083" s="1452"/>
      <c r="H1083" s="1453"/>
      <c r="I1083" s="1454">
        <f t="shared" si="10"/>
        <v>60609</v>
      </c>
      <c r="J1083" s="1455">
        <f>SUM(J1081:J1082)</f>
        <v>0</v>
      </c>
      <c r="K1083" s="1455">
        <f>SUM(K1081:K1082)</f>
        <v>0</v>
      </c>
      <c r="L1083" s="1455">
        <f>SUM(L1081:L1082)</f>
        <v>0</v>
      </c>
      <c r="M1083" s="1455">
        <f>SUM(M1081:M1082)</f>
        <v>60609</v>
      </c>
      <c r="N1083" s="1456">
        <f>SUM(N1081:N1082)</f>
        <v>0</v>
      </c>
    </row>
    <row r="1084" spans="1:14" s="779" customFormat="1" ht="13.5">
      <c r="A1084" s="1457"/>
      <c r="B1084" s="1781" t="s">
        <v>125</v>
      </c>
      <c r="C1084" s="1781"/>
      <c r="D1084" s="1781"/>
      <c r="E1084" s="1781"/>
      <c r="F1084" s="778"/>
      <c r="G1084" s="778"/>
      <c r="H1084" s="778"/>
      <c r="I1084" s="778"/>
      <c r="J1084" s="778"/>
      <c r="K1084" s="778"/>
      <c r="L1084" s="778"/>
      <c r="M1084" s="778"/>
      <c r="N1084" s="778"/>
    </row>
    <row r="1085" spans="1:14" s="779" customFormat="1" ht="13.5">
      <c r="A1085" s="1457"/>
      <c r="B1085" s="1781" t="s">
        <v>126</v>
      </c>
      <c r="C1085" s="1781"/>
      <c r="D1085" s="1781"/>
      <c r="E1085" s="1781"/>
      <c r="F1085" s="778"/>
      <c r="G1085" s="778"/>
      <c r="H1085" s="778"/>
      <c r="I1085" s="778"/>
      <c r="J1085" s="778"/>
      <c r="K1085" s="778"/>
      <c r="L1085" s="778"/>
      <c r="M1085" s="778"/>
      <c r="N1085" s="778"/>
    </row>
    <row r="1086" spans="1:14" s="779" customFormat="1" ht="13.5">
      <c r="A1086" s="1457"/>
      <c r="B1086" s="1781" t="s">
        <v>127</v>
      </c>
      <c r="C1086" s="1781"/>
      <c r="D1086" s="1781"/>
      <c r="E1086" s="1781"/>
      <c r="F1086" s="778"/>
      <c r="G1086" s="778"/>
      <c r="H1086" s="778"/>
      <c r="I1086" s="778"/>
      <c r="J1086" s="778"/>
      <c r="K1086" s="778"/>
      <c r="L1086" s="778"/>
      <c r="M1086" s="778"/>
      <c r="N1086" s="778"/>
    </row>
    <row r="1087" spans="1:14" s="779" customFormat="1" ht="13.5">
      <c r="A1087" s="1457"/>
      <c r="B1087" s="1781" t="s">
        <v>344</v>
      </c>
      <c r="C1087" s="1781"/>
      <c r="D1087" s="1781"/>
      <c r="E1087" s="1781"/>
      <c r="F1087" s="778"/>
      <c r="G1087" s="778"/>
      <c r="H1087" s="778"/>
      <c r="I1087" s="778"/>
      <c r="J1087" s="778"/>
      <c r="K1087" s="778"/>
      <c r="L1087" s="778"/>
      <c r="M1087" s="778"/>
      <c r="N1087" s="778"/>
    </row>
    <row r="1088" spans="4:14" ht="17.25">
      <c r="D1088" s="92"/>
      <c r="E1088" s="93"/>
      <c r="F1088" s="1354">
        <f>+F1064-F1069-F1074-F1079</f>
        <v>0</v>
      </c>
      <c r="G1088" s="1354">
        <f>+G1064-G1069-G1074-G1079</f>
        <v>0</v>
      </c>
      <c r="H1088" s="1354">
        <f>+H1064-H1069-H1074-H1079</f>
        <v>0</v>
      </c>
      <c r="I1088" s="1354">
        <f aca="true" t="shared" si="11" ref="I1088:N1088">+I1065-I1070-I1075-I1080</f>
        <v>0</v>
      </c>
      <c r="J1088" s="94">
        <f t="shared" si="11"/>
        <v>0</v>
      </c>
      <c r="K1088" s="94">
        <f t="shared" si="11"/>
        <v>0</v>
      </c>
      <c r="L1088" s="94">
        <f t="shared" si="11"/>
        <v>0</v>
      </c>
      <c r="M1088" s="94">
        <f t="shared" si="11"/>
        <v>0</v>
      </c>
      <c r="N1088" s="94">
        <f t="shared" si="11"/>
        <v>0</v>
      </c>
    </row>
    <row r="1089" spans="4:14" ht="17.25">
      <c r="D1089" s="92"/>
      <c r="E1089" s="93"/>
      <c r="F1089" s="94"/>
      <c r="G1089" s="94"/>
      <c r="H1089" s="94"/>
      <c r="I1089" s="1354">
        <f>SUM(I1066-I1071-I1076-I1081)</f>
        <v>0</v>
      </c>
      <c r="J1089" s="1354">
        <f>SUM(J1066-J1071-J1076-J1081)</f>
        <v>0</v>
      </c>
      <c r="K1089" s="1354">
        <f>SUM(K1066-K1071-K1076-K1081)</f>
        <v>0</v>
      </c>
      <c r="L1089" s="1354">
        <f>SUM(L1066-L1071-L1076-L1081)</f>
        <v>0</v>
      </c>
      <c r="M1089" s="1354">
        <f>SUM(M1066-M1071-M1076-M1081)</f>
        <v>0</v>
      </c>
      <c r="N1089" s="1354">
        <f>SUM(N1066-N1071-N1076-N1081)</f>
        <v>0</v>
      </c>
    </row>
    <row r="1090" spans="4:14" ht="17.25">
      <c r="D1090" s="92"/>
      <c r="E1090" s="93"/>
      <c r="F1090" s="94"/>
      <c r="G1090" s="94"/>
      <c r="H1090" s="94"/>
      <c r="I1090" s="1355">
        <f>SUM(I1067-I1072-I1077-I1082)</f>
        <v>0</v>
      </c>
      <c r="J1090" s="1355">
        <f>SUM(J1067-J1072-J1077-J1082)</f>
        <v>0</v>
      </c>
      <c r="K1090" s="1355">
        <f>SUM(K1067-K1072-K1077-K1082)</f>
        <v>0</v>
      </c>
      <c r="L1090" s="1355">
        <f>SUM(L1067-L1072-L1077-L1082)</f>
        <v>0</v>
      </c>
      <c r="M1090" s="1355">
        <f>SUM(M1067-M1072-M1077-M1082)</f>
        <v>0</v>
      </c>
      <c r="N1090" s="1355">
        <f>SUM(N1067-N1072-N1077-N1082)</f>
        <v>0</v>
      </c>
    </row>
    <row r="1091" spans="4:14" ht="17.25">
      <c r="D1091" s="92"/>
      <c r="E1091" s="93"/>
      <c r="F1091" s="94"/>
      <c r="G1091" s="94"/>
      <c r="H1091" s="94"/>
      <c r="I1091" s="1354">
        <f>SUM(I1068-I1073-I1078-I1083)</f>
        <v>0</v>
      </c>
      <c r="J1091" s="94">
        <f>SUM(J1068-J1073-J1078-J1083)</f>
        <v>0</v>
      </c>
      <c r="K1091" s="94">
        <f>SUM(K1068-K1073-K1078-K1083)</f>
        <v>0</v>
      </c>
      <c r="L1091" s="94">
        <f>SUM(L1068-L1073-L1078-L1083)</f>
        <v>0</v>
      </c>
      <c r="M1091" s="94">
        <f>SUM(M1068-M1073-M1078-M1083)</f>
        <v>0</v>
      </c>
      <c r="N1091" s="94">
        <f>SUM(N1068-N1073-N1078-N1083)</f>
        <v>0</v>
      </c>
    </row>
    <row r="1092" spans="4:8" ht="17.25">
      <c r="D1092" s="92"/>
      <c r="E1092" s="93"/>
      <c r="F1092" s="94"/>
      <c r="G1092" s="94"/>
      <c r="H1092" s="94"/>
    </row>
    <row r="1093" spans="4:8" ht="17.25">
      <c r="D1093" s="95"/>
      <c r="E1093" s="93"/>
      <c r="F1093" s="94"/>
      <c r="G1093" s="94"/>
      <c r="H1093" s="94"/>
    </row>
    <row r="1094" spans="4:8" ht="17.25">
      <c r="D1094" s="95"/>
      <c r="E1094" s="93"/>
      <c r="F1094" s="94"/>
      <c r="G1094" s="94"/>
      <c r="H1094" s="94"/>
    </row>
    <row r="1095" spans="4:8" ht="17.25">
      <c r="D1095" s="92"/>
      <c r="E1095" s="93"/>
      <c r="F1095" s="94"/>
      <c r="G1095" s="94"/>
      <c r="H1095" s="94"/>
    </row>
    <row r="1096" spans="4:8" ht="17.25">
      <c r="D1096" s="92"/>
      <c r="E1096" s="93"/>
      <c r="F1096" s="94"/>
      <c r="G1096" s="94"/>
      <c r="H1096" s="94"/>
    </row>
    <row r="1097" spans="4:8" ht="17.25">
      <c r="D1097" s="92"/>
      <c r="E1097" s="93"/>
      <c r="F1097" s="94"/>
      <c r="G1097" s="94"/>
      <c r="H1097" s="94"/>
    </row>
    <row r="1098" spans="4:8" ht="17.25">
      <c r="D1098" s="92"/>
      <c r="E1098" s="93"/>
      <c r="F1098" s="94"/>
      <c r="G1098" s="94"/>
      <c r="H1098" s="94"/>
    </row>
    <row r="1099" spans="4:8" ht="17.25">
      <c r="D1099" s="92"/>
      <c r="E1099" s="93"/>
      <c r="F1099" s="94"/>
      <c r="G1099" s="94"/>
      <c r="H1099" s="94"/>
    </row>
    <row r="1100" spans="4:8" ht="17.25">
      <c r="D1100" s="92"/>
      <c r="E1100" s="93"/>
      <c r="F1100" s="94"/>
      <c r="G1100" s="94"/>
      <c r="H1100" s="94"/>
    </row>
    <row r="1101" spans="4:8" ht="17.25">
      <c r="D1101" s="92"/>
      <c r="E1101" s="93"/>
      <c r="F1101" s="94"/>
      <c r="G1101" s="94"/>
      <c r="H1101" s="94"/>
    </row>
    <row r="1102" spans="4:8" ht="17.25">
      <c r="D1102" s="92"/>
      <c r="E1102" s="93"/>
      <c r="F1102" s="94"/>
      <c r="G1102" s="94"/>
      <c r="H1102" s="94"/>
    </row>
    <row r="1103" spans="4:8" ht="17.25">
      <c r="D1103" s="92"/>
      <c r="E1103" s="93"/>
      <c r="F1103" s="94"/>
      <c r="G1103" s="94"/>
      <c r="H1103" s="94"/>
    </row>
    <row r="1104" spans="4:8" ht="17.25">
      <c r="D1104" s="92"/>
      <c r="E1104" s="93"/>
      <c r="F1104" s="94"/>
      <c r="G1104" s="94"/>
      <c r="H1104" s="94"/>
    </row>
    <row r="1105" spans="4:8" ht="17.25">
      <c r="D1105" s="95"/>
      <c r="E1105" s="93"/>
      <c r="F1105" s="94"/>
      <c r="G1105" s="94"/>
      <c r="H1105" s="94"/>
    </row>
    <row r="1106" spans="4:8" ht="17.25">
      <c r="D1106" s="95"/>
      <c r="E1106" s="93"/>
      <c r="F1106" s="94"/>
      <c r="G1106" s="94"/>
      <c r="H1106" s="94"/>
    </row>
    <row r="1107" spans="4:8" ht="17.25">
      <c r="D1107" s="92"/>
      <c r="E1107" s="93"/>
      <c r="F1107" s="94"/>
      <c r="G1107" s="94"/>
      <c r="H1107" s="94"/>
    </row>
    <row r="1108" spans="4:8" ht="17.25">
      <c r="D1108" s="92"/>
      <c r="E1108" s="93"/>
      <c r="F1108" s="94"/>
      <c r="G1108" s="94"/>
      <c r="H1108" s="94"/>
    </row>
    <row r="1109" spans="6:8" ht="17.25">
      <c r="F1109" s="55"/>
      <c r="H1109" s="55"/>
    </row>
    <row r="1110" spans="6:8" ht="17.25">
      <c r="F1110" s="55"/>
      <c r="H1110" s="55"/>
    </row>
    <row r="1111" spans="6:8" ht="17.25">
      <c r="F1111" s="55"/>
      <c r="H1111" s="55"/>
    </row>
    <row r="1112" spans="6:8" ht="17.25">
      <c r="F1112" s="55"/>
      <c r="H1112" s="55"/>
    </row>
    <row r="1113" spans="6:8" ht="17.25">
      <c r="F1113" s="55"/>
      <c r="H1113" s="55"/>
    </row>
    <row r="1114" spans="6:8" ht="17.25">
      <c r="F1114" s="55"/>
      <c r="H1114" s="55"/>
    </row>
    <row r="1115" spans="6:8" ht="17.25">
      <c r="F1115" s="55"/>
      <c r="H1115" s="55"/>
    </row>
    <row r="1116" spans="6:8" ht="17.25">
      <c r="F1116" s="55"/>
      <c r="H1116" s="55"/>
    </row>
    <row r="1117" spans="6:8" ht="17.25">
      <c r="F1117" s="55"/>
      <c r="H1117" s="55"/>
    </row>
    <row r="1118" spans="6:8" ht="17.25">
      <c r="F1118" s="55"/>
      <c r="H1118" s="55"/>
    </row>
    <row r="1119" spans="6:8" ht="17.25">
      <c r="F1119" s="55"/>
      <c r="H1119" s="55"/>
    </row>
    <row r="1120" spans="6:8" ht="17.25">
      <c r="F1120" s="55"/>
      <c r="H1120" s="55"/>
    </row>
    <row r="1121" spans="6:8" ht="17.25">
      <c r="F1121" s="55"/>
      <c r="H1121" s="55"/>
    </row>
    <row r="1122" spans="6:8" ht="17.25">
      <c r="F1122" s="55"/>
      <c r="H1122" s="55"/>
    </row>
    <row r="1123" spans="6:8" ht="17.25">
      <c r="F1123" s="55"/>
      <c r="H1123" s="55"/>
    </row>
    <row r="1124" spans="6:8" ht="17.25">
      <c r="F1124" s="55"/>
      <c r="H1124" s="55"/>
    </row>
    <row r="1125" spans="6:8" ht="17.25">
      <c r="F1125" s="55"/>
      <c r="H1125" s="55"/>
    </row>
    <row r="1126" spans="6:8" ht="17.25">
      <c r="F1126" s="55"/>
      <c r="H1126" s="55"/>
    </row>
    <row r="1127" spans="6:8" ht="17.25">
      <c r="F1127" s="55"/>
      <c r="H1127" s="55"/>
    </row>
    <row r="1128" spans="4:8" ht="17.25">
      <c r="D1128" s="92"/>
      <c r="E1128" s="93"/>
      <c r="F1128" s="94"/>
      <c r="G1128" s="94"/>
      <c r="H1128" s="94"/>
    </row>
    <row r="1129" spans="4:8" ht="17.25">
      <c r="D1129" s="92"/>
      <c r="E1129" s="93"/>
      <c r="F1129" s="94"/>
      <c r="G1129" s="94"/>
      <c r="H1129" s="94"/>
    </row>
    <row r="1130" spans="4:8" ht="17.25">
      <c r="D1130" s="92"/>
      <c r="E1130" s="93"/>
      <c r="F1130" s="94"/>
      <c r="G1130" s="94"/>
      <c r="H1130" s="94"/>
    </row>
    <row r="1131" spans="4:14" ht="17.25">
      <c r="D1131" s="98"/>
      <c r="E1131" s="93"/>
      <c r="F1131" s="96"/>
      <c r="G1131" s="96"/>
      <c r="H1131" s="96"/>
      <c r="I1131" s="93"/>
      <c r="J1131" s="96"/>
      <c r="K1131" s="96"/>
      <c r="L1131" s="96"/>
      <c r="M1131" s="96"/>
      <c r="N1131" s="96"/>
    </row>
    <row r="1132" spans="4:14" ht="17.25">
      <c r="D1132" s="98"/>
      <c r="E1132" s="93"/>
      <c r="F1132" s="96"/>
      <c r="G1132" s="96"/>
      <c r="H1132" s="96"/>
      <c r="I1132" s="93"/>
      <c r="J1132" s="96"/>
      <c r="K1132" s="96"/>
      <c r="L1132" s="96"/>
      <c r="M1132" s="96"/>
      <c r="N1132" s="96"/>
    </row>
    <row r="1133" spans="4:14" ht="17.25">
      <c r="D1133" s="98"/>
      <c r="E1133" s="93"/>
      <c r="F1133" s="96"/>
      <c r="G1133" s="96"/>
      <c r="H1133" s="96"/>
      <c r="I1133" s="93"/>
      <c r="J1133" s="96"/>
      <c r="K1133" s="96"/>
      <c r="L1133" s="96"/>
      <c r="M1133" s="96"/>
      <c r="N1133" s="96"/>
    </row>
    <row r="1134" spans="4:14" ht="17.25">
      <c r="D1134" s="98"/>
      <c r="E1134" s="93"/>
      <c r="F1134" s="96"/>
      <c r="G1134" s="96"/>
      <c r="H1134" s="96"/>
      <c r="I1134" s="93"/>
      <c r="J1134" s="96"/>
      <c r="K1134" s="96"/>
      <c r="L1134" s="96"/>
      <c r="M1134" s="96"/>
      <c r="N1134" s="96"/>
    </row>
    <row r="1135" spans="4:8" ht="17.25">
      <c r="D1135" s="92"/>
      <c r="E1135" s="93"/>
      <c r="F1135" s="94"/>
      <c r="G1135" s="94"/>
      <c r="H1135" s="94"/>
    </row>
    <row r="1136" spans="4:8" ht="17.25">
      <c r="D1136" s="92"/>
      <c r="E1136" s="93"/>
      <c r="F1136" s="94"/>
      <c r="G1136" s="94"/>
      <c r="H1136" s="94"/>
    </row>
    <row r="1137" spans="4:8" ht="17.25">
      <c r="D1137" s="92"/>
      <c r="E1137" s="93"/>
      <c r="F1137" s="94"/>
      <c r="G1137" s="94"/>
      <c r="H1137" s="94"/>
    </row>
    <row r="1138" spans="4:8" ht="17.25">
      <c r="D1138" s="92"/>
      <c r="E1138" s="93"/>
      <c r="F1138" s="94"/>
      <c r="G1138" s="94"/>
      <c r="H1138" s="94"/>
    </row>
    <row r="1139" spans="4:8" ht="17.25">
      <c r="D1139" s="92"/>
      <c r="E1139" s="93"/>
      <c r="F1139" s="94"/>
      <c r="G1139" s="94"/>
      <c r="H1139" s="94"/>
    </row>
    <row r="1140" spans="4:8" ht="17.25">
      <c r="D1140" s="95"/>
      <c r="E1140" s="93"/>
      <c r="F1140" s="94"/>
      <c r="G1140" s="94"/>
      <c r="H1140" s="94"/>
    </row>
    <row r="1141" spans="4:8" ht="17.25">
      <c r="D1141" s="95"/>
      <c r="E1141" s="93"/>
      <c r="F1141" s="94"/>
      <c r="G1141" s="94"/>
      <c r="H1141" s="94"/>
    </row>
    <row r="1142" spans="1:14" s="55" customFormat="1" ht="17.25">
      <c r="A1142" s="1458"/>
      <c r="B1142" s="53"/>
      <c r="C1142" s="766"/>
      <c r="D1142" s="99"/>
      <c r="E1142" s="53"/>
      <c r="I1142" s="1354"/>
      <c r="J1142" s="94"/>
      <c r="K1142" s="94"/>
      <c r="L1142" s="94"/>
      <c r="M1142" s="94"/>
      <c r="N1142" s="94"/>
    </row>
    <row r="1143" spans="1:14" s="55" customFormat="1" ht="17.25">
      <c r="A1143" s="1458"/>
      <c r="B1143" s="53"/>
      <c r="C1143" s="766"/>
      <c r="D1143" s="99"/>
      <c r="E1143" s="53"/>
      <c r="I1143" s="1354"/>
      <c r="J1143" s="94"/>
      <c r="K1143" s="94"/>
      <c r="L1143" s="94"/>
      <c r="M1143" s="94"/>
      <c r="N1143" s="94"/>
    </row>
    <row r="1144" spans="1:14" s="55" customFormat="1" ht="17.25">
      <c r="A1144" s="1458"/>
      <c r="B1144" s="53"/>
      <c r="C1144" s="766"/>
      <c r="D1144" s="95"/>
      <c r="E1144" s="93"/>
      <c r="F1144" s="94"/>
      <c r="G1144" s="94"/>
      <c r="H1144" s="94"/>
      <c r="I1144" s="1354"/>
      <c r="J1144" s="94"/>
      <c r="K1144" s="94"/>
      <c r="L1144" s="94"/>
      <c r="M1144" s="94"/>
      <c r="N1144" s="94"/>
    </row>
    <row r="1145" spans="1:14" s="55" customFormat="1" ht="17.25">
      <c r="A1145" s="1458"/>
      <c r="B1145" s="53"/>
      <c r="C1145" s="766"/>
      <c r="D1145" s="95"/>
      <c r="E1145" s="93"/>
      <c r="F1145" s="94"/>
      <c r="G1145" s="94"/>
      <c r="H1145" s="94"/>
      <c r="I1145" s="1354"/>
      <c r="J1145" s="94"/>
      <c r="K1145" s="94"/>
      <c r="L1145" s="94"/>
      <c r="M1145" s="94"/>
      <c r="N1145" s="94"/>
    </row>
    <row r="1146" spans="1:14" s="55" customFormat="1" ht="17.25">
      <c r="A1146" s="1458"/>
      <c r="B1146" s="53"/>
      <c r="C1146" s="766"/>
      <c r="D1146" s="95"/>
      <c r="E1146" s="93"/>
      <c r="F1146" s="94"/>
      <c r="G1146" s="94"/>
      <c r="H1146" s="94"/>
      <c r="I1146" s="1354"/>
      <c r="J1146" s="94"/>
      <c r="K1146" s="94"/>
      <c r="L1146" s="94"/>
      <c r="M1146" s="94"/>
      <c r="N1146" s="94"/>
    </row>
    <row r="1147" spans="1:14" s="55" customFormat="1" ht="17.25">
      <c r="A1147" s="1458"/>
      <c r="B1147" s="53"/>
      <c r="C1147" s="766"/>
      <c r="D1147" s="95"/>
      <c r="E1147" s="93"/>
      <c r="F1147" s="94"/>
      <c r="G1147" s="94"/>
      <c r="H1147" s="94"/>
      <c r="I1147" s="1354"/>
      <c r="J1147" s="94"/>
      <c r="K1147" s="94"/>
      <c r="L1147" s="94"/>
      <c r="M1147" s="94"/>
      <c r="N1147" s="94"/>
    </row>
    <row r="1148" spans="1:14" s="55" customFormat="1" ht="17.25">
      <c r="A1148" s="1458"/>
      <c r="B1148" s="53"/>
      <c r="C1148" s="766"/>
      <c r="D1148" s="95"/>
      <c r="E1148" s="93"/>
      <c r="F1148" s="94"/>
      <c r="G1148" s="94"/>
      <c r="H1148" s="94"/>
      <c r="I1148" s="1354"/>
      <c r="J1148" s="94"/>
      <c r="K1148" s="94"/>
      <c r="L1148" s="94"/>
      <c r="M1148" s="94"/>
      <c r="N1148" s="94"/>
    </row>
    <row r="1149" spans="4:8" ht="17.25">
      <c r="D1149" s="92"/>
      <c r="E1149" s="93"/>
      <c r="F1149" s="94"/>
      <c r="G1149" s="94"/>
      <c r="H1149" s="94"/>
    </row>
    <row r="1150" spans="4:8" ht="17.25">
      <c r="D1150" s="92"/>
      <c r="E1150" s="93"/>
      <c r="F1150" s="94"/>
      <c r="G1150" s="94"/>
      <c r="H1150" s="94"/>
    </row>
    <row r="1151" spans="4:8" ht="17.25">
      <c r="D1151" s="92"/>
      <c r="E1151" s="93"/>
      <c r="F1151" s="94"/>
      <c r="G1151" s="94"/>
      <c r="H1151" s="94"/>
    </row>
    <row r="1152" spans="4:8" ht="17.25">
      <c r="D1152" s="92"/>
      <c r="E1152" s="93"/>
      <c r="F1152" s="94"/>
      <c r="G1152" s="94"/>
      <c r="H1152" s="94"/>
    </row>
    <row r="1153" spans="4:8" ht="17.25">
      <c r="D1153" s="92"/>
      <c r="E1153" s="93"/>
      <c r="F1153" s="94"/>
      <c r="G1153" s="94"/>
      <c r="H1153" s="94"/>
    </row>
    <row r="1154" spans="4:8" ht="17.25">
      <c r="D1154" s="92"/>
      <c r="E1154" s="93"/>
      <c r="F1154" s="94"/>
      <c r="G1154" s="94"/>
      <c r="H1154" s="94"/>
    </row>
    <row r="1155" spans="4:8" ht="17.25">
      <c r="D1155" s="92"/>
      <c r="E1155" s="93"/>
      <c r="F1155" s="94"/>
      <c r="G1155" s="94"/>
      <c r="H1155" s="94"/>
    </row>
    <row r="1156" spans="4:8" ht="17.25">
      <c r="D1156" s="92"/>
      <c r="E1156" s="93"/>
      <c r="F1156" s="94"/>
      <c r="G1156" s="94"/>
      <c r="H1156" s="94"/>
    </row>
    <row r="1157" spans="4:8" ht="17.25">
      <c r="D1157" s="92"/>
      <c r="E1157" s="93"/>
      <c r="F1157" s="94"/>
      <c r="G1157" s="94"/>
      <c r="H1157" s="94"/>
    </row>
    <row r="1158" spans="4:8" ht="17.25">
      <c r="D1158" s="92"/>
      <c r="E1158" s="93"/>
      <c r="F1158" s="94"/>
      <c r="G1158" s="94"/>
      <c r="H1158" s="94"/>
    </row>
    <row r="1159" spans="4:8" ht="17.25">
      <c r="D1159" s="92"/>
      <c r="E1159" s="93"/>
      <c r="F1159" s="94"/>
      <c r="G1159" s="94"/>
      <c r="H1159" s="94"/>
    </row>
    <row r="1160" spans="4:8" ht="17.25">
      <c r="D1160" s="92"/>
      <c r="E1160" s="93"/>
      <c r="F1160" s="94"/>
      <c r="G1160" s="94"/>
      <c r="H1160" s="94"/>
    </row>
    <row r="1161" spans="4:8" ht="17.25">
      <c r="D1161" s="92"/>
      <c r="E1161" s="93"/>
      <c r="F1161" s="94"/>
      <c r="G1161" s="94"/>
      <c r="H1161" s="94"/>
    </row>
    <row r="1162" spans="1:14" s="55" customFormat="1" ht="17.25">
      <c r="A1162" s="1458"/>
      <c r="B1162" s="53"/>
      <c r="C1162" s="766"/>
      <c r="D1162" s="95"/>
      <c r="E1162" s="93"/>
      <c r="F1162" s="94"/>
      <c r="G1162" s="94"/>
      <c r="H1162" s="94"/>
      <c r="I1162" s="1354"/>
      <c r="J1162" s="94"/>
      <c r="K1162" s="94"/>
      <c r="L1162" s="94"/>
      <c r="M1162" s="94"/>
      <c r="N1162" s="94"/>
    </row>
    <row r="1163" spans="4:8" ht="17.25">
      <c r="D1163" s="92"/>
      <c r="E1163" s="93"/>
      <c r="F1163" s="94"/>
      <c r="G1163" s="94"/>
      <c r="H1163" s="94"/>
    </row>
    <row r="1164" spans="4:8" ht="17.25">
      <c r="D1164" s="92"/>
      <c r="E1164" s="93"/>
      <c r="F1164" s="94"/>
      <c r="G1164" s="94"/>
      <c r="H1164" s="94"/>
    </row>
    <row r="1165" spans="4:8" ht="17.25">
      <c r="D1165" s="92"/>
      <c r="E1165" s="93"/>
      <c r="F1165" s="94"/>
      <c r="G1165" s="94"/>
      <c r="H1165" s="94"/>
    </row>
    <row r="1166" spans="4:8" ht="17.25">
      <c r="D1166" s="92"/>
      <c r="E1166" s="93"/>
      <c r="F1166" s="94"/>
      <c r="G1166" s="94"/>
      <c r="H1166" s="94"/>
    </row>
    <row r="1167" spans="4:8" ht="17.25">
      <c r="D1167" s="92"/>
      <c r="E1167" s="93"/>
      <c r="F1167" s="94"/>
      <c r="G1167" s="94"/>
      <c r="H1167" s="94"/>
    </row>
    <row r="1168" spans="4:8" ht="17.25">
      <c r="D1168" s="92"/>
      <c r="E1168" s="93"/>
      <c r="F1168" s="94"/>
      <c r="G1168" s="94"/>
      <c r="H1168" s="94"/>
    </row>
    <row r="1169" spans="4:8" ht="17.25">
      <c r="D1169" s="92"/>
      <c r="E1169" s="93"/>
      <c r="F1169" s="94"/>
      <c r="G1169" s="94"/>
      <c r="H1169" s="94"/>
    </row>
    <row r="1170" spans="4:8" ht="17.25">
      <c r="D1170" s="92"/>
      <c r="E1170" s="93"/>
      <c r="F1170" s="94"/>
      <c r="G1170" s="94"/>
      <c r="H1170" s="94"/>
    </row>
    <row r="1171" spans="4:8" ht="17.25">
      <c r="D1171" s="92"/>
      <c r="E1171" s="93"/>
      <c r="F1171" s="94"/>
      <c r="G1171" s="94"/>
      <c r="H1171" s="94"/>
    </row>
    <row r="1172" spans="4:8" ht="17.25">
      <c r="D1172" s="92"/>
      <c r="E1172" s="93"/>
      <c r="F1172" s="94"/>
      <c r="G1172" s="94"/>
      <c r="H1172" s="94"/>
    </row>
    <row r="1173" spans="4:8" ht="17.25">
      <c r="D1173" s="92"/>
      <c r="E1173" s="93"/>
      <c r="F1173" s="94"/>
      <c r="G1173" s="94"/>
      <c r="H1173" s="94"/>
    </row>
    <row r="1174" spans="4:8" ht="17.25">
      <c r="D1174" s="92"/>
      <c r="E1174" s="93"/>
      <c r="F1174" s="94"/>
      <c r="G1174" s="94"/>
      <c r="H1174" s="94"/>
    </row>
    <row r="1175" spans="4:8" ht="17.25">
      <c r="D1175" s="92"/>
      <c r="E1175" s="93"/>
      <c r="F1175" s="94"/>
      <c r="G1175" s="94"/>
      <c r="H1175" s="94"/>
    </row>
    <row r="1176" spans="4:8" ht="17.25">
      <c r="D1176" s="92"/>
      <c r="E1176" s="93"/>
      <c r="F1176" s="94"/>
      <c r="G1176" s="94"/>
      <c r="H1176" s="94"/>
    </row>
    <row r="1177" spans="4:8" ht="17.25">
      <c r="D1177" s="92"/>
      <c r="E1177" s="93"/>
      <c r="F1177" s="94"/>
      <c r="G1177" s="94"/>
      <c r="H1177" s="94"/>
    </row>
    <row r="1178" spans="4:8" ht="17.25">
      <c r="D1178" s="92"/>
      <c r="E1178" s="93"/>
      <c r="F1178" s="94"/>
      <c r="G1178" s="94"/>
      <c r="H1178" s="94"/>
    </row>
    <row r="1179" spans="4:8" ht="17.25">
      <c r="D1179" s="92"/>
      <c r="E1179" s="93"/>
      <c r="F1179" s="94"/>
      <c r="G1179" s="94"/>
      <c r="H1179" s="94"/>
    </row>
    <row r="1180" spans="4:8" ht="17.25">
      <c r="D1180" s="92"/>
      <c r="E1180" s="93"/>
      <c r="F1180" s="94"/>
      <c r="G1180" s="94"/>
      <c r="H1180" s="94"/>
    </row>
    <row r="1181" spans="4:8" ht="17.25">
      <c r="D1181" s="92"/>
      <c r="E1181" s="93"/>
      <c r="F1181" s="94"/>
      <c r="G1181" s="94"/>
      <c r="H1181" s="94"/>
    </row>
    <row r="1182" spans="4:8" ht="17.25">
      <c r="D1182" s="92"/>
      <c r="E1182" s="93"/>
      <c r="F1182" s="94"/>
      <c r="G1182" s="94"/>
      <c r="H1182" s="94"/>
    </row>
    <row r="1183" spans="4:8" ht="17.25">
      <c r="D1183" s="92"/>
      <c r="E1183" s="93"/>
      <c r="F1183" s="94"/>
      <c r="G1183" s="94"/>
      <c r="H1183" s="94"/>
    </row>
    <row r="1184" spans="4:8" ht="17.25">
      <c r="D1184" s="92"/>
      <c r="E1184" s="93"/>
      <c r="F1184" s="94"/>
      <c r="G1184" s="94"/>
      <c r="H1184" s="94"/>
    </row>
    <row r="1185" spans="4:8" ht="17.25">
      <c r="D1185" s="92"/>
      <c r="E1185" s="93"/>
      <c r="F1185" s="94"/>
      <c r="G1185" s="94"/>
      <c r="H1185" s="94"/>
    </row>
    <row r="1186" spans="4:8" ht="17.25">
      <c r="D1186" s="92"/>
      <c r="E1186" s="93"/>
      <c r="F1186" s="94"/>
      <c r="G1186" s="94"/>
      <c r="H1186" s="94"/>
    </row>
    <row r="1187" spans="4:8" ht="17.25">
      <c r="D1187" s="92"/>
      <c r="E1187" s="93"/>
      <c r="F1187" s="94"/>
      <c r="G1187" s="94"/>
      <c r="H1187" s="94"/>
    </row>
    <row r="1188" spans="4:8" ht="17.25">
      <c r="D1188" s="92"/>
      <c r="E1188" s="93"/>
      <c r="F1188" s="94"/>
      <c r="G1188" s="94"/>
      <c r="H1188" s="94"/>
    </row>
    <row r="1189" spans="4:8" ht="17.25">
      <c r="D1189" s="92"/>
      <c r="E1189" s="93"/>
      <c r="F1189" s="94"/>
      <c r="G1189" s="94"/>
      <c r="H1189" s="94"/>
    </row>
    <row r="1190" spans="4:8" ht="17.25">
      <c r="D1190" s="92"/>
      <c r="E1190" s="93"/>
      <c r="F1190" s="94"/>
      <c r="G1190" s="94"/>
      <c r="H1190" s="94"/>
    </row>
    <row r="1191" spans="4:8" ht="17.25">
      <c r="D1191" s="92"/>
      <c r="E1191" s="93"/>
      <c r="F1191" s="94"/>
      <c r="G1191" s="94"/>
      <c r="H1191" s="94"/>
    </row>
    <row r="1192" spans="4:8" ht="17.25">
      <c r="D1192" s="92"/>
      <c r="E1192" s="93"/>
      <c r="F1192" s="94"/>
      <c r="G1192" s="94"/>
      <c r="H1192" s="94"/>
    </row>
    <row r="1193" spans="4:8" ht="17.25">
      <c r="D1193" s="92"/>
      <c r="E1193" s="93"/>
      <c r="F1193" s="94"/>
      <c r="G1193" s="94"/>
      <c r="H1193" s="94"/>
    </row>
    <row r="1194" spans="4:8" ht="17.25">
      <c r="D1194" s="92"/>
      <c r="E1194" s="93"/>
      <c r="F1194" s="94"/>
      <c r="G1194" s="94"/>
      <c r="H1194" s="94"/>
    </row>
    <row r="1195" spans="4:8" ht="17.25">
      <c r="D1195" s="92"/>
      <c r="E1195" s="93"/>
      <c r="F1195" s="94"/>
      <c r="G1195" s="94"/>
      <c r="H1195" s="94"/>
    </row>
    <row r="1196" spans="4:8" ht="17.25">
      <c r="D1196" s="92"/>
      <c r="E1196" s="93"/>
      <c r="F1196" s="94"/>
      <c r="G1196" s="94"/>
      <c r="H1196" s="94"/>
    </row>
    <row r="1197" spans="4:8" ht="17.25">
      <c r="D1197" s="92"/>
      <c r="E1197" s="93"/>
      <c r="F1197" s="94"/>
      <c r="G1197" s="94"/>
      <c r="H1197" s="94"/>
    </row>
    <row r="1198" spans="4:8" ht="17.25">
      <c r="D1198" s="92"/>
      <c r="E1198" s="93"/>
      <c r="F1198" s="94"/>
      <c r="G1198" s="94"/>
      <c r="H1198" s="94"/>
    </row>
    <row r="1199" spans="4:8" ht="17.25">
      <c r="D1199" s="92"/>
      <c r="E1199" s="93"/>
      <c r="F1199" s="94"/>
      <c r="G1199" s="94"/>
      <c r="H1199" s="94"/>
    </row>
    <row r="1200" spans="4:8" ht="17.25">
      <c r="D1200" s="92"/>
      <c r="E1200" s="93"/>
      <c r="F1200" s="94"/>
      <c r="G1200" s="94"/>
      <c r="H1200" s="94"/>
    </row>
    <row r="1201" spans="4:8" ht="17.25">
      <c r="D1201" s="92"/>
      <c r="E1201" s="93"/>
      <c r="F1201" s="94"/>
      <c r="G1201" s="94"/>
      <c r="H1201" s="94"/>
    </row>
    <row r="1202" spans="4:8" ht="17.25">
      <c r="D1202" s="92"/>
      <c r="E1202" s="93"/>
      <c r="F1202" s="94"/>
      <c r="G1202" s="94"/>
      <c r="H1202" s="94"/>
    </row>
    <row r="1203" spans="4:8" ht="17.25">
      <c r="D1203" s="92"/>
      <c r="E1203" s="93"/>
      <c r="F1203" s="94"/>
      <c r="G1203" s="94"/>
      <c r="H1203" s="94"/>
    </row>
    <row r="1204" spans="4:8" ht="17.25">
      <c r="D1204" s="92"/>
      <c r="E1204" s="93"/>
      <c r="F1204" s="94"/>
      <c r="G1204" s="94"/>
      <c r="H1204" s="94"/>
    </row>
    <row r="1205" spans="4:8" ht="17.25">
      <c r="D1205" s="92"/>
      <c r="E1205" s="93"/>
      <c r="F1205" s="94"/>
      <c r="G1205" s="94"/>
      <c r="H1205" s="94"/>
    </row>
    <row r="1206" spans="4:8" ht="17.25">
      <c r="D1206" s="92"/>
      <c r="E1206" s="93"/>
      <c r="F1206" s="94"/>
      <c r="G1206" s="94"/>
      <c r="H1206" s="94"/>
    </row>
    <row r="1207" spans="6:8" ht="17.25">
      <c r="F1207" s="55"/>
      <c r="H1207" s="55"/>
    </row>
    <row r="1208" spans="6:8" ht="17.25">
      <c r="F1208" s="55"/>
      <c r="H1208" s="55"/>
    </row>
    <row r="1209" spans="6:8" ht="17.25">
      <c r="F1209" s="55"/>
      <c r="H1209" s="55"/>
    </row>
    <row r="1210" spans="6:8" ht="17.25">
      <c r="F1210" s="55"/>
      <c r="H1210" s="55"/>
    </row>
    <row r="1211" spans="6:8" ht="17.25">
      <c r="F1211" s="55"/>
      <c r="H1211" s="55"/>
    </row>
    <row r="1212" spans="6:8" ht="17.25">
      <c r="F1212" s="55"/>
      <c r="H1212" s="55"/>
    </row>
    <row r="1213" spans="6:8" ht="17.25">
      <c r="F1213" s="55"/>
      <c r="H1213" s="55"/>
    </row>
    <row r="1214" spans="6:8" ht="17.25">
      <c r="F1214" s="55"/>
      <c r="H1214" s="55"/>
    </row>
    <row r="1215" spans="6:8" ht="17.25">
      <c r="F1215" s="55"/>
      <c r="H1215" s="55"/>
    </row>
    <row r="1216" spans="6:8" ht="17.25">
      <c r="F1216" s="55"/>
      <c r="H1216" s="55"/>
    </row>
  </sheetData>
  <sheetProtection/>
  <mergeCells count="18">
    <mergeCell ref="B1086:E1086"/>
    <mergeCell ref="B1087:E1087"/>
    <mergeCell ref="G6:G7"/>
    <mergeCell ref="H6:H7"/>
    <mergeCell ref="I6:I7"/>
    <mergeCell ref="J6:N6"/>
    <mergeCell ref="B1084:E1084"/>
    <mergeCell ref="B1085:E1085"/>
    <mergeCell ref="B1:D1"/>
    <mergeCell ref="H1:I1"/>
    <mergeCell ref="B2:N2"/>
    <mergeCell ref="B3:N3"/>
    <mergeCell ref="M4:N4"/>
    <mergeCell ref="B6:B7"/>
    <mergeCell ref="C6:C7"/>
    <mergeCell ref="D6:D7"/>
    <mergeCell ref="E6:E7"/>
    <mergeCell ref="F6:F7"/>
  </mergeCells>
  <printOptions horizontalCentered="1"/>
  <pageMargins left="0.1968503937007874" right="0.1968503937007874" top="0.1968503937007874" bottom="0.1968503937007874" header="0.5118110236220472" footer="0.5118110236220472"/>
  <pageSetup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dimension ref="A1:E247"/>
  <sheetViews>
    <sheetView view="pageBreakPreview" zoomScaleNormal="75" zoomScaleSheetLayoutView="100" zoomScalePageLayoutView="0" workbookViewId="0" topLeftCell="A1">
      <selection activeCell="B1" sqref="B1"/>
    </sheetView>
  </sheetViews>
  <sheetFormatPr defaultColWidth="12.75390625" defaultRowHeight="12.75"/>
  <cols>
    <col min="1" max="1" width="4.00390625" style="1457" bestFit="1" customWidth="1"/>
    <col min="2" max="2" width="85.25390625" style="1471" bestFit="1" customWidth="1"/>
    <col min="3" max="3" width="12.75390625" style="1469" customWidth="1"/>
    <col min="4" max="244" width="9.125" style="54" customWidth="1"/>
    <col min="245" max="247" width="4.75390625" style="54" customWidth="1"/>
    <col min="248" max="248" width="85.75390625" style="54" customWidth="1"/>
    <col min="249" max="249" width="5.75390625" style="54" customWidth="1"/>
    <col min="250" max="252" width="11.75390625" style="54" customWidth="1"/>
    <col min="253" max="16384" width="12.75390625" style="54" customWidth="1"/>
  </cols>
  <sheetData>
    <row r="1" spans="1:3" s="1493" customFormat="1" ht="13.5">
      <c r="A1" s="1457"/>
      <c r="B1" s="1491" t="s">
        <v>1258</v>
      </c>
      <c r="C1" s="1492"/>
    </row>
    <row r="2" spans="1:3" s="56" customFormat="1" ht="21.75" customHeight="1">
      <c r="A2" s="1457"/>
      <c r="B2" s="1800" t="s">
        <v>345</v>
      </c>
      <c r="C2" s="1800"/>
    </row>
    <row r="3" spans="1:3" s="56" customFormat="1" ht="21.75" customHeight="1">
      <c r="A3" s="1457"/>
      <c r="B3" s="1800" t="s">
        <v>917</v>
      </c>
      <c r="C3" s="1800"/>
    </row>
    <row r="4" spans="1:3" s="56" customFormat="1" ht="21.75" customHeight="1">
      <c r="A4" s="1457"/>
      <c r="B4" s="1800" t="s">
        <v>934</v>
      </c>
      <c r="C4" s="1800"/>
    </row>
    <row r="5" spans="2:3" ht="16.5">
      <c r="B5" s="1801" t="s">
        <v>0</v>
      </c>
      <c r="C5" s="1801"/>
    </row>
    <row r="6" spans="1:3" s="308" customFormat="1" ht="15.75" thickBot="1">
      <c r="A6" s="1457"/>
      <c r="B6" s="1461" t="s">
        <v>1</v>
      </c>
      <c r="C6" s="1462" t="s">
        <v>3</v>
      </c>
    </row>
    <row r="7" spans="1:3" s="359" customFormat="1" ht="17.25">
      <c r="A7" s="1458"/>
      <c r="B7" s="1802" t="s">
        <v>935</v>
      </c>
      <c r="C7" s="1804" t="s">
        <v>920</v>
      </c>
    </row>
    <row r="8" spans="1:3" s="359" customFormat="1" ht="18" thickBot="1">
      <c r="A8" s="1458"/>
      <c r="B8" s="1803"/>
      <c r="C8" s="1805"/>
    </row>
    <row r="9" spans="1:3" s="53" customFormat="1" ht="17.25" thickTop="1">
      <c r="A9" s="1457">
        <v>1</v>
      </c>
      <c r="B9" s="1463" t="s">
        <v>643</v>
      </c>
      <c r="C9" s="676">
        <v>2000</v>
      </c>
    </row>
    <row r="10" spans="1:3" s="53" customFormat="1" ht="16.5">
      <c r="A10" s="1457">
        <v>2</v>
      </c>
      <c r="B10" s="1463" t="s">
        <v>918</v>
      </c>
      <c r="C10" s="676">
        <v>4500</v>
      </c>
    </row>
    <row r="11" spans="1:3" s="53" customFormat="1" ht="16.5">
      <c r="A11" s="1457">
        <v>3</v>
      </c>
      <c r="B11" s="1463" t="s">
        <v>939</v>
      </c>
      <c r="C11" s="676">
        <v>1000</v>
      </c>
    </row>
    <row r="12" spans="1:3" s="53" customFormat="1" ht="16.5">
      <c r="A12" s="1457">
        <v>4</v>
      </c>
      <c r="B12" s="1463" t="s">
        <v>644</v>
      </c>
      <c r="C12" s="676">
        <v>2000</v>
      </c>
    </row>
    <row r="13" spans="1:3" s="53" customFormat="1" ht="16.5">
      <c r="A13" s="1457">
        <v>5</v>
      </c>
      <c r="B13" s="1463" t="s">
        <v>304</v>
      </c>
      <c r="C13" s="676">
        <v>3000</v>
      </c>
    </row>
    <row r="14" spans="1:3" s="53" customFormat="1" ht="16.5">
      <c r="A14" s="1457">
        <v>6</v>
      </c>
      <c r="B14" s="1463" t="s">
        <v>789</v>
      </c>
      <c r="C14" s="676">
        <v>1000</v>
      </c>
    </row>
    <row r="15" spans="1:3" s="53" customFormat="1" ht="16.5">
      <c r="A15" s="1457">
        <v>7</v>
      </c>
      <c r="B15" s="1463" t="s">
        <v>808</v>
      </c>
      <c r="C15" s="676">
        <v>50</v>
      </c>
    </row>
    <row r="16" spans="1:3" s="53" customFormat="1" ht="30" customHeight="1">
      <c r="A16" s="1457">
        <v>8</v>
      </c>
      <c r="B16" s="1464" t="s">
        <v>919</v>
      </c>
      <c r="C16" s="676"/>
    </row>
    <row r="17" spans="1:3" s="53" customFormat="1" ht="16.5">
      <c r="A17" s="1457">
        <v>9</v>
      </c>
      <c r="B17" s="1464" t="s">
        <v>921</v>
      </c>
      <c r="C17" s="676"/>
    </row>
    <row r="18" spans="1:3" s="53" customFormat="1" ht="16.5">
      <c r="A18" s="1457">
        <v>10</v>
      </c>
      <c r="B18" s="1465" t="s">
        <v>942</v>
      </c>
      <c r="C18" s="676">
        <v>470</v>
      </c>
    </row>
    <row r="19" spans="1:3" s="53" customFormat="1" ht="16.5">
      <c r="A19" s="1457">
        <v>11</v>
      </c>
      <c r="B19" s="1465" t="s">
        <v>943</v>
      </c>
      <c r="C19" s="676">
        <v>300</v>
      </c>
    </row>
    <row r="20" spans="1:3" s="53" customFormat="1" ht="17.25" customHeight="1">
      <c r="A20" s="1457">
        <v>12</v>
      </c>
      <c r="B20" s="1465" t="s">
        <v>944</v>
      </c>
      <c r="C20" s="676">
        <v>20</v>
      </c>
    </row>
    <row r="21" spans="1:3" s="53" customFormat="1" ht="30">
      <c r="A21" s="1457">
        <v>13</v>
      </c>
      <c r="B21" s="1465" t="s">
        <v>945</v>
      </c>
      <c r="C21" s="676">
        <v>10</v>
      </c>
    </row>
    <row r="22" spans="1:3" s="53" customFormat="1" ht="16.5">
      <c r="A22" s="1457">
        <v>14</v>
      </c>
      <c r="B22" s="1464" t="s">
        <v>922</v>
      </c>
      <c r="C22" s="676"/>
    </row>
    <row r="23" spans="1:3" s="53" customFormat="1" ht="16.5">
      <c r="A23" s="1457">
        <v>15</v>
      </c>
      <c r="B23" s="1465" t="s">
        <v>889</v>
      </c>
      <c r="C23" s="676">
        <v>25</v>
      </c>
    </row>
    <row r="24" spans="1:3" s="53" customFormat="1" ht="30">
      <c r="A24" s="1457">
        <v>16</v>
      </c>
      <c r="B24" s="1465" t="s">
        <v>945</v>
      </c>
      <c r="C24" s="676">
        <v>30</v>
      </c>
    </row>
    <row r="25" spans="1:3" s="53" customFormat="1" ht="16.5">
      <c r="A25" s="1457">
        <v>17</v>
      </c>
      <c r="B25" s="1465" t="s">
        <v>946</v>
      </c>
      <c r="C25" s="676">
        <v>100</v>
      </c>
    </row>
    <row r="26" spans="1:3" s="53" customFormat="1" ht="16.5">
      <c r="A26" s="1457">
        <v>18</v>
      </c>
      <c r="B26" s="1465" t="s">
        <v>913</v>
      </c>
      <c r="C26" s="676">
        <v>90</v>
      </c>
    </row>
    <row r="27" spans="1:3" s="53" customFormat="1" ht="16.5">
      <c r="A27" s="1457">
        <v>19</v>
      </c>
      <c r="B27" s="1465" t="s">
        <v>947</v>
      </c>
      <c r="C27" s="676">
        <v>50</v>
      </c>
    </row>
    <row r="28" spans="1:3" s="53" customFormat="1" ht="30">
      <c r="A28" s="1457">
        <v>20</v>
      </c>
      <c r="B28" s="1465" t="s">
        <v>888</v>
      </c>
      <c r="C28" s="676">
        <v>500</v>
      </c>
    </row>
    <row r="29" spans="1:3" s="53" customFormat="1" ht="16.5">
      <c r="A29" s="1457">
        <v>21</v>
      </c>
      <c r="B29" s="1464" t="s">
        <v>923</v>
      </c>
      <c r="C29" s="676"/>
    </row>
    <row r="30" spans="1:3" s="53" customFormat="1" ht="16.5">
      <c r="A30" s="1457">
        <v>22</v>
      </c>
      <c r="B30" s="1465" t="s">
        <v>890</v>
      </c>
      <c r="C30" s="676">
        <v>25</v>
      </c>
    </row>
    <row r="31" spans="1:3" s="53" customFormat="1" ht="30">
      <c r="A31" s="1457">
        <v>23</v>
      </c>
      <c r="B31" s="1465" t="s">
        <v>948</v>
      </c>
      <c r="C31" s="676">
        <v>30</v>
      </c>
    </row>
    <row r="32" spans="1:3" s="53" customFormat="1" ht="16.5">
      <c r="A32" s="1457">
        <v>24</v>
      </c>
      <c r="B32" s="1465" t="s">
        <v>946</v>
      </c>
      <c r="C32" s="676">
        <v>445</v>
      </c>
    </row>
    <row r="33" spans="1:3" s="53" customFormat="1" ht="16.5">
      <c r="A33" s="1457">
        <v>25</v>
      </c>
      <c r="B33" s="1465" t="s">
        <v>947</v>
      </c>
      <c r="C33" s="676">
        <v>50</v>
      </c>
    </row>
    <row r="34" spans="1:3" s="53" customFormat="1" ht="16.5">
      <c r="A34" s="1457">
        <v>26</v>
      </c>
      <c r="B34" s="1465" t="s">
        <v>913</v>
      </c>
      <c r="C34" s="676">
        <v>50</v>
      </c>
    </row>
    <row r="35" spans="1:3" s="53" customFormat="1" ht="16.5">
      <c r="A35" s="1457">
        <v>27</v>
      </c>
      <c r="B35" s="1465" t="s">
        <v>949</v>
      </c>
      <c r="C35" s="676">
        <v>20</v>
      </c>
    </row>
    <row r="36" spans="1:3" s="53" customFormat="1" ht="16.5">
      <c r="A36" s="1457">
        <v>28</v>
      </c>
      <c r="B36" s="1465" t="s">
        <v>950</v>
      </c>
      <c r="C36" s="676">
        <v>50</v>
      </c>
    </row>
    <row r="37" spans="1:3" s="53" customFormat="1" ht="16.5">
      <c r="A37" s="1457">
        <v>29</v>
      </c>
      <c r="B37" s="1465" t="s">
        <v>951</v>
      </c>
      <c r="C37" s="676">
        <v>50</v>
      </c>
    </row>
    <row r="38" spans="1:3" s="53" customFormat="1" ht="30">
      <c r="A38" s="1457">
        <v>30</v>
      </c>
      <c r="B38" s="1465" t="s">
        <v>888</v>
      </c>
      <c r="C38" s="676">
        <v>80</v>
      </c>
    </row>
    <row r="39" spans="1:3" s="53" customFormat="1" ht="16.5">
      <c r="A39" s="1457">
        <v>31</v>
      </c>
      <c r="B39" s="1464" t="s">
        <v>924</v>
      </c>
      <c r="C39" s="676"/>
    </row>
    <row r="40" spans="1:3" s="53" customFormat="1" ht="15.75" customHeight="1">
      <c r="A40" s="1457">
        <v>32</v>
      </c>
      <c r="B40" s="1465" t="s">
        <v>925</v>
      </c>
      <c r="C40" s="676">
        <v>80</v>
      </c>
    </row>
    <row r="41" spans="1:3" s="53" customFormat="1" ht="16.5">
      <c r="A41" s="1457">
        <v>33</v>
      </c>
      <c r="B41" s="1465" t="s">
        <v>891</v>
      </c>
      <c r="C41" s="676">
        <v>50</v>
      </c>
    </row>
    <row r="42" spans="1:3" s="53" customFormat="1" ht="16.5">
      <c r="A42" s="1457">
        <v>34</v>
      </c>
      <c r="B42" s="1465" t="s">
        <v>952</v>
      </c>
      <c r="C42" s="676">
        <v>100</v>
      </c>
    </row>
    <row r="43" spans="1:3" s="53" customFormat="1" ht="30">
      <c r="A43" s="1457">
        <v>35</v>
      </c>
      <c r="B43" s="1465" t="s">
        <v>888</v>
      </c>
      <c r="C43" s="676">
        <v>100</v>
      </c>
    </row>
    <row r="44" spans="1:3" s="53" customFormat="1" ht="16.5">
      <c r="A44" s="1457">
        <v>36</v>
      </c>
      <c r="B44" s="1465" t="s">
        <v>892</v>
      </c>
      <c r="C44" s="676">
        <v>25</v>
      </c>
    </row>
    <row r="45" spans="1:3" s="53" customFormat="1" ht="30">
      <c r="A45" s="1457">
        <v>37</v>
      </c>
      <c r="B45" s="1465" t="s">
        <v>948</v>
      </c>
      <c r="C45" s="676">
        <v>50</v>
      </c>
    </row>
    <row r="46" spans="1:3" s="53" customFormat="1" ht="30">
      <c r="A46" s="1457">
        <v>38</v>
      </c>
      <c r="B46" s="1465" t="s">
        <v>1031</v>
      </c>
      <c r="C46" s="676">
        <v>50</v>
      </c>
    </row>
    <row r="47" spans="1:3" s="53" customFormat="1" ht="16.5">
      <c r="A47" s="1457">
        <v>39</v>
      </c>
      <c r="B47" s="1465" t="s">
        <v>1060</v>
      </c>
      <c r="C47" s="676">
        <v>180</v>
      </c>
    </row>
    <row r="48" spans="1:3" s="53" customFormat="1" ht="16.5">
      <c r="A48" s="1457">
        <v>40</v>
      </c>
      <c r="B48" s="1464" t="s">
        <v>926</v>
      </c>
      <c r="C48" s="676"/>
    </row>
    <row r="49" spans="1:3" s="53" customFormat="1" ht="30">
      <c r="A49" s="1457">
        <v>41</v>
      </c>
      <c r="B49" s="1465" t="s">
        <v>893</v>
      </c>
      <c r="C49" s="676">
        <v>100</v>
      </c>
    </row>
    <row r="50" spans="1:3" s="53" customFormat="1" ht="16.5">
      <c r="A50" s="1457">
        <v>42</v>
      </c>
      <c r="B50" s="1465" t="s">
        <v>892</v>
      </c>
      <c r="C50" s="676">
        <v>25</v>
      </c>
    </row>
    <row r="51" spans="1:3" s="53" customFormat="1" ht="30">
      <c r="A51" s="1457">
        <v>43</v>
      </c>
      <c r="B51" s="1465" t="s">
        <v>953</v>
      </c>
      <c r="C51" s="676">
        <v>30</v>
      </c>
    </row>
    <row r="52" spans="1:3" s="53" customFormat="1" ht="16.5">
      <c r="A52" s="1457">
        <v>44</v>
      </c>
      <c r="B52" s="1465" t="s">
        <v>954</v>
      </c>
      <c r="C52" s="676">
        <v>200</v>
      </c>
    </row>
    <row r="53" spans="1:3" s="53" customFormat="1" ht="30">
      <c r="A53" s="1457">
        <v>45</v>
      </c>
      <c r="B53" s="1465" t="s">
        <v>894</v>
      </c>
      <c r="C53" s="676">
        <v>100</v>
      </c>
    </row>
    <row r="54" spans="1:3" s="53" customFormat="1" ht="16.5">
      <c r="A54" s="1457">
        <v>46</v>
      </c>
      <c r="B54" s="1464" t="s">
        <v>927</v>
      </c>
      <c r="C54" s="676"/>
    </row>
    <row r="55" spans="1:3" s="53" customFormat="1" ht="16.5">
      <c r="A55" s="1457">
        <v>47</v>
      </c>
      <c r="B55" s="1465" t="s">
        <v>895</v>
      </c>
      <c r="C55" s="676">
        <v>100</v>
      </c>
    </row>
    <row r="56" spans="1:3" s="53" customFormat="1" ht="16.5">
      <c r="A56" s="1457">
        <v>48</v>
      </c>
      <c r="B56" s="1465" t="s">
        <v>896</v>
      </c>
      <c r="C56" s="676">
        <v>100</v>
      </c>
    </row>
    <row r="57" spans="1:3" s="53" customFormat="1" ht="15.75" customHeight="1">
      <c r="A57" s="1457">
        <v>49</v>
      </c>
      <c r="B57" s="1465" t="s">
        <v>936</v>
      </c>
      <c r="C57" s="676">
        <v>100</v>
      </c>
    </row>
    <row r="58" spans="1:3" s="53" customFormat="1" ht="30">
      <c r="A58" s="1457">
        <v>50</v>
      </c>
      <c r="B58" s="1465" t="s">
        <v>945</v>
      </c>
      <c r="C58" s="676">
        <v>30</v>
      </c>
    </row>
    <row r="59" spans="1:3" s="53" customFormat="1" ht="30">
      <c r="A59" s="1457">
        <v>51</v>
      </c>
      <c r="B59" s="1465" t="s">
        <v>955</v>
      </c>
      <c r="C59" s="676">
        <v>15</v>
      </c>
    </row>
    <row r="60" spans="1:3" s="53" customFormat="1" ht="16.5">
      <c r="A60" s="1457">
        <v>52</v>
      </c>
      <c r="B60" s="1465" t="s">
        <v>897</v>
      </c>
      <c r="C60" s="676">
        <v>400</v>
      </c>
    </row>
    <row r="61" spans="1:3" s="53" customFormat="1" ht="30">
      <c r="A61" s="1457">
        <v>53</v>
      </c>
      <c r="B61" s="1465" t="s">
        <v>1032</v>
      </c>
      <c r="C61" s="676">
        <v>100</v>
      </c>
    </row>
    <row r="62" spans="1:3" s="53" customFormat="1" ht="16.5">
      <c r="A62" s="1457">
        <v>54</v>
      </c>
      <c r="B62" s="1464" t="s">
        <v>933</v>
      </c>
      <c r="C62" s="676"/>
    </row>
    <row r="63" spans="1:3" s="53" customFormat="1" ht="16.5">
      <c r="A63" s="1457">
        <v>55</v>
      </c>
      <c r="B63" s="1465" t="s">
        <v>898</v>
      </c>
      <c r="C63" s="676">
        <v>130</v>
      </c>
    </row>
    <row r="64" spans="1:3" s="53" customFormat="1" ht="16.5">
      <c r="A64" s="1457">
        <v>56</v>
      </c>
      <c r="B64" s="1465" t="s">
        <v>937</v>
      </c>
      <c r="C64" s="676">
        <v>100</v>
      </c>
    </row>
    <row r="65" spans="1:3" s="53" customFormat="1" ht="16.5">
      <c r="A65" s="1457">
        <v>57</v>
      </c>
      <c r="B65" s="1465" t="s">
        <v>956</v>
      </c>
      <c r="C65" s="676">
        <v>25</v>
      </c>
    </row>
    <row r="66" spans="1:3" s="53" customFormat="1" ht="16.5">
      <c r="A66" s="1457">
        <v>58</v>
      </c>
      <c r="B66" s="1465" t="s">
        <v>899</v>
      </c>
      <c r="C66" s="676">
        <v>80</v>
      </c>
    </row>
    <row r="67" spans="1:3" s="53" customFormat="1" ht="30">
      <c r="A67" s="1457">
        <v>59</v>
      </c>
      <c r="B67" s="1465" t="s">
        <v>957</v>
      </c>
      <c r="C67" s="676">
        <v>30</v>
      </c>
    </row>
    <row r="68" spans="1:3" s="53" customFormat="1" ht="16.5">
      <c r="A68" s="1457">
        <v>60</v>
      </c>
      <c r="B68" s="1465" t="s">
        <v>913</v>
      </c>
      <c r="C68" s="676">
        <v>85</v>
      </c>
    </row>
    <row r="69" spans="1:3" s="53" customFormat="1" ht="16.5">
      <c r="A69" s="1457">
        <v>61</v>
      </c>
      <c r="B69" s="1465" t="s">
        <v>941</v>
      </c>
      <c r="C69" s="676">
        <v>100</v>
      </c>
    </row>
    <row r="70" spans="1:3" s="53" customFormat="1" ht="30">
      <c r="A70" s="1457">
        <v>62</v>
      </c>
      <c r="B70" s="1465" t="s">
        <v>902</v>
      </c>
      <c r="C70" s="676">
        <v>200</v>
      </c>
    </row>
    <row r="71" spans="1:3" s="53" customFormat="1" ht="15.75" customHeight="1">
      <c r="A71" s="1457">
        <v>63</v>
      </c>
      <c r="B71" s="1465" t="s">
        <v>936</v>
      </c>
      <c r="C71" s="676">
        <v>150</v>
      </c>
    </row>
    <row r="72" spans="1:3" s="53" customFormat="1" ht="16.5">
      <c r="A72" s="1457">
        <v>64</v>
      </c>
      <c r="B72" s="1465" t="s">
        <v>1033</v>
      </c>
      <c r="C72" s="676">
        <v>135</v>
      </c>
    </row>
    <row r="73" spans="1:3" s="53" customFormat="1" ht="16.5">
      <c r="A73" s="1457">
        <v>65</v>
      </c>
      <c r="B73" s="1465" t="s">
        <v>1060</v>
      </c>
      <c r="C73" s="676">
        <v>60</v>
      </c>
    </row>
    <row r="74" spans="1:3" s="53" customFormat="1" ht="16.5">
      <c r="A74" s="1457">
        <v>66</v>
      </c>
      <c r="B74" s="1464" t="s">
        <v>932</v>
      </c>
      <c r="C74" s="676"/>
    </row>
    <row r="75" spans="1:3" s="53" customFormat="1" ht="16.5">
      <c r="A75" s="1457">
        <v>67</v>
      </c>
      <c r="B75" s="1465" t="s">
        <v>958</v>
      </c>
      <c r="C75" s="676">
        <v>100</v>
      </c>
    </row>
    <row r="76" spans="1:3" s="53" customFormat="1" ht="16.5">
      <c r="A76" s="1457">
        <v>68</v>
      </c>
      <c r="B76" s="1465" t="s">
        <v>959</v>
      </c>
      <c r="C76" s="676">
        <v>100</v>
      </c>
    </row>
    <row r="77" spans="1:3" s="53" customFormat="1" ht="16.5">
      <c r="A77" s="1457">
        <v>69</v>
      </c>
      <c r="B77" s="1465" t="s">
        <v>960</v>
      </c>
      <c r="C77" s="676">
        <v>100</v>
      </c>
    </row>
    <row r="78" spans="1:3" s="53" customFormat="1" ht="16.5">
      <c r="A78" s="1457">
        <v>70</v>
      </c>
      <c r="B78" s="1465" t="s">
        <v>892</v>
      </c>
      <c r="C78" s="676">
        <v>25</v>
      </c>
    </row>
    <row r="79" spans="1:3" s="53" customFormat="1" ht="30">
      <c r="A79" s="1457">
        <v>71</v>
      </c>
      <c r="B79" s="1465" t="s">
        <v>957</v>
      </c>
      <c r="C79" s="676">
        <v>30</v>
      </c>
    </row>
    <row r="80" spans="1:3" s="53" customFormat="1" ht="16.5">
      <c r="A80" s="1457">
        <v>72</v>
      </c>
      <c r="B80" s="1465" t="s">
        <v>912</v>
      </c>
      <c r="C80" s="676">
        <v>50</v>
      </c>
    </row>
    <row r="81" spans="1:3" s="53" customFormat="1" ht="16.5">
      <c r="A81" s="1457">
        <v>73</v>
      </c>
      <c r="B81" s="1465" t="s">
        <v>913</v>
      </c>
      <c r="C81" s="676">
        <v>30</v>
      </c>
    </row>
    <row r="82" spans="1:3" s="53" customFormat="1" ht="16.5">
      <c r="A82" s="1457">
        <v>74</v>
      </c>
      <c r="B82" s="1465" t="s">
        <v>914</v>
      </c>
      <c r="C82" s="676">
        <v>40</v>
      </c>
    </row>
    <row r="83" spans="1:3" s="53" customFormat="1" ht="16.5">
      <c r="A83" s="1457">
        <v>75</v>
      </c>
      <c r="B83" s="1465" t="s">
        <v>1034</v>
      </c>
      <c r="C83" s="676">
        <v>84</v>
      </c>
    </row>
    <row r="84" spans="1:3" s="53" customFormat="1" ht="16.5">
      <c r="A84" s="1457">
        <v>76</v>
      </c>
      <c r="B84" s="1465" t="s">
        <v>1035</v>
      </c>
      <c r="C84" s="676">
        <v>48</v>
      </c>
    </row>
    <row r="85" spans="1:3" s="53" customFormat="1" ht="16.5">
      <c r="A85" s="1457">
        <v>77</v>
      </c>
      <c r="B85" s="1465" t="s">
        <v>1080</v>
      </c>
      <c r="C85" s="676">
        <v>20</v>
      </c>
    </row>
    <row r="86" spans="1:3" s="53" customFormat="1" ht="16.5">
      <c r="A86" s="1457">
        <v>78</v>
      </c>
      <c r="B86" s="1464" t="s">
        <v>931</v>
      </c>
      <c r="C86" s="676"/>
    </row>
    <row r="87" spans="1:3" s="53" customFormat="1" ht="16.5">
      <c r="A87" s="1457">
        <v>79</v>
      </c>
      <c r="B87" s="1465" t="s">
        <v>892</v>
      </c>
      <c r="C87" s="676">
        <v>25</v>
      </c>
    </row>
    <row r="88" spans="1:3" s="53" customFormat="1" ht="30">
      <c r="A88" s="1457">
        <v>80</v>
      </c>
      <c r="B88" s="1465" t="s">
        <v>957</v>
      </c>
      <c r="C88" s="676">
        <v>30</v>
      </c>
    </row>
    <row r="89" spans="1:3" s="53" customFormat="1" ht="16.5">
      <c r="A89" s="1457">
        <v>81</v>
      </c>
      <c r="B89" s="1465" t="s">
        <v>961</v>
      </c>
      <c r="C89" s="676">
        <v>50</v>
      </c>
    </row>
    <row r="90" spans="1:3" s="53" customFormat="1" ht="30">
      <c r="A90" s="1457">
        <v>82</v>
      </c>
      <c r="B90" s="1465" t="s">
        <v>962</v>
      </c>
      <c r="C90" s="676">
        <v>50</v>
      </c>
    </row>
    <row r="91" spans="1:3" s="53" customFormat="1" ht="16.5">
      <c r="A91" s="1457">
        <v>83</v>
      </c>
      <c r="B91" s="1465" t="s">
        <v>915</v>
      </c>
      <c r="C91" s="676">
        <v>100</v>
      </c>
    </row>
    <row r="92" spans="1:3" s="53" customFormat="1" ht="25.5" customHeight="1">
      <c r="A92" s="1457">
        <v>84</v>
      </c>
      <c r="B92" s="1464" t="s">
        <v>930</v>
      </c>
      <c r="C92" s="676"/>
    </row>
    <row r="93" spans="1:3" s="53" customFormat="1" ht="16.5">
      <c r="A93" s="1457">
        <v>85</v>
      </c>
      <c r="B93" s="1465" t="s">
        <v>892</v>
      </c>
      <c r="C93" s="676">
        <v>25</v>
      </c>
    </row>
    <row r="94" spans="1:3" s="53" customFormat="1" ht="16.5">
      <c r="A94" s="1457">
        <v>86</v>
      </c>
      <c r="B94" s="1465" t="s">
        <v>913</v>
      </c>
      <c r="C94" s="676">
        <v>30</v>
      </c>
    </row>
    <row r="95" spans="1:3" s="53" customFormat="1" ht="16.5">
      <c r="A95" s="1457">
        <v>87</v>
      </c>
      <c r="B95" s="1465" t="s">
        <v>961</v>
      </c>
      <c r="C95" s="676">
        <v>50</v>
      </c>
    </row>
    <row r="96" spans="1:3" s="53" customFormat="1" ht="16.5">
      <c r="A96" s="1457">
        <v>88</v>
      </c>
      <c r="B96" s="1465" t="s">
        <v>908</v>
      </c>
      <c r="C96" s="676">
        <v>50</v>
      </c>
    </row>
    <row r="97" spans="1:3" s="53" customFormat="1" ht="16.5">
      <c r="A97" s="1457">
        <v>89</v>
      </c>
      <c r="B97" s="1465" t="s">
        <v>909</v>
      </c>
      <c r="C97" s="676">
        <v>71</v>
      </c>
    </row>
    <row r="98" spans="1:3" s="53" customFormat="1" ht="16.5">
      <c r="A98" s="1457">
        <v>90</v>
      </c>
      <c r="B98" s="1465" t="s">
        <v>910</v>
      </c>
      <c r="C98" s="676">
        <v>30</v>
      </c>
    </row>
    <row r="99" spans="1:3" s="53" customFormat="1" ht="16.5">
      <c r="A99" s="1457">
        <v>91</v>
      </c>
      <c r="B99" s="1465" t="s">
        <v>1036</v>
      </c>
      <c r="C99" s="676">
        <v>20</v>
      </c>
    </row>
    <row r="100" spans="1:3" s="53" customFormat="1" ht="16.5">
      <c r="A100" s="1457">
        <v>92</v>
      </c>
      <c r="B100" s="1464" t="s">
        <v>929</v>
      </c>
      <c r="C100" s="676"/>
    </row>
    <row r="101" spans="1:3" s="53" customFormat="1" ht="16.5">
      <c r="A101" s="1457">
        <v>93</v>
      </c>
      <c r="B101" s="1465" t="s">
        <v>900</v>
      </c>
      <c r="C101" s="676">
        <v>30</v>
      </c>
    </row>
    <row r="102" spans="1:3" s="53" customFormat="1" ht="16.5">
      <c r="A102" s="1457">
        <v>94</v>
      </c>
      <c r="B102" s="1465" t="s">
        <v>963</v>
      </c>
      <c r="C102" s="676">
        <v>250</v>
      </c>
    </row>
    <row r="103" spans="1:3" s="53" customFormat="1" ht="16.5">
      <c r="A103" s="1457">
        <v>95</v>
      </c>
      <c r="B103" s="1465" t="s">
        <v>892</v>
      </c>
      <c r="C103" s="676">
        <v>25</v>
      </c>
    </row>
    <row r="104" spans="1:3" s="53" customFormat="1" ht="16.5">
      <c r="A104" s="1457">
        <v>96</v>
      </c>
      <c r="B104" s="1465" t="s">
        <v>964</v>
      </c>
      <c r="C104" s="676">
        <v>100</v>
      </c>
    </row>
    <row r="105" spans="1:3" s="53" customFormat="1" ht="30">
      <c r="A105" s="1457">
        <v>97</v>
      </c>
      <c r="B105" s="1465" t="s">
        <v>965</v>
      </c>
      <c r="C105" s="676">
        <v>30</v>
      </c>
    </row>
    <row r="106" spans="1:3" s="53" customFormat="1" ht="16.5">
      <c r="A106" s="1457">
        <v>98</v>
      </c>
      <c r="B106" s="1465" t="s">
        <v>905</v>
      </c>
      <c r="C106" s="676">
        <v>100</v>
      </c>
    </row>
    <row r="107" spans="1:3" s="53" customFormat="1" ht="16.5">
      <c r="A107" s="1457">
        <v>99</v>
      </c>
      <c r="B107" s="1465" t="s">
        <v>907</v>
      </c>
      <c r="C107" s="676">
        <v>110</v>
      </c>
    </row>
    <row r="108" spans="1:3" s="53" customFormat="1" ht="16.5">
      <c r="A108" s="1457">
        <v>100</v>
      </c>
      <c r="B108" s="1465" t="s">
        <v>906</v>
      </c>
      <c r="C108" s="676">
        <v>50</v>
      </c>
    </row>
    <row r="109" spans="1:3" s="53" customFormat="1" ht="16.5">
      <c r="A109" s="1457">
        <v>101</v>
      </c>
      <c r="B109" s="1465" t="s">
        <v>1037</v>
      </c>
      <c r="C109" s="676">
        <v>30</v>
      </c>
    </row>
    <row r="110" spans="1:3" s="53" customFormat="1" ht="16.5">
      <c r="A110" s="1457">
        <v>102</v>
      </c>
      <c r="B110" s="1465" t="s">
        <v>1038</v>
      </c>
      <c r="C110" s="676">
        <v>30</v>
      </c>
    </row>
    <row r="111" spans="1:3" s="53" customFormat="1" ht="16.5">
      <c r="A111" s="1457">
        <v>103</v>
      </c>
      <c r="B111" s="1465" t="s">
        <v>1061</v>
      </c>
      <c r="C111" s="676">
        <v>50</v>
      </c>
    </row>
    <row r="112" spans="1:3" s="53" customFormat="1" ht="16.5">
      <c r="A112" s="1457">
        <v>104</v>
      </c>
      <c r="B112" s="1464" t="s">
        <v>928</v>
      </c>
      <c r="C112" s="676"/>
    </row>
    <row r="113" spans="1:3" s="53" customFormat="1" ht="18" customHeight="1">
      <c r="A113" s="1457">
        <v>105</v>
      </c>
      <c r="B113" s="1465" t="s">
        <v>966</v>
      </c>
      <c r="C113" s="676">
        <v>50</v>
      </c>
    </row>
    <row r="114" spans="1:3" s="53" customFormat="1" ht="18" customHeight="1">
      <c r="A114" s="1457">
        <v>106</v>
      </c>
      <c r="B114" s="1465" t="s">
        <v>967</v>
      </c>
      <c r="C114" s="676">
        <v>100</v>
      </c>
    </row>
    <row r="115" spans="1:3" s="53" customFormat="1" ht="16.5">
      <c r="A115" s="1457">
        <v>107</v>
      </c>
      <c r="B115" s="1465" t="s">
        <v>901</v>
      </c>
      <c r="C115" s="676">
        <v>50</v>
      </c>
    </row>
    <row r="116" spans="1:3" s="53" customFormat="1" ht="16.5">
      <c r="A116" s="1457">
        <v>108</v>
      </c>
      <c r="B116" s="1465" t="s">
        <v>903</v>
      </c>
      <c r="C116" s="676">
        <v>100</v>
      </c>
    </row>
    <row r="117" spans="1:3" s="53" customFormat="1" ht="16.5">
      <c r="A117" s="1457">
        <v>109</v>
      </c>
      <c r="B117" s="1465" t="s">
        <v>904</v>
      </c>
      <c r="C117" s="676">
        <v>100</v>
      </c>
    </row>
    <row r="118" spans="1:3" s="53" customFormat="1" ht="16.5">
      <c r="A118" s="1457">
        <v>110</v>
      </c>
      <c r="B118" s="1465" t="s">
        <v>892</v>
      </c>
      <c r="C118" s="676">
        <v>25</v>
      </c>
    </row>
    <row r="119" spans="1:3" s="53" customFormat="1" ht="16.5">
      <c r="A119" s="1457">
        <v>111</v>
      </c>
      <c r="B119" s="1465" t="s">
        <v>905</v>
      </c>
      <c r="C119" s="676">
        <v>80</v>
      </c>
    </row>
    <row r="120" spans="1:3" s="53" customFormat="1" ht="16.5">
      <c r="A120" s="1457">
        <v>112</v>
      </c>
      <c r="B120" s="1465" t="s">
        <v>915</v>
      </c>
      <c r="C120" s="676">
        <v>100</v>
      </c>
    </row>
    <row r="121" spans="1:3" s="53" customFormat="1" ht="17.25" thickBot="1">
      <c r="A121" s="1457">
        <v>113</v>
      </c>
      <c r="B121" s="1465" t="s">
        <v>1081</v>
      </c>
      <c r="C121" s="676">
        <v>20</v>
      </c>
    </row>
    <row r="122" spans="1:3" s="90" customFormat="1" ht="30" customHeight="1" thickBot="1">
      <c r="A122" s="1457">
        <v>114</v>
      </c>
      <c r="B122" s="1466" t="s">
        <v>19</v>
      </c>
      <c r="C122" s="1467">
        <f>SUM(C9:C121)</f>
        <v>21563</v>
      </c>
    </row>
    <row r="123" ht="16.5">
      <c r="B123" s="1468"/>
    </row>
    <row r="124" ht="16.5">
      <c r="B124" s="1470"/>
    </row>
    <row r="125" ht="16.5">
      <c r="B125" s="1470"/>
    </row>
    <row r="126" ht="16.5">
      <c r="B126" s="1468"/>
    </row>
    <row r="127" ht="16.5">
      <c r="B127" s="1468"/>
    </row>
    <row r="128" spans="1:5" s="1354" customFormat="1" ht="16.5">
      <c r="A128" s="1457"/>
      <c r="B128" s="1468"/>
      <c r="C128" s="1469"/>
      <c r="D128" s="54"/>
      <c r="E128" s="54"/>
    </row>
    <row r="129" spans="1:5" s="1354" customFormat="1" ht="16.5">
      <c r="A129" s="1457"/>
      <c r="B129" s="1468"/>
      <c r="C129" s="1469"/>
      <c r="D129" s="54"/>
      <c r="E129" s="54"/>
    </row>
    <row r="130" spans="1:5" s="1354" customFormat="1" ht="16.5">
      <c r="A130" s="1457"/>
      <c r="B130" s="1468"/>
      <c r="C130" s="1469"/>
      <c r="D130" s="54"/>
      <c r="E130" s="54"/>
    </row>
    <row r="131" spans="1:5" s="1354" customFormat="1" ht="16.5">
      <c r="A131" s="1457"/>
      <c r="B131" s="1468"/>
      <c r="C131" s="1469"/>
      <c r="D131" s="54"/>
      <c r="E131" s="54"/>
    </row>
    <row r="132" spans="1:5" s="1354" customFormat="1" ht="16.5">
      <c r="A132" s="1457"/>
      <c r="B132" s="1468"/>
      <c r="C132" s="1469"/>
      <c r="D132" s="54"/>
      <c r="E132" s="54"/>
    </row>
    <row r="133" spans="1:5" s="1354" customFormat="1" ht="16.5">
      <c r="A133" s="1457"/>
      <c r="B133" s="1468"/>
      <c r="C133" s="1469"/>
      <c r="D133" s="54"/>
      <c r="E133" s="54"/>
    </row>
    <row r="134" spans="1:5" s="1354" customFormat="1" ht="16.5">
      <c r="A134" s="1457"/>
      <c r="B134" s="1468"/>
      <c r="C134" s="1469"/>
      <c r="D134" s="54"/>
      <c r="E134" s="54"/>
    </row>
    <row r="135" spans="1:5" s="1354" customFormat="1" ht="16.5">
      <c r="A135" s="1457"/>
      <c r="B135" s="1468"/>
      <c r="C135" s="1469"/>
      <c r="D135" s="54"/>
      <c r="E135" s="54"/>
    </row>
    <row r="136" spans="1:5" s="1354" customFormat="1" ht="16.5">
      <c r="A136" s="1457"/>
      <c r="B136" s="1470"/>
      <c r="C136" s="1469"/>
      <c r="D136" s="54"/>
      <c r="E136" s="54"/>
    </row>
    <row r="137" spans="1:5" s="1354" customFormat="1" ht="16.5">
      <c r="A137" s="1457"/>
      <c r="B137" s="1470"/>
      <c r="C137" s="1469"/>
      <c r="D137" s="54"/>
      <c r="E137" s="54"/>
    </row>
    <row r="138" spans="1:5" s="1354" customFormat="1" ht="16.5">
      <c r="A138" s="1457"/>
      <c r="B138" s="1468"/>
      <c r="C138" s="1469"/>
      <c r="D138" s="54"/>
      <c r="E138" s="54"/>
    </row>
    <row r="139" spans="1:5" s="1354" customFormat="1" ht="16.5">
      <c r="A139" s="1457"/>
      <c r="B139" s="1468"/>
      <c r="C139" s="1469"/>
      <c r="D139" s="54"/>
      <c r="E139" s="54"/>
    </row>
    <row r="140" spans="1:5" s="1354" customFormat="1" ht="16.5">
      <c r="A140" s="1457"/>
      <c r="B140" s="1471"/>
      <c r="C140" s="1469"/>
      <c r="D140" s="54"/>
      <c r="E140" s="54"/>
    </row>
    <row r="141" spans="1:5" s="1354" customFormat="1" ht="16.5">
      <c r="A141" s="1457"/>
      <c r="B141" s="1471"/>
      <c r="C141" s="1469"/>
      <c r="D141" s="54"/>
      <c r="E141" s="54"/>
    </row>
    <row r="142" spans="1:5" s="1354" customFormat="1" ht="16.5">
      <c r="A142" s="1457"/>
      <c r="B142" s="1471"/>
      <c r="C142" s="1469"/>
      <c r="D142" s="54"/>
      <c r="E142" s="54"/>
    </row>
    <row r="143" spans="1:5" s="1354" customFormat="1" ht="16.5">
      <c r="A143" s="1457"/>
      <c r="B143" s="1471"/>
      <c r="C143" s="1469"/>
      <c r="D143" s="54"/>
      <c r="E143" s="54"/>
    </row>
    <row r="144" spans="1:5" s="1354" customFormat="1" ht="16.5">
      <c r="A144" s="1457"/>
      <c r="B144" s="1471"/>
      <c r="C144" s="1469"/>
      <c r="D144" s="54"/>
      <c r="E144" s="54"/>
    </row>
    <row r="145" spans="1:5" s="1354" customFormat="1" ht="16.5">
      <c r="A145" s="1457"/>
      <c r="B145" s="1471"/>
      <c r="C145" s="1469"/>
      <c r="D145" s="54"/>
      <c r="E145" s="54"/>
    </row>
    <row r="146" spans="1:5" s="1354" customFormat="1" ht="16.5">
      <c r="A146" s="1457"/>
      <c r="B146" s="1471"/>
      <c r="C146" s="1469"/>
      <c r="D146" s="54"/>
      <c r="E146" s="54"/>
    </row>
    <row r="147" spans="1:5" s="1354" customFormat="1" ht="16.5">
      <c r="A147" s="1457"/>
      <c r="B147" s="1471"/>
      <c r="C147" s="1469"/>
      <c r="D147" s="54"/>
      <c r="E147" s="54"/>
    </row>
    <row r="148" spans="1:5" s="1354" customFormat="1" ht="16.5">
      <c r="A148" s="1457"/>
      <c r="B148" s="1471"/>
      <c r="C148" s="1469"/>
      <c r="D148" s="54"/>
      <c r="E148" s="54"/>
    </row>
    <row r="149" spans="1:5" s="1354" customFormat="1" ht="16.5">
      <c r="A149" s="1457"/>
      <c r="B149" s="1471"/>
      <c r="C149" s="1469"/>
      <c r="D149" s="54"/>
      <c r="E149" s="54"/>
    </row>
    <row r="150" spans="1:5" s="1354" customFormat="1" ht="16.5">
      <c r="A150" s="1457"/>
      <c r="B150" s="1471"/>
      <c r="C150" s="1469"/>
      <c r="D150" s="54"/>
      <c r="E150" s="54"/>
    </row>
    <row r="151" spans="1:5" s="1354" customFormat="1" ht="16.5">
      <c r="A151" s="1457"/>
      <c r="B151" s="1471"/>
      <c r="C151" s="1469"/>
      <c r="D151" s="54"/>
      <c r="E151" s="54"/>
    </row>
    <row r="152" spans="1:5" s="1354" customFormat="1" ht="16.5">
      <c r="A152" s="1457"/>
      <c r="B152" s="1471"/>
      <c r="C152" s="1469"/>
      <c r="D152" s="54"/>
      <c r="E152" s="54"/>
    </row>
    <row r="153" spans="1:5" s="1354" customFormat="1" ht="16.5">
      <c r="A153" s="1457"/>
      <c r="B153" s="1471"/>
      <c r="C153" s="1469"/>
      <c r="D153" s="54"/>
      <c r="E153" s="54"/>
    </row>
    <row r="154" spans="1:5" s="1354" customFormat="1" ht="16.5">
      <c r="A154" s="1457"/>
      <c r="B154" s="1471"/>
      <c r="C154" s="1469"/>
      <c r="D154" s="54"/>
      <c r="E154" s="54"/>
    </row>
    <row r="155" spans="1:5" s="1354" customFormat="1" ht="16.5">
      <c r="A155" s="1457"/>
      <c r="B155" s="1471"/>
      <c r="C155" s="1469"/>
      <c r="D155" s="54"/>
      <c r="E155" s="54"/>
    </row>
    <row r="156" spans="1:5" s="1354" customFormat="1" ht="16.5">
      <c r="A156" s="1457"/>
      <c r="B156" s="1471"/>
      <c r="C156" s="1469"/>
      <c r="D156" s="54"/>
      <c r="E156" s="54"/>
    </row>
    <row r="157" spans="1:5" s="1354" customFormat="1" ht="16.5">
      <c r="A157" s="1457"/>
      <c r="B157" s="1471"/>
      <c r="C157" s="1469"/>
      <c r="D157" s="54"/>
      <c r="E157" s="54"/>
    </row>
    <row r="158" spans="1:5" s="1354" customFormat="1" ht="16.5">
      <c r="A158" s="1457"/>
      <c r="B158" s="1471"/>
      <c r="C158" s="1469"/>
      <c r="D158" s="54"/>
      <c r="E158" s="54"/>
    </row>
    <row r="159" spans="1:5" s="1354" customFormat="1" ht="16.5">
      <c r="A159" s="1457"/>
      <c r="B159" s="1468"/>
      <c r="C159" s="1469"/>
      <c r="D159" s="54"/>
      <c r="E159" s="54"/>
    </row>
    <row r="160" ht="16.5">
      <c r="B160" s="1468"/>
    </row>
    <row r="161" ht="16.5">
      <c r="B161" s="1468"/>
    </row>
    <row r="162" spans="2:3" ht="16.5">
      <c r="B162" s="1472"/>
      <c r="C162" s="1473"/>
    </row>
    <row r="163" spans="2:3" ht="16.5">
      <c r="B163" s="1472"/>
      <c r="C163" s="1473"/>
    </row>
    <row r="164" spans="2:3" ht="16.5">
      <c r="B164" s="1472"/>
      <c r="C164" s="1473"/>
    </row>
    <row r="165" spans="2:3" ht="16.5">
      <c r="B165" s="1472"/>
      <c r="C165" s="1473"/>
    </row>
    <row r="166" ht="16.5">
      <c r="B166" s="1468"/>
    </row>
    <row r="167" ht="16.5">
      <c r="B167" s="1468"/>
    </row>
    <row r="168" ht="16.5">
      <c r="B168" s="1468"/>
    </row>
    <row r="169" ht="16.5">
      <c r="B169" s="1468"/>
    </row>
    <row r="170" ht="16.5">
      <c r="B170" s="1468"/>
    </row>
    <row r="171" ht="16.5">
      <c r="B171" s="1470"/>
    </row>
    <row r="172" ht="16.5">
      <c r="B172" s="1470"/>
    </row>
    <row r="173" spans="1:3" s="55" customFormat="1" ht="17.25">
      <c r="A173" s="1458"/>
      <c r="B173" s="1474"/>
      <c r="C173" s="1469"/>
    </row>
    <row r="174" spans="1:3" s="55" customFormat="1" ht="17.25">
      <c r="A174" s="1458"/>
      <c r="B174" s="1474"/>
      <c r="C174" s="1469"/>
    </row>
    <row r="175" spans="1:3" s="55" customFormat="1" ht="17.25">
      <c r="A175" s="1458"/>
      <c r="B175" s="1470"/>
      <c r="C175" s="1469"/>
    </row>
    <row r="176" spans="1:3" s="55" customFormat="1" ht="17.25">
      <c r="A176" s="1458"/>
      <c r="B176" s="1470"/>
      <c r="C176" s="1469"/>
    </row>
    <row r="177" spans="1:3" s="55" customFormat="1" ht="17.25">
      <c r="A177" s="1458"/>
      <c r="B177" s="1470"/>
      <c r="C177" s="1469"/>
    </row>
    <row r="178" spans="1:3" s="55" customFormat="1" ht="17.25">
      <c r="A178" s="1458"/>
      <c r="B178" s="1470"/>
      <c r="C178" s="1469"/>
    </row>
    <row r="179" spans="1:3" s="55" customFormat="1" ht="17.25">
      <c r="A179" s="1458"/>
      <c r="B179" s="1470"/>
      <c r="C179" s="1469"/>
    </row>
    <row r="180" ht="16.5">
      <c r="B180" s="1468"/>
    </row>
    <row r="181" ht="16.5">
      <c r="B181" s="1468"/>
    </row>
    <row r="182" ht="16.5">
      <c r="B182" s="1468"/>
    </row>
    <row r="183" ht="16.5">
      <c r="B183" s="1468"/>
    </row>
    <row r="184" ht="16.5">
      <c r="B184" s="1468"/>
    </row>
    <row r="185" ht="16.5">
      <c r="B185" s="1468"/>
    </row>
    <row r="186" ht="16.5">
      <c r="B186" s="1468"/>
    </row>
    <row r="187" ht="16.5">
      <c r="B187" s="1468"/>
    </row>
    <row r="188" ht="16.5">
      <c r="B188" s="1468"/>
    </row>
    <row r="189" ht="16.5">
      <c r="B189" s="1468"/>
    </row>
    <row r="190" ht="16.5">
      <c r="B190" s="1468"/>
    </row>
    <row r="191" ht="16.5">
      <c r="B191" s="1468"/>
    </row>
    <row r="192" ht="16.5">
      <c r="B192" s="1468"/>
    </row>
    <row r="193" spans="1:3" s="55" customFormat="1" ht="17.25">
      <c r="A193" s="1458"/>
      <c r="B193" s="1470"/>
      <c r="C193" s="1469"/>
    </row>
    <row r="194" ht="16.5">
      <c r="B194" s="1468"/>
    </row>
    <row r="195" ht="16.5">
      <c r="B195" s="1468"/>
    </row>
    <row r="196" ht="16.5">
      <c r="B196" s="1468"/>
    </row>
    <row r="197" ht="16.5">
      <c r="B197" s="1468"/>
    </row>
    <row r="198" ht="16.5">
      <c r="B198" s="1468"/>
    </row>
    <row r="199" ht="16.5">
      <c r="B199" s="1468"/>
    </row>
    <row r="200" ht="16.5">
      <c r="B200" s="1468"/>
    </row>
    <row r="201" ht="16.5">
      <c r="B201" s="1468"/>
    </row>
    <row r="202" ht="16.5">
      <c r="B202" s="1468"/>
    </row>
    <row r="203" ht="16.5">
      <c r="B203" s="1468"/>
    </row>
    <row r="204" ht="16.5">
      <c r="B204" s="1468"/>
    </row>
    <row r="205" ht="16.5">
      <c r="B205" s="1468"/>
    </row>
    <row r="206" ht="16.5">
      <c r="B206" s="1468"/>
    </row>
    <row r="207" ht="16.5">
      <c r="B207" s="1468"/>
    </row>
    <row r="208" spans="1:5" s="1354" customFormat="1" ht="16.5">
      <c r="A208" s="1457"/>
      <c r="B208" s="1468"/>
      <c r="C208" s="1469"/>
      <c r="D208" s="54"/>
      <c r="E208" s="54"/>
    </row>
    <row r="209" spans="1:5" s="1354" customFormat="1" ht="16.5">
      <c r="A209" s="1457"/>
      <c r="B209" s="1468"/>
      <c r="C209" s="1469"/>
      <c r="D209" s="54"/>
      <c r="E209" s="54"/>
    </row>
    <row r="210" spans="1:5" s="1354" customFormat="1" ht="16.5">
      <c r="A210" s="1457"/>
      <c r="B210" s="1468"/>
      <c r="C210" s="1469"/>
      <c r="D210" s="54"/>
      <c r="E210" s="54"/>
    </row>
    <row r="211" spans="1:5" s="1354" customFormat="1" ht="16.5">
      <c r="A211" s="1457"/>
      <c r="B211" s="1468"/>
      <c r="C211" s="1469"/>
      <c r="D211" s="54"/>
      <c r="E211" s="54"/>
    </row>
    <row r="212" spans="1:5" s="1354" customFormat="1" ht="16.5">
      <c r="A212" s="1457"/>
      <c r="B212" s="1468"/>
      <c r="C212" s="1469"/>
      <c r="D212" s="54"/>
      <c r="E212" s="54"/>
    </row>
    <row r="213" spans="1:5" s="1354" customFormat="1" ht="16.5">
      <c r="A213" s="1457"/>
      <c r="B213" s="1468"/>
      <c r="C213" s="1469"/>
      <c r="D213" s="54"/>
      <c r="E213" s="54"/>
    </row>
    <row r="214" spans="1:5" s="1354" customFormat="1" ht="16.5">
      <c r="A214" s="1457"/>
      <c r="B214" s="1468"/>
      <c r="C214" s="1469"/>
      <c r="D214" s="54"/>
      <c r="E214" s="54"/>
    </row>
    <row r="215" spans="1:5" s="1354" customFormat="1" ht="16.5">
      <c r="A215" s="1457"/>
      <c r="B215" s="1468"/>
      <c r="C215" s="1469"/>
      <c r="D215" s="54"/>
      <c r="E215" s="54"/>
    </row>
    <row r="216" spans="1:5" s="1354" customFormat="1" ht="16.5">
      <c r="A216" s="1457"/>
      <c r="B216" s="1468"/>
      <c r="C216" s="1469"/>
      <c r="D216" s="54"/>
      <c r="E216" s="54"/>
    </row>
    <row r="217" spans="1:5" s="1354" customFormat="1" ht="16.5">
      <c r="A217" s="1457"/>
      <c r="B217" s="1468"/>
      <c r="C217" s="1469"/>
      <c r="D217" s="54"/>
      <c r="E217" s="54"/>
    </row>
    <row r="218" spans="1:5" s="1354" customFormat="1" ht="16.5">
      <c r="A218" s="1457"/>
      <c r="B218" s="1468"/>
      <c r="C218" s="1469"/>
      <c r="D218" s="54"/>
      <c r="E218" s="54"/>
    </row>
    <row r="219" spans="1:5" s="1354" customFormat="1" ht="16.5">
      <c r="A219" s="1457"/>
      <c r="B219" s="1468"/>
      <c r="C219" s="1469"/>
      <c r="D219" s="54"/>
      <c r="E219" s="54"/>
    </row>
    <row r="220" spans="1:5" s="1354" customFormat="1" ht="16.5">
      <c r="A220" s="1457"/>
      <c r="B220" s="1468"/>
      <c r="C220" s="1469"/>
      <c r="D220" s="54"/>
      <c r="E220" s="54"/>
    </row>
    <row r="221" spans="1:5" s="1354" customFormat="1" ht="16.5">
      <c r="A221" s="1457"/>
      <c r="B221" s="1468"/>
      <c r="C221" s="1469"/>
      <c r="D221" s="54"/>
      <c r="E221" s="54"/>
    </row>
    <row r="222" spans="1:5" s="1354" customFormat="1" ht="16.5">
      <c r="A222" s="1457"/>
      <c r="B222" s="1468"/>
      <c r="C222" s="1469"/>
      <c r="D222" s="54"/>
      <c r="E222" s="54"/>
    </row>
    <row r="223" spans="1:5" s="1354" customFormat="1" ht="16.5">
      <c r="A223" s="1457"/>
      <c r="B223" s="1468"/>
      <c r="C223" s="1469"/>
      <c r="D223" s="54"/>
      <c r="E223" s="54"/>
    </row>
    <row r="224" spans="1:5" s="1354" customFormat="1" ht="16.5">
      <c r="A224" s="1457"/>
      <c r="B224" s="1468"/>
      <c r="C224" s="1469"/>
      <c r="D224" s="54"/>
      <c r="E224" s="54"/>
    </row>
    <row r="225" spans="1:5" s="1354" customFormat="1" ht="16.5">
      <c r="A225" s="1457"/>
      <c r="B225" s="1468"/>
      <c r="C225" s="1469"/>
      <c r="D225" s="54"/>
      <c r="E225" s="54"/>
    </row>
    <row r="226" spans="1:5" s="1354" customFormat="1" ht="16.5">
      <c r="A226" s="1457"/>
      <c r="B226" s="1468"/>
      <c r="C226" s="1469"/>
      <c r="D226" s="54"/>
      <c r="E226" s="54"/>
    </row>
    <row r="227" spans="1:5" s="1354" customFormat="1" ht="16.5">
      <c r="A227" s="1457"/>
      <c r="B227" s="1468"/>
      <c r="C227" s="1469"/>
      <c r="D227" s="54"/>
      <c r="E227" s="54"/>
    </row>
    <row r="228" spans="1:5" s="1354" customFormat="1" ht="16.5">
      <c r="A228" s="1457"/>
      <c r="B228" s="1468"/>
      <c r="C228" s="1469"/>
      <c r="D228" s="54"/>
      <c r="E228" s="54"/>
    </row>
    <row r="229" spans="1:5" s="1354" customFormat="1" ht="16.5">
      <c r="A229" s="1457"/>
      <c r="B229" s="1468"/>
      <c r="C229" s="1469"/>
      <c r="D229" s="54"/>
      <c r="E229" s="54"/>
    </row>
    <row r="230" spans="1:5" s="1354" customFormat="1" ht="16.5">
      <c r="A230" s="1457"/>
      <c r="B230" s="1468"/>
      <c r="C230" s="1469"/>
      <c r="D230" s="54"/>
      <c r="E230" s="54"/>
    </row>
    <row r="231" spans="1:5" s="1354" customFormat="1" ht="16.5">
      <c r="A231" s="1457"/>
      <c r="B231" s="1468"/>
      <c r="C231" s="1469"/>
      <c r="D231" s="54"/>
      <c r="E231" s="54"/>
    </row>
    <row r="232" spans="1:5" s="1354" customFormat="1" ht="16.5">
      <c r="A232" s="1457"/>
      <c r="B232" s="1468"/>
      <c r="C232" s="1469"/>
      <c r="D232" s="54"/>
      <c r="E232" s="54"/>
    </row>
    <row r="233" spans="1:5" s="1354" customFormat="1" ht="16.5">
      <c r="A233" s="1457"/>
      <c r="B233" s="1468"/>
      <c r="C233" s="1469"/>
      <c r="D233" s="54"/>
      <c r="E233" s="54"/>
    </row>
    <row r="234" spans="1:5" s="1354" customFormat="1" ht="16.5">
      <c r="A234" s="1457"/>
      <c r="B234" s="1468"/>
      <c r="C234" s="1469"/>
      <c r="D234" s="54"/>
      <c r="E234" s="54"/>
    </row>
    <row r="235" spans="1:5" s="1354" customFormat="1" ht="16.5">
      <c r="A235" s="1457"/>
      <c r="B235" s="1468"/>
      <c r="C235" s="1469"/>
      <c r="D235" s="54"/>
      <c r="E235" s="54"/>
    </row>
    <row r="236" spans="1:5" s="1354" customFormat="1" ht="16.5">
      <c r="A236" s="1457"/>
      <c r="B236" s="1468"/>
      <c r="C236" s="1469"/>
      <c r="D236" s="54"/>
      <c r="E236" s="54"/>
    </row>
    <row r="237" spans="1:5" s="1354" customFormat="1" ht="16.5">
      <c r="A237" s="1457"/>
      <c r="B237" s="1468"/>
      <c r="C237" s="1469"/>
      <c r="D237" s="54"/>
      <c r="E237" s="54"/>
    </row>
    <row r="238" spans="1:5" s="1354" customFormat="1" ht="16.5">
      <c r="A238" s="1457"/>
      <c r="B238" s="1471"/>
      <c r="C238" s="1469"/>
      <c r="D238" s="54"/>
      <c r="E238" s="54"/>
    </row>
    <row r="239" spans="1:5" s="1354" customFormat="1" ht="16.5">
      <c r="A239" s="1457"/>
      <c r="B239" s="1471"/>
      <c r="C239" s="1469"/>
      <c r="D239" s="54"/>
      <c r="E239" s="54"/>
    </row>
    <row r="240" spans="1:5" s="1354" customFormat="1" ht="16.5">
      <c r="A240" s="1457"/>
      <c r="B240" s="1471"/>
      <c r="C240" s="1469"/>
      <c r="D240" s="54"/>
      <c r="E240" s="54"/>
    </row>
    <row r="241" spans="1:5" s="1354" customFormat="1" ht="16.5">
      <c r="A241" s="1457"/>
      <c r="B241" s="1471"/>
      <c r="C241" s="1469"/>
      <c r="D241" s="54"/>
      <c r="E241" s="54"/>
    </row>
    <row r="242" spans="1:5" s="1354" customFormat="1" ht="16.5">
      <c r="A242" s="1457"/>
      <c r="B242" s="1471"/>
      <c r="C242" s="1469"/>
      <c r="D242" s="54"/>
      <c r="E242" s="54"/>
    </row>
    <row r="243" spans="1:5" s="1354" customFormat="1" ht="16.5">
      <c r="A243" s="1457"/>
      <c r="B243" s="1471"/>
      <c r="C243" s="1469"/>
      <c r="D243" s="54"/>
      <c r="E243" s="54"/>
    </row>
    <row r="244" spans="1:5" s="1354" customFormat="1" ht="16.5">
      <c r="A244" s="1457"/>
      <c r="B244" s="1471"/>
      <c r="C244" s="1469"/>
      <c r="D244" s="54"/>
      <c r="E244" s="54"/>
    </row>
    <row r="245" spans="1:5" s="1354" customFormat="1" ht="16.5">
      <c r="A245" s="1457"/>
      <c r="B245" s="1471"/>
      <c r="C245" s="1469"/>
      <c r="D245" s="54"/>
      <c r="E245" s="54"/>
    </row>
    <row r="246" spans="1:5" s="1354" customFormat="1" ht="16.5">
      <c r="A246" s="1457"/>
      <c r="B246" s="1471"/>
      <c r="C246" s="1469"/>
      <c r="D246" s="54"/>
      <c r="E246" s="54"/>
    </row>
    <row r="247" spans="1:5" s="1354" customFormat="1" ht="16.5">
      <c r="A247" s="1457"/>
      <c r="B247" s="1471"/>
      <c r="C247" s="1469"/>
      <c r="D247" s="54"/>
      <c r="E247" s="54"/>
    </row>
  </sheetData>
  <sheetProtection/>
  <mergeCells count="6">
    <mergeCell ref="B2:C2"/>
    <mergeCell ref="B3:C3"/>
    <mergeCell ref="B4:C4"/>
    <mergeCell ref="B5:C5"/>
    <mergeCell ref="B7:B8"/>
    <mergeCell ref="C7:C8"/>
  </mergeCells>
  <printOptions horizontalCentered="1"/>
  <pageMargins left="0.5905511811023623" right="0.5905511811023623" top="0.7874015748031497" bottom="0.5905511811023623"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P280"/>
  <sheetViews>
    <sheetView view="pageBreakPreview" zoomScale="70" zoomScaleSheetLayoutView="70" zoomScalePageLayoutView="0" workbookViewId="0" topLeftCell="A1">
      <selection activeCell="B1" sqref="B1:D1"/>
    </sheetView>
  </sheetViews>
  <sheetFormatPr defaultColWidth="9.00390625" defaultRowHeight="12.75"/>
  <cols>
    <col min="1" max="1" width="3.375" style="553" bestFit="1" customWidth="1"/>
    <col min="2" max="2" width="4.75390625" style="857" customWidth="1"/>
    <col min="3" max="3" width="4.75390625" style="350" customWidth="1"/>
    <col min="4" max="4" width="65.75390625" style="783" customWidth="1"/>
    <col min="5" max="5" width="5.75390625" style="351" customWidth="1"/>
    <col min="6" max="6" width="14.125" style="358" bestFit="1" customWidth="1"/>
    <col min="7" max="7" width="19.25390625" style="358" bestFit="1" customWidth="1"/>
    <col min="8" max="8" width="17.875" style="358" bestFit="1" customWidth="1"/>
    <col min="9" max="9" width="16.75390625" style="1186" bestFit="1" customWidth="1"/>
    <col min="10" max="10" width="16.75390625" style="358" customWidth="1"/>
    <col min="11" max="11" width="12.125" style="781" bestFit="1" customWidth="1"/>
    <col min="12" max="12" width="13.25390625" style="782" bestFit="1" customWidth="1"/>
    <col min="13" max="13" width="14.875" style="358" bestFit="1" customWidth="1"/>
    <col min="14" max="16" width="14.00390625" style="357" customWidth="1"/>
    <col min="17" max="16384" width="8.875" style="357" customWidth="1"/>
  </cols>
  <sheetData>
    <row r="1" spans="1:5" ht="17.25">
      <c r="A1" s="825"/>
      <c r="B1" s="1806" t="s">
        <v>1259</v>
      </c>
      <c r="C1" s="1806"/>
      <c r="D1" s="1806"/>
      <c r="E1" s="350"/>
    </row>
    <row r="2" spans="2:13" ht="25.5" customHeight="1">
      <c r="B2" s="1807" t="s">
        <v>20</v>
      </c>
      <c r="C2" s="1807"/>
      <c r="D2" s="1807"/>
      <c r="E2" s="1807"/>
      <c r="F2" s="1807"/>
      <c r="G2" s="1807"/>
      <c r="H2" s="1807"/>
      <c r="I2" s="1807"/>
      <c r="J2" s="1807"/>
      <c r="K2" s="1807"/>
      <c r="L2" s="1807"/>
      <c r="M2" s="1807"/>
    </row>
    <row r="3" spans="2:16" ht="25.5" customHeight="1">
      <c r="B3" s="1808" t="s">
        <v>981</v>
      </c>
      <c r="C3" s="1808"/>
      <c r="D3" s="1808"/>
      <c r="E3" s="1808"/>
      <c r="F3" s="1808"/>
      <c r="G3" s="1808"/>
      <c r="H3" s="1808"/>
      <c r="I3" s="1808"/>
      <c r="J3" s="1808"/>
      <c r="K3" s="1808"/>
      <c r="L3" s="1808"/>
      <c r="M3" s="1808"/>
      <c r="N3" s="552"/>
      <c r="O3" s="552"/>
      <c r="P3" s="552"/>
    </row>
    <row r="4" ht="17.25">
      <c r="M4" s="784" t="s">
        <v>0</v>
      </c>
    </row>
    <row r="5" spans="1:13" s="785" customFormat="1" ht="15" thickBot="1">
      <c r="A5" s="553"/>
      <c r="B5" s="858" t="s">
        <v>1</v>
      </c>
      <c r="C5" s="352" t="s">
        <v>3</v>
      </c>
      <c r="D5" s="352" t="s">
        <v>2</v>
      </c>
      <c r="E5" s="352" t="s">
        <v>4</v>
      </c>
      <c r="F5" s="352" t="s">
        <v>5</v>
      </c>
      <c r="G5" s="352" t="s">
        <v>21</v>
      </c>
      <c r="H5" s="352" t="s">
        <v>22</v>
      </c>
      <c r="I5" s="1187" t="s">
        <v>23</v>
      </c>
      <c r="J5" s="352" t="s">
        <v>199</v>
      </c>
      <c r="K5" s="1204" t="s">
        <v>128</v>
      </c>
      <c r="L5" s="352" t="s">
        <v>31</v>
      </c>
      <c r="M5" s="352" t="s">
        <v>200</v>
      </c>
    </row>
    <row r="6" spans="1:13" s="350" customFormat="1" ht="75" customHeight="1" thickBot="1">
      <c r="A6" s="553"/>
      <c r="B6" s="859" t="s">
        <v>24</v>
      </c>
      <c r="C6" s="40" t="s">
        <v>25</v>
      </c>
      <c r="D6" s="41" t="s">
        <v>6</v>
      </c>
      <c r="E6" s="24" t="s">
        <v>26</v>
      </c>
      <c r="F6" s="42" t="s">
        <v>27</v>
      </c>
      <c r="G6" s="43" t="s">
        <v>129</v>
      </c>
      <c r="H6" s="786" t="s">
        <v>681</v>
      </c>
      <c r="I6" s="1188" t="s">
        <v>579</v>
      </c>
      <c r="J6" s="1174" t="s">
        <v>876</v>
      </c>
      <c r="K6" s="662" t="s">
        <v>346</v>
      </c>
      <c r="L6" s="661" t="s">
        <v>983</v>
      </c>
      <c r="M6" s="659" t="s">
        <v>28</v>
      </c>
    </row>
    <row r="7" spans="1:15" s="791" customFormat="1" ht="25.5" customHeight="1">
      <c r="A7" s="553">
        <v>1</v>
      </c>
      <c r="B7" s="849">
        <v>18</v>
      </c>
      <c r="C7" s="315"/>
      <c r="D7" s="850" t="s">
        <v>130</v>
      </c>
      <c r="E7" s="851"/>
      <c r="F7" s="852"/>
      <c r="G7" s="852"/>
      <c r="H7" s="853"/>
      <c r="I7" s="1189"/>
      <c r="J7" s="1175"/>
      <c r="K7" s="854"/>
      <c r="L7" s="855"/>
      <c r="M7" s="856"/>
      <c r="O7" s="792"/>
    </row>
    <row r="8" spans="1:15" ht="33">
      <c r="A8" s="553">
        <v>2</v>
      </c>
      <c r="B8" s="802"/>
      <c r="C8" s="349">
        <v>1</v>
      </c>
      <c r="D8" s="5" t="s">
        <v>8</v>
      </c>
      <c r="E8" s="343" t="s">
        <v>33</v>
      </c>
      <c r="F8" s="45">
        <f aca="true" t="shared" si="0" ref="F8:F94">SUM(G8:H8,L8,M8)</f>
        <v>487136</v>
      </c>
      <c r="G8" s="45">
        <v>0</v>
      </c>
      <c r="H8" s="787">
        <v>51349</v>
      </c>
      <c r="I8" s="1190">
        <v>35174</v>
      </c>
      <c r="J8" s="1176">
        <v>435787</v>
      </c>
      <c r="K8" s="84"/>
      <c r="L8" s="663">
        <f>SUM(J8:K8)</f>
        <v>435787</v>
      </c>
      <c r="M8" s="660"/>
      <c r="O8" s="358"/>
    </row>
    <row r="9" spans="1:15" ht="33">
      <c r="A9" s="553">
        <v>3</v>
      </c>
      <c r="B9" s="802"/>
      <c r="C9" s="349">
        <v>2</v>
      </c>
      <c r="D9" s="5" t="s">
        <v>9</v>
      </c>
      <c r="E9" s="343" t="s">
        <v>33</v>
      </c>
      <c r="F9" s="45">
        <f t="shared" si="0"/>
        <v>742441</v>
      </c>
      <c r="G9" s="45">
        <v>52196</v>
      </c>
      <c r="H9" s="787">
        <v>76996</v>
      </c>
      <c r="I9" s="1190">
        <v>164426</v>
      </c>
      <c r="J9" s="1176">
        <v>613249</v>
      </c>
      <c r="K9" s="84"/>
      <c r="L9" s="663">
        <f aca="true" t="shared" si="1" ref="L9:L80">SUM(J9:K9)</f>
        <v>613249</v>
      </c>
      <c r="M9" s="660"/>
      <c r="O9" s="358"/>
    </row>
    <row r="10" spans="1:15" ht="33">
      <c r="A10" s="553">
        <v>4</v>
      </c>
      <c r="B10" s="802"/>
      <c r="C10" s="349">
        <v>3</v>
      </c>
      <c r="D10" s="836" t="s">
        <v>685</v>
      </c>
      <c r="E10" s="343" t="s">
        <v>33</v>
      </c>
      <c r="F10" s="45">
        <f t="shared" si="0"/>
        <v>501164</v>
      </c>
      <c r="G10" s="45">
        <v>63976</v>
      </c>
      <c r="H10" s="787">
        <v>95864</v>
      </c>
      <c r="I10" s="1190"/>
      <c r="J10" s="1176">
        <v>341324</v>
      </c>
      <c r="K10" s="84"/>
      <c r="L10" s="663">
        <f t="shared" si="1"/>
        <v>341324</v>
      </c>
      <c r="M10" s="660"/>
      <c r="O10" s="358"/>
    </row>
    <row r="11" spans="1:15" ht="33">
      <c r="A11" s="553">
        <v>5</v>
      </c>
      <c r="B11" s="802"/>
      <c r="C11" s="349">
        <v>4</v>
      </c>
      <c r="D11" s="5" t="s">
        <v>131</v>
      </c>
      <c r="E11" s="343" t="s">
        <v>33</v>
      </c>
      <c r="F11" s="45">
        <f t="shared" si="0"/>
        <v>971169</v>
      </c>
      <c r="G11" s="45">
        <v>77182</v>
      </c>
      <c r="H11" s="787">
        <v>154103</v>
      </c>
      <c r="I11" s="1190">
        <v>232425</v>
      </c>
      <c r="J11" s="1176">
        <v>739884</v>
      </c>
      <c r="K11" s="84"/>
      <c r="L11" s="663">
        <f t="shared" si="1"/>
        <v>739884</v>
      </c>
      <c r="M11" s="660"/>
      <c r="O11" s="358"/>
    </row>
    <row r="12" spans="1:15" ht="33">
      <c r="A12" s="553">
        <v>6</v>
      </c>
      <c r="B12" s="802"/>
      <c r="C12" s="349">
        <v>5</v>
      </c>
      <c r="D12" s="836" t="s">
        <v>709</v>
      </c>
      <c r="E12" s="343" t="s">
        <v>33</v>
      </c>
      <c r="F12" s="45">
        <f t="shared" si="0"/>
        <v>507093</v>
      </c>
      <c r="G12" s="45">
        <v>20345</v>
      </c>
      <c r="H12" s="787">
        <v>2540</v>
      </c>
      <c r="I12" s="1190"/>
      <c r="J12" s="1176">
        <v>484208</v>
      </c>
      <c r="K12" s="84"/>
      <c r="L12" s="663">
        <f t="shared" si="1"/>
        <v>484208</v>
      </c>
      <c r="M12" s="660"/>
      <c r="O12" s="358"/>
    </row>
    <row r="13" spans="1:15" ht="49.5">
      <c r="A13" s="553">
        <v>7</v>
      </c>
      <c r="B13" s="802"/>
      <c r="C13" s="349">
        <v>6</v>
      </c>
      <c r="D13" s="836" t="s">
        <v>686</v>
      </c>
      <c r="E13" s="343" t="s">
        <v>33</v>
      </c>
      <c r="F13" s="45">
        <f t="shared" si="0"/>
        <v>81095</v>
      </c>
      <c r="G13" s="45">
        <v>61153</v>
      </c>
      <c r="H13" s="787">
        <v>10492</v>
      </c>
      <c r="I13" s="1190"/>
      <c r="J13" s="1176">
        <v>9450</v>
      </c>
      <c r="K13" s="84"/>
      <c r="L13" s="663">
        <f t="shared" si="1"/>
        <v>9450</v>
      </c>
      <c r="M13" s="660"/>
      <c r="O13" s="358"/>
    </row>
    <row r="14" spans="1:15" ht="17.25">
      <c r="A14" s="553">
        <v>8</v>
      </c>
      <c r="B14" s="802"/>
      <c r="C14" s="1650">
        <v>7</v>
      </c>
      <c r="D14" s="1496" t="s">
        <v>687</v>
      </c>
      <c r="E14" s="343" t="s">
        <v>33</v>
      </c>
      <c r="F14" s="45">
        <f t="shared" si="0"/>
        <v>0</v>
      </c>
      <c r="G14" s="45"/>
      <c r="H14" s="787"/>
      <c r="I14" s="1190"/>
      <c r="J14" s="1176">
        <v>0</v>
      </c>
      <c r="K14" s="84"/>
      <c r="L14" s="663">
        <f t="shared" si="1"/>
        <v>0</v>
      </c>
      <c r="M14" s="660"/>
      <c r="O14" s="358"/>
    </row>
    <row r="15" spans="1:15" ht="49.5">
      <c r="A15" s="553">
        <v>9</v>
      </c>
      <c r="B15" s="802"/>
      <c r="C15" s="349">
        <v>8</v>
      </c>
      <c r="D15" s="836" t="s">
        <v>133</v>
      </c>
      <c r="E15" s="343" t="s">
        <v>33</v>
      </c>
      <c r="F15" s="45">
        <f t="shared" si="0"/>
        <v>128010</v>
      </c>
      <c r="G15" s="45">
        <v>14481</v>
      </c>
      <c r="H15" s="787">
        <v>111510</v>
      </c>
      <c r="I15" s="1190"/>
      <c r="J15" s="1176">
        <v>2019</v>
      </c>
      <c r="K15" s="84"/>
      <c r="L15" s="663">
        <f t="shared" si="1"/>
        <v>2019</v>
      </c>
      <c r="M15" s="660"/>
      <c r="O15" s="358"/>
    </row>
    <row r="16" spans="1:15" ht="49.5">
      <c r="A16" s="553">
        <v>10</v>
      </c>
      <c r="B16" s="802"/>
      <c r="C16" s="349">
        <v>9</v>
      </c>
      <c r="D16" s="836" t="s">
        <v>688</v>
      </c>
      <c r="E16" s="343" t="s">
        <v>33</v>
      </c>
      <c r="F16" s="45">
        <f t="shared" si="0"/>
        <v>1784783</v>
      </c>
      <c r="G16" s="45">
        <v>1538808</v>
      </c>
      <c r="H16" s="787">
        <v>15273</v>
      </c>
      <c r="I16" s="1190"/>
      <c r="J16" s="1176">
        <v>230702</v>
      </c>
      <c r="K16" s="84"/>
      <c r="L16" s="663">
        <f t="shared" si="1"/>
        <v>230702</v>
      </c>
      <c r="M16" s="660"/>
      <c r="O16" s="358"/>
    </row>
    <row r="17" spans="1:15" ht="17.25">
      <c r="A17" s="553">
        <v>11</v>
      </c>
      <c r="B17" s="802"/>
      <c r="C17" s="1650">
        <v>10</v>
      </c>
      <c r="D17" s="5" t="s">
        <v>571</v>
      </c>
      <c r="E17" s="343" t="s">
        <v>33</v>
      </c>
      <c r="F17" s="45">
        <f t="shared" si="0"/>
        <v>0</v>
      </c>
      <c r="G17" s="45"/>
      <c r="H17" s="787"/>
      <c r="I17" s="1190">
        <v>37500</v>
      </c>
      <c r="J17" s="1176">
        <v>0</v>
      </c>
      <c r="K17" s="84"/>
      <c r="L17" s="663">
        <f t="shared" si="1"/>
        <v>0</v>
      </c>
      <c r="M17" s="660"/>
      <c r="O17" s="358"/>
    </row>
    <row r="18" spans="1:15" ht="17.25">
      <c r="A18" s="553">
        <v>12</v>
      </c>
      <c r="B18" s="802"/>
      <c r="C18" s="1650">
        <v>11</v>
      </c>
      <c r="D18" s="5" t="s">
        <v>135</v>
      </c>
      <c r="E18" s="343" t="s">
        <v>33</v>
      </c>
      <c r="F18" s="45">
        <f t="shared" si="0"/>
        <v>47393</v>
      </c>
      <c r="G18" s="45">
        <v>0</v>
      </c>
      <c r="H18" s="787">
        <v>298</v>
      </c>
      <c r="I18" s="1190">
        <v>48011</v>
      </c>
      <c r="J18" s="1176">
        <v>47095</v>
      </c>
      <c r="K18" s="84"/>
      <c r="L18" s="663">
        <f t="shared" si="1"/>
        <v>47095</v>
      </c>
      <c r="M18" s="660"/>
      <c r="O18" s="358"/>
    </row>
    <row r="19" spans="1:15" ht="49.5">
      <c r="A19" s="553">
        <v>13</v>
      </c>
      <c r="B19" s="802"/>
      <c r="C19" s="349">
        <v>12</v>
      </c>
      <c r="D19" s="5" t="s">
        <v>136</v>
      </c>
      <c r="E19" s="343" t="s">
        <v>33</v>
      </c>
      <c r="F19" s="45">
        <f t="shared" si="0"/>
        <v>4271</v>
      </c>
      <c r="G19" s="45">
        <v>0</v>
      </c>
      <c r="H19" s="787">
        <v>4271</v>
      </c>
      <c r="I19" s="1190">
        <v>126829</v>
      </c>
      <c r="J19" s="1176">
        <v>0</v>
      </c>
      <c r="K19" s="84"/>
      <c r="L19" s="663">
        <f t="shared" si="1"/>
        <v>0</v>
      </c>
      <c r="M19" s="660"/>
      <c r="O19" s="358"/>
    </row>
    <row r="20" spans="1:15" ht="22.5" customHeight="1">
      <c r="A20" s="553">
        <v>14</v>
      </c>
      <c r="B20" s="802"/>
      <c r="C20" s="1650">
        <v>13</v>
      </c>
      <c r="D20" s="5" t="s">
        <v>137</v>
      </c>
      <c r="E20" s="343" t="s">
        <v>33</v>
      </c>
      <c r="F20" s="45">
        <f t="shared" si="0"/>
        <v>100000</v>
      </c>
      <c r="G20" s="45"/>
      <c r="H20" s="787"/>
      <c r="I20" s="1190">
        <v>100000</v>
      </c>
      <c r="J20" s="1176">
        <v>100000</v>
      </c>
      <c r="K20" s="84"/>
      <c r="L20" s="663">
        <f t="shared" si="1"/>
        <v>100000</v>
      </c>
      <c r="M20" s="660"/>
      <c r="O20" s="358"/>
    </row>
    <row r="21" spans="1:15" ht="33">
      <c r="A21" s="553">
        <v>15</v>
      </c>
      <c r="B21" s="802"/>
      <c r="C21" s="349">
        <v>14</v>
      </c>
      <c r="D21" s="5" t="s">
        <v>138</v>
      </c>
      <c r="E21" s="343" t="s">
        <v>33</v>
      </c>
      <c r="F21" s="45">
        <f t="shared" si="0"/>
        <v>5130</v>
      </c>
      <c r="G21" s="45"/>
      <c r="H21" s="787"/>
      <c r="I21" s="1190">
        <v>5775</v>
      </c>
      <c r="J21" s="1176">
        <v>5130</v>
      </c>
      <c r="K21" s="84"/>
      <c r="L21" s="663">
        <f t="shared" si="1"/>
        <v>5130</v>
      </c>
      <c r="M21" s="660"/>
      <c r="O21" s="358"/>
    </row>
    <row r="22" spans="1:15" ht="17.25">
      <c r="A22" s="553">
        <v>16</v>
      </c>
      <c r="B22" s="802"/>
      <c r="C22" s="1650">
        <v>15</v>
      </c>
      <c r="D22" s="5" t="s">
        <v>139</v>
      </c>
      <c r="E22" s="343" t="s">
        <v>33</v>
      </c>
      <c r="F22" s="45">
        <f t="shared" si="0"/>
        <v>148563</v>
      </c>
      <c r="G22" s="45"/>
      <c r="H22" s="787"/>
      <c r="I22" s="1190">
        <v>179006</v>
      </c>
      <c r="J22" s="1176">
        <v>152352</v>
      </c>
      <c r="K22" s="84">
        <v>-3789</v>
      </c>
      <c r="L22" s="663">
        <f t="shared" si="1"/>
        <v>148563</v>
      </c>
      <c r="M22" s="660"/>
      <c r="O22" s="358"/>
    </row>
    <row r="23" spans="1:15" ht="17.25">
      <c r="A23" s="553">
        <v>17</v>
      </c>
      <c r="B23" s="802"/>
      <c r="C23" s="1650">
        <v>16</v>
      </c>
      <c r="D23" s="5" t="s">
        <v>140</v>
      </c>
      <c r="E23" s="343" t="s">
        <v>33</v>
      </c>
      <c r="F23" s="45">
        <f t="shared" si="0"/>
        <v>40000</v>
      </c>
      <c r="G23" s="45"/>
      <c r="H23" s="787"/>
      <c r="I23" s="1190">
        <v>40000</v>
      </c>
      <c r="J23" s="1176">
        <v>36211</v>
      </c>
      <c r="K23" s="84">
        <v>3789</v>
      </c>
      <c r="L23" s="663">
        <f t="shared" si="1"/>
        <v>40000</v>
      </c>
      <c r="M23" s="660"/>
      <c r="O23" s="358"/>
    </row>
    <row r="24" spans="1:15" ht="17.25">
      <c r="A24" s="553">
        <v>18</v>
      </c>
      <c r="B24" s="802"/>
      <c r="C24" s="1650">
        <v>17</v>
      </c>
      <c r="D24" s="5" t="s">
        <v>141</v>
      </c>
      <c r="E24" s="343" t="s">
        <v>33</v>
      </c>
      <c r="F24" s="45">
        <f t="shared" si="0"/>
        <v>800</v>
      </c>
      <c r="G24" s="45">
        <v>147</v>
      </c>
      <c r="H24" s="787">
        <v>0</v>
      </c>
      <c r="I24" s="1190">
        <v>600</v>
      </c>
      <c r="J24" s="1176">
        <v>653</v>
      </c>
      <c r="K24" s="84"/>
      <c r="L24" s="663">
        <f t="shared" si="1"/>
        <v>653</v>
      </c>
      <c r="M24" s="660"/>
      <c r="O24" s="358"/>
    </row>
    <row r="25" spans="1:15" ht="33">
      <c r="A25" s="553">
        <v>19</v>
      </c>
      <c r="B25" s="802"/>
      <c r="C25" s="349">
        <v>18</v>
      </c>
      <c r="D25" s="836" t="s">
        <v>703</v>
      </c>
      <c r="E25" s="343" t="s">
        <v>33</v>
      </c>
      <c r="F25" s="45">
        <f t="shared" si="0"/>
        <v>28000</v>
      </c>
      <c r="G25" s="45"/>
      <c r="H25" s="787">
        <v>24613</v>
      </c>
      <c r="I25" s="1190"/>
      <c r="J25" s="1176">
        <v>3387</v>
      </c>
      <c r="K25" s="84"/>
      <c r="L25" s="663">
        <f t="shared" si="1"/>
        <v>3387</v>
      </c>
      <c r="M25" s="660"/>
      <c r="O25" s="358"/>
    </row>
    <row r="26" spans="1:15" ht="49.5">
      <c r="A26" s="553">
        <v>20</v>
      </c>
      <c r="B26" s="802"/>
      <c r="C26" s="349">
        <v>19</v>
      </c>
      <c r="D26" s="836" t="s">
        <v>689</v>
      </c>
      <c r="E26" s="343" t="s">
        <v>33</v>
      </c>
      <c r="F26" s="45">
        <f t="shared" si="0"/>
        <v>8656</v>
      </c>
      <c r="G26" s="45">
        <v>2356</v>
      </c>
      <c r="H26" s="787"/>
      <c r="I26" s="1190"/>
      <c r="J26" s="1176">
        <v>6300</v>
      </c>
      <c r="K26" s="84"/>
      <c r="L26" s="663">
        <f t="shared" si="1"/>
        <v>6300</v>
      </c>
      <c r="M26" s="660"/>
      <c r="O26" s="358"/>
    </row>
    <row r="27" spans="1:15" ht="49.5">
      <c r="A27" s="553">
        <v>21</v>
      </c>
      <c r="B27" s="802"/>
      <c r="C27" s="349">
        <v>20</v>
      </c>
      <c r="D27" s="836" t="s">
        <v>690</v>
      </c>
      <c r="E27" s="343" t="s">
        <v>33</v>
      </c>
      <c r="F27" s="45">
        <f t="shared" si="0"/>
        <v>15290</v>
      </c>
      <c r="G27" s="45"/>
      <c r="H27" s="787"/>
      <c r="I27" s="1190"/>
      <c r="J27" s="1176">
        <v>15290</v>
      </c>
      <c r="K27" s="84"/>
      <c r="L27" s="663">
        <f t="shared" si="1"/>
        <v>15290</v>
      </c>
      <c r="M27" s="660"/>
      <c r="O27" s="358"/>
    </row>
    <row r="28" spans="1:15" ht="33">
      <c r="A28" s="553">
        <v>22</v>
      </c>
      <c r="B28" s="802"/>
      <c r="C28" s="349">
        <v>21</v>
      </c>
      <c r="D28" s="836" t="s">
        <v>868</v>
      </c>
      <c r="E28" s="343" t="s">
        <v>33</v>
      </c>
      <c r="F28" s="45">
        <f t="shared" si="0"/>
        <v>1143</v>
      </c>
      <c r="G28" s="45"/>
      <c r="H28" s="787"/>
      <c r="I28" s="1190"/>
      <c r="J28" s="1176">
        <v>1143</v>
      </c>
      <c r="K28" s="84"/>
      <c r="L28" s="663">
        <f t="shared" si="1"/>
        <v>1143</v>
      </c>
      <c r="M28" s="660"/>
      <c r="O28" s="358"/>
    </row>
    <row r="29" spans="1:15" ht="33">
      <c r="A29" s="553">
        <v>23</v>
      </c>
      <c r="B29" s="802"/>
      <c r="C29" s="1650">
        <v>22</v>
      </c>
      <c r="D29" s="5" t="s">
        <v>142</v>
      </c>
      <c r="E29" s="343" t="s">
        <v>33</v>
      </c>
      <c r="F29" s="45">
        <f t="shared" si="0"/>
        <v>68000</v>
      </c>
      <c r="G29" s="45">
        <v>0</v>
      </c>
      <c r="H29" s="787">
        <v>0</v>
      </c>
      <c r="I29" s="1190">
        <v>65000</v>
      </c>
      <c r="J29" s="1176">
        <v>68000</v>
      </c>
      <c r="K29" s="84"/>
      <c r="L29" s="663">
        <f t="shared" si="1"/>
        <v>68000</v>
      </c>
      <c r="M29" s="660"/>
      <c r="O29" s="358"/>
    </row>
    <row r="30" spans="1:15" ht="17.25">
      <c r="A30" s="553">
        <v>24</v>
      </c>
      <c r="B30" s="802"/>
      <c r="C30" s="1650">
        <v>23</v>
      </c>
      <c r="D30" s="5" t="s">
        <v>143</v>
      </c>
      <c r="E30" s="343" t="s">
        <v>33</v>
      </c>
      <c r="F30" s="45">
        <f t="shared" si="0"/>
        <v>9400</v>
      </c>
      <c r="G30" s="45">
        <v>0</v>
      </c>
      <c r="H30" s="787">
        <v>0</v>
      </c>
      <c r="I30" s="1190">
        <v>5000</v>
      </c>
      <c r="J30" s="1176">
        <v>9400</v>
      </c>
      <c r="K30" s="84"/>
      <c r="L30" s="663">
        <f t="shared" si="1"/>
        <v>9400</v>
      </c>
      <c r="M30" s="660"/>
      <c r="O30" s="358"/>
    </row>
    <row r="31" spans="1:15" ht="33">
      <c r="A31" s="553">
        <v>25</v>
      </c>
      <c r="B31" s="802"/>
      <c r="C31" s="349">
        <v>24</v>
      </c>
      <c r="D31" s="5" t="s">
        <v>144</v>
      </c>
      <c r="E31" s="343" t="s">
        <v>33</v>
      </c>
      <c r="F31" s="45">
        <f t="shared" si="0"/>
        <v>438381</v>
      </c>
      <c r="G31" s="45">
        <f>123732+109329</f>
        <v>233061</v>
      </c>
      <c r="H31" s="787">
        <v>87887</v>
      </c>
      <c r="I31" s="1190">
        <v>117433</v>
      </c>
      <c r="J31" s="1176">
        <v>117433</v>
      </c>
      <c r="K31" s="84"/>
      <c r="L31" s="663">
        <f t="shared" si="1"/>
        <v>117433</v>
      </c>
      <c r="M31" s="660"/>
      <c r="O31" s="358"/>
    </row>
    <row r="32" spans="1:15" ht="17.25">
      <c r="A32" s="553">
        <v>26</v>
      </c>
      <c r="B32" s="802"/>
      <c r="C32" s="1650">
        <v>25</v>
      </c>
      <c r="D32" s="5" t="s">
        <v>145</v>
      </c>
      <c r="E32" s="343" t="s">
        <v>33</v>
      </c>
      <c r="F32" s="45">
        <f t="shared" si="0"/>
        <v>200025</v>
      </c>
      <c r="G32" s="45">
        <v>72525</v>
      </c>
      <c r="H32" s="787">
        <v>70000</v>
      </c>
      <c r="I32" s="1190">
        <v>57500</v>
      </c>
      <c r="J32" s="1176">
        <v>57500</v>
      </c>
      <c r="K32" s="84"/>
      <c r="L32" s="663">
        <f t="shared" si="1"/>
        <v>57500</v>
      </c>
      <c r="M32" s="660"/>
      <c r="O32" s="358"/>
    </row>
    <row r="33" spans="1:15" ht="17.25">
      <c r="A33" s="553">
        <v>27</v>
      </c>
      <c r="B33" s="802"/>
      <c r="C33" s="1650">
        <v>26</v>
      </c>
      <c r="D33" s="5" t="s">
        <v>566</v>
      </c>
      <c r="E33" s="343" t="s">
        <v>33</v>
      </c>
      <c r="F33" s="45">
        <f t="shared" si="0"/>
        <v>12165</v>
      </c>
      <c r="G33" s="45">
        <v>0</v>
      </c>
      <c r="H33" s="787">
        <v>5765</v>
      </c>
      <c r="I33" s="1190">
        <v>5200</v>
      </c>
      <c r="J33" s="1176">
        <v>6400</v>
      </c>
      <c r="K33" s="84"/>
      <c r="L33" s="663">
        <f t="shared" si="1"/>
        <v>6400</v>
      </c>
      <c r="M33" s="660"/>
      <c r="O33" s="358"/>
    </row>
    <row r="34" spans="1:15" ht="17.25">
      <c r="A34" s="553">
        <v>28</v>
      </c>
      <c r="B34" s="802"/>
      <c r="C34" s="1650">
        <v>27</v>
      </c>
      <c r="D34" s="5" t="s">
        <v>146</v>
      </c>
      <c r="E34" s="343" t="s">
        <v>33</v>
      </c>
      <c r="F34" s="45">
        <f t="shared" si="0"/>
        <v>29895</v>
      </c>
      <c r="G34" s="45">
        <v>0</v>
      </c>
      <c r="H34" s="787">
        <v>19895</v>
      </c>
      <c r="I34" s="1190">
        <v>10000</v>
      </c>
      <c r="J34" s="1176">
        <v>10000</v>
      </c>
      <c r="K34" s="84"/>
      <c r="L34" s="663">
        <f t="shared" si="1"/>
        <v>10000</v>
      </c>
      <c r="M34" s="660"/>
      <c r="O34" s="358"/>
    </row>
    <row r="35" spans="1:15" ht="17.25">
      <c r="A35" s="553">
        <v>29</v>
      </c>
      <c r="B35" s="802"/>
      <c r="C35" s="1650">
        <v>28</v>
      </c>
      <c r="D35" s="5" t="s">
        <v>147</v>
      </c>
      <c r="E35" s="343" t="s">
        <v>33</v>
      </c>
      <c r="F35" s="45">
        <f t="shared" si="0"/>
        <v>44000</v>
      </c>
      <c r="G35" s="45">
        <v>790</v>
      </c>
      <c r="H35" s="787">
        <v>0</v>
      </c>
      <c r="I35" s="1190">
        <v>20000</v>
      </c>
      <c r="J35" s="1176">
        <v>39210</v>
      </c>
      <c r="K35" s="84"/>
      <c r="L35" s="663">
        <f t="shared" si="1"/>
        <v>39210</v>
      </c>
      <c r="M35" s="660">
        <v>4000</v>
      </c>
      <c r="O35" s="358"/>
    </row>
    <row r="36" spans="1:15" ht="17.25">
      <c r="A36" s="553">
        <v>30</v>
      </c>
      <c r="B36" s="802"/>
      <c r="C36" s="1650">
        <v>29</v>
      </c>
      <c r="D36" s="836" t="s">
        <v>691</v>
      </c>
      <c r="E36" s="343" t="s">
        <v>33</v>
      </c>
      <c r="F36" s="45">
        <f t="shared" si="0"/>
        <v>3000</v>
      </c>
      <c r="G36" s="45"/>
      <c r="H36" s="787"/>
      <c r="I36" s="1190"/>
      <c r="J36" s="1176">
        <v>3000</v>
      </c>
      <c r="K36" s="84"/>
      <c r="L36" s="663">
        <f t="shared" si="1"/>
        <v>3000</v>
      </c>
      <c r="M36" s="660"/>
      <c r="O36" s="358"/>
    </row>
    <row r="37" spans="1:15" ht="17.25">
      <c r="A37" s="553">
        <v>31</v>
      </c>
      <c r="B37" s="802"/>
      <c r="C37" s="1650">
        <v>30</v>
      </c>
      <c r="D37" s="5" t="s">
        <v>148</v>
      </c>
      <c r="E37" s="343" t="s">
        <v>33</v>
      </c>
      <c r="F37" s="45">
        <f t="shared" si="0"/>
        <v>3500</v>
      </c>
      <c r="G37" s="45">
        <v>0</v>
      </c>
      <c r="H37" s="787">
        <v>547</v>
      </c>
      <c r="I37" s="1190">
        <v>2000</v>
      </c>
      <c r="J37" s="1176">
        <v>2953</v>
      </c>
      <c r="K37" s="84"/>
      <c r="L37" s="663">
        <f t="shared" si="1"/>
        <v>2953</v>
      </c>
      <c r="M37" s="660"/>
      <c r="O37" s="358"/>
    </row>
    <row r="38" spans="1:15" ht="17.25">
      <c r="A38" s="553">
        <v>32</v>
      </c>
      <c r="B38" s="802"/>
      <c r="C38" s="1650">
        <v>31</v>
      </c>
      <c r="D38" s="836" t="s">
        <v>692</v>
      </c>
      <c r="E38" s="343" t="s">
        <v>33</v>
      </c>
      <c r="F38" s="45">
        <f t="shared" si="0"/>
        <v>1000</v>
      </c>
      <c r="G38" s="45"/>
      <c r="H38" s="787"/>
      <c r="I38" s="1190"/>
      <c r="J38" s="1176">
        <v>1000</v>
      </c>
      <c r="K38" s="84"/>
      <c r="L38" s="663">
        <f t="shared" si="1"/>
        <v>1000</v>
      </c>
      <c r="M38" s="660"/>
      <c r="O38" s="358"/>
    </row>
    <row r="39" spans="1:15" ht="17.25">
      <c r="A39" s="553">
        <v>33</v>
      </c>
      <c r="B39" s="802"/>
      <c r="C39" s="1650">
        <v>32</v>
      </c>
      <c r="D39" s="836" t="s">
        <v>693</v>
      </c>
      <c r="E39" s="343" t="s">
        <v>33</v>
      </c>
      <c r="F39" s="45">
        <f t="shared" si="0"/>
        <v>2912</v>
      </c>
      <c r="G39" s="45"/>
      <c r="H39" s="787"/>
      <c r="I39" s="1190"/>
      <c r="J39" s="1176">
        <v>2912</v>
      </c>
      <c r="K39" s="84"/>
      <c r="L39" s="663">
        <f t="shared" si="1"/>
        <v>2912</v>
      </c>
      <c r="M39" s="660"/>
      <c r="O39" s="358"/>
    </row>
    <row r="40" spans="1:15" ht="17.25">
      <c r="A40" s="553">
        <v>34</v>
      </c>
      <c r="B40" s="802"/>
      <c r="C40" s="1650">
        <v>33</v>
      </c>
      <c r="D40" s="836" t="s">
        <v>695</v>
      </c>
      <c r="E40" s="343" t="s">
        <v>33</v>
      </c>
      <c r="F40" s="45">
        <f t="shared" si="0"/>
        <v>10139</v>
      </c>
      <c r="G40" s="45">
        <v>642</v>
      </c>
      <c r="H40" s="787">
        <v>1028</v>
      </c>
      <c r="I40" s="1190"/>
      <c r="J40" s="1176">
        <v>8469</v>
      </c>
      <c r="K40" s="84"/>
      <c r="L40" s="663">
        <f t="shared" si="1"/>
        <v>8469</v>
      </c>
      <c r="M40" s="660"/>
      <c r="O40" s="358"/>
    </row>
    <row r="41" spans="1:15" ht="17.25">
      <c r="A41" s="553">
        <v>35</v>
      </c>
      <c r="B41" s="802"/>
      <c r="C41" s="1650">
        <v>34</v>
      </c>
      <c r="D41" s="836" t="s">
        <v>694</v>
      </c>
      <c r="E41" s="343" t="s">
        <v>33</v>
      </c>
      <c r="F41" s="45">
        <f t="shared" si="0"/>
        <v>1951</v>
      </c>
      <c r="G41" s="45"/>
      <c r="H41" s="787"/>
      <c r="I41" s="1190"/>
      <c r="J41" s="1176">
        <v>1951</v>
      </c>
      <c r="K41" s="84"/>
      <c r="L41" s="663">
        <f t="shared" si="1"/>
        <v>1951</v>
      </c>
      <c r="M41" s="660"/>
      <c r="O41" s="358"/>
    </row>
    <row r="42" spans="1:15" ht="17.25">
      <c r="A42" s="553">
        <v>36</v>
      </c>
      <c r="B42" s="802"/>
      <c r="C42" s="1650">
        <v>35</v>
      </c>
      <c r="D42" s="836" t="s">
        <v>696</v>
      </c>
      <c r="E42" s="343" t="s">
        <v>33</v>
      </c>
      <c r="F42" s="45">
        <f t="shared" si="0"/>
        <v>3940</v>
      </c>
      <c r="G42" s="45"/>
      <c r="H42" s="787">
        <v>3396</v>
      </c>
      <c r="I42" s="1190"/>
      <c r="J42" s="1176">
        <v>544</v>
      </c>
      <c r="K42" s="84"/>
      <c r="L42" s="663">
        <f t="shared" si="1"/>
        <v>544</v>
      </c>
      <c r="M42" s="660"/>
      <c r="O42" s="358"/>
    </row>
    <row r="43" spans="1:15" ht="17.25">
      <c r="A43" s="553">
        <v>37</v>
      </c>
      <c r="B43" s="802"/>
      <c r="C43" s="1650">
        <v>36</v>
      </c>
      <c r="D43" s="836" t="s">
        <v>806</v>
      </c>
      <c r="E43" s="343" t="s">
        <v>33</v>
      </c>
      <c r="F43" s="45">
        <f t="shared" si="0"/>
        <v>227</v>
      </c>
      <c r="G43" s="45"/>
      <c r="H43" s="787"/>
      <c r="I43" s="1190"/>
      <c r="J43" s="1176">
        <v>227</v>
      </c>
      <c r="K43" s="84"/>
      <c r="L43" s="663">
        <f t="shared" si="1"/>
        <v>227</v>
      </c>
      <c r="M43" s="660"/>
      <c r="O43" s="358"/>
    </row>
    <row r="44" spans="1:15" ht="17.25">
      <c r="A44" s="553">
        <v>38</v>
      </c>
      <c r="B44" s="802"/>
      <c r="C44" s="1650">
        <v>37</v>
      </c>
      <c r="D44" s="836" t="s">
        <v>807</v>
      </c>
      <c r="E44" s="343" t="s">
        <v>33</v>
      </c>
      <c r="F44" s="45">
        <f t="shared" si="0"/>
        <v>500</v>
      </c>
      <c r="G44" s="45"/>
      <c r="H44" s="787"/>
      <c r="I44" s="1190"/>
      <c r="J44" s="1176">
        <v>500</v>
      </c>
      <c r="K44" s="84"/>
      <c r="L44" s="663">
        <f t="shared" si="1"/>
        <v>500</v>
      </c>
      <c r="M44" s="660"/>
      <c r="O44" s="358"/>
    </row>
    <row r="45" spans="1:15" ht="17.25">
      <c r="A45" s="553">
        <v>39</v>
      </c>
      <c r="B45" s="802"/>
      <c r="C45" s="1650">
        <v>38</v>
      </c>
      <c r="D45" s="836" t="s">
        <v>1028</v>
      </c>
      <c r="E45" s="343" t="s">
        <v>33</v>
      </c>
      <c r="F45" s="45">
        <f t="shared" si="0"/>
        <v>185</v>
      </c>
      <c r="G45" s="45"/>
      <c r="H45" s="787"/>
      <c r="I45" s="1428"/>
      <c r="J45" s="1176"/>
      <c r="K45" s="84">
        <v>185</v>
      </c>
      <c r="L45" s="663">
        <f t="shared" si="1"/>
        <v>185</v>
      </c>
      <c r="M45" s="660"/>
      <c r="O45" s="358"/>
    </row>
    <row r="46" spans="1:15" ht="17.25">
      <c r="A46" s="553">
        <v>40</v>
      </c>
      <c r="B46" s="802"/>
      <c r="C46" s="1650">
        <v>39</v>
      </c>
      <c r="D46" s="836" t="s">
        <v>710</v>
      </c>
      <c r="E46" s="343" t="s">
        <v>33</v>
      </c>
      <c r="F46" s="45">
        <f t="shared" si="0"/>
        <v>170</v>
      </c>
      <c r="G46" s="45"/>
      <c r="H46" s="787">
        <v>60</v>
      </c>
      <c r="I46" s="1190"/>
      <c r="J46" s="1176">
        <v>110</v>
      </c>
      <c r="K46" s="84"/>
      <c r="L46" s="663">
        <f t="shared" si="1"/>
        <v>110</v>
      </c>
      <c r="M46" s="660"/>
      <c r="O46" s="358"/>
    </row>
    <row r="47" spans="1:15" ht="33">
      <c r="A47" s="553">
        <v>41</v>
      </c>
      <c r="B47" s="802"/>
      <c r="C47" s="349">
        <v>40</v>
      </c>
      <c r="D47" s="836" t="s">
        <v>697</v>
      </c>
      <c r="E47" s="343" t="s">
        <v>33</v>
      </c>
      <c r="F47" s="45">
        <f t="shared" si="0"/>
        <v>1300</v>
      </c>
      <c r="G47" s="45"/>
      <c r="H47" s="787">
        <v>953</v>
      </c>
      <c r="I47" s="1190"/>
      <c r="J47" s="1176">
        <v>347</v>
      </c>
      <c r="K47" s="84"/>
      <c r="L47" s="663">
        <f t="shared" si="1"/>
        <v>347</v>
      </c>
      <c r="M47" s="660"/>
      <c r="O47" s="358"/>
    </row>
    <row r="48" spans="1:15" ht="17.25">
      <c r="A48" s="553">
        <v>42</v>
      </c>
      <c r="B48" s="802"/>
      <c r="C48" s="1650">
        <v>41</v>
      </c>
      <c r="D48" s="836" t="s">
        <v>711</v>
      </c>
      <c r="E48" s="343" t="s">
        <v>33</v>
      </c>
      <c r="F48" s="45">
        <f t="shared" si="0"/>
        <v>800</v>
      </c>
      <c r="G48" s="45"/>
      <c r="H48" s="787"/>
      <c r="I48" s="1190"/>
      <c r="J48" s="1176">
        <v>800</v>
      </c>
      <c r="K48" s="84"/>
      <c r="L48" s="663">
        <f t="shared" si="1"/>
        <v>800</v>
      </c>
      <c r="M48" s="660"/>
      <c r="O48" s="358"/>
    </row>
    <row r="49" spans="1:15" ht="17.25">
      <c r="A49" s="553">
        <v>43</v>
      </c>
      <c r="B49" s="802"/>
      <c r="C49" s="1650">
        <v>42</v>
      </c>
      <c r="D49" s="836" t="s">
        <v>698</v>
      </c>
      <c r="E49" s="343" t="s">
        <v>33</v>
      </c>
      <c r="F49" s="45">
        <f t="shared" si="0"/>
        <v>10478</v>
      </c>
      <c r="G49" s="45"/>
      <c r="H49" s="787"/>
      <c r="I49" s="1190"/>
      <c r="J49" s="1176">
        <v>10478</v>
      </c>
      <c r="K49" s="84"/>
      <c r="L49" s="663">
        <f t="shared" si="1"/>
        <v>10478</v>
      </c>
      <c r="M49" s="660"/>
      <c r="O49" s="358"/>
    </row>
    <row r="50" spans="1:15" ht="17.25">
      <c r="A50" s="553">
        <v>44</v>
      </c>
      <c r="B50" s="802"/>
      <c r="C50" s="1650">
        <v>43</v>
      </c>
      <c r="D50" s="5" t="s">
        <v>567</v>
      </c>
      <c r="E50" s="343" t="s">
        <v>33</v>
      </c>
      <c r="F50" s="45">
        <f t="shared" si="0"/>
        <v>2000</v>
      </c>
      <c r="G50" s="45"/>
      <c r="H50" s="787"/>
      <c r="I50" s="1190">
        <v>2000</v>
      </c>
      <c r="J50" s="1176">
        <v>2000</v>
      </c>
      <c r="K50" s="84"/>
      <c r="L50" s="663">
        <f t="shared" si="1"/>
        <v>2000</v>
      </c>
      <c r="M50" s="660"/>
      <c r="O50" s="358"/>
    </row>
    <row r="51" spans="1:15" ht="17.25">
      <c r="A51" s="553">
        <v>45</v>
      </c>
      <c r="B51" s="802"/>
      <c r="C51" s="1650">
        <v>44</v>
      </c>
      <c r="D51" s="5" t="s">
        <v>149</v>
      </c>
      <c r="E51" s="343" t="s">
        <v>33</v>
      </c>
      <c r="F51" s="45">
        <f t="shared" si="0"/>
        <v>3000</v>
      </c>
      <c r="G51" s="45"/>
      <c r="H51" s="787"/>
      <c r="I51" s="1190">
        <v>3000</v>
      </c>
      <c r="J51" s="1176">
        <v>3000</v>
      </c>
      <c r="K51" s="84"/>
      <c r="L51" s="663">
        <f t="shared" si="1"/>
        <v>3000</v>
      </c>
      <c r="M51" s="660"/>
      <c r="O51" s="358"/>
    </row>
    <row r="52" spans="1:15" ht="17.25">
      <c r="A52" s="553">
        <v>46</v>
      </c>
      <c r="B52" s="802"/>
      <c r="C52" s="1650">
        <v>45</v>
      </c>
      <c r="D52" s="5" t="s">
        <v>150</v>
      </c>
      <c r="E52" s="343" t="s">
        <v>33</v>
      </c>
      <c r="F52" s="45">
        <f t="shared" si="0"/>
        <v>13000</v>
      </c>
      <c r="G52" s="45"/>
      <c r="H52" s="787"/>
      <c r="I52" s="1190">
        <v>13000</v>
      </c>
      <c r="J52" s="1176">
        <v>13000</v>
      </c>
      <c r="K52" s="84"/>
      <c r="L52" s="663">
        <f t="shared" si="1"/>
        <v>13000</v>
      </c>
      <c r="M52" s="660"/>
      <c r="O52" s="358"/>
    </row>
    <row r="53" spans="1:15" ht="17.25">
      <c r="A53" s="553">
        <v>47</v>
      </c>
      <c r="B53" s="802"/>
      <c r="C53" s="1650">
        <v>46</v>
      </c>
      <c r="D53" s="5" t="s">
        <v>151</v>
      </c>
      <c r="E53" s="343" t="s">
        <v>33</v>
      </c>
      <c r="F53" s="45">
        <f t="shared" si="0"/>
        <v>24400</v>
      </c>
      <c r="G53" s="45"/>
      <c r="H53" s="787"/>
      <c r="I53" s="1190">
        <v>24000</v>
      </c>
      <c r="J53" s="1176">
        <v>24400</v>
      </c>
      <c r="K53" s="84"/>
      <c r="L53" s="663">
        <f t="shared" si="1"/>
        <v>24400</v>
      </c>
      <c r="M53" s="660"/>
      <c r="O53" s="358"/>
    </row>
    <row r="54" spans="1:15" ht="17.25">
      <c r="A54" s="553">
        <v>48</v>
      </c>
      <c r="B54" s="802"/>
      <c r="C54" s="1650">
        <v>47</v>
      </c>
      <c r="D54" s="5" t="s">
        <v>152</v>
      </c>
      <c r="E54" s="343" t="s">
        <v>33</v>
      </c>
      <c r="F54" s="45">
        <f t="shared" si="0"/>
        <v>22903</v>
      </c>
      <c r="G54" s="45"/>
      <c r="H54" s="787"/>
      <c r="I54" s="1190">
        <v>30000</v>
      </c>
      <c r="J54" s="1176">
        <v>29510</v>
      </c>
      <c r="K54" s="84">
        <v>-6607</v>
      </c>
      <c r="L54" s="663">
        <f t="shared" si="1"/>
        <v>22903</v>
      </c>
      <c r="M54" s="660"/>
      <c r="O54" s="358"/>
    </row>
    <row r="55" spans="1:15" ht="17.25">
      <c r="A55" s="553">
        <v>49</v>
      </c>
      <c r="B55" s="802"/>
      <c r="C55" s="1650">
        <v>48</v>
      </c>
      <c r="D55" s="5" t="s">
        <v>1072</v>
      </c>
      <c r="E55" s="343" t="s">
        <v>33</v>
      </c>
      <c r="F55" s="45">
        <f t="shared" si="0"/>
        <v>4607</v>
      </c>
      <c r="G55" s="45"/>
      <c r="H55" s="787"/>
      <c r="I55" s="1428"/>
      <c r="J55" s="1176"/>
      <c r="K55" s="84">
        <v>4607</v>
      </c>
      <c r="L55" s="663">
        <f t="shared" si="1"/>
        <v>4607</v>
      </c>
      <c r="M55" s="660"/>
      <c r="O55" s="358"/>
    </row>
    <row r="56" spans="1:15" ht="17.25">
      <c r="A56" s="553">
        <v>50</v>
      </c>
      <c r="B56" s="802"/>
      <c r="C56" s="1650">
        <v>49</v>
      </c>
      <c r="D56" s="5" t="s">
        <v>154</v>
      </c>
      <c r="E56" s="343" t="s">
        <v>33</v>
      </c>
      <c r="F56" s="45">
        <f t="shared" si="0"/>
        <v>12200</v>
      </c>
      <c r="G56" s="45">
        <v>0</v>
      </c>
      <c r="H56" s="787">
        <v>0</v>
      </c>
      <c r="I56" s="1190">
        <v>12000</v>
      </c>
      <c r="J56" s="1176">
        <v>12200</v>
      </c>
      <c r="K56" s="84"/>
      <c r="L56" s="663">
        <f t="shared" si="1"/>
        <v>12200</v>
      </c>
      <c r="M56" s="660"/>
      <c r="O56" s="358"/>
    </row>
    <row r="57" spans="1:15" ht="32.25" customHeight="1">
      <c r="A57" s="553">
        <v>51</v>
      </c>
      <c r="B57" s="802"/>
      <c r="C57" s="349">
        <v>50</v>
      </c>
      <c r="D57" s="5" t="s">
        <v>155</v>
      </c>
      <c r="E57" s="343" t="s">
        <v>33</v>
      </c>
      <c r="F57" s="45">
        <f t="shared" si="0"/>
        <v>7000</v>
      </c>
      <c r="G57" s="45">
        <v>0</v>
      </c>
      <c r="H57" s="787"/>
      <c r="I57" s="1190">
        <v>7000</v>
      </c>
      <c r="J57" s="1176">
        <v>7000</v>
      </c>
      <c r="K57" s="84"/>
      <c r="L57" s="663">
        <f t="shared" si="1"/>
        <v>7000</v>
      </c>
      <c r="M57" s="660"/>
      <c r="O57" s="358"/>
    </row>
    <row r="58" spans="1:15" ht="17.25">
      <c r="A58" s="553">
        <v>52</v>
      </c>
      <c r="B58" s="802"/>
      <c r="C58" s="1650">
        <v>51</v>
      </c>
      <c r="D58" s="5" t="s">
        <v>156</v>
      </c>
      <c r="E58" s="343" t="s">
        <v>33</v>
      </c>
      <c r="F58" s="45">
        <f t="shared" si="0"/>
        <v>9576</v>
      </c>
      <c r="G58" s="45">
        <v>80</v>
      </c>
      <c r="H58" s="787">
        <v>496</v>
      </c>
      <c r="I58" s="1190">
        <v>9300</v>
      </c>
      <c r="J58" s="1176">
        <v>9000</v>
      </c>
      <c r="K58" s="84"/>
      <c r="L58" s="663">
        <f t="shared" si="1"/>
        <v>9000</v>
      </c>
      <c r="M58" s="660"/>
      <c r="O58" s="358"/>
    </row>
    <row r="59" spans="1:15" ht="33">
      <c r="A59" s="553">
        <v>53</v>
      </c>
      <c r="B59" s="802"/>
      <c r="C59" s="349">
        <v>52</v>
      </c>
      <c r="D59" s="5" t="s">
        <v>157</v>
      </c>
      <c r="E59" s="343" t="s">
        <v>33</v>
      </c>
      <c r="F59" s="45">
        <f t="shared" si="0"/>
        <v>16394</v>
      </c>
      <c r="G59" s="45">
        <v>0</v>
      </c>
      <c r="H59" s="787">
        <v>11694</v>
      </c>
      <c r="I59" s="1190">
        <v>4700</v>
      </c>
      <c r="J59" s="1176">
        <v>4700</v>
      </c>
      <c r="K59" s="84"/>
      <c r="L59" s="663">
        <f t="shared" si="1"/>
        <v>4700</v>
      </c>
      <c r="M59" s="660"/>
      <c r="O59" s="358"/>
    </row>
    <row r="60" spans="1:15" ht="17.25">
      <c r="A60" s="553">
        <v>54</v>
      </c>
      <c r="B60" s="802"/>
      <c r="C60" s="1650">
        <v>53</v>
      </c>
      <c r="D60" s="5" t="s">
        <v>158</v>
      </c>
      <c r="E60" s="343" t="s">
        <v>33</v>
      </c>
      <c r="F60" s="45">
        <f t="shared" si="0"/>
        <v>14916</v>
      </c>
      <c r="G60" s="45">
        <v>0</v>
      </c>
      <c r="H60" s="787">
        <v>466</v>
      </c>
      <c r="I60" s="1190">
        <v>14700</v>
      </c>
      <c r="J60" s="1176">
        <v>14450</v>
      </c>
      <c r="K60" s="84"/>
      <c r="L60" s="663">
        <f t="shared" si="1"/>
        <v>14450</v>
      </c>
      <c r="M60" s="660"/>
      <c r="O60" s="358"/>
    </row>
    <row r="61" spans="1:15" ht="17.25">
      <c r="A61" s="553">
        <v>55</v>
      </c>
      <c r="B61" s="802"/>
      <c r="C61" s="1650">
        <v>54</v>
      </c>
      <c r="D61" s="5" t="s">
        <v>159</v>
      </c>
      <c r="E61" s="343" t="s">
        <v>33</v>
      </c>
      <c r="F61" s="45">
        <f t="shared" si="0"/>
        <v>31922</v>
      </c>
      <c r="G61" s="45">
        <v>0</v>
      </c>
      <c r="H61" s="787">
        <v>6342</v>
      </c>
      <c r="I61" s="1190">
        <v>15000</v>
      </c>
      <c r="J61" s="1176">
        <v>25580</v>
      </c>
      <c r="K61" s="84"/>
      <c r="L61" s="663">
        <f t="shared" si="1"/>
        <v>25580</v>
      </c>
      <c r="M61" s="660"/>
      <c r="O61" s="358"/>
    </row>
    <row r="62" spans="1:15" ht="17.25">
      <c r="A62" s="553">
        <v>56</v>
      </c>
      <c r="B62" s="802"/>
      <c r="C62" s="1650">
        <v>55</v>
      </c>
      <c r="D62" s="5" t="s">
        <v>160</v>
      </c>
      <c r="E62" s="343" t="s">
        <v>33</v>
      </c>
      <c r="F62" s="45">
        <f t="shared" si="0"/>
        <v>5981</v>
      </c>
      <c r="G62" s="45">
        <v>0</v>
      </c>
      <c r="H62" s="787">
        <v>5981</v>
      </c>
      <c r="I62" s="1190">
        <v>2300</v>
      </c>
      <c r="J62" s="1176">
        <v>0</v>
      </c>
      <c r="K62" s="84"/>
      <c r="L62" s="663">
        <f>SUM(J62:K62)</f>
        <v>0</v>
      </c>
      <c r="M62" s="660"/>
      <c r="O62" s="358"/>
    </row>
    <row r="63" spans="1:15" ht="17.25">
      <c r="A63" s="553">
        <v>57</v>
      </c>
      <c r="B63" s="802"/>
      <c r="C63" s="1650">
        <v>56</v>
      </c>
      <c r="D63" s="5" t="s">
        <v>812</v>
      </c>
      <c r="E63" s="343" t="s">
        <v>33</v>
      </c>
      <c r="F63" s="45">
        <f t="shared" si="0"/>
        <v>14519</v>
      </c>
      <c r="G63" s="45"/>
      <c r="H63" s="787"/>
      <c r="I63" s="1190"/>
      <c r="J63" s="1176">
        <v>14519</v>
      </c>
      <c r="K63" s="84"/>
      <c r="L63" s="663">
        <f>SUM(J63:K63)</f>
        <v>14519</v>
      </c>
      <c r="M63" s="660"/>
      <c r="O63" s="358"/>
    </row>
    <row r="64" spans="1:15" ht="33">
      <c r="A64" s="553">
        <v>58</v>
      </c>
      <c r="B64" s="802"/>
      <c r="C64" s="349">
        <v>57</v>
      </c>
      <c r="D64" s="5" t="s">
        <v>813</v>
      </c>
      <c r="E64" s="343" t="s">
        <v>33</v>
      </c>
      <c r="F64" s="45">
        <f t="shared" si="0"/>
        <v>1100</v>
      </c>
      <c r="G64" s="45"/>
      <c r="H64" s="787"/>
      <c r="I64" s="1190"/>
      <c r="J64" s="1176">
        <v>1100</v>
      </c>
      <c r="K64" s="84"/>
      <c r="L64" s="663">
        <f>SUM(J64:K64)</f>
        <v>1100</v>
      </c>
      <c r="M64" s="660"/>
      <c r="O64" s="358"/>
    </row>
    <row r="65" spans="1:15" ht="17.25">
      <c r="A65" s="553">
        <v>59</v>
      </c>
      <c r="B65" s="802"/>
      <c r="C65" s="1650">
        <v>58</v>
      </c>
      <c r="D65" s="5" t="s">
        <v>161</v>
      </c>
      <c r="E65" s="343" t="s">
        <v>33</v>
      </c>
      <c r="F65" s="45">
        <f t="shared" si="0"/>
        <v>53200</v>
      </c>
      <c r="G65" s="45"/>
      <c r="H65" s="787">
        <v>27729</v>
      </c>
      <c r="I65" s="1190">
        <v>25000</v>
      </c>
      <c r="J65" s="1176">
        <v>25471</v>
      </c>
      <c r="K65" s="84"/>
      <c r="L65" s="663">
        <f t="shared" si="1"/>
        <v>25471</v>
      </c>
      <c r="M65" s="660"/>
      <c r="O65" s="358"/>
    </row>
    <row r="66" spans="1:15" ht="17.25">
      <c r="A66" s="553">
        <v>60</v>
      </c>
      <c r="B66" s="802"/>
      <c r="C66" s="1650">
        <v>59</v>
      </c>
      <c r="D66" s="836" t="s">
        <v>699</v>
      </c>
      <c r="E66" s="343" t="s">
        <v>33</v>
      </c>
      <c r="F66" s="45">
        <f t="shared" si="0"/>
        <v>10000</v>
      </c>
      <c r="G66" s="45"/>
      <c r="H66" s="787"/>
      <c r="I66" s="1190"/>
      <c r="J66" s="1176">
        <v>10000</v>
      </c>
      <c r="K66" s="84"/>
      <c r="L66" s="663">
        <f t="shared" si="1"/>
        <v>10000</v>
      </c>
      <c r="M66" s="660"/>
      <c r="O66" s="358"/>
    </row>
    <row r="67" spans="1:15" ht="17.25">
      <c r="A67" s="553">
        <v>61</v>
      </c>
      <c r="B67" s="802"/>
      <c r="C67" s="1650">
        <v>60</v>
      </c>
      <c r="D67" s="5" t="s">
        <v>162</v>
      </c>
      <c r="E67" s="343" t="s">
        <v>33</v>
      </c>
      <c r="F67" s="45">
        <f t="shared" si="0"/>
        <v>402114</v>
      </c>
      <c r="G67" s="45">
        <f>2150+364</f>
        <v>2514</v>
      </c>
      <c r="H67" s="787">
        <v>4</v>
      </c>
      <c r="I67" s="1190">
        <v>0</v>
      </c>
      <c r="J67" s="1176">
        <v>24596</v>
      </c>
      <c r="K67" s="84"/>
      <c r="L67" s="663">
        <f t="shared" si="1"/>
        <v>24596</v>
      </c>
      <c r="M67" s="660">
        <v>375000</v>
      </c>
      <c r="O67" s="358"/>
    </row>
    <row r="68" spans="1:15" ht="17.25">
      <c r="A68" s="553">
        <v>62</v>
      </c>
      <c r="B68" s="802"/>
      <c r="C68" s="1650">
        <v>61</v>
      </c>
      <c r="D68" s="5" t="s">
        <v>163</v>
      </c>
      <c r="E68" s="343" t="s">
        <v>33</v>
      </c>
      <c r="F68" s="45">
        <f t="shared" si="0"/>
        <v>33940</v>
      </c>
      <c r="G68" s="45"/>
      <c r="H68" s="787">
        <v>12375</v>
      </c>
      <c r="I68" s="1190">
        <v>21000</v>
      </c>
      <c r="J68" s="1176">
        <v>21565</v>
      </c>
      <c r="K68" s="84"/>
      <c r="L68" s="663">
        <f t="shared" si="1"/>
        <v>21565</v>
      </c>
      <c r="M68" s="660"/>
      <c r="O68" s="358"/>
    </row>
    <row r="69" spans="1:15" ht="17.25">
      <c r="A69" s="553">
        <v>63</v>
      </c>
      <c r="B69" s="802"/>
      <c r="C69" s="1650">
        <v>62</v>
      </c>
      <c r="D69" s="836" t="s">
        <v>704</v>
      </c>
      <c r="E69" s="343" t="s">
        <v>33</v>
      </c>
      <c r="F69" s="45">
        <f t="shared" si="0"/>
        <v>9140</v>
      </c>
      <c r="G69" s="45"/>
      <c r="H69" s="787"/>
      <c r="I69" s="1190"/>
      <c r="J69" s="1176">
        <v>9140</v>
      </c>
      <c r="K69" s="84"/>
      <c r="L69" s="663">
        <f t="shared" si="1"/>
        <v>9140</v>
      </c>
      <c r="M69" s="660"/>
      <c r="O69" s="358"/>
    </row>
    <row r="70" spans="1:15" ht="33">
      <c r="A70" s="553">
        <v>64</v>
      </c>
      <c r="B70" s="802"/>
      <c r="C70" s="349">
        <v>63</v>
      </c>
      <c r="D70" s="5" t="s">
        <v>164</v>
      </c>
      <c r="E70" s="343" t="s">
        <v>33</v>
      </c>
      <c r="F70" s="45">
        <f t="shared" si="0"/>
        <v>0</v>
      </c>
      <c r="G70" s="45"/>
      <c r="H70" s="787"/>
      <c r="I70" s="1190">
        <v>6200</v>
      </c>
      <c r="J70" s="1176">
        <v>0</v>
      </c>
      <c r="K70" s="84"/>
      <c r="L70" s="663">
        <f t="shared" si="1"/>
        <v>0</v>
      </c>
      <c r="M70" s="660"/>
      <c r="O70" s="358"/>
    </row>
    <row r="71" spans="1:15" ht="150" customHeight="1">
      <c r="A71" s="553">
        <v>65</v>
      </c>
      <c r="B71" s="802"/>
      <c r="C71" s="349">
        <v>64</v>
      </c>
      <c r="D71" s="788" t="s">
        <v>972</v>
      </c>
      <c r="E71" s="343" t="s">
        <v>33</v>
      </c>
      <c r="F71" s="45">
        <f>SUM(G71:H71,L71,M71)</f>
        <v>0</v>
      </c>
      <c r="G71" s="45"/>
      <c r="H71" s="787"/>
      <c r="I71" s="1190">
        <v>40000</v>
      </c>
      <c r="J71" s="1176">
        <v>0</v>
      </c>
      <c r="K71" s="84"/>
      <c r="L71" s="663">
        <f t="shared" si="1"/>
        <v>0</v>
      </c>
      <c r="M71" s="660"/>
      <c r="O71" s="358"/>
    </row>
    <row r="72" spans="1:15" ht="150" customHeight="1">
      <c r="A72" s="553">
        <v>66</v>
      </c>
      <c r="B72" s="802"/>
      <c r="C72" s="349">
        <v>65</v>
      </c>
      <c r="D72" s="788" t="s">
        <v>973</v>
      </c>
      <c r="E72" s="343" t="s">
        <v>33</v>
      </c>
      <c r="F72" s="45">
        <f t="shared" si="0"/>
        <v>23000</v>
      </c>
      <c r="G72" s="45"/>
      <c r="H72" s="787"/>
      <c r="I72" s="1190"/>
      <c r="J72" s="1176">
        <v>23000</v>
      </c>
      <c r="K72" s="84"/>
      <c r="L72" s="663">
        <f t="shared" si="1"/>
        <v>23000</v>
      </c>
      <c r="M72" s="660"/>
      <c r="O72" s="358"/>
    </row>
    <row r="73" spans="1:15" ht="17.25">
      <c r="A73" s="553">
        <v>67</v>
      </c>
      <c r="B73" s="802"/>
      <c r="C73" s="1650">
        <v>66</v>
      </c>
      <c r="D73" s="788" t="s">
        <v>165</v>
      </c>
      <c r="E73" s="343" t="s">
        <v>33</v>
      </c>
      <c r="F73" s="45">
        <f t="shared" si="0"/>
        <v>20000</v>
      </c>
      <c r="G73" s="45"/>
      <c r="H73" s="787"/>
      <c r="I73" s="1190">
        <v>1500</v>
      </c>
      <c r="J73" s="1176">
        <v>1500</v>
      </c>
      <c r="K73" s="84"/>
      <c r="L73" s="663">
        <f t="shared" si="1"/>
        <v>1500</v>
      </c>
      <c r="M73" s="660">
        <v>18500</v>
      </c>
      <c r="O73" s="358"/>
    </row>
    <row r="74" spans="1:15" ht="17.25">
      <c r="A74" s="553">
        <v>68</v>
      </c>
      <c r="B74" s="802"/>
      <c r="C74" s="1650">
        <v>67</v>
      </c>
      <c r="D74" s="5" t="s">
        <v>166</v>
      </c>
      <c r="E74" s="343" t="s">
        <v>33</v>
      </c>
      <c r="F74" s="45">
        <f t="shared" si="0"/>
        <v>59700</v>
      </c>
      <c r="G74" s="45"/>
      <c r="H74" s="787"/>
      <c r="I74" s="1190">
        <v>195000</v>
      </c>
      <c r="J74" s="1176">
        <v>9700</v>
      </c>
      <c r="K74" s="84"/>
      <c r="L74" s="663">
        <f t="shared" si="1"/>
        <v>9700</v>
      </c>
      <c r="M74" s="660">
        <v>50000</v>
      </c>
      <c r="O74" s="358"/>
    </row>
    <row r="75" spans="1:15" ht="17.25">
      <c r="A75" s="553">
        <v>69</v>
      </c>
      <c r="B75" s="802"/>
      <c r="C75" s="1650">
        <v>68</v>
      </c>
      <c r="D75" s="5" t="s">
        <v>730</v>
      </c>
      <c r="E75" s="343" t="s">
        <v>33</v>
      </c>
      <c r="F75" s="45">
        <f t="shared" si="0"/>
        <v>1700</v>
      </c>
      <c r="G75" s="45"/>
      <c r="H75" s="787"/>
      <c r="I75" s="1190"/>
      <c r="J75" s="1176">
        <v>1700</v>
      </c>
      <c r="K75" s="84"/>
      <c r="L75" s="663">
        <f t="shared" si="1"/>
        <v>1700</v>
      </c>
      <c r="M75" s="660"/>
      <c r="O75" s="358"/>
    </row>
    <row r="76" spans="1:15" ht="17.25">
      <c r="A76" s="553">
        <v>70</v>
      </c>
      <c r="B76" s="802"/>
      <c r="C76" s="1650">
        <v>69</v>
      </c>
      <c r="D76" s="836" t="s">
        <v>700</v>
      </c>
      <c r="E76" s="343" t="s">
        <v>33</v>
      </c>
      <c r="F76" s="45">
        <f t="shared" si="0"/>
        <v>13987</v>
      </c>
      <c r="G76" s="45"/>
      <c r="H76" s="787"/>
      <c r="I76" s="1190"/>
      <c r="J76" s="1176">
        <v>13987</v>
      </c>
      <c r="K76" s="84"/>
      <c r="L76" s="663">
        <f t="shared" si="1"/>
        <v>13987</v>
      </c>
      <c r="M76" s="660"/>
      <c r="O76" s="358"/>
    </row>
    <row r="77" spans="1:15" ht="33">
      <c r="A77" s="553">
        <v>71</v>
      </c>
      <c r="B77" s="802"/>
      <c r="C77" s="349">
        <v>70</v>
      </c>
      <c r="D77" s="836" t="s">
        <v>974</v>
      </c>
      <c r="E77" s="343" t="s">
        <v>33</v>
      </c>
      <c r="F77" s="45">
        <f t="shared" si="0"/>
        <v>600</v>
      </c>
      <c r="G77" s="45"/>
      <c r="H77" s="787"/>
      <c r="I77" s="1190"/>
      <c r="J77" s="1176">
        <v>600</v>
      </c>
      <c r="K77" s="84"/>
      <c r="L77" s="663">
        <f t="shared" si="1"/>
        <v>600</v>
      </c>
      <c r="M77" s="660"/>
      <c r="O77" s="358"/>
    </row>
    <row r="78" spans="1:15" ht="17.25">
      <c r="A78" s="553">
        <v>72</v>
      </c>
      <c r="B78" s="802"/>
      <c r="C78" s="1650">
        <v>71</v>
      </c>
      <c r="D78" s="836" t="s">
        <v>975</v>
      </c>
      <c r="E78" s="343" t="s">
        <v>33</v>
      </c>
      <c r="F78" s="45">
        <f t="shared" si="0"/>
        <v>387</v>
      </c>
      <c r="G78" s="45"/>
      <c r="H78" s="787"/>
      <c r="I78" s="1190"/>
      <c r="J78" s="1176">
        <v>387</v>
      </c>
      <c r="K78" s="84"/>
      <c r="L78" s="663">
        <f t="shared" si="1"/>
        <v>387</v>
      </c>
      <c r="M78" s="660"/>
      <c r="O78" s="358"/>
    </row>
    <row r="79" spans="1:15" ht="33">
      <c r="A79" s="553">
        <v>73</v>
      </c>
      <c r="B79" s="802"/>
      <c r="C79" s="349">
        <v>72</v>
      </c>
      <c r="D79" s="780" t="s">
        <v>646</v>
      </c>
      <c r="E79" s="343" t="s">
        <v>33</v>
      </c>
      <c r="F79" s="45">
        <f t="shared" si="0"/>
        <v>250</v>
      </c>
      <c r="G79" s="45"/>
      <c r="H79" s="787"/>
      <c r="I79" s="1190"/>
      <c r="J79" s="1176">
        <v>250</v>
      </c>
      <c r="K79" s="84"/>
      <c r="L79" s="663">
        <f t="shared" si="1"/>
        <v>250</v>
      </c>
      <c r="M79" s="660"/>
      <c r="O79" s="358"/>
    </row>
    <row r="80" spans="1:15" ht="17.25">
      <c r="A80" s="553">
        <v>74</v>
      </c>
      <c r="B80" s="802"/>
      <c r="C80" s="1650">
        <v>73</v>
      </c>
      <c r="D80" s="836" t="s">
        <v>701</v>
      </c>
      <c r="E80" s="343" t="s">
        <v>33</v>
      </c>
      <c r="F80" s="45">
        <f t="shared" si="0"/>
        <v>1000</v>
      </c>
      <c r="G80" s="45"/>
      <c r="H80" s="787"/>
      <c r="I80" s="1190"/>
      <c r="J80" s="1176">
        <v>1000</v>
      </c>
      <c r="K80" s="84"/>
      <c r="L80" s="663">
        <f t="shared" si="1"/>
        <v>1000</v>
      </c>
      <c r="M80" s="660"/>
      <c r="O80" s="358"/>
    </row>
    <row r="81" spans="1:15" ht="33">
      <c r="A81" s="553">
        <v>75</v>
      </c>
      <c r="B81" s="802"/>
      <c r="C81" s="1650">
        <v>74</v>
      </c>
      <c r="D81" s="836" t="s">
        <v>702</v>
      </c>
      <c r="E81" s="343" t="s">
        <v>33</v>
      </c>
      <c r="F81" s="45">
        <f t="shared" si="0"/>
        <v>150</v>
      </c>
      <c r="G81" s="45"/>
      <c r="H81" s="787"/>
      <c r="I81" s="1190"/>
      <c r="J81" s="1176">
        <v>150</v>
      </c>
      <c r="K81" s="84"/>
      <c r="L81" s="663">
        <f aca="true" t="shared" si="2" ref="L81:L100">SUM(J81:K81)</f>
        <v>150</v>
      </c>
      <c r="M81" s="660"/>
      <c r="O81" s="358"/>
    </row>
    <row r="82" spans="1:15" ht="33">
      <c r="A82" s="553">
        <v>76</v>
      </c>
      <c r="B82" s="802"/>
      <c r="C82" s="349">
        <v>75</v>
      </c>
      <c r="D82" s="836" t="s">
        <v>647</v>
      </c>
      <c r="E82" s="343" t="s">
        <v>33</v>
      </c>
      <c r="F82" s="45">
        <f t="shared" si="0"/>
        <v>1320</v>
      </c>
      <c r="G82" s="45"/>
      <c r="H82" s="787">
        <v>980</v>
      </c>
      <c r="I82" s="1190"/>
      <c r="J82" s="1176">
        <v>340</v>
      </c>
      <c r="K82" s="84"/>
      <c r="L82" s="663">
        <f t="shared" si="2"/>
        <v>340</v>
      </c>
      <c r="M82" s="660"/>
      <c r="O82" s="358"/>
    </row>
    <row r="83" spans="1:15" ht="17.25">
      <c r="A83" s="553">
        <v>77</v>
      </c>
      <c r="B83" s="802"/>
      <c r="C83" s="1650">
        <v>76</v>
      </c>
      <c r="D83" s="836" t="s">
        <v>782</v>
      </c>
      <c r="E83" s="343" t="s">
        <v>33</v>
      </c>
      <c r="F83" s="45">
        <f t="shared" si="0"/>
        <v>650</v>
      </c>
      <c r="G83" s="45"/>
      <c r="H83" s="787"/>
      <c r="I83" s="1190"/>
      <c r="J83" s="1176">
        <v>650</v>
      </c>
      <c r="K83" s="84"/>
      <c r="L83" s="663">
        <f t="shared" si="2"/>
        <v>650</v>
      </c>
      <c r="M83" s="660"/>
      <c r="O83" s="358"/>
    </row>
    <row r="84" spans="1:15" ht="33">
      <c r="A84" s="553">
        <v>78</v>
      </c>
      <c r="B84" s="802"/>
      <c r="C84" s="1650">
        <v>77</v>
      </c>
      <c r="D84" s="836" t="s">
        <v>783</v>
      </c>
      <c r="E84" s="343" t="s">
        <v>33</v>
      </c>
      <c r="F84" s="45">
        <f t="shared" si="0"/>
        <v>460</v>
      </c>
      <c r="G84" s="45"/>
      <c r="H84" s="787"/>
      <c r="I84" s="1190"/>
      <c r="J84" s="1176">
        <v>460</v>
      </c>
      <c r="K84" s="84"/>
      <c r="L84" s="663">
        <f t="shared" si="2"/>
        <v>460</v>
      </c>
      <c r="M84" s="660"/>
      <c r="O84" s="358"/>
    </row>
    <row r="85" spans="1:15" ht="31.5" customHeight="1">
      <c r="A85" s="553">
        <v>79</v>
      </c>
      <c r="B85" s="802"/>
      <c r="C85" s="349">
        <v>78</v>
      </c>
      <c r="D85" s="836" t="s">
        <v>784</v>
      </c>
      <c r="E85" s="343" t="s">
        <v>33</v>
      </c>
      <c r="F85" s="45">
        <f t="shared" si="0"/>
        <v>200</v>
      </c>
      <c r="G85" s="45"/>
      <c r="H85" s="787"/>
      <c r="I85" s="1190"/>
      <c r="J85" s="1176">
        <v>200</v>
      </c>
      <c r="K85" s="84"/>
      <c r="L85" s="663">
        <f t="shared" si="2"/>
        <v>200</v>
      </c>
      <c r="M85" s="660"/>
      <c r="O85" s="358"/>
    </row>
    <row r="86" spans="1:15" ht="31.5" customHeight="1">
      <c r="A86" s="553">
        <v>80</v>
      </c>
      <c r="B86" s="802"/>
      <c r="C86" s="349">
        <v>79</v>
      </c>
      <c r="D86" s="836" t="s">
        <v>780</v>
      </c>
      <c r="E86" s="343" t="s">
        <v>33</v>
      </c>
      <c r="F86" s="45">
        <f t="shared" si="0"/>
        <v>0</v>
      </c>
      <c r="G86" s="45"/>
      <c r="H86" s="787"/>
      <c r="I86" s="1190"/>
      <c r="J86" s="1176">
        <v>0</v>
      </c>
      <c r="K86" s="84"/>
      <c r="L86" s="663">
        <f t="shared" si="2"/>
        <v>0</v>
      </c>
      <c r="M86" s="660"/>
      <c r="O86" s="358"/>
    </row>
    <row r="87" spans="1:15" ht="17.25">
      <c r="A87" s="553">
        <v>81</v>
      </c>
      <c r="B87" s="802"/>
      <c r="C87" s="1650">
        <v>80</v>
      </c>
      <c r="D87" s="836" t="s">
        <v>976</v>
      </c>
      <c r="E87" s="343" t="s">
        <v>33</v>
      </c>
      <c r="F87" s="45">
        <f t="shared" si="0"/>
        <v>642</v>
      </c>
      <c r="G87" s="45"/>
      <c r="H87" s="787"/>
      <c r="I87" s="1190"/>
      <c r="J87" s="1176">
        <v>642</v>
      </c>
      <c r="K87" s="84"/>
      <c r="L87" s="663">
        <f t="shared" si="2"/>
        <v>642</v>
      </c>
      <c r="M87" s="660"/>
      <c r="O87" s="358"/>
    </row>
    <row r="88" spans="1:15" ht="17.25">
      <c r="A88" s="553">
        <v>82</v>
      </c>
      <c r="B88" s="802"/>
      <c r="C88" s="1650">
        <v>81</v>
      </c>
      <c r="D88" s="836" t="s">
        <v>977</v>
      </c>
      <c r="E88" s="343" t="s">
        <v>33</v>
      </c>
      <c r="F88" s="45">
        <f t="shared" si="0"/>
        <v>642</v>
      </c>
      <c r="G88" s="45"/>
      <c r="H88" s="787"/>
      <c r="I88" s="1190"/>
      <c r="J88" s="1176">
        <v>642</v>
      </c>
      <c r="K88" s="84"/>
      <c r="L88" s="663">
        <f t="shared" si="2"/>
        <v>642</v>
      </c>
      <c r="M88" s="660"/>
      <c r="O88" s="358"/>
    </row>
    <row r="89" spans="1:15" ht="17.25">
      <c r="A89" s="553">
        <v>83</v>
      </c>
      <c r="B89" s="802"/>
      <c r="C89" s="1650">
        <v>82</v>
      </c>
      <c r="D89" s="836" t="s">
        <v>1179</v>
      </c>
      <c r="E89" s="343" t="s">
        <v>33</v>
      </c>
      <c r="F89" s="45">
        <f t="shared" si="0"/>
        <v>600</v>
      </c>
      <c r="G89" s="45"/>
      <c r="H89" s="787"/>
      <c r="I89" s="1190"/>
      <c r="J89" s="1176">
        <v>600</v>
      </c>
      <c r="K89" s="84"/>
      <c r="L89" s="663">
        <f t="shared" si="2"/>
        <v>600</v>
      </c>
      <c r="M89" s="660"/>
      <c r="O89" s="358"/>
    </row>
    <row r="90" spans="1:15" ht="17.25">
      <c r="A90" s="553">
        <v>84</v>
      </c>
      <c r="B90" s="802"/>
      <c r="C90" s="1650">
        <v>83</v>
      </c>
      <c r="D90" s="1374" t="s">
        <v>1059</v>
      </c>
      <c r="E90" s="343" t="s">
        <v>33</v>
      </c>
      <c r="F90" s="45">
        <f t="shared" si="0"/>
        <v>143</v>
      </c>
      <c r="G90" s="45"/>
      <c r="H90" s="787"/>
      <c r="I90" s="1428"/>
      <c r="J90" s="1176"/>
      <c r="K90" s="84">
        <v>143</v>
      </c>
      <c r="L90" s="663">
        <f t="shared" si="2"/>
        <v>143</v>
      </c>
      <c r="M90" s="660"/>
      <c r="O90" s="358"/>
    </row>
    <row r="91" spans="1:15" ht="17.25">
      <c r="A91" s="553">
        <v>85</v>
      </c>
      <c r="B91" s="802"/>
      <c r="C91" s="1650">
        <v>84</v>
      </c>
      <c r="D91" s="836" t="s">
        <v>867</v>
      </c>
      <c r="E91" s="343" t="s">
        <v>33</v>
      </c>
      <c r="F91" s="45">
        <f t="shared" si="0"/>
        <v>50</v>
      </c>
      <c r="G91" s="45"/>
      <c r="H91" s="787"/>
      <c r="I91" s="1190"/>
      <c r="J91" s="1176">
        <v>50</v>
      </c>
      <c r="K91" s="84"/>
      <c r="L91" s="663">
        <f t="shared" si="2"/>
        <v>50</v>
      </c>
      <c r="M91" s="660"/>
      <c r="O91" s="358"/>
    </row>
    <row r="92" spans="1:15" ht="17.25">
      <c r="A92" s="553">
        <v>86</v>
      </c>
      <c r="B92" s="802"/>
      <c r="C92" s="1650">
        <v>85</v>
      </c>
      <c r="D92" s="836" t="s">
        <v>814</v>
      </c>
      <c r="E92" s="343" t="s">
        <v>33</v>
      </c>
      <c r="F92" s="45">
        <f t="shared" si="0"/>
        <v>159</v>
      </c>
      <c r="G92" s="45"/>
      <c r="H92" s="787"/>
      <c r="I92" s="1190"/>
      <c r="J92" s="1176">
        <v>159</v>
      </c>
      <c r="K92" s="84"/>
      <c r="L92" s="663">
        <f t="shared" si="2"/>
        <v>159</v>
      </c>
      <c r="M92" s="660"/>
      <c r="O92" s="358"/>
    </row>
    <row r="93" spans="1:15" ht="17.25">
      <c r="A93" s="553">
        <v>87</v>
      </c>
      <c r="B93" s="802"/>
      <c r="C93" s="1650">
        <v>86</v>
      </c>
      <c r="D93" s="837" t="s">
        <v>167</v>
      </c>
      <c r="E93" s="343" t="s">
        <v>33</v>
      </c>
      <c r="F93" s="45">
        <f t="shared" si="0"/>
        <v>49760</v>
      </c>
      <c r="G93" s="45">
        <v>0</v>
      </c>
      <c r="H93" s="787">
        <v>14322</v>
      </c>
      <c r="I93" s="1190">
        <v>35000</v>
      </c>
      <c r="J93" s="1176">
        <v>35438</v>
      </c>
      <c r="K93" s="84"/>
      <c r="L93" s="663">
        <f t="shared" si="2"/>
        <v>35438</v>
      </c>
      <c r="M93" s="660"/>
      <c r="O93" s="358"/>
    </row>
    <row r="94" spans="1:15" ht="33">
      <c r="A94" s="553">
        <v>88</v>
      </c>
      <c r="B94" s="802"/>
      <c r="C94" s="349">
        <v>87</v>
      </c>
      <c r="D94" s="837" t="s">
        <v>712</v>
      </c>
      <c r="E94" s="343" t="s">
        <v>33</v>
      </c>
      <c r="F94" s="45">
        <f t="shared" si="0"/>
        <v>0</v>
      </c>
      <c r="G94" s="45"/>
      <c r="H94" s="787"/>
      <c r="I94" s="1190"/>
      <c r="J94" s="1176">
        <v>0</v>
      </c>
      <c r="K94" s="84"/>
      <c r="L94" s="663">
        <f t="shared" si="2"/>
        <v>0</v>
      </c>
      <c r="M94" s="660"/>
      <c r="O94" s="358"/>
    </row>
    <row r="95" spans="1:15" ht="49.5">
      <c r="A95" s="553">
        <v>89</v>
      </c>
      <c r="B95" s="802"/>
      <c r="C95" s="349">
        <v>88</v>
      </c>
      <c r="D95" s="836" t="s">
        <v>724</v>
      </c>
      <c r="E95" s="343" t="s">
        <v>33</v>
      </c>
      <c r="F95" s="45">
        <f aca="true" t="shared" si="3" ref="F95:F107">SUM(G95:H95,L95,M95)</f>
        <v>5500</v>
      </c>
      <c r="G95" s="45"/>
      <c r="H95" s="787"/>
      <c r="I95" s="1190"/>
      <c r="J95" s="1176">
        <v>5500</v>
      </c>
      <c r="K95" s="84"/>
      <c r="L95" s="663">
        <f t="shared" si="2"/>
        <v>5500</v>
      </c>
      <c r="M95" s="660"/>
      <c r="O95" s="358"/>
    </row>
    <row r="96" spans="1:15" ht="33">
      <c r="A96" s="553">
        <v>90</v>
      </c>
      <c r="B96" s="802"/>
      <c r="C96" s="349">
        <v>89</v>
      </c>
      <c r="D96" s="836" t="s">
        <v>725</v>
      </c>
      <c r="E96" s="343" t="s">
        <v>33</v>
      </c>
      <c r="F96" s="45">
        <f t="shared" si="3"/>
        <v>7150</v>
      </c>
      <c r="G96" s="45"/>
      <c r="H96" s="787"/>
      <c r="I96" s="1190"/>
      <c r="J96" s="1176">
        <v>4737</v>
      </c>
      <c r="K96" s="84"/>
      <c r="L96" s="663">
        <f t="shared" si="2"/>
        <v>4737</v>
      </c>
      <c r="M96" s="660">
        <v>2413</v>
      </c>
      <c r="O96" s="358"/>
    </row>
    <row r="97" spans="1:15" ht="33">
      <c r="A97" s="553">
        <v>91</v>
      </c>
      <c r="B97" s="802"/>
      <c r="C97" s="349">
        <v>90</v>
      </c>
      <c r="D97" s="836" t="s">
        <v>726</v>
      </c>
      <c r="E97" s="343" t="s">
        <v>33</v>
      </c>
      <c r="F97" s="45">
        <f t="shared" si="3"/>
        <v>8250</v>
      </c>
      <c r="G97" s="45"/>
      <c r="H97" s="787"/>
      <c r="I97" s="1190"/>
      <c r="J97" s="1176">
        <v>3140</v>
      </c>
      <c r="K97" s="84"/>
      <c r="L97" s="663">
        <f t="shared" si="2"/>
        <v>3140</v>
      </c>
      <c r="M97" s="660">
        <v>5110</v>
      </c>
      <c r="O97" s="358"/>
    </row>
    <row r="98" spans="1:15" ht="33">
      <c r="A98" s="553">
        <v>92</v>
      </c>
      <c r="B98" s="802"/>
      <c r="C98" s="349">
        <v>91</v>
      </c>
      <c r="D98" s="836" t="s">
        <v>727</v>
      </c>
      <c r="E98" s="343" t="s">
        <v>33</v>
      </c>
      <c r="F98" s="45">
        <f t="shared" si="3"/>
        <v>10850</v>
      </c>
      <c r="G98" s="45"/>
      <c r="H98" s="787"/>
      <c r="I98" s="1190"/>
      <c r="J98" s="1176">
        <v>4119</v>
      </c>
      <c r="K98" s="84"/>
      <c r="L98" s="663">
        <f t="shared" si="2"/>
        <v>4119</v>
      </c>
      <c r="M98" s="660">
        <v>6731</v>
      </c>
      <c r="O98" s="358"/>
    </row>
    <row r="99" spans="1:15" ht="31.5" customHeight="1">
      <c r="A99" s="553">
        <v>93</v>
      </c>
      <c r="B99" s="802"/>
      <c r="C99" s="349">
        <v>92</v>
      </c>
      <c r="D99" s="836" t="s">
        <v>728</v>
      </c>
      <c r="E99" s="343" t="s">
        <v>33</v>
      </c>
      <c r="F99" s="45">
        <f t="shared" si="3"/>
        <v>4500</v>
      </c>
      <c r="G99" s="45"/>
      <c r="H99" s="787"/>
      <c r="I99" s="1190"/>
      <c r="J99" s="1176">
        <v>4500</v>
      </c>
      <c r="K99" s="84"/>
      <c r="L99" s="663">
        <f t="shared" si="2"/>
        <v>4500</v>
      </c>
      <c r="M99" s="660"/>
      <c r="O99" s="358"/>
    </row>
    <row r="100" spans="1:15" ht="17.25">
      <c r="A100" s="553">
        <v>94</v>
      </c>
      <c r="B100" s="802"/>
      <c r="C100" s="1650">
        <v>93</v>
      </c>
      <c r="D100" s="836" t="s">
        <v>885</v>
      </c>
      <c r="E100" s="343" t="s">
        <v>33</v>
      </c>
      <c r="F100" s="45">
        <f t="shared" si="3"/>
        <v>20000</v>
      </c>
      <c r="G100" s="45"/>
      <c r="H100" s="787"/>
      <c r="I100" s="1190"/>
      <c r="J100" s="1176">
        <v>20000</v>
      </c>
      <c r="K100" s="84"/>
      <c r="L100" s="663">
        <f t="shared" si="2"/>
        <v>20000</v>
      </c>
      <c r="M100" s="660"/>
      <c r="O100" s="358"/>
    </row>
    <row r="101" spans="1:15" ht="31.5" customHeight="1">
      <c r="A101" s="553">
        <v>95</v>
      </c>
      <c r="B101" s="802"/>
      <c r="C101" s="349">
        <v>94</v>
      </c>
      <c r="D101" s="836" t="s">
        <v>169</v>
      </c>
      <c r="E101" s="343" t="s">
        <v>33</v>
      </c>
      <c r="F101" s="45">
        <f t="shared" si="3"/>
        <v>41300</v>
      </c>
      <c r="G101" s="45">
        <v>250</v>
      </c>
      <c r="H101" s="787">
        <v>18050</v>
      </c>
      <c r="I101" s="1190"/>
      <c r="J101" s="1176">
        <v>23000</v>
      </c>
      <c r="K101" s="84"/>
      <c r="L101" s="663">
        <f>SUM(J101:K101)</f>
        <v>23000</v>
      </c>
      <c r="M101" s="660"/>
      <c r="O101" s="358"/>
    </row>
    <row r="102" spans="1:15" ht="18" customHeight="1">
      <c r="A102" s="553">
        <v>96</v>
      </c>
      <c r="B102" s="1344"/>
      <c r="C102" s="1650">
        <v>95</v>
      </c>
      <c r="D102" s="1345" t="s">
        <v>170</v>
      </c>
      <c r="E102" s="343" t="s">
        <v>33</v>
      </c>
      <c r="F102" s="45">
        <f t="shared" si="3"/>
        <v>1100000</v>
      </c>
      <c r="G102" s="45">
        <v>140000</v>
      </c>
      <c r="H102" s="787">
        <v>120000</v>
      </c>
      <c r="I102" s="1190"/>
      <c r="J102" s="1176">
        <v>120000</v>
      </c>
      <c r="K102" s="84"/>
      <c r="L102" s="663">
        <f aca="true" t="shared" si="4" ref="L102:L107">SUM(J102:K102)</f>
        <v>120000</v>
      </c>
      <c r="M102" s="660">
        <v>720000</v>
      </c>
      <c r="O102" s="358"/>
    </row>
    <row r="103" spans="1:15" ht="18" customHeight="1">
      <c r="A103" s="553">
        <v>97</v>
      </c>
      <c r="B103" s="1344"/>
      <c r="C103" s="1650">
        <v>96</v>
      </c>
      <c r="D103" s="1345" t="s">
        <v>171</v>
      </c>
      <c r="E103" s="343" t="s">
        <v>33</v>
      </c>
      <c r="F103" s="45">
        <f t="shared" si="3"/>
        <v>800</v>
      </c>
      <c r="G103" s="45"/>
      <c r="H103" s="787"/>
      <c r="I103" s="1190"/>
      <c r="J103" s="1176">
        <v>800</v>
      </c>
      <c r="K103" s="84"/>
      <c r="L103" s="663">
        <f t="shared" si="4"/>
        <v>800</v>
      </c>
      <c r="M103" s="660"/>
      <c r="O103" s="358"/>
    </row>
    <row r="104" spans="1:15" ht="18" customHeight="1">
      <c r="A104" s="553">
        <v>98</v>
      </c>
      <c r="B104" s="1344"/>
      <c r="C104" s="1650">
        <v>97</v>
      </c>
      <c r="D104" s="1345" t="s">
        <v>172</v>
      </c>
      <c r="E104" s="343" t="s">
        <v>33</v>
      </c>
      <c r="F104" s="45">
        <f t="shared" si="3"/>
        <v>8114230</v>
      </c>
      <c r="G104" s="45">
        <f>1132500+579830</f>
        <v>1712330</v>
      </c>
      <c r="H104" s="787">
        <v>1080000</v>
      </c>
      <c r="I104" s="1190"/>
      <c r="J104" s="1176">
        <v>707280</v>
      </c>
      <c r="K104" s="84"/>
      <c r="L104" s="663">
        <f t="shared" si="4"/>
        <v>707280</v>
      </c>
      <c r="M104" s="660">
        <v>4614620</v>
      </c>
      <c r="O104" s="358"/>
    </row>
    <row r="105" spans="1:15" ht="33">
      <c r="A105" s="553">
        <v>99</v>
      </c>
      <c r="B105" s="802"/>
      <c r="C105" s="349">
        <v>98</v>
      </c>
      <c r="D105" s="836" t="s">
        <v>173</v>
      </c>
      <c r="E105" s="343" t="s">
        <v>33</v>
      </c>
      <c r="F105" s="45">
        <f t="shared" si="3"/>
        <v>743800</v>
      </c>
      <c r="G105" s="45">
        <v>0</v>
      </c>
      <c r="H105" s="787">
        <v>718800</v>
      </c>
      <c r="I105" s="1190"/>
      <c r="J105" s="1176">
        <v>25000</v>
      </c>
      <c r="K105" s="84"/>
      <c r="L105" s="663">
        <f t="shared" si="4"/>
        <v>25000</v>
      </c>
      <c r="M105" s="660"/>
      <c r="O105" s="358"/>
    </row>
    <row r="106" spans="1:15" ht="18" customHeight="1">
      <c r="A106" s="553">
        <v>100</v>
      </c>
      <c r="B106" s="1344"/>
      <c r="C106" s="1650">
        <v>99</v>
      </c>
      <c r="D106" s="1345" t="s">
        <v>749</v>
      </c>
      <c r="E106" s="343" t="s">
        <v>33</v>
      </c>
      <c r="F106" s="45">
        <f t="shared" si="3"/>
        <v>18900</v>
      </c>
      <c r="G106" s="45"/>
      <c r="H106" s="787">
        <v>13900</v>
      </c>
      <c r="I106" s="1190"/>
      <c r="J106" s="1176">
        <v>5000</v>
      </c>
      <c r="K106" s="84"/>
      <c r="L106" s="663">
        <f t="shared" si="4"/>
        <v>5000</v>
      </c>
      <c r="M106" s="660"/>
      <c r="O106" s="358"/>
    </row>
    <row r="107" spans="1:15" ht="36" customHeight="1">
      <c r="A107" s="553">
        <v>101</v>
      </c>
      <c r="B107" s="1641"/>
      <c r="C107" s="349">
        <v>100</v>
      </c>
      <c r="D107" s="1557" t="s">
        <v>1079</v>
      </c>
      <c r="E107" s="343" t="s">
        <v>33</v>
      </c>
      <c r="F107" s="45">
        <f t="shared" si="3"/>
        <v>800</v>
      </c>
      <c r="G107" s="1642"/>
      <c r="H107" s="1643"/>
      <c r="I107" s="1644"/>
      <c r="J107" s="1645"/>
      <c r="K107" s="1639">
        <v>800</v>
      </c>
      <c r="L107" s="663">
        <f t="shared" si="4"/>
        <v>800</v>
      </c>
      <c r="M107" s="1646"/>
      <c r="O107" s="358"/>
    </row>
    <row r="108" spans="1:15" s="790" customFormat="1" ht="25.5" customHeight="1" thickBot="1">
      <c r="A108" s="553">
        <v>102</v>
      </c>
      <c r="B108" s="861"/>
      <c r="C108" s="656"/>
      <c r="D108" s="789" t="s">
        <v>765</v>
      </c>
      <c r="E108" s="656"/>
      <c r="F108" s="657">
        <f>SUM(F8:F99)+F101+F102+F103+F104+F105+F106+F100+F107</f>
        <v>17387497</v>
      </c>
      <c r="G108" s="657">
        <f>SUM(G8:G99)+G101+G102+G103+G104+G105+G106+G100+G107</f>
        <v>3992836</v>
      </c>
      <c r="H108" s="657">
        <f>SUM(H8:H99)+H101+H102+H103+H104+H105+H106+H100+H107</f>
        <v>2767979</v>
      </c>
      <c r="I108" s="1640">
        <f>SUM(I8:I99)+I101+I102+I103+I104+I105+I106+I100+I107</f>
        <v>1712579</v>
      </c>
      <c r="J108" s="1648">
        <f>SUM(J8:J99)+J101+J102+J103+J104+J105+J106+J100+J107</f>
        <v>4831180</v>
      </c>
      <c r="K108" s="1648">
        <f>SUM(K8:K99)+K101+K102+K103+K104+K105+K106+K100+K107</f>
        <v>-872</v>
      </c>
      <c r="L108" s="1649">
        <f>SUM(L8:L99)+L101+L102+L103+L104+L105+L106+L100+L107</f>
        <v>4830308</v>
      </c>
      <c r="M108" s="1647">
        <f>SUM(M8:M99)+M101+M102+M103+M104+M105+M106</f>
        <v>5796374</v>
      </c>
      <c r="O108" s="782"/>
    </row>
    <row r="109" spans="1:15" s="791" customFormat="1" ht="39.75" customHeight="1" thickTop="1">
      <c r="A109" s="553">
        <v>103</v>
      </c>
      <c r="B109" s="47">
        <v>18</v>
      </c>
      <c r="C109" s="316"/>
      <c r="D109" s="1343" t="s">
        <v>168</v>
      </c>
      <c r="E109" s="316"/>
      <c r="F109" s="840"/>
      <c r="G109" s="840"/>
      <c r="H109" s="841"/>
      <c r="I109" s="1193"/>
      <c r="J109" s="1178"/>
      <c r="K109" s="842"/>
      <c r="L109" s="843"/>
      <c r="M109" s="845"/>
      <c r="O109" s="792"/>
    </row>
    <row r="110" spans="1:15" ht="33" customHeight="1">
      <c r="A110" s="553">
        <v>104</v>
      </c>
      <c r="B110" s="802"/>
      <c r="C110" s="349">
        <v>1</v>
      </c>
      <c r="D110" s="793" t="s">
        <v>169</v>
      </c>
      <c r="E110" s="343" t="s">
        <v>33</v>
      </c>
      <c r="F110" s="45">
        <f aca="true" t="shared" si="5" ref="F110:F115">SUM(G110:H110,L110,M110)</f>
        <v>0</v>
      </c>
      <c r="G110" s="45"/>
      <c r="H110" s="787"/>
      <c r="I110" s="1190">
        <v>23000</v>
      </c>
      <c r="J110" s="1176">
        <v>0</v>
      </c>
      <c r="K110" s="84"/>
      <c r="L110" s="663">
        <f>SUM(J110:K110)</f>
        <v>0</v>
      </c>
      <c r="M110" s="660"/>
      <c r="O110" s="358"/>
    </row>
    <row r="111" spans="1:15" ht="19.5" customHeight="1">
      <c r="A111" s="553">
        <v>105</v>
      </c>
      <c r="B111" s="802"/>
      <c r="C111" s="349">
        <v>2</v>
      </c>
      <c r="D111" s="793" t="s">
        <v>170</v>
      </c>
      <c r="E111" s="343" t="s">
        <v>33</v>
      </c>
      <c r="F111" s="45">
        <f t="shared" si="5"/>
        <v>0</v>
      </c>
      <c r="G111" s="45"/>
      <c r="H111" s="787"/>
      <c r="I111" s="1190">
        <v>120000</v>
      </c>
      <c r="J111" s="1176">
        <v>0</v>
      </c>
      <c r="K111" s="84"/>
      <c r="L111" s="663">
        <f aca="true" t="shared" si="6" ref="L111:L117">SUM(J111:K111)</f>
        <v>0</v>
      </c>
      <c r="M111" s="660"/>
      <c r="O111" s="358"/>
    </row>
    <row r="112" spans="1:15" ht="19.5" customHeight="1">
      <c r="A112" s="553">
        <v>106</v>
      </c>
      <c r="B112" s="802"/>
      <c r="C112" s="349">
        <v>3</v>
      </c>
      <c r="D112" s="793" t="s">
        <v>171</v>
      </c>
      <c r="E112" s="343" t="s">
        <v>33</v>
      </c>
      <c r="F112" s="45">
        <f t="shared" si="5"/>
        <v>0</v>
      </c>
      <c r="G112" s="45"/>
      <c r="H112" s="787"/>
      <c r="I112" s="1190">
        <v>800</v>
      </c>
      <c r="J112" s="1176">
        <v>0</v>
      </c>
      <c r="K112" s="84"/>
      <c r="L112" s="663">
        <f t="shared" si="6"/>
        <v>0</v>
      </c>
      <c r="M112" s="660"/>
      <c r="O112" s="358"/>
    </row>
    <row r="113" spans="1:15" ht="19.5" customHeight="1">
      <c r="A113" s="553">
        <v>107</v>
      </c>
      <c r="B113" s="802"/>
      <c r="C113" s="349">
        <v>4</v>
      </c>
      <c r="D113" s="793" t="s">
        <v>172</v>
      </c>
      <c r="E113" s="343" t="s">
        <v>33</v>
      </c>
      <c r="F113" s="45">
        <f>SUM(G113:H113,L113,M113)</f>
        <v>0</v>
      </c>
      <c r="G113" s="45"/>
      <c r="H113" s="787"/>
      <c r="I113" s="1190">
        <v>579830</v>
      </c>
      <c r="J113" s="1176">
        <v>0</v>
      </c>
      <c r="K113" s="84"/>
      <c r="L113" s="663">
        <f t="shared" si="6"/>
        <v>0</v>
      </c>
      <c r="M113" s="660"/>
      <c r="O113" s="358"/>
    </row>
    <row r="114" spans="1:15" ht="33">
      <c r="A114" s="553">
        <v>108</v>
      </c>
      <c r="B114" s="802"/>
      <c r="C114" s="349">
        <v>5</v>
      </c>
      <c r="D114" s="837" t="s">
        <v>173</v>
      </c>
      <c r="E114" s="343" t="s">
        <v>33</v>
      </c>
      <c r="F114" s="45">
        <f t="shared" si="5"/>
        <v>0</v>
      </c>
      <c r="G114" s="45"/>
      <c r="H114" s="787"/>
      <c r="I114" s="1190">
        <v>25000</v>
      </c>
      <c r="J114" s="1176">
        <v>0</v>
      </c>
      <c r="K114" s="84"/>
      <c r="L114" s="663">
        <f t="shared" si="6"/>
        <v>0</v>
      </c>
      <c r="M114" s="660"/>
      <c r="O114" s="358"/>
    </row>
    <row r="115" spans="1:15" ht="19.5" customHeight="1">
      <c r="A115" s="553">
        <v>109</v>
      </c>
      <c r="B115" s="802"/>
      <c r="C115" s="349">
        <v>6</v>
      </c>
      <c r="D115" s="68" t="s">
        <v>749</v>
      </c>
      <c r="E115" s="343" t="s">
        <v>33</v>
      </c>
      <c r="F115" s="45">
        <f t="shared" si="5"/>
        <v>0</v>
      </c>
      <c r="G115" s="45"/>
      <c r="H115" s="787"/>
      <c r="I115" s="1190"/>
      <c r="J115" s="1176">
        <v>0</v>
      </c>
      <c r="K115" s="84"/>
      <c r="L115" s="663">
        <f t="shared" si="6"/>
        <v>0</v>
      </c>
      <c r="M115" s="660"/>
      <c r="O115" s="358"/>
    </row>
    <row r="116" spans="1:15" ht="19.5" customHeight="1">
      <c r="A116" s="553">
        <v>110</v>
      </c>
      <c r="B116" s="1344"/>
      <c r="C116" s="349">
        <v>7</v>
      </c>
      <c r="D116" s="5" t="s">
        <v>741</v>
      </c>
      <c r="E116" s="343" t="s">
        <v>33</v>
      </c>
      <c r="F116" s="45">
        <f>SUM(G116:H116,L116,M116)</f>
        <v>5000</v>
      </c>
      <c r="G116" s="45"/>
      <c r="H116" s="787"/>
      <c r="I116" s="1190"/>
      <c r="J116" s="1176">
        <v>5000</v>
      </c>
      <c r="K116" s="84"/>
      <c r="L116" s="663">
        <f t="shared" si="6"/>
        <v>5000</v>
      </c>
      <c r="M116" s="660"/>
      <c r="O116" s="358"/>
    </row>
    <row r="117" spans="1:15" ht="54.75" customHeight="1">
      <c r="A117" s="553">
        <v>111</v>
      </c>
      <c r="B117" s="1346"/>
      <c r="C117" s="826" t="s">
        <v>592</v>
      </c>
      <c r="D117" s="1502" t="s">
        <v>686</v>
      </c>
      <c r="E117" s="828" t="s">
        <v>33</v>
      </c>
      <c r="F117" s="838">
        <f>SUM(G117:H117,L117,M117)</f>
        <v>29748</v>
      </c>
      <c r="G117" s="838"/>
      <c r="H117" s="839"/>
      <c r="I117" s="1191"/>
      <c r="J117" s="1177">
        <v>29748</v>
      </c>
      <c r="K117" s="844"/>
      <c r="L117" s="1495">
        <f t="shared" si="6"/>
        <v>29748</v>
      </c>
      <c r="M117" s="846"/>
      <c r="O117" s="358"/>
    </row>
    <row r="118" spans="1:15" ht="25.5" customHeight="1" thickBot="1">
      <c r="A118" s="553">
        <v>112</v>
      </c>
      <c r="B118" s="861"/>
      <c r="C118" s="656"/>
      <c r="D118" s="789" t="s">
        <v>751</v>
      </c>
      <c r="E118" s="656"/>
      <c r="F118" s="657">
        <f>SUM(F114,F113,F112,F111,F110)+F116+F115+F117</f>
        <v>34748</v>
      </c>
      <c r="G118" s="657">
        <f>SUM(G114,G113,G112,G111,G110)+G116+G115+G117</f>
        <v>0</v>
      </c>
      <c r="H118" s="657">
        <f>SUM(H114,H113,H112,H111,H110)+H116+H115+H117</f>
        <v>0</v>
      </c>
      <c r="I118" s="1192">
        <f>SUM(I114,I113,I112,I111,I110)+I115+I116+I117</f>
        <v>748630</v>
      </c>
      <c r="J118" s="657">
        <f>SUM(J114,J113,J112,J111,J110)+J115+J116+J117</f>
        <v>34748</v>
      </c>
      <c r="K118" s="657">
        <f>SUM(K114,K113,K112,K111,K110)+K115+K116+K117</f>
        <v>0</v>
      </c>
      <c r="L118" s="1501">
        <f>SUM(L114,L113,L112,L111,L110)+L115+L116+L117</f>
        <v>34748</v>
      </c>
      <c r="M118" s="1497">
        <f>SUM(M114,M113,M112,M111,M110)+M115+M116+M117</f>
        <v>0</v>
      </c>
      <c r="O118" s="358"/>
    </row>
    <row r="119" spans="1:15" s="801" customFormat="1" ht="30" customHeight="1" thickTop="1">
      <c r="A119" s="553">
        <v>113</v>
      </c>
      <c r="B119" s="794"/>
      <c r="C119" s="864"/>
      <c r="D119" s="795" t="s">
        <v>174</v>
      </c>
      <c r="E119" s="554"/>
      <c r="F119" s="796"/>
      <c r="G119" s="796"/>
      <c r="H119" s="797"/>
      <c r="I119" s="1194"/>
      <c r="J119" s="1179"/>
      <c r="K119" s="831"/>
      <c r="L119" s="798"/>
      <c r="M119" s="799"/>
      <c r="N119" s="800"/>
      <c r="O119" s="792"/>
    </row>
    <row r="120" spans="1:15" s="791" customFormat="1" ht="17.25">
      <c r="A120" s="553">
        <v>114</v>
      </c>
      <c r="B120" s="802">
        <v>1</v>
      </c>
      <c r="C120" s="349"/>
      <c r="D120" s="327" t="s">
        <v>175</v>
      </c>
      <c r="E120" s="29"/>
      <c r="F120" s="803"/>
      <c r="G120" s="810"/>
      <c r="H120" s="567"/>
      <c r="I120" s="1195"/>
      <c r="J120" s="1180"/>
      <c r="K120" s="832"/>
      <c r="L120" s="805"/>
      <c r="M120" s="577"/>
      <c r="O120" s="792"/>
    </row>
    <row r="121" spans="1:15" s="790" customFormat="1" ht="79.5" customHeight="1">
      <c r="A121" s="553">
        <v>115</v>
      </c>
      <c r="B121" s="802"/>
      <c r="C121" s="349">
        <v>1</v>
      </c>
      <c r="D121" s="5" t="s">
        <v>1000</v>
      </c>
      <c r="E121" s="343" t="s">
        <v>33</v>
      </c>
      <c r="F121" s="803">
        <f aca="true" t="shared" si="7" ref="F121:F187">SUM(G121:H121,L121,M121)</f>
        <v>2761</v>
      </c>
      <c r="G121" s="803"/>
      <c r="H121" s="804"/>
      <c r="I121" s="1196">
        <v>640</v>
      </c>
      <c r="J121" s="1181">
        <v>940</v>
      </c>
      <c r="K121" s="833">
        <v>1821</v>
      </c>
      <c r="L121" s="805">
        <f>SUM(J121:K121)</f>
        <v>2761</v>
      </c>
      <c r="M121" s="806"/>
      <c r="N121" s="782"/>
      <c r="O121" s="358"/>
    </row>
    <row r="122" spans="1:15" s="790" customFormat="1" ht="17.25">
      <c r="A122" s="553">
        <v>116</v>
      </c>
      <c r="B122" s="802"/>
      <c r="C122" s="349">
        <v>2</v>
      </c>
      <c r="D122" s="5" t="s">
        <v>651</v>
      </c>
      <c r="E122" s="343" t="s">
        <v>33</v>
      </c>
      <c r="F122" s="803">
        <f t="shared" si="7"/>
        <v>778</v>
      </c>
      <c r="G122" s="803"/>
      <c r="H122" s="804"/>
      <c r="I122" s="1196"/>
      <c r="J122" s="1181">
        <v>778</v>
      </c>
      <c r="K122" s="833"/>
      <c r="L122" s="805">
        <f aca="true" t="shared" si="8" ref="L122:L197">SUM(J122:K122)</f>
        <v>778</v>
      </c>
      <c r="M122" s="806"/>
      <c r="N122" s="782"/>
      <c r="O122" s="358"/>
    </row>
    <row r="123" spans="1:15" s="790" customFormat="1" ht="17.25">
      <c r="A123" s="553">
        <v>117</v>
      </c>
      <c r="B123" s="802"/>
      <c r="C123" s="349">
        <v>3</v>
      </c>
      <c r="D123" s="5" t="s">
        <v>652</v>
      </c>
      <c r="E123" s="343" t="s">
        <v>33</v>
      </c>
      <c r="F123" s="803">
        <f t="shared" si="7"/>
        <v>250</v>
      </c>
      <c r="G123" s="803"/>
      <c r="H123" s="804"/>
      <c r="I123" s="1196"/>
      <c r="J123" s="1181">
        <v>250</v>
      </c>
      <c r="K123" s="833"/>
      <c r="L123" s="805">
        <f t="shared" si="8"/>
        <v>250</v>
      </c>
      <c r="M123" s="806"/>
      <c r="N123" s="782"/>
      <c r="O123" s="358"/>
    </row>
    <row r="124" spans="1:15" s="790" customFormat="1" ht="17.25">
      <c r="A124" s="553">
        <v>118</v>
      </c>
      <c r="B124" s="802"/>
      <c r="C124" s="349">
        <v>4</v>
      </c>
      <c r="D124" s="5" t="s">
        <v>999</v>
      </c>
      <c r="E124" s="343" t="s">
        <v>33</v>
      </c>
      <c r="F124" s="803">
        <f t="shared" si="7"/>
        <v>853</v>
      </c>
      <c r="G124" s="803"/>
      <c r="H124" s="804"/>
      <c r="I124" s="1196"/>
      <c r="J124" s="1181">
        <v>403</v>
      </c>
      <c r="K124" s="833">
        <v>450</v>
      </c>
      <c r="L124" s="805">
        <f t="shared" si="8"/>
        <v>853</v>
      </c>
      <c r="M124" s="806"/>
      <c r="N124" s="782"/>
      <c r="O124" s="358"/>
    </row>
    <row r="125" spans="1:15" s="791" customFormat="1" ht="17.25">
      <c r="A125" s="553">
        <v>119</v>
      </c>
      <c r="B125" s="802">
        <v>1</v>
      </c>
      <c r="C125" s="349"/>
      <c r="D125" s="327" t="s">
        <v>60</v>
      </c>
      <c r="E125" s="29"/>
      <c r="F125" s="803"/>
      <c r="G125" s="807"/>
      <c r="H125" s="808"/>
      <c r="I125" s="1197"/>
      <c r="J125" s="1182"/>
      <c r="K125" s="1409"/>
      <c r="L125" s="805"/>
      <c r="M125" s="809"/>
      <c r="O125" s="792"/>
    </row>
    <row r="126" spans="1:15" ht="33.75" customHeight="1">
      <c r="A126" s="553">
        <v>120</v>
      </c>
      <c r="B126" s="802"/>
      <c r="C126" s="349">
        <v>1</v>
      </c>
      <c r="D126" s="5" t="s">
        <v>1001</v>
      </c>
      <c r="E126" s="343" t="s">
        <v>33</v>
      </c>
      <c r="F126" s="803">
        <f t="shared" si="7"/>
        <v>1591</v>
      </c>
      <c r="G126" s="803"/>
      <c r="H126" s="804"/>
      <c r="I126" s="1196">
        <v>180</v>
      </c>
      <c r="J126" s="1181">
        <v>391</v>
      </c>
      <c r="K126" s="833">
        <v>1200</v>
      </c>
      <c r="L126" s="805">
        <f t="shared" si="8"/>
        <v>1591</v>
      </c>
      <c r="M126" s="806"/>
      <c r="O126" s="358"/>
    </row>
    <row r="127" spans="1:15" s="791" customFormat="1" ht="30" customHeight="1">
      <c r="A127" s="553">
        <v>121</v>
      </c>
      <c r="B127" s="802">
        <v>2</v>
      </c>
      <c r="C127" s="349"/>
      <c r="D127" s="327" t="s">
        <v>176</v>
      </c>
      <c r="E127" s="29"/>
      <c r="F127" s="803"/>
      <c r="G127" s="810"/>
      <c r="H127" s="567"/>
      <c r="I127" s="1195"/>
      <c r="J127" s="1180"/>
      <c r="K127" s="832"/>
      <c r="L127" s="805"/>
      <c r="M127" s="577"/>
      <c r="O127" s="792"/>
    </row>
    <row r="128" spans="1:15" ht="19.5" customHeight="1">
      <c r="A128" s="553">
        <v>122</v>
      </c>
      <c r="B128" s="802"/>
      <c r="C128" s="349">
        <v>1</v>
      </c>
      <c r="D128" s="5" t="s">
        <v>177</v>
      </c>
      <c r="E128" s="343"/>
      <c r="F128" s="803">
        <f t="shared" si="7"/>
        <v>500</v>
      </c>
      <c r="G128" s="803"/>
      <c r="H128" s="804"/>
      <c r="I128" s="1196">
        <v>500</v>
      </c>
      <c r="J128" s="1181">
        <v>500</v>
      </c>
      <c r="K128" s="833"/>
      <c r="L128" s="805">
        <f t="shared" si="8"/>
        <v>500</v>
      </c>
      <c r="M128" s="806"/>
      <c r="O128" s="358"/>
    </row>
    <row r="129" spans="1:15" ht="125.25" customHeight="1">
      <c r="A129" s="553">
        <v>123</v>
      </c>
      <c r="B129" s="802"/>
      <c r="C129" s="349">
        <v>2</v>
      </c>
      <c r="D129" s="5" t="s">
        <v>1180</v>
      </c>
      <c r="E129" s="343" t="s">
        <v>33</v>
      </c>
      <c r="F129" s="803">
        <f t="shared" si="7"/>
        <v>3021</v>
      </c>
      <c r="G129" s="803"/>
      <c r="H129" s="804"/>
      <c r="I129" s="1196">
        <v>820</v>
      </c>
      <c r="J129" s="1181">
        <v>3021</v>
      </c>
      <c r="K129" s="833"/>
      <c r="L129" s="805">
        <f t="shared" si="8"/>
        <v>3021</v>
      </c>
      <c r="M129" s="806"/>
      <c r="O129" s="358"/>
    </row>
    <row r="130" spans="1:15" ht="17.25">
      <c r="A130" s="553">
        <v>124</v>
      </c>
      <c r="B130" s="802"/>
      <c r="C130" s="349">
        <v>3</v>
      </c>
      <c r="D130" s="5" t="s">
        <v>771</v>
      </c>
      <c r="E130" s="343" t="s">
        <v>33</v>
      </c>
      <c r="F130" s="803">
        <f t="shared" si="7"/>
        <v>420</v>
      </c>
      <c r="G130" s="803"/>
      <c r="H130" s="804"/>
      <c r="I130" s="1196"/>
      <c r="J130" s="1181">
        <v>420</v>
      </c>
      <c r="K130" s="833"/>
      <c r="L130" s="805">
        <f t="shared" si="8"/>
        <v>420</v>
      </c>
      <c r="M130" s="806"/>
      <c r="O130" s="358"/>
    </row>
    <row r="131" spans="1:15" ht="17.25">
      <c r="A131" s="553">
        <v>125</v>
      </c>
      <c r="B131" s="802"/>
      <c r="C131" s="349">
        <v>4</v>
      </c>
      <c r="D131" s="5" t="s">
        <v>811</v>
      </c>
      <c r="E131" s="343" t="s">
        <v>33</v>
      </c>
      <c r="F131" s="803">
        <f t="shared" si="7"/>
        <v>220</v>
      </c>
      <c r="G131" s="803"/>
      <c r="H131" s="804"/>
      <c r="I131" s="1196"/>
      <c r="J131" s="1181">
        <v>220</v>
      </c>
      <c r="K131" s="833"/>
      <c r="L131" s="805">
        <f t="shared" si="8"/>
        <v>220</v>
      </c>
      <c r="M131" s="806"/>
      <c r="O131" s="358"/>
    </row>
    <row r="132" spans="1:15" s="791" customFormat="1" ht="30" customHeight="1">
      <c r="A132" s="553">
        <v>126</v>
      </c>
      <c r="B132" s="802">
        <v>2</v>
      </c>
      <c r="C132" s="349"/>
      <c r="D132" s="327" t="s">
        <v>51</v>
      </c>
      <c r="E132" s="29"/>
      <c r="F132" s="803"/>
      <c r="G132" s="810"/>
      <c r="H132" s="567"/>
      <c r="I132" s="1195"/>
      <c r="J132" s="1180"/>
      <c r="K132" s="832"/>
      <c r="L132" s="805"/>
      <c r="M132" s="577"/>
      <c r="O132" s="792"/>
    </row>
    <row r="133" spans="1:15" ht="66">
      <c r="A133" s="553">
        <v>127</v>
      </c>
      <c r="B133" s="802"/>
      <c r="C133" s="349">
        <v>1</v>
      </c>
      <c r="D133" s="5" t="s">
        <v>1181</v>
      </c>
      <c r="E133" s="343" t="s">
        <v>33</v>
      </c>
      <c r="F133" s="803">
        <f t="shared" si="7"/>
        <v>1173</v>
      </c>
      <c r="G133" s="803"/>
      <c r="H133" s="804"/>
      <c r="I133" s="1196">
        <v>180</v>
      </c>
      <c r="J133" s="1181">
        <v>1173</v>
      </c>
      <c r="K133" s="833"/>
      <c r="L133" s="805">
        <f t="shared" si="8"/>
        <v>1173</v>
      </c>
      <c r="M133" s="806"/>
      <c r="O133" s="358"/>
    </row>
    <row r="134" spans="1:15" ht="17.25">
      <c r="A134" s="553">
        <v>128</v>
      </c>
      <c r="B134" s="802"/>
      <c r="C134" s="349">
        <v>2</v>
      </c>
      <c r="D134" s="5" t="s">
        <v>811</v>
      </c>
      <c r="E134" s="343" t="s">
        <v>33</v>
      </c>
      <c r="F134" s="803">
        <f t="shared" si="7"/>
        <v>110</v>
      </c>
      <c r="G134" s="803"/>
      <c r="H134" s="804"/>
      <c r="I134" s="1196"/>
      <c r="J134" s="1181">
        <v>110</v>
      </c>
      <c r="K134" s="833"/>
      <c r="L134" s="805">
        <f t="shared" si="8"/>
        <v>110</v>
      </c>
      <c r="M134" s="806"/>
      <c r="O134" s="358"/>
    </row>
    <row r="135" spans="1:15" s="791" customFormat="1" ht="25.5" customHeight="1">
      <c r="A135" s="553">
        <v>129</v>
      </c>
      <c r="B135" s="802">
        <v>3</v>
      </c>
      <c r="C135" s="349"/>
      <c r="D135" s="327" t="s">
        <v>178</v>
      </c>
      <c r="E135" s="29"/>
      <c r="F135" s="803"/>
      <c r="G135" s="810"/>
      <c r="H135" s="567"/>
      <c r="I135" s="1195"/>
      <c r="J135" s="1180"/>
      <c r="K135" s="832"/>
      <c r="L135" s="805"/>
      <c r="M135" s="577"/>
      <c r="O135" s="792"/>
    </row>
    <row r="136" spans="1:15" ht="129.75" customHeight="1">
      <c r="A136" s="553">
        <v>130</v>
      </c>
      <c r="B136" s="802"/>
      <c r="C136" s="349">
        <v>1</v>
      </c>
      <c r="D136" s="5" t="s">
        <v>1182</v>
      </c>
      <c r="E136" s="343" t="s">
        <v>33</v>
      </c>
      <c r="F136" s="803">
        <f t="shared" si="7"/>
        <v>4695</v>
      </c>
      <c r="G136" s="803"/>
      <c r="H136" s="804"/>
      <c r="I136" s="1196">
        <v>905</v>
      </c>
      <c r="J136" s="1181">
        <v>4695</v>
      </c>
      <c r="K136" s="833"/>
      <c r="L136" s="805">
        <f t="shared" si="8"/>
        <v>4695</v>
      </c>
      <c r="M136" s="806"/>
      <c r="O136" s="358"/>
    </row>
    <row r="137" spans="1:15" ht="17.25">
      <c r="A137" s="553">
        <v>131</v>
      </c>
      <c r="B137" s="802"/>
      <c r="C137" s="349">
        <v>2</v>
      </c>
      <c r="D137" s="5" t="s">
        <v>666</v>
      </c>
      <c r="E137" s="343" t="s">
        <v>33</v>
      </c>
      <c r="F137" s="803">
        <f t="shared" si="7"/>
        <v>189</v>
      </c>
      <c r="G137" s="803"/>
      <c r="H137" s="804"/>
      <c r="I137" s="1196"/>
      <c r="J137" s="1181">
        <v>200</v>
      </c>
      <c r="K137" s="833">
        <v>-11</v>
      </c>
      <c r="L137" s="805">
        <f t="shared" si="8"/>
        <v>189</v>
      </c>
      <c r="M137" s="806"/>
      <c r="O137" s="358"/>
    </row>
    <row r="138" spans="1:15" ht="17.25">
      <c r="A138" s="553">
        <v>132</v>
      </c>
      <c r="B138" s="802"/>
      <c r="C138" s="349">
        <v>3</v>
      </c>
      <c r="D138" s="5" t="s">
        <v>769</v>
      </c>
      <c r="E138" s="343" t="s">
        <v>33</v>
      </c>
      <c r="F138" s="803">
        <f t="shared" si="7"/>
        <v>511</v>
      </c>
      <c r="G138" s="803"/>
      <c r="H138" s="804"/>
      <c r="I138" s="1196"/>
      <c r="J138" s="1181">
        <v>500</v>
      </c>
      <c r="K138" s="833">
        <v>11</v>
      </c>
      <c r="L138" s="805">
        <f t="shared" si="8"/>
        <v>511</v>
      </c>
      <c r="M138" s="806"/>
      <c r="O138" s="358"/>
    </row>
    <row r="139" spans="1:15" s="791" customFormat="1" ht="25.5" customHeight="1">
      <c r="A139" s="553">
        <v>133</v>
      </c>
      <c r="B139" s="802">
        <v>3</v>
      </c>
      <c r="C139" s="349"/>
      <c r="D139" s="327" t="s">
        <v>179</v>
      </c>
      <c r="E139" s="29"/>
      <c r="F139" s="803"/>
      <c r="G139" s="810"/>
      <c r="H139" s="567"/>
      <c r="I139" s="1195"/>
      <c r="J139" s="1180"/>
      <c r="K139" s="832"/>
      <c r="L139" s="805"/>
      <c r="M139" s="577"/>
      <c r="O139" s="792"/>
    </row>
    <row r="140" spans="1:15" ht="17.25">
      <c r="A140" s="553">
        <v>134</v>
      </c>
      <c r="B140" s="802"/>
      <c r="C140" s="349">
        <v>1</v>
      </c>
      <c r="D140" s="5" t="s">
        <v>755</v>
      </c>
      <c r="E140" s="343"/>
      <c r="F140" s="803">
        <f t="shared" si="7"/>
        <v>280</v>
      </c>
      <c r="G140" s="803"/>
      <c r="H140" s="804"/>
      <c r="I140" s="1196">
        <v>200</v>
      </c>
      <c r="J140" s="1181">
        <v>280</v>
      </c>
      <c r="K140" s="833"/>
      <c r="L140" s="805">
        <f t="shared" si="8"/>
        <v>280</v>
      </c>
      <c r="M140" s="806"/>
      <c r="O140" s="358"/>
    </row>
    <row r="141" spans="1:15" ht="33">
      <c r="A141" s="553">
        <v>135</v>
      </c>
      <c r="B141" s="802"/>
      <c r="C141" s="349">
        <v>2</v>
      </c>
      <c r="D141" s="5" t="s">
        <v>1183</v>
      </c>
      <c r="E141" s="343" t="s">
        <v>33</v>
      </c>
      <c r="F141" s="803">
        <f t="shared" si="7"/>
        <v>565</v>
      </c>
      <c r="G141" s="803"/>
      <c r="H141" s="804"/>
      <c r="I141" s="1196">
        <v>125</v>
      </c>
      <c r="J141" s="1181">
        <v>565</v>
      </c>
      <c r="K141" s="833"/>
      <c r="L141" s="805">
        <f t="shared" si="8"/>
        <v>565</v>
      </c>
      <c r="M141" s="806"/>
      <c r="O141" s="358"/>
    </row>
    <row r="142" spans="1:15" s="791" customFormat="1" ht="25.5" customHeight="1">
      <c r="A142" s="553">
        <v>136</v>
      </c>
      <c r="B142" s="802">
        <v>3</v>
      </c>
      <c r="C142" s="349"/>
      <c r="D142" s="327" t="s">
        <v>768</v>
      </c>
      <c r="E142" s="29"/>
      <c r="F142" s="803"/>
      <c r="G142" s="810"/>
      <c r="H142" s="567"/>
      <c r="I142" s="1195"/>
      <c r="J142" s="1180"/>
      <c r="K142" s="832"/>
      <c r="L142" s="805"/>
      <c r="M142" s="577"/>
      <c r="O142" s="792"/>
    </row>
    <row r="143" spans="1:15" ht="49.5">
      <c r="A143" s="553">
        <v>137</v>
      </c>
      <c r="B143" s="802"/>
      <c r="C143" s="349">
        <v>1</v>
      </c>
      <c r="D143" s="5" t="s">
        <v>1184</v>
      </c>
      <c r="E143" s="343" t="s">
        <v>33</v>
      </c>
      <c r="F143" s="803">
        <f t="shared" si="7"/>
        <v>575</v>
      </c>
      <c r="G143" s="803"/>
      <c r="H143" s="804"/>
      <c r="I143" s="1196"/>
      <c r="J143" s="1181">
        <v>575</v>
      </c>
      <c r="K143" s="833"/>
      <c r="L143" s="805">
        <f t="shared" si="8"/>
        <v>575</v>
      </c>
      <c r="M143" s="806"/>
      <c r="O143" s="358"/>
    </row>
    <row r="144" spans="1:15" s="791" customFormat="1" ht="25.5" customHeight="1">
      <c r="A144" s="553">
        <v>138</v>
      </c>
      <c r="B144" s="802">
        <v>4</v>
      </c>
      <c r="C144" s="349"/>
      <c r="D144" s="327" t="s">
        <v>52</v>
      </c>
      <c r="E144" s="29"/>
      <c r="F144" s="803"/>
      <c r="G144" s="810"/>
      <c r="H144" s="567"/>
      <c r="I144" s="1195"/>
      <c r="J144" s="1180"/>
      <c r="K144" s="832"/>
      <c r="L144" s="805"/>
      <c r="M144" s="577"/>
      <c r="O144" s="792"/>
    </row>
    <row r="145" spans="1:15" ht="147.75" customHeight="1">
      <c r="A145" s="553">
        <v>139</v>
      </c>
      <c r="B145" s="802"/>
      <c r="C145" s="349">
        <v>1</v>
      </c>
      <c r="D145" s="5" t="s">
        <v>799</v>
      </c>
      <c r="E145" s="343" t="s">
        <v>33</v>
      </c>
      <c r="F145" s="803">
        <f t="shared" si="7"/>
        <v>1604</v>
      </c>
      <c r="G145" s="803"/>
      <c r="H145" s="804"/>
      <c r="I145" s="1196">
        <v>900</v>
      </c>
      <c r="J145" s="1181">
        <v>4200</v>
      </c>
      <c r="K145" s="833">
        <v>-2596</v>
      </c>
      <c r="L145" s="805">
        <f t="shared" si="8"/>
        <v>1604</v>
      </c>
      <c r="M145" s="806"/>
      <c r="O145" s="358"/>
    </row>
    <row r="146" spans="1:15" ht="33">
      <c r="A146" s="553">
        <v>140</v>
      </c>
      <c r="B146" s="802"/>
      <c r="C146" s="349">
        <v>2</v>
      </c>
      <c r="D146" s="5" t="s">
        <v>653</v>
      </c>
      <c r="E146" s="343" t="s">
        <v>33</v>
      </c>
      <c r="F146" s="803">
        <f t="shared" si="7"/>
        <v>5000</v>
      </c>
      <c r="G146" s="803"/>
      <c r="H146" s="804"/>
      <c r="I146" s="1196"/>
      <c r="J146" s="1181">
        <v>5000</v>
      </c>
      <c r="K146" s="833"/>
      <c r="L146" s="805">
        <f t="shared" si="8"/>
        <v>5000</v>
      </c>
      <c r="M146" s="806"/>
      <c r="O146" s="358"/>
    </row>
    <row r="147" spans="1:15" ht="17.25">
      <c r="A147" s="553">
        <v>141</v>
      </c>
      <c r="B147" s="802"/>
      <c r="C147" s="349">
        <v>3</v>
      </c>
      <c r="D147" s="5" t="s">
        <v>1002</v>
      </c>
      <c r="E147" s="343" t="s">
        <v>33</v>
      </c>
      <c r="F147" s="803">
        <f>SUM(G147:H147,L147,M147)</f>
        <v>310</v>
      </c>
      <c r="G147" s="803"/>
      <c r="H147" s="804"/>
      <c r="I147" s="1196"/>
      <c r="J147" s="1181"/>
      <c r="K147" s="833">
        <v>310</v>
      </c>
      <c r="L147" s="805">
        <f t="shared" si="8"/>
        <v>310</v>
      </c>
      <c r="M147" s="806"/>
      <c r="O147" s="358"/>
    </row>
    <row r="148" spans="1:15" ht="17.25">
      <c r="A148" s="553">
        <v>142</v>
      </c>
      <c r="B148" s="802"/>
      <c r="C148" s="349">
        <v>4</v>
      </c>
      <c r="D148" s="5" t="s">
        <v>1185</v>
      </c>
      <c r="E148" s="343" t="s">
        <v>33</v>
      </c>
      <c r="F148" s="803">
        <f t="shared" si="7"/>
        <v>2286</v>
      </c>
      <c r="G148" s="803"/>
      <c r="H148" s="804"/>
      <c r="I148" s="1196"/>
      <c r="J148" s="1181"/>
      <c r="K148" s="833">
        <v>2286</v>
      </c>
      <c r="L148" s="805">
        <f t="shared" si="8"/>
        <v>2286</v>
      </c>
      <c r="M148" s="806"/>
      <c r="O148" s="358"/>
    </row>
    <row r="149" spans="1:15" s="791" customFormat="1" ht="30" customHeight="1">
      <c r="A149" s="553">
        <v>143</v>
      </c>
      <c r="B149" s="802">
        <v>5</v>
      </c>
      <c r="C149" s="349"/>
      <c r="D149" s="327" t="s">
        <v>180</v>
      </c>
      <c r="E149" s="29"/>
      <c r="F149" s="803"/>
      <c r="G149" s="810"/>
      <c r="H149" s="567"/>
      <c r="I149" s="1195"/>
      <c r="J149" s="1180"/>
      <c r="K149" s="832"/>
      <c r="L149" s="805"/>
      <c r="M149" s="577"/>
      <c r="O149" s="792"/>
    </row>
    <row r="150" spans="1:15" ht="159.75" customHeight="1">
      <c r="A150" s="553">
        <v>144</v>
      </c>
      <c r="B150" s="802"/>
      <c r="C150" s="349">
        <v>1</v>
      </c>
      <c r="D150" s="5" t="s">
        <v>1186</v>
      </c>
      <c r="E150" s="343" t="s">
        <v>33</v>
      </c>
      <c r="F150" s="803">
        <f t="shared" si="7"/>
        <v>6700</v>
      </c>
      <c r="G150" s="803"/>
      <c r="H150" s="804"/>
      <c r="I150" s="1196">
        <v>380</v>
      </c>
      <c r="J150" s="1181">
        <v>6700</v>
      </c>
      <c r="K150" s="833"/>
      <c r="L150" s="805">
        <f t="shared" si="8"/>
        <v>6700</v>
      </c>
      <c r="M150" s="806"/>
      <c r="O150" s="358"/>
    </row>
    <row r="151" spans="1:15" ht="17.25">
      <c r="A151" s="553">
        <v>145</v>
      </c>
      <c r="B151" s="802"/>
      <c r="C151" s="349">
        <v>2</v>
      </c>
      <c r="D151" s="5" t="s">
        <v>655</v>
      </c>
      <c r="E151" s="343" t="s">
        <v>33</v>
      </c>
      <c r="F151" s="803">
        <f t="shared" si="7"/>
        <v>1036</v>
      </c>
      <c r="G151" s="803"/>
      <c r="H151" s="804"/>
      <c r="I151" s="1196"/>
      <c r="J151" s="1181">
        <v>1036</v>
      </c>
      <c r="K151" s="833"/>
      <c r="L151" s="805">
        <f t="shared" si="8"/>
        <v>1036</v>
      </c>
      <c r="M151" s="806"/>
      <c r="O151" s="358"/>
    </row>
    <row r="152" spans="1:15" ht="17.25">
      <c r="A152" s="553">
        <v>146</v>
      </c>
      <c r="B152" s="802"/>
      <c r="C152" s="349">
        <v>3</v>
      </c>
      <c r="D152" s="5" t="s">
        <v>656</v>
      </c>
      <c r="E152" s="343" t="s">
        <v>33</v>
      </c>
      <c r="F152" s="803">
        <f t="shared" si="7"/>
        <v>466</v>
      </c>
      <c r="G152" s="803"/>
      <c r="H152" s="804"/>
      <c r="I152" s="1196"/>
      <c r="J152" s="1181">
        <v>466</v>
      </c>
      <c r="K152" s="833"/>
      <c r="L152" s="805">
        <f t="shared" si="8"/>
        <v>466</v>
      </c>
      <c r="M152" s="806"/>
      <c r="O152" s="358"/>
    </row>
    <row r="153" spans="1:15" ht="17.25">
      <c r="A153" s="553">
        <v>147</v>
      </c>
      <c r="B153" s="802"/>
      <c r="C153" s="349">
        <v>4</v>
      </c>
      <c r="D153" s="5" t="s">
        <v>657</v>
      </c>
      <c r="E153" s="343" t="s">
        <v>33</v>
      </c>
      <c r="F153" s="803">
        <f t="shared" si="7"/>
        <v>285</v>
      </c>
      <c r="G153" s="803"/>
      <c r="H153" s="804"/>
      <c r="I153" s="1196"/>
      <c r="J153" s="1181">
        <v>285</v>
      </c>
      <c r="K153" s="833"/>
      <c r="L153" s="805">
        <f t="shared" si="8"/>
        <v>285</v>
      </c>
      <c r="M153" s="806"/>
      <c r="O153" s="358"/>
    </row>
    <row r="154" spans="1:15" ht="54" customHeight="1">
      <c r="A154" s="553">
        <v>148</v>
      </c>
      <c r="B154" s="802"/>
      <c r="C154" s="349">
        <v>5</v>
      </c>
      <c r="D154" s="5" t="s">
        <v>1187</v>
      </c>
      <c r="E154" s="343" t="s">
        <v>33</v>
      </c>
      <c r="F154" s="803">
        <f t="shared" si="7"/>
        <v>1052</v>
      </c>
      <c r="G154" s="803"/>
      <c r="H154" s="804"/>
      <c r="I154" s="1196"/>
      <c r="J154" s="1181">
        <v>1052</v>
      </c>
      <c r="K154" s="833"/>
      <c r="L154" s="805">
        <f t="shared" si="8"/>
        <v>1052</v>
      </c>
      <c r="M154" s="806"/>
      <c r="O154" s="358"/>
    </row>
    <row r="155" spans="1:15" s="791" customFormat="1" ht="30" customHeight="1">
      <c r="A155" s="553">
        <v>149</v>
      </c>
      <c r="B155" s="802">
        <v>5</v>
      </c>
      <c r="C155" s="349"/>
      <c r="D155" s="327" t="s">
        <v>181</v>
      </c>
      <c r="E155" s="29"/>
      <c r="F155" s="803"/>
      <c r="G155" s="810"/>
      <c r="H155" s="567"/>
      <c r="I155" s="1195"/>
      <c r="J155" s="1180"/>
      <c r="K155" s="832"/>
      <c r="L155" s="805"/>
      <c r="M155" s="577"/>
      <c r="O155" s="792"/>
    </row>
    <row r="156" spans="1:15" ht="99">
      <c r="A156" s="553">
        <v>150</v>
      </c>
      <c r="B156" s="802"/>
      <c r="C156" s="349">
        <v>1</v>
      </c>
      <c r="D156" s="5" t="s">
        <v>968</v>
      </c>
      <c r="E156" s="343" t="s">
        <v>33</v>
      </c>
      <c r="F156" s="803">
        <f t="shared" si="7"/>
        <v>3385</v>
      </c>
      <c r="G156" s="803"/>
      <c r="H156" s="804"/>
      <c r="I156" s="1196">
        <v>95</v>
      </c>
      <c r="J156" s="1181">
        <v>3385</v>
      </c>
      <c r="K156" s="833"/>
      <c r="L156" s="805">
        <f t="shared" si="8"/>
        <v>3385</v>
      </c>
      <c r="M156" s="806"/>
      <c r="O156" s="358"/>
    </row>
    <row r="157" spans="1:15" ht="17.25">
      <c r="A157" s="553">
        <v>151</v>
      </c>
      <c r="B157" s="802"/>
      <c r="C157" s="349">
        <v>2</v>
      </c>
      <c r="D157" s="5" t="s">
        <v>969</v>
      </c>
      <c r="E157" s="343" t="s">
        <v>33</v>
      </c>
      <c r="F157" s="803">
        <f t="shared" si="7"/>
        <v>350</v>
      </c>
      <c r="G157" s="803"/>
      <c r="H157" s="804"/>
      <c r="I157" s="1196"/>
      <c r="J157" s="1181">
        <v>350</v>
      </c>
      <c r="K157" s="833"/>
      <c r="L157" s="805">
        <f t="shared" si="8"/>
        <v>350</v>
      </c>
      <c r="M157" s="806"/>
      <c r="O157" s="358"/>
    </row>
    <row r="158" spans="1:15" ht="33">
      <c r="A158" s="553">
        <v>152</v>
      </c>
      <c r="B158" s="802"/>
      <c r="C158" s="349">
        <v>3</v>
      </c>
      <c r="D158" s="5" t="s">
        <v>665</v>
      </c>
      <c r="E158" s="343" t="s">
        <v>33</v>
      </c>
      <c r="F158" s="803">
        <f t="shared" si="7"/>
        <v>352</v>
      </c>
      <c r="G158" s="803"/>
      <c r="H158" s="804"/>
      <c r="I158" s="1196"/>
      <c r="J158" s="1181">
        <v>352</v>
      </c>
      <c r="K158" s="833"/>
      <c r="L158" s="805">
        <f t="shared" si="8"/>
        <v>352</v>
      </c>
      <c r="M158" s="806"/>
      <c r="O158" s="358"/>
    </row>
    <row r="159" spans="1:15" ht="17.25">
      <c r="A159" s="553">
        <v>153</v>
      </c>
      <c r="B159" s="802"/>
      <c r="C159" s="349">
        <v>4</v>
      </c>
      <c r="D159" s="5" t="s">
        <v>655</v>
      </c>
      <c r="E159" s="343" t="s">
        <v>33</v>
      </c>
      <c r="F159" s="803">
        <f t="shared" si="7"/>
        <v>1500</v>
      </c>
      <c r="G159" s="803"/>
      <c r="H159" s="804"/>
      <c r="I159" s="1196"/>
      <c r="J159" s="1181">
        <v>1500</v>
      </c>
      <c r="K159" s="833"/>
      <c r="L159" s="805">
        <f t="shared" si="8"/>
        <v>1500</v>
      </c>
      <c r="M159" s="806"/>
      <c r="O159" s="358"/>
    </row>
    <row r="160" spans="1:15" ht="17.25">
      <c r="A160" s="553">
        <v>154</v>
      </c>
      <c r="B160" s="802"/>
      <c r="C160" s="349">
        <v>5</v>
      </c>
      <c r="D160" s="5" t="s">
        <v>1188</v>
      </c>
      <c r="E160" s="343" t="s">
        <v>33</v>
      </c>
      <c r="F160" s="803">
        <f t="shared" si="7"/>
        <v>500</v>
      </c>
      <c r="G160" s="803"/>
      <c r="H160" s="804"/>
      <c r="I160" s="1196"/>
      <c r="J160" s="1181">
        <v>500</v>
      </c>
      <c r="K160" s="833"/>
      <c r="L160" s="805">
        <f t="shared" si="8"/>
        <v>500</v>
      </c>
      <c r="M160" s="806"/>
      <c r="O160" s="358"/>
    </row>
    <row r="161" spans="1:15" ht="17.25">
      <c r="A161" s="553">
        <v>155</v>
      </c>
      <c r="B161" s="802"/>
      <c r="C161" s="349">
        <v>6</v>
      </c>
      <c r="D161" s="5" t="s">
        <v>658</v>
      </c>
      <c r="E161" s="343" t="s">
        <v>33</v>
      </c>
      <c r="F161" s="803">
        <f t="shared" si="7"/>
        <v>1055</v>
      </c>
      <c r="G161" s="803"/>
      <c r="H161" s="804"/>
      <c r="I161" s="1196"/>
      <c r="J161" s="1181">
        <v>1055</v>
      </c>
      <c r="K161" s="833"/>
      <c r="L161" s="805">
        <f t="shared" si="8"/>
        <v>1055</v>
      </c>
      <c r="M161" s="806"/>
      <c r="O161" s="358"/>
    </row>
    <row r="162" spans="1:15" ht="17.25">
      <c r="A162" s="553">
        <v>156</v>
      </c>
      <c r="B162" s="802"/>
      <c r="C162" s="349">
        <v>7</v>
      </c>
      <c r="D162" s="5" t="s">
        <v>659</v>
      </c>
      <c r="E162" s="343" t="s">
        <v>33</v>
      </c>
      <c r="F162" s="803">
        <f t="shared" si="7"/>
        <v>520</v>
      </c>
      <c r="G162" s="803"/>
      <c r="H162" s="804"/>
      <c r="I162" s="1196"/>
      <c r="J162" s="1181">
        <v>520</v>
      </c>
      <c r="K162" s="833"/>
      <c r="L162" s="805">
        <f t="shared" si="8"/>
        <v>520</v>
      </c>
      <c r="M162" s="806"/>
      <c r="O162" s="358"/>
    </row>
    <row r="163" spans="1:15" ht="17.25">
      <c r="A163" s="553">
        <v>157</v>
      </c>
      <c r="B163" s="802"/>
      <c r="C163" s="349">
        <v>8</v>
      </c>
      <c r="D163" s="5" t="s">
        <v>657</v>
      </c>
      <c r="E163" s="343" t="s">
        <v>33</v>
      </c>
      <c r="F163" s="803">
        <f t="shared" si="7"/>
        <v>290</v>
      </c>
      <c r="G163" s="803"/>
      <c r="H163" s="804"/>
      <c r="I163" s="1196"/>
      <c r="J163" s="1181">
        <v>290</v>
      </c>
      <c r="K163" s="833"/>
      <c r="L163" s="805">
        <f t="shared" si="8"/>
        <v>290</v>
      </c>
      <c r="M163" s="806"/>
      <c r="O163" s="358"/>
    </row>
    <row r="164" spans="1:15" s="791" customFormat="1" ht="25.5" customHeight="1">
      <c r="A164" s="1499">
        <v>158</v>
      </c>
      <c r="B164" s="802">
        <v>6</v>
      </c>
      <c r="C164" s="349"/>
      <c r="D164" s="327" t="s">
        <v>57</v>
      </c>
      <c r="E164" s="29"/>
      <c r="F164" s="803"/>
      <c r="G164" s="810"/>
      <c r="H164" s="567"/>
      <c r="I164" s="1195"/>
      <c r="J164" s="1180"/>
      <c r="K164" s="832"/>
      <c r="L164" s="805"/>
      <c r="M164" s="577"/>
      <c r="O164" s="792"/>
    </row>
    <row r="165" spans="1:15" ht="126" customHeight="1">
      <c r="A165" s="553">
        <v>159</v>
      </c>
      <c r="B165" s="802"/>
      <c r="C165" s="349">
        <v>1</v>
      </c>
      <c r="D165" s="5" t="s">
        <v>1189</v>
      </c>
      <c r="E165" s="343" t="s">
        <v>33</v>
      </c>
      <c r="F165" s="803">
        <f t="shared" si="7"/>
        <v>4138</v>
      </c>
      <c r="G165" s="803"/>
      <c r="H165" s="804"/>
      <c r="I165" s="1196">
        <v>393</v>
      </c>
      <c r="J165" s="1181">
        <v>1008</v>
      </c>
      <c r="K165" s="833">
        <v>3130</v>
      </c>
      <c r="L165" s="805">
        <f t="shared" si="8"/>
        <v>4138</v>
      </c>
      <c r="M165" s="806"/>
      <c r="O165" s="358"/>
    </row>
    <row r="166" spans="1:15" ht="36.75" customHeight="1">
      <c r="A166" s="553">
        <v>160</v>
      </c>
      <c r="B166" s="802"/>
      <c r="C166" s="349">
        <v>2</v>
      </c>
      <c r="D166" s="5" t="s">
        <v>1206</v>
      </c>
      <c r="E166" s="343" t="s">
        <v>33</v>
      </c>
      <c r="F166" s="803">
        <f t="shared" si="7"/>
        <v>804</v>
      </c>
      <c r="G166" s="803"/>
      <c r="H166" s="804"/>
      <c r="I166" s="1196"/>
      <c r="J166" s="1181">
        <v>413</v>
      </c>
      <c r="K166" s="833">
        <v>391</v>
      </c>
      <c r="L166" s="805">
        <f t="shared" si="8"/>
        <v>804</v>
      </c>
      <c r="M166" s="806"/>
      <c r="O166" s="358"/>
    </row>
    <row r="167" spans="1:15" ht="17.25">
      <c r="A167" s="553">
        <v>161</v>
      </c>
      <c r="B167" s="802"/>
      <c r="C167" s="349">
        <v>3</v>
      </c>
      <c r="D167" s="5" t="s">
        <v>662</v>
      </c>
      <c r="E167" s="343" t="s">
        <v>33</v>
      </c>
      <c r="F167" s="803">
        <f t="shared" si="7"/>
        <v>250</v>
      </c>
      <c r="G167" s="803"/>
      <c r="H167" s="804"/>
      <c r="I167" s="1196"/>
      <c r="J167" s="1181">
        <v>250</v>
      </c>
      <c r="K167" s="833"/>
      <c r="L167" s="805">
        <f t="shared" si="8"/>
        <v>250</v>
      </c>
      <c r="M167" s="806"/>
      <c r="O167" s="358"/>
    </row>
    <row r="168" spans="1:15" ht="17.25">
      <c r="A168" s="553">
        <v>162</v>
      </c>
      <c r="B168" s="802"/>
      <c r="C168" s="349">
        <v>4</v>
      </c>
      <c r="D168" s="5" t="s">
        <v>663</v>
      </c>
      <c r="E168" s="343" t="s">
        <v>33</v>
      </c>
      <c r="F168" s="803">
        <f t="shared" si="7"/>
        <v>250</v>
      </c>
      <c r="G168" s="803"/>
      <c r="H168" s="804"/>
      <c r="I168" s="1196"/>
      <c r="J168" s="1181">
        <v>250</v>
      </c>
      <c r="K168" s="833"/>
      <c r="L168" s="805">
        <f t="shared" si="8"/>
        <v>250</v>
      </c>
      <c r="M168" s="806"/>
      <c r="O168" s="358"/>
    </row>
    <row r="169" spans="1:15" ht="17.25">
      <c r="A169" s="553">
        <v>163</v>
      </c>
      <c r="B169" s="802"/>
      <c r="C169" s="349">
        <v>5</v>
      </c>
      <c r="D169" s="5" t="s">
        <v>664</v>
      </c>
      <c r="E169" s="343" t="s">
        <v>33</v>
      </c>
      <c r="F169" s="803">
        <f t="shared" si="7"/>
        <v>600</v>
      </c>
      <c r="G169" s="803"/>
      <c r="H169" s="804"/>
      <c r="I169" s="1196"/>
      <c r="J169" s="1181">
        <v>600</v>
      </c>
      <c r="K169" s="833"/>
      <c r="L169" s="805">
        <f t="shared" si="8"/>
        <v>600</v>
      </c>
      <c r="M169" s="806"/>
      <c r="O169" s="358"/>
    </row>
    <row r="170" spans="1:15" ht="17.25">
      <c r="A170" s="553">
        <v>164</v>
      </c>
      <c r="B170" s="802"/>
      <c r="C170" s="349">
        <v>6</v>
      </c>
      <c r="D170" s="5" t="s">
        <v>767</v>
      </c>
      <c r="E170" s="343" t="s">
        <v>33</v>
      </c>
      <c r="F170" s="803">
        <f t="shared" si="7"/>
        <v>420</v>
      </c>
      <c r="G170" s="803"/>
      <c r="H170" s="804"/>
      <c r="I170" s="1196"/>
      <c r="J170" s="1181">
        <v>420</v>
      </c>
      <c r="K170" s="833"/>
      <c r="L170" s="805">
        <f t="shared" si="8"/>
        <v>420</v>
      </c>
      <c r="M170" s="806"/>
      <c r="O170" s="358"/>
    </row>
    <row r="171" spans="1:15" s="791" customFormat="1" ht="25.5" customHeight="1">
      <c r="A171" s="1499">
        <v>165</v>
      </c>
      <c r="B171" s="802">
        <v>6</v>
      </c>
      <c r="C171" s="349"/>
      <c r="D171" s="327" t="s">
        <v>182</v>
      </c>
      <c r="E171" s="29"/>
      <c r="F171" s="803"/>
      <c r="G171" s="810"/>
      <c r="H171" s="567"/>
      <c r="I171" s="1195"/>
      <c r="J171" s="1180"/>
      <c r="K171" s="832"/>
      <c r="L171" s="805"/>
      <c r="M171" s="577"/>
      <c r="O171" s="792"/>
    </row>
    <row r="172" spans="1:15" ht="66">
      <c r="A172" s="553">
        <v>166</v>
      </c>
      <c r="B172" s="802"/>
      <c r="C172" s="349">
        <v>1</v>
      </c>
      <c r="D172" s="5" t="s">
        <v>1190</v>
      </c>
      <c r="E172" s="343" t="s">
        <v>33</v>
      </c>
      <c r="F172" s="803">
        <f t="shared" si="7"/>
        <v>771</v>
      </c>
      <c r="G172" s="803"/>
      <c r="H172" s="804"/>
      <c r="I172" s="1196">
        <v>100</v>
      </c>
      <c r="J172" s="1181">
        <v>430</v>
      </c>
      <c r="K172" s="833">
        <v>341</v>
      </c>
      <c r="L172" s="805">
        <f t="shared" si="8"/>
        <v>771</v>
      </c>
      <c r="M172" s="806"/>
      <c r="O172" s="358"/>
    </row>
    <row r="173" spans="1:15" s="791" customFormat="1" ht="30" customHeight="1">
      <c r="A173" s="1499">
        <v>167</v>
      </c>
      <c r="B173" s="802">
        <v>7</v>
      </c>
      <c r="C173" s="349"/>
      <c r="D173" s="327" t="s">
        <v>104</v>
      </c>
      <c r="E173" s="29"/>
      <c r="F173" s="803"/>
      <c r="G173" s="810"/>
      <c r="H173" s="567"/>
      <c r="I173" s="1195"/>
      <c r="J173" s="1180"/>
      <c r="K173" s="832"/>
      <c r="L173" s="805"/>
      <c r="M173" s="577"/>
      <c r="O173" s="792"/>
    </row>
    <row r="174" spans="1:15" ht="69.75" customHeight="1">
      <c r="A174" s="553">
        <v>168</v>
      </c>
      <c r="B174" s="802"/>
      <c r="C174" s="349">
        <v>1</v>
      </c>
      <c r="D174" s="5" t="s">
        <v>970</v>
      </c>
      <c r="E174" s="343" t="s">
        <v>33</v>
      </c>
      <c r="F174" s="803">
        <f t="shared" si="7"/>
        <v>460</v>
      </c>
      <c r="G174" s="803"/>
      <c r="H174" s="804"/>
      <c r="I174" s="1196">
        <v>345</v>
      </c>
      <c r="J174" s="1181">
        <v>460</v>
      </c>
      <c r="K174" s="833"/>
      <c r="L174" s="805">
        <f t="shared" si="8"/>
        <v>460</v>
      </c>
      <c r="M174" s="806"/>
      <c r="O174" s="358"/>
    </row>
    <row r="175" spans="1:15" ht="17.25">
      <c r="A175" s="553">
        <v>169</v>
      </c>
      <c r="B175" s="802"/>
      <c r="C175" s="349">
        <v>2</v>
      </c>
      <c r="D175" s="811" t="s">
        <v>183</v>
      </c>
      <c r="E175" s="343" t="s">
        <v>33</v>
      </c>
      <c r="F175" s="803">
        <f t="shared" si="7"/>
        <v>950</v>
      </c>
      <c r="G175" s="803"/>
      <c r="H175" s="804"/>
      <c r="I175" s="1196">
        <v>950</v>
      </c>
      <c r="J175" s="1181">
        <v>950</v>
      </c>
      <c r="K175" s="833"/>
      <c r="L175" s="805">
        <f t="shared" si="8"/>
        <v>950</v>
      </c>
      <c r="M175" s="806"/>
      <c r="O175" s="358"/>
    </row>
    <row r="176" spans="1:15" ht="17.25">
      <c r="A176" s="553">
        <v>170</v>
      </c>
      <c r="B176" s="802"/>
      <c r="C176" s="349">
        <v>3</v>
      </c>
      <c r="D176" s="811" t="s">
        <v>184</v>
      </c>
      <c r="E176" s="343" t="s">
        <v>33</v>
      </c>
      <c r="F176" s="803">
        <f t="shared" si="7"/>
        <v>370</v>
      </c>
      <c r="G176" s="803"/>
      <c r="H176" s="804"/>
      <c r="I176" s="1196">
        <v>370</v>
      </c>
      <c r="J176" s="1181">
        <v>370</v>
      </c>
      <c r="K176" s="833"/>
      <c r="L176" s="805">
        <f t="shared" si="8"/>
        <v>370</v>
      </c>
      <c r="M176" s="806"/>
      <c r="O176" s="358"/>
    </row>
    <row r="177" spans="1:15" ht="17.25">
      <c r="A177" s="553">
        <v>171</v>
      </c>
      <c r="B177" s="802"/>
      <c r="C177" s="349">
        <v>4</v>
      </c>
      <c r="D177" s="811" t="s">
        <v>654</v>
      </c>
      <c r="E177" s="343" t="s">
        <v>33</v>
      </c>
      <c r="F177" s="803">
        <f t="shared" si="7"/>
        <v>770</v>
      </c>
      <c r="G177" s="803"/>
      <c r="H177" s="804"/>
      <c r="I177" s="1196"/>
      <c r="J177" s="1181">
        <v>770</v>
      </c>
      <c r="K177" s="833"/>
      <c r="L177" s="805">
        <f t="shared" si="8"/>
        <v>770</v>
      </c>
      <c r="M177" s="806"/>
      <c r="O177" s="358"/>
    </row>
    <row r="178" spans="1:15" ht="17.25">
      <c r="A178" s="553">
        <v>172</v>
      </c>
      <c r="B178" s="802"/>
      <c r="C178" s="349">
        <v>5</v>
      </c>
      <c r="D178" s="811" t="s">
        <v>791</v>
      </c>
      <c r="E178" s="343" t="s">
        <v>33</v>
      </c>
      <c r="F178" s="803">
        <f t="shared" si="7"/>
        <v>230</v>
      </c>
      <c r="G178" s="803"/>
      <c r="H178" s="804"/>
      <c r="I178" s="1196"/>
      <c r="J178" s="1181">
        <v>230</v>
      </c>
      <c r="K178" s="833"/>
      <c r="L178" s="805">
        <f t="shared" si="8"/>
        <v>230</v>
      </c>
      <c r="M178" s="806"/>
      <c r="O178" s="358"/>
    </row>
    <row r="179" spans="1:15" s="791" customFormat="1" ht="30" customHeight="1">
      <c r="A179" s="1499">
        <v>173</v>
      </c>
      <c r="B179" s="802">
        <v>8</v>
      </c>
      <c r="C179" s="349"/>
      <c r="D179" s="327" t="s">
        <v>185</v>
      </c>
      <c r="E179" s="29"/>
      <c r="F179" s="803"/>
      <c r="G179" s="810"/>
      <c r="H179" s="567"/>
      <c r="I179" s="1195"/>
      <c r="J179" s="1180"/>
      <c r="K179" s="832"/>
      <c r="L179" s="805"/>
      <c r="M179" s="577"/>
      <c r="O179" s="792"/>
    </row>
    <row r="180" spans="1:15" s="791" customFormat="1" ht="17.25">
      <c r="A180" s="553">
        <v>174</v>
      </c>
      <c r="B180" s="802"/>
      <c r="C180" s="349"/>
      <c r="D180" s="327" t="s">
        <v>186</v>
      </c>
      <c r="E180" s="29"/>
      <c r="F180" s="803"/>
      <c r="G180" s="812"/>
      <c r="H180" s="813"/>
      <c r="I180" s="1198"/>
      <c r="J180" s="1183"/>
      <c r="K180" s="834"/>
      <c r="L180" s="805"/>
      <c r="M180" s="577"/>
      <c r="O180" s="792"/>
    </row>
    <row r="181" spans="1:15" ht="17.25">
      <c r="A181" s="553">
        <v>175</v>
      </c>
      <c r="B181" s="802"/>
      <c r="C181" s="349">
        <v>1</v>
      </c>
      <c r="D181" s="5" t="s">
        <v>563</v>
      </c>
      <c r="E181" s="343" t="s">
        <v>33</v>
      </c>
      <c r="F181" s="803">
        <f t="shared" si="7"/>
        <v>180</v>
      </c>
      <c r="G181" s="803"/>
      <c r="H181" s="804"/>
      <c r="I181" s="1196">
        <v>180</v>
      </c>
      <c r="J181" s="1181">
        <v>180</v>
      </c>
      <c r="K181" s="833"/>
      <c r="L181" s="805">
        <f t="shared" si="8"/>
        <v>180</v>
      </c>
      <c r="M181" s="806"/>
      <c r="O181" s="358"/>
    </row>
    <row r="182" spans="1:15" ht="17.25">
      <c r="A182" s="553">
        <v>176</v>
      </c>
      <c r="B182" s="802"/>
      <c r="C182" s="349">
        <v>2</v>
      </c>
      <c r="D182" s="5" t="s">
        <v>667</v>
      </c>
      <c r="E182" s="343" t="s">
        <v>33</v>
      </c>
      <c r="F182" s="803">
        <f t="shared" si="7"/>
        <v>148</v>
      </c>
      <c r="G182" s="803"/>
      <c r="H182" s="804"/>
      <c r="I182" s="1196"/>
      <c r="J182" s="1181">
        <v>148</v>
      </c>
      <c r="K182" s="833"/>
      <c r="L182" s="805">
        <f t="shared" si="8"/>
        <v>148</v>
      </c>
      <c r="M182" s="806"/>
      <c r="O182" s="358"/>
    </row>
    <row r="183" spans="1:15" s="791" customFormat="1" ht="25.5" customHeight="1">
      <c r="A183" s="1499">
        <v>177</v>
      </c>
      <c r="B183" s="802"/>
      <c r="C183" s="349"/>
      <c r="D183" s="327" t="s">
        <v>187</v>
      </c>
      <c r="E183" s="29"/>
      <c r="F183" s="803"/>
      <c r="G183" s="810"/>
      <c r="H183" s="567"/>
      <c r="I183" s="1195"/>
      <c r="J183" s="1180"/>
      <c r="K183" s="832"/>
      <c r="L183" s="805"/>
      <c r="M183" s="577"/>
      <c r="O183" s="792"/>
    </row>
    <row r="184" spans="1:15" ht="17.25">
      <c r="A184" s="553">
        <v>178</v>
      </c>
      <c r="B184" s="802"/>
      <c r="C184" s="349">
        <v>1</v>
      </c>
      <c r="D184" s="5" t="s">
        <v>564</v>
      </c>
      <c r="E184" s="343" t="s">
        <v>33</v>
      </c>
      <c r="F184" s="803">
        <f t="shared" si="7"/>
        <v>110</v>
      </c>
      <c r="G184" s="803"/>
      <c r="H184" s="804"/>
      <c r="I184" s="1196">
        <v>110</v>
      </c>
      <c r="J184" s="1181">
        <v>110</v>
      </c>
      <c r="K184" s="833"/>
      <c r="L184" s="805">
        <f t="shared" si="8"/>
        <v>110</v>
      </c>
      <c r="M184" s="806"/>
      <c r="O184" s="358"/>
    </row>
    <row r="185" spans="1:15" ht="17.25">
      <c r="A185" s="553">
        <v>179</v>
      </c>
      <c r="B185" s="802"/>
      <c r="C185" s="349">
        <v>2</v>
      </c>
      <c r="D185" s="5" t="s">
        <v>667</v>
      </c>
      <c r="E185" s="343" t="s">
        <v>33</v>
      </c>
      <c r="F185" s="803">
        <f t="shared" si="7"/>
        <v>148</v>
      </c>
      <c r="G185" s="803"/>
      <c r="H185" s="804"/>
      <c r="I185" s="1196"/>
      <c r="J185" s="1181">
        <v>148</v>
      </c>
      <c r="K185" s="833"/>
      <c r="L185" s="805">
        <f t="shared" si="8"/>
        <v>148</v>
      </c>
      <c r="M185" s="806"/>
      <c r="O185" s="358"/>
    </row>
    <row r="186" spans="1:15" s="791" customFormat="1" ht="19.5" customHeight="1">
      <c r="A186" s="1499">
        <v>180</v>
      </c>
      <c r="B186" s="802"/>
      <c r="C186" s="349"/>
      <c r="D186" s="327" t="s">
        <v>188</v>
      </c>
      <c r="E186" s="29"/>
      <c r="F186" s="803"/>
      <c r="G186" s="812"/>
      <c r="H186" s="813"/>
      <c r="I186" s="1198"/>
      <c r="J186" s="1183"/>
      <c r="K186" s="834"/>
      <c r="L186" s="805"/>
      <c r="M186" s="577"/>
      <c r="O186" s="792"/>
    </row>
    <row r="187" spans="1:15" ht="17.25">
      <c r="A187" s="553">
        <v>181</v>
      </c>
      <c r="B187" s="802"/>
      <c r="C187" s="349">
        <v>1</v>
      </c>
      <c r="D187" s="5" t="s">
        <v>565</v>
      </c>
      <c r="E187" s="343" t="s">
        <v>33</v>
      </c>
      <c r="F187" s="803">
        <f t="shared" si="7"/>
        <v>640</v>
      </c>
      <c r="G187" s="803"/>
      <c r="H187" s="804"/>
      <c r="I187" s="1196">
        <v>340</v>
      </c>
      <c r="J187" s="1181">
        <v>640</v>
      </c>
      <c r="K187" s="833"/>
      <c r="L187" s="805">
        <f t="shared" si="8"/>
        <v>640</v>
      </c>
      <c r="M187" s="806"/>
      <c r="O187" s="358"/>
    </row>
    <row r="188" spans="1:15" ht="17.25">
      <c r="A188" s="553">
        <v>182</v>
      </c>
      <c r="B188" s="802"/>
      <c r="C188" s="349">
        <v>2</v>
      </c>
      <c r="D188" s="5" t="s">
        <v>766</v>
      </c>
      <c r="E188" s="343" t="s">
        <v>33</v>
      </c>
      <c r="F188" s="803">
        <f aca="true" t="shared" si="9" ref="F188:F274">SUM(G188:H188,L188,M188)</f>
        <v>381</v>
      </c>
      <c r="G188" s="803"/>
      <c r="H188" s="804"/>
      <c r="I188" s="1196"/>
      <c r="J188" s="1181">
        <v>381</v>
      </c>
      <c r="K188" s="833"/>
      <c r="L188" s="805">
        <f t="shared" si="8"/>
        <v>381</v>
      </c>
      <c r="M188" s="806"/>
      <c r="O188" s="358"/>
    </row>
    <row r="189" spans="1:15" ht="17.25">
      <c r="A189" s="553">
        <v>183</v>
      </c>
      <c r="B189" s="802"/>
      <c r="C189" s="349">
        <v>3</v>
      </c>
      <c r="D189" s="5" t="s">
        <v>667</v>
      </c>
      <c r="E189" s="343" t="s">
        <v>33</v>
      </c>
      <c r="F189" s="803">
        <f t="shared" si="9"/>
        <v>148</v>
      </c>
      <c r="G189" s="803"/>
      <c r="H189" s="804"/>
      <c r="I189" s="1196"/>
      <c r="J189" s="1181">
        <v>148</v>
      </c>
      <c r="K189" s="833"/>
      <c r="L189" s="805">
        <f t="shared" si="8"/>
        <v>148</v>
      </c>
      <c r="M189" s="806"/>
      <c r="O189" s="358"/>
    </row>
    <row r="190" spans="1:15" ht="17.25">
      <c r="A190" s="553">
        <v>184</v>
      </c>
      <c r="B190" s="802"/>
      <c r="C190" s="349">
        <v>4</v>
      </c>
      <c r="D190" s="5" t="s">
        <v>1004</v>
      </c>
      <c r="E190" s="343" t="s">
        <v>33</v>
      </c>
      <c r="F190" s="803">
        <f t="shared" si="9"/>
        <v>7000</v>
      </c>
      <c r="G190" s="803"/>
      <c r="H190" s="804"/>
      <c r="I190" s="1556"/>
      <c r="J190" s="1181"/>
      <c r="K190" s="833">
        <v>7000</v>
      </c>
      <c r="L190" s="805">
        <f t="shared" si="8"/>
        <v>7000</v>
      </c>
      <c r="M190" s="806"/>
      <c r="O190" s="358"/>
    </row>
    <row r="191" spans="1:15" s="791" customFormat="1" ht="19.5" customHeight="1">
      <c r="A191" s="1499">
        <v>185</v>
      </c>
      <c r="B191" s="802"/>
      <c r="C191" s="349"/>
      <c r="D191" s="327" t="s">
        <v>668</v>
      </c>
      <c r="E191" s="29"/>
      <c r="F191" s="803"/>
      <c r="G191" s="812"/>
      <c r="H191" s="813"/>
      <c r="I191" s="1198"/>
      <c r="J191" s="1183"/>
      <c r="K191" s="834"/>
      <c r="L191" s="805"/>
      <c r="M191" s="577"/>
      <c r="O191" s="792"/>
    </row>
    <row r="192" spans="1:15" ht="17.25">
      <c r="A192" s="553">
        <v>186</v>
      </c>
      <c r="B192" s="802"/>
      <c r="C192" s="349">
        <v>1</v>
      </c>
      <c r="D192" s="5" t="s">
        <v>667</v>
      </c>
      <c r="E192" s="343" t="s">
        <v>33</v>
      </c>
      <c r="F192" s="803">
        <f t="shared" si="9"/>
        <v>148</v>
      </c>
      <c r="G192" s="803"/>
      <c r="H192" s="804"/>
      <c r="I192" s="1196"/>
      <c r="J192" s="1181">
        <v>148</v>
      </c>
      <c r="K192" s="833"/>
      <c r="L192" s="805">
        <f t="shared" si="8"/>
        <v>148</v>
      </c>
      <c r="M192" s="806"/>
      <c r="O192" s="358"/>
    </row>
    <row r="193" spans="1:15" s="791" customFormat="1" ht="19.5" customHeight="1">
      <c r="A193" s="1499">
        <v>187</v>
      </c>
      <c r="B193" s="802"/>
      <c r="C193" s="349"/>
      <c r="D193" s="327" t="s">
        <v>669</v>
      </c>
      <c r="E193" s="29"/>
      <c r="F193" s="803"/>
      <c r="G193" s="812"/>
      <c r="H193" s="813"/>
      <c r="I193" s="1198"/>
      <c r="J193" s="1183"/>
      <c r="K193" s="834"/>
      <c r="L193" s="805"/>
      <c r="M193" s="577"/>
      <c r="O193" s="792"/>
    </row>
    <row r="194" spans="1:15" ht="17.25">
      <c r="A194" s="553">
        <v>188</v>
      </c>
      <c r="B194" s="802"/>
      <c r="C194" s="349">
        <v>1</v>
      </c>
      <c r="D194" s="5" t="s">
        <v>667</v>
      </c>
      <c r="E194" s="343" t="s">
        <v>33</v>
      </c>
      <c r="F194" s="803">
        <f t="shared" si="9"/>
        <v>148</v>
      </c>
      <c r="G194" s="803"/>
      <c r="H194" s="804"/>
      <c r="I194" s="1196"/>
      <c r="J194" s="1181">
        <v>148</v>
      </c>
      <c r="K194" s="833"/>
      <c r="L194" s="805">
        <f t="shared" si="8"/>
        <v>148</v>
      </c>
      <c r="M194" s="806"/>
      <c r="O194" s="358"/>
    </row>
    <row r="195" spans="1:15" s="791" customFormat="1" ht="25.5" customHeight="1">
      <c r="A195" s="1499">
        <v>189</v>
      </c>
      <c r="B195" s="802">
        <v>9</v>
      </c>
      <c r="C195" s="349"/>
      <c r="D195" s="327" t="s">
        <v>189</v>
      </c>
      <c r="E195" s="29"/>
      <c r="F195" s="803"/>
      <c r="G195" s="810"/>
      <c r="H195" s="567"/>
      <c r="I195" s="1195"/>
      <c r="J195" s="1180"/>
      <c r="K195" s="832"/>
      <c r="L195" s="805"/>
      <c r="M195" s="577"/>
      <c r="O195" s="792"/>
    </row>
    <row r="196" spans="1:15" ht="63" customHeight="1">
      <c r="A196" s="553">
        <v>190</v>
      </c>
      <c r="B196" s="802"/>
      <c r="C196" s="349">
        <v>1</v>
      </c>
      <c r="D196" s="5" t="s">
        <v>1207</v>
      </c>
      <c r="E196" s="343" t="s">
        <v>33</v>
      </c>
      <c r="F196" s="803">
        <f t="shared" si="9"/>
        <v>1315</v>
      </c>
      <c r="G196" s="803"/>
      <c r="H196" s="804"/>
      <c r="I196" s="1196">
        <v>215</v>
      </c>
      <c r="J196" s="1181">
        <v>715</v>
      </c>
      <c r="K196" s="833">
        <v>600</v>
      </c>
      <c r="L196" s="805">
        <f t="shared" si="8"/>
        <v>1315</v>
      </c>
      <c r="M196" s="806"/>
      <c r="O196" s="358"/>
    </row>
    <row r="197" spans="1:15" ht="17.25">
      <c r="A197" s="553">
        <v>191</v>
      </c>
      <c r="B197" s="802"/>
      <c r="C197" s="349">
        <v>2</v>
      </c>
      <c r="D197" s="5" t="s">
        <v>660</v>
      </c>
      <c r="E197" s="343" t="s">
        <v>33</v>
      </c>
      <c r="F197" s="803">
        <f t="shared" si="9"/>
        <v>8330</v>
      </c>
      <c r="G197" s="803"/>
      <c r="H197" s="804"/>
      <c r="I197" s="1196"/>
      <c r="J197" s="1181">
        <v>8330</v>
      </c>
      <c r="K197" s="833"/>
      <c r="L197" s="805">
        <f t="shared" si="8"/>
        <v>8330</v>
      </c>
      <c r="M197" s="806"/>
      <c r="O197" s="358"/>
    </row>
    <row r="198" spans="1:15" s="791" customFormat="1" ht="25.5" customHeight="1">
      <c r="A198" s="1499">
        <v>192</v>
      </c>
      <c r="B198" s="802">
        <v>10</v>
      </c>
      <c r="C198" s="349"/>
      <c r="D198" s="327" t="s">
        <v>93</v>
      </c>
      <c r="E198" s="29"/>
      <c r="F198" s="803"/>
      <c r="G198" s="810"/>
      <c r="H198" s="567"/>
      <c r="I198" s="1195"/>
      <c r="J198" s="1180"/>
      <c r="K198" s="832"/>
      <c r="L198" s="805"/>
      <c r="M198" s="577"/>
      <c r="O198" s="792"/>
    </row>
    <row r="199" spans="1:15" ht="105.75" customHeight="1">
      <c r="A199" s="553">
        <v>193</v>
      </c>
      <c r="B199" s="802"/>
      <c r="C199" s="349">
        <v>1</v>
      </c>
      <c r="D199" s="811" t="s">
        <v>1191</v>
      </c>
      <c r="E199" s="343" t="s">
        <v>33</v>
      </c>
      <c r="F199" s="803">
        <f t="shared" si="9"/>
        <v>21118</v>
      </c>
      <c r="G199" s="803"/>
      <c r="H199" s="804"/>
      <c r="I199" s="1196">
        <v>17741</v>
      </c>
      <c r="J199" s="1181">
        <v>21118</v>
      </c>
      <c r="K199" s="833"/>
      <c r="L199" s="805">
        <f aca="true" t="shared" si="10" ref="L199:L275">SUM(J199:K199)</f>
        <v>21118</v>
      </c>
      <c r="M199" s="806"/>
      <c r="O199" s="358"/>
    </row>
    <row r="200" spans="1:15" ht="17.25">
      <c r="A200" s="553">
        <v>194</v>
      </c>
      <c r="B200" s="802"/>
      <c r="C200" s="349">
        <v>2</v>
      </c>
      <c r="D200" s="811" t="s">
        <v>661</v>
      </c>
      <c r="E200" s="343" t="s">
        <v>33</v>
      </c>
      <c r="F200" s="803">
        <f t="shared" si="9"/>
        <v>0</v>
      </c>
      <c r="G200" s="803"/>
      <c r="H200" s="804"/>
      <c r="I200" s="1196"/>
      <c r="J200" s="1181">
        <v>0</v>
      </c>
      <c r="K200" s="833"/>
      <c r="L200" s="805">
        <f t="shared" si="10"/>
        <v>0</v>
      </c>
      <c r="M200" s="806"/>
      <c r="O200" s="358"/>
    </row>
    <row r="201" spans="1:15" ht="17.25">
      <c r="A201" s="553">
        <v>195</v>
      </c>
      <c r="B201" s="802"/>
      <c r="C201" s="349">
        <v>3</v>
      </c>
      <c r="D201" s="811" t="s">
        <v>795</v>
      </c>
      <c r="E201" s="343" t="s">
        <v>33</v>
      </c>
      <c r="F201" s="803">
        <f t="shared" si="9"/>
        <v>623</v>
      </c>
      <c r="G201" s="803"/>
      <c r="H201" s="804"/>
      <c r="I201" s="1196"/>
      <c r="J201" s="1181">
        <v>623</v>
      </c>
      <c r="K201" s="833"/>
      <c r="L201" s="805">
        <f t="shared" si="10"/>
        <v>623</v>
      </c>
      <c r="M201" s="806"/>
      <c r="O201" s="358"/>
    </row>
    <row r="202" spans="1:15" s="791" customFormat="1" ht="25.5" customHeight="1">
      <c r="A202" s="1499">
        <v>196</v>
      </c>
      <c r="B202" s="802">
        <v>11</v>
      </c>
      <c r="C202" s="349"/>
      <c r="D202" s="327" t="s">
        <v>94</v>
      </c>
      <c r="E202" s="29"/>
      <c r="F202" s="803"/>
      <c r="G202" s="810"/>
      <c r="H202" s="567"/>
      <c r="I202" s="1195"/>
      <c r="J202" s="1180"/>
      <c r="K202" s="832"/>
      <c r="L202" s="805"/>
      <c r="M202" s="577"/>
      <c r="O202" s="792"/>
    </row>
    <row r="203" spans="1:15" ht="49.5">
      <c r="A203" s="553">
        <v>197</v>
      </c>
      <c r="B203" s="802"/>
      <c r="C203" s="349">
        <v>1</v>
      </c>
      <c r="D203" s="5" t="s">
        <v>1178</v>
      </c>
      <c r="E203" s="343" t="s">
        <v>33</v>
      </c>
      <c r="F203" s="803">
        <f t="shared" si="9"/>
        <v>949</v>
      </c>
      <c r="G203" s="803"/>
      <c r="H203" s="804"/>
      <c r="I203" s="1196"/>
      <c r="J203" s="1181">
        <v>1104</v>
      </c>
      <c r="K203" s="833">
        <v>-155</v>
      </c>
      <c r="L203" s="805">
        <f>SUM(J203:K203)</f>
        <v>949</v>
      </c>
      <c r="M203" s="806"/>
      <c r="O203" s="358"/>
    </row>
    <row r="204" spans="1:15" ht="17.25">
      <c r="A204" s="553">
        <v>198</v>
      </c>
      <c r="B204" s="802"/>
      <c r="C204" s="349">
        <v>2</v>
      </c>
      <c r="D204" s="5" t="s">
        <v>675</v>
      </c>
      <c r="E204" s="343" t="s">
        <v>33</v>
      </c>
      <c r="F204" s="803">
        <f t="shared" si="9"/>
        <v>463</v>
      </c>
      <c r="G204" s="803"/>
      <c r="H204" s="804"/>
      <c r="I204" s="1196"/>
      <c r="J204" s="1181">
        <v>463</v>
      </c>
      <c r="K204" s="833"/>
      <c r="L204" s="805">
        <f>SUM(J204:K204)</f>
        <v>463</v>
      </c>
      <c r="M204" s="806"/>
      <c r="O204" s="358"/>
    </row>
    <row r="205" spans="1:15" ht="17.25">
      <c r="A205" s="553">
        <v>199</v>
      </c>
      <c r="B205" s="802"/>
      <c r="C205" s="349">
        <v>3</v>
      </c>
      <c r="D205" s="5" t="s">
        <v>676</v>
      </c>
      <c r="E205" s="343" t="s">
        <v>33</v>
      </c>
      <c r="F205" s="803">
        <f t="shared" si="9"/>
        <v>1500</v>
      </c>
      <c r="G205" s="803"/>
      <c r="H205" s="804"/>
      <c r="I205" s="1196"/>
      <c r="J205" s="1181">
        <v>1500</v>
      </c>
      <c r="K205" s="833"/>
      <c r="L205" s="805">
        <f>SUM(J205:K205)</f>
        <v>1500</v>
      </c>
      <c r="M205" s="806"/>
      <c r="O205" s="358"/>
    </row>
    <row r="206" spans="1:15" ht="17.25">
      <c r="A206" s="553">
        <v>200</v>
      </c>
      <c r="B206" s="802"/>
      <c r="C206" s="349">
        <v>4</v>
      </c>
      <c r="D206" s="5" t="s">
        <v>756</v>
      </c>
      <c r="E206" s="343" t="s">
        <v>33</v>
      </c>
      <c r="F206" s="803">
        <f t="shared" si="9"/>
        <v>20</v>
      </c>
      <c r="G206" s="803"/>
      <c r="H206" s="804"/>
      <c r="I206" s="1196"/>
      <c r="J206" s="1181">
        <v>20</v>
      </c>
      <c r="K206" s="833"/>
      <c r="L206" s="805">
        <f>SUM(J206:K206)</f>
        <v>20</v>
      </c>
      <c r="M206" s="806"/>
      <c r="O206" s="358"/>
    </row>
    <row r="207" spans="1:15" ht="36" customHeight="1">
      <c r="A207" s="553">
        <v>201</v>
      </c>
      <c r="B207" s="802"/>
      <c r="C207" s="349">
        <v>5</v>
      </c>
      <c r="D207" s="5" t="s">
        <v>798</v>
      </c>
      <c r="E207" s="343" t="s">
        <v>33</v>
      </c>
      <c r="F207" s="803">
        <f t="shared" si="9"/>
        <v>602</v>
      </c>
      <c r="G207" s="803"/>
      <c r="H207" s="804"/>
      <c r="I207" s="1196"/>
      <c r="J207" s="1181">
        <v>602</v>
      </c>
      <c r="K207" s="833"/>
      <c r="L207" s="805">
        <f>SUM(J207:K207)</f>
        <v>602</v>
      </c>
      <c r="M207" s="806"/>
      <c r="O207" s="358"/>
    </row>
    <row r="208" spans="1:15" s="791" customFormat="1" ht="25.5" customHeight="1">
      <c r="A208" s="1499">
        <v>202</v>
      </c>
      <c r="B208" s="802">
        <v>12</v>
      </c>
      <c r="C208" s="349"/>
      <c r="D208" s="327" t="s">
        <v>96</v>
      </c>
      <c r="E208" s="29"/>
      <c r="F208" s="803"/>
      <c r="G208" s="810"/>
      <c r="H208" s="567"/>
      <c r="I208" s="1195"/>
      <c r="J208" s="1180"/>
      <c r="K208" s="832"/>
      <c r="L208" s="805"/>
      <c r="M208" s="577"/>
      <c r="O208" s="792"/>
    </row>
    <row r="209" spans="1:15" ht="34.5" customHeight="1">
      <c r="A209" s="553">
        <v>203</v>
      </c>
      <c r="B209" s="802"/>
      <c r="C209" s="349">
        <v>1</v>
      </c>
      <c r="D209" s="811" t="s">
        <v>562</v>
      </c>
      <c r="E209" s="343" t="s">
        <v>31</v>
      </c>
      <c r="F209" s="803">
        <f t="shared" si="9"/>
        <v>16897</v>
      </c>
      <c r="G209" s="803"/>
      <c r="H209" s="804"/>
      <c r="I209" s="1199">
        <v>12700</v>
      </c>
      <c r="J209" s="1184">
        <v>15367</v>
      </c>
      <c r="K209" s="835">
        <v>1530</v>
      </c>
      <c r="L209" s="805">
        <f t="shared" si="10"/>
        <v>16897</v>
      </c>
      <c r="M209" s="806"/>
      <c r="O209" s="358"/>
    </row>
    <row r="210" spans="1:15" ht="34.5" customHeight="1">
      <c r="A210" s="553">
        <v>204</v>
      </c>
      <c r="B210" s="802"/>
      <c r="C210" s="349">
        <v>2</v>
      </c>
      <c r="D210" s="811" t="s">
        <v>971</v>
      </c>
      <c r="E210" s="343" t="s">
        <v>33</v>
      </c>
      <c r="F210" s="803">
        <f t="shared" si="9"/>
        <v>2378</v>
      </c>
      <c r="G210" s="803"/>
      <c r="H210" s="804"/>
      <c r="I210" s="1199"/>
      <c r="J210" s="1184">
        <v>2378</v>
      </c>
      <c r="K210" s="835"/>
      <c r="L210" s="805">
        <f t="shared" si="10"/>
        <v>2378</v>
      </c>
      <c r="M210" s="806"/>
      <c r="O210" s="358"/>
    </row>
    <row r="211" spans="1:15" ht="17.25">
      <c r="A211" s="553">
        <v>205</v>
      </c>
      <c r="B211" s="802"/>
      <c r="C211" s="349">
        <v>3</v>
      </c>
      <c r="D211" s="811" t="s">
        <v>796</v>
      </c>
      <c r="E211" s="343" t="s">
        <v>33</v>
      </c>
      <c r="F211" s="803">
        <f t="shared" si="9"/>
        <v>304</v>
      </c>
      <c r="G211" s="803"/>
      <c r="H211" s="804"/>
      <c r="I211" s="1199"/>
      <c r="J211" s="1184">
        <v>304</v>
      </c>
      <c r="K211" s="835"/>
      <c r="L211" s="805">
        <f t="shared" si="10"/>
        <v>304</v>
      </c>
      <c r="M211" s="806"/>
      <c r="O211" s="358"/>
    </row>
    <row r="212" spans="1:15" ht="17.25">
      <c r="A212" s="553">
        <v>206</v>
      </c>
      <c r="B212" s="802"/>
      <c r="C212" s="349">
        <v>4</v>
      </c>
      <c r="D212" s="811" t="s">
        <v>797</v>
      </c>
      <c r="E212" s="343" t="s">
        <v>33</v>
      </c>
      <c r="F212" s="803">
        <f t="shared" si="9"/>
        <v>240</v>
      </c>
      <c r="G212" s="803"/>
      <c r="H212" s="804"/>
      <c r="I212" s="1199"/>
      <c r="J212" s="1184">
        <v>240</v>
      </c>
      <c r="K212" s="835"/>
      <c r="L212" s="805">
        <f t="shared" si="10"/>
        <v>240</v>
      </c>
      <c r="M212" s="806"/>
      <c r="O212" s="358"/>
    </row>
    <row r="213" spans="1:15" ht="49.5">
      <c r="A213" s="553">
        <v>207</v>
      </c>
      <c r="B213" s="802"/>
      <c r="C213" s="349">
        <v>5</v>
      </c>
      <c r="D213" s="811" t="s">
        <v>1065</v>
      </c>
      <c r="E213" s="343" t="s">
        <v>33</v>
      </c>
      <c r="F213" s="803">
        <f t="shared" si="9"/>
        <v>314</v>
      </c>
      <c r="G213" s="803"/>
      <c r="H213" s="804"/>
      <c r="I213" s="1199"/>
      <c r="J213" s="1184">
        <v>150</v>
      </c>
      <c r="K213" s="835">
        <v>164</v>
      </c>
      <c r="L213" s="805">
        <f t="shared" si="10"/>
        <v>314</v>
      </c>
      <c r="M213" s="806"/>
      <c r="O213" s="358"/>
    </row>
    <row r="214" spans="1:15" s="791" customFormat="1" ht="25.5" customHeight="1">
      <c r="A214" s="1499">
        <v>208</v>
      </c>
      <c r="B214" s="802">
        <v>13</v>
      </c>
      <c r="C214" s="349"/>
      <c r="D214" s="327" t="s">
        <v>190</v>
      </c>
      <c r="E214" s="29"/>
      <c r="F214" s="803"/>
      <c r="G214" s="810"/>
      <c r="H214" s="567"/>
      <c r="I214" s="1195"/>
      <c r="J214" s="1180"/>
      <c r="K214" s="832"/>
      <c r="L214" s="805"/>
      <c r="M214" s="577"/>
      <c r="O214" s="792"/>
    </row>
    <row r="215" spans="1:15" s="790" customFormat="1" ht="115.5">
      <c r="A215" s="553">
        <v>209</v>
      </c>
      <c r="B215" s="802"/>
      <c r="C215" s="349">
        <v>1</v>
      </c>
      <c r="D215" s="5" t="s">
        <v>1192</v>
      </c>
      <c r="E215" s="343" t="s">
        <v>33</v>
      </c>
      <c r="F215" s="803">
        <f t="shared" si="9"/>
        <v>2239</v>
      </c>
      <c r="G215" s="803"/>
      <c r="H215" s="804"/>
      <c r="I215" s="1196">
        <v>360</v>
      </c>
      <c r="J215" s="1181">
        <v>1789</v>
      </c>
      <c r="K215" s="833">
        <v>450</v>
      </c>
      <c r="L215" s="805">
        <f t="shared" si="10"/>
        <v>2239</v>
      </c>
      <c r="M215" s="806"/>
      <c r="O215" s="358"/>
    </row>
    <row r="216" spans="1:15" s="790" customFormat="1" ht="17.25">
      <c r="A216" s="553">
        <v>210</v>
      </c>
      <c r="B216" s="802"/>
      <c r="C216" s="349">
        <v>2</v>
      </c>
      <c r="D216" s="5" t="s">
        <v>1193</v>
      </c>
      <c r="E216" s="343" t="s">
        <v>33</v>
      </c>
      <c r="F216" s="803">
        <f t="shared" si="9"/>
        <v>350</v>
      </c>
      <c r="G216" s="803"/>
      <c r="H216" s="804"/>
      <c r="I216" s="1196"/>
      <c r="J216" s="1181">
        <v>350</v>
      </c>
      <c r="K216" s="833"/>
      <c r="L216" s="805">
        <f t="shared" si="10"/>
        <v>350</v>
      </c>
      <c r="M216" s="806"/>
      <c r="O216" s="358"/>
    </row>
    <row r="217" spans="1:15" s="790" customFormat="1" ht="17.25">
      <c r="A217" s="553">
        <v>211</v>
      </c>
      <c r="B217" s="802"/>
      <c r="C217" s="349">
        <v>3</v>
      </c>
      <c r="D217" s="5" t="s">
        <v>678</v>
      </c>
      <c r="E217" s="343" t="s">
        <v>33</v>
      </c>
      <c r="F217" s="803">
        <f t="shared" si="9"/>
        <v>1006</v>
      </c>
      <c r="G217" s="803"/>
      <c r="H217" s="804"/>
      <c r="I217" s="1196"/>
      <c r="J217" s="1181">
        <v>1006</v>
      </c>
      <c r="K217" s="833"/>
      <c r="L217" s="805">
        <f t="shared" si="10"/>
        <v>1006</v>
      </c>
      <c r="M217" s="806"/>
      <c r="O217" s="358"/>
    </row>
    <row r="218" spans="1:15" s="790" customFormat="1" ht="17.25">
      <c r="A218" s="553">
        <v>212</v>
      </c>
      <c r="B218" s="802"/>
      <c r="C218" s="349">
        <v>4</v>
      </c>
      <c r="D218" s="5" t="s">
        <v>679</v>
      </c>
      <c r="E218" s="343" t="s">
        <v>33</v>
      </c>
      <c r="F218" s="803">
        <f t="shared" si="9"/>
        <v>1270</v>
      </c>
      <c r="G218" s="803"/>
      <c r="H218" s="804"/>
      <c r="I218" s="1196"/>
      <c r="J218" s="1181">
        <v>1270</v>
      </c>
      <c r="K218" s="833"/>
      <c r="L218" s="805">
        <f t="shared" si="10"/>
        <v>1270</v>
      </c>
      <c r="M218" s="806"/>
      <c r="O218" s="358"/>
    </row>
    <row r="219" spans="1:15" s="790" customFormat="1" ht="17.25">
      <c r="A219" s="553">
        <v>213</v>
      </c>
      <c r="B219" s="802"/>
      <c r="C219" s="349">
        <v>5</v>
      </c>
      <c r="D219" s="5" t="s">
        <v>680</v>
      </c>
      <c r="E219" s="343" t="s">
        <v>33</v>
      </c>
      <c r="F219" s="803">
        <f t="shared" si="9"/>
        <v>244</v>
      </c>
      <c r="G219" s="803"/>
      <c r="H219" s="804"/>
      <c r="I219" s="1196"/>
      <c r="J219" s="1181">
        <v>244</v>
      </c>
      <c r="K219" s="833"/>
      <c r="L219" s="805">
        <f t="shared" si="10"/>
        <v>244</v>
      </c>
      <c r="M219" s="806"/>
      <c r="O219" s="358"/>
    </row>
    <row r="220" spans="1:15" s="790" customFormat="1" ht="17.25">
      <c r="A220" s="553">
        <v>214</v>
      </c>
      <c r="B220" s="802"/>
      <c r="C220" s="349">
        <v>6</v>
      </c>
      <c r="D220" s="5" t="s">
        <v>804</v>
      </c>
      <c r="E220" s="343" t="s">
        <v>33</v>
      </c>
      <c r="F220" s="803">
        <f t="shared" si="9"/>
        <v>1270</v>
      </c>
      <c r="G220" s="803"/>
      <c r="H220" s="804"/>
      <c r="I220" s="1196"/>
      <c r="J220" s="1181">
        <v>1270</v>
      </c>
      <c r="K220" s="833"/>
      <c r="L220" s="805">
        <f t="shared" si="10"/>
        <v>1270</v>
      </c>
      <c r="M220" s="806"/>
      <c r="O220" s="358"/>
    </row>
    <row r="221" spans="1:15" s="790" customFormat="1" ht="17.25">
      <c r="A221" s="553">
        <v>215</v>
      </c>
      <c r="B221" s="802"/>
      <c r="C221" s="349">
        <v>7</v>
      </c>
      <c r="D221" s="5" t="s">
        <v>805</v>
      </c>
      <c r="E221" s="343" t="s">
        <v>33</v>
      </c>
      <c r="F221" s="803">
        <f t="shared" si="9"/>
        <v>508</v>
      </c>
      <c r="G221" s="803"/>
      <c r="H221" s="804"/>
      <c r="I221" s="1196"/>
      <c r="J221" s="1181">
        <v>508</v>
      </c>
      <c r="K221" s="833"/>
      <c r="L221" s="805">
        <f t="shared" si="10"/>
        <v>508</v>
      </c>
      <c r="M221" s="806"/>
      <c r="O221" s="358"/>
    </row>
    <row r="222" spans="1:15" s="790" customFormat="1" ht="17.25">
      <c r="A222" s="553">
        <v>216</v>
      </c>
      <c r="B222" s="802"/>
      <c r="C222" s="349">
        <v>8</v>
      </c>
      <c r="D222" s="5" t="s">
        <v>800</v>
      </c>
      <c r="E222" s="343" t="s">
        <v>33</v>
      </c>
      <c r="F222" s="803">
        <f t="shared" si="9"/>
        <v>381</v>
      </c>
      <c r="G222" s="803"/>
      <c r="H222" s="804"/>
      <c r="I222" s="1196"/>
      <c r="J222" s="1181">
        <v>381</v>
      </c>
      <c r="K222" s="833"/>
      <c r="L222" s="805">
        <f t="shared" si="10"/>
        <v>381</v>
      </c>
      <c r="M222" s="806"/>
      <c r="O222" s="358"/>
    </row>
    <row r="223" spans="1:15" s="790" customFormat="1" ht="17.25">
      <c r="A223" s="553">
        <v>217</v>
      </c>
      <c r="B223" s="802"/>
      <c r="C223" s="349">
        <v>9</v>
      </c>
      <c r="D223" s="5" t="s">
        <v>801</v>
      </c>
      <c r="E223" s="343" t="s">
        <v>33</v>
      </c>
      <c r="F223" s="803">
        <f t="shared" si="9"/>
        <v>438</v>
      </c>
      <c r="G223" s="803"/>
      <c r="H223" s="804"/>
      <c r="I223" s="1196"/>
      <c r="J223" s="1181">
        <v>438</v>
      </c>
      <c r="K223" s="833"/>
      <c r="L223" s="805">
        <f t="shared" si="10"/>
        <v>438</v>
      </c>
      <c r="M223" s="806"/>
      <c r="O223" s="358"/>
    </row>
    <row r="224" spans="1:15" s="790" customFormat="1" ht="17.25">
      <c r="A224" s="553">
        <v>218</v>
      </c>
      <c r="B224" s="802"/>
      <c r="C224" s="349">
        <v>10</v>
      </c>
      <c r="D224" s="5" t="s">
        <v>802</v>
      </c>
      <c r="E224" s="343" t="s">
        <v>33</v>
      </c>
      <c r="F224" s="803">
        <f t="shared" si="9"/>
        <v>1088</v>
      </c>
      <c r="G224" s="803"/>
      <c r="H224" s="804"/>
      <c r="I224" s="1196"/>
      <c r="J224" s="1181">
        <v>1088</v>
      </c>
      <c r="K224" s="833"/>
      <c r="L224" s="805">
        <f t="shared" si="10"/>
        <v>1088</v>
      </c>
      <c r="M224" s="806"/>
      <c r="O224" s="358"/>
    </row>
    <row r="225" spans="1:15" s="790" customFormat="1" ht="17.25">
      <c r="A225" s="553">
        <v>219</v>
      </c>
      <c r="B225" s="802"/>
      <c r="C225" s="349">
        <v>11</v>
      </c>
      <c r="D225" s="5" t="s">
        <v>803</v>
      </c>
      <c r="E225" s="343" t="s">
        <v>33</v>
      </c>
      <c r="F225" s="803">
        <f t="shared" si="9"/>
        <v>267</v>
      </c>
      <c r="G225" s="803"/>
      <c r="H225" s="804"/>
      <c r="I225" s="1196"/>
      <c r="J225" s="1181">
        <v>267</v>
      </c>
      <c r="K225" s="833"/>
      <c r="L225" s="805">
        <f t="shared" si="10"/>
        <v>267</v>
      </c>
      <c r="M225" s="806"/>
      <c r="O225" s="358"/>
    </row>
    <row r="226" spans="1:15" s="790" customFormat="1" ht="17.25">
      <c r="A226" s="553">
        <v>220</v>
      </c>
      <c r="B226" s="802"/>
      <c r="C226" s="349">
        <v>12</v>
      </c>
      <c r="D226" s="5" t="s">
        <v>1139</v>
      </c>
      <c r="E226" s="343" t="s">
        <v>33</v>
      </c>
      <c r="F226" s="803">
        <f t="shared" si="9"/>
        <v>7500</v>
      </c>
      <c r="G226" s="803"/>
      <c r="H226" s="804"/>
      <c r="I226" s="1196"/>
      <c r="J226" s="1181"/>
      <c r="K226" s="833">
        <v>7500</v>
      </c>
      <c r="L226" s="805">
        <f t="shared" si="10"/>
        <v>7500</v>
      </c>
      <c r="M226" s="806"/>
      <c r="O226" s="358"/>
    </row>
    <row r="227" spans="1:15" s="790" customFormat="1" ht="17.25">
      <c r="A227" s="553">
        <v>221</v>
      </c>
      <c r="B227" s="802"/>
      <c r="C227" s="349">
        <v>13</v>
      </c>
      <c r="D227" s="5" t="s">
        <v>1041</v>
      </c>
      <c r="E227" s="343" t="s">
        <v>33</v>
      </c>
      <c r="F227" s="803">
        <f t="shared" si="9"/>
        <v>800</v>
      </c>
      <c r="G227" s="803"/>
      <c r="H227" s="804"/>
      <c r="I227" s="1196"/>
      <c r="J227" s="1181"/>
      <c r="K227" s="833">
        <v>800</v>
      </c>
      <c r="L227" s="805">
        <f t="shared" si="10"/>
        <v>800</v>
      </c>
      <c r="M227" s="806"/>
      <c r="O227" s="358"/>
    </row>
    <row r="228" spans="1:15" s="790" customFormat="1" ht="17.25">
      <c r="A228" s="553">
        <v>222</v>
      </c>
      <c r="B228" s="802"/>
      <c r="C228" s="349">
        <v>14</v>
      </c>
      <c r="D228" s="5" t="s">
        <v>1042</v>
      </c>
      <c r="E228" s="343" t="s">
        <v>33</v>
      </c>
      <c r="F228" s="803">
        <f t="shared" si="9"/>
        <v>650</v>
      </c>
      <c r="G228" s="803"/>
      <c r="H228" s="804"/>
      <c r="I228" s="1196"/>
      <c r="J228" s="1181"/>
      <c r="K228" s="833">
        <v>650</v>
      </c>
      <c r="L228" s="805">
        <f t="shared" si="10"/>
        <v>650</v>
      </c>
      <c r="M228" s="806"/>
      <c r="O228" s="358"/>
    </row>
    <row r="229" spans="1:15" s="790" customFormat="1" ht="17.25">
      <c r="A229" s="553">
        <v>223</v>
      </c>
      <c r="B229" s="802"/>
      <c r="C229" s="349">
        <v>15</v>
      </c>
      <c r="D229" s="5" t="s">
        <v>1162</v>
      </c>
      <c r="E229" s="343" t="s">
        <v>33</v>
      </c>
      <c r="F229" s="803">
        <f t="shared" si="9"/>
        <v>500</v>
      </c>
      <c r="G229" s="803"/>
      <c r="H229" s="804"/>
      <c r="I229" s="1196"/>
      <c r="J229" s="1181"/>
      <c r="K229" s="833">
        <v>500</v>
      </c>
      <c r="L229" s="805">
        <f t="shared" si="10"/>
        <v>500</v>
      </c>
      <c r="M229" s="806"/>
      <c r="O229" s="358"/>
    </row>
    <row r="230" spans="1:15" s="790" customFormat="1" ht="17.25">
      <c r="A230" s="553">
        <v>224</v>
      </c>
      <c r="B230" s="802"/>
      <c r="C230" s="349">
        <v>16</v>
      </c>
      <c r="D230" s="5" t="s">
        <v>1140</v>
      </c>
      <c r="E230" s="343" t="s">
        <v>33</v>
      </c>
      <c r="F230" s="803">
        <f t="shared" si="9"/>
        <v>1000</v>
      </c>
      <c r="G230" s="803"/>
      <c r="H230" s="804"/>
      <c r="I230" s="1196"/>
      <c r="J230" s="1181"/>
      <c r="K230" s="833">
        <v>1000</v>
      </c>
      <c r="L230" s="805">
        <f t="shared" si="10"/>
        <v>1000</v>
      </c>
      <c r="M230" s="806"/>
      <c r="O230" s="358"/>
    </row>
    <row r="231" spans="1:15" s="790" customFormat="1" ht="17.25">
      <c r="A231" s="553">
        <v>225</v>
      </c>
      <c r="B231" s="802"/>
      <c r="C231" s="349">
        <v>17</v>
      </c>
      <c r="D231" s="5" t="s">
        <v>1141</v>
      </c>
      <c r="E231" s="343" t="s">
        <v>33</v>
      </c>
      <c r="F231" s="803">
        <f t="shared" si="9"/>
        <v>1000</v>
      </c>
      <c r="G231" s="803"/>
      <c r="H231" s="804"/>
      <c r="I231" s="1196"/>
      <c r="J231" s="1181"/>
      <c r="K231" s="833">
        <v>1000</v>
      </c>
      <c r="L231" s="805">
        <f t="shared" si="10"/>
        <v>1000</v>
      </c>
      <c r="M231" s="806"/>
      <c r="O231" s="358"/>
    </row>
    <row r="232" spans="1:15" s="790" customFormat="1" ht="17.25">
      <c r="A232" s="553">
        <v>226</v>
      </c>
      <c r="B232" s="802"/>
      <c r="C232" s="349">
        <v>18</v>
      </c>
      <c r="D232" s="5" t="s">
        <v>1043</v>
      </c>
      <c r="E232" s="343" t="s">
        <v>33</v>
      </c>
      <c r="F232" s="803">
        <f t="shared" si="9"/>
        <v>1000</v>
      </c>
      <c r="G232" s="803"/>
      <c r="H232" s="804"/>
      <c r="I232" s="1196"/>
      <c r="J232" s="1181"/>
      <c r="K232" s="833">
        <v>1000</v>
      </c>
      <c r="L232" s="805">
        <f t="shared" si="10"/>
        <v>1000</v>
      </c>
      <c r="M232" s="806"/>
      <c r="O232" s="358"/>
    </row>
    <row r="233" spans="1:15" s="790" customFormat="1" ht="17.25">
      <c r="A233" s="553">
        <v>227</v>
      </c>
      <c r="B233" s="802"/>
      <c r="C233" s="349">
        <v>19</v>
      </c>
      <c r="D233" s="5" t="s">
        <v>1044</v>
      </c>
      <c r="E233" s="343" t="s">
        <v>33</v>
      </c>
      <c r="F233" s="803">
        <f t="shared" si="9"/>
        <v>1500</v>
      </c>
      <c r="G233" s="803"/>
      <c r="H233" s="804"/>
      <c r="I233" s="1196"/>
      <c r="J233" s="1181"/>
      <c r="K233" s="833">
        <v>1500</v>
      </c>
      <c r="L233" s="805">
        <f t="shared" si="10"/>
        <v>1500</v>
      </c>
      <c r="M233" s="806"/>
      <c r="O233" s="358"/>
    </row>
    <row r="234" spans="1:15" s="790" customFormat="1" ht="17.25">
      <c r="A234" s="553">
        <v>228</v>
      </c>
      <c r="B234" s="802"/>
      <c r="C234" s="349">
        <v>20</v>
      </c>
      <c r="D234" s="5" t="s">
        <v>1045</v>
      </c>
      <c r="E234" s="343" t="s">
        <v>33</v>
      </c>
      <c r="F234" s="803">
        <f t="shared" si="9"/>
        <v>300</v>
      </c>
      <c r="G234" s="803"/>
      <c r="H234" s="804"/>
      <c r="I234" s="1196"/>
      <c r="J234" s="1181"/>
      <c r="K234" s="833">
        <v>300</v>
      </c>
      <c r="L234" s="805">
        <f t="shared" si="10"/>
        <v>300</v>
      </c>
      <c r="M234" s="806"/>
      <c r="O234" s="358"/>
    </row>
    <row r="235" spans="1:15" s="790" customFormat="1" ht="17.25">
      <c r="A235" s="553">
        <v>229</v>
      </c>
      <c r="B235" s="802"/>
      <c r="C235" s="349">
        <v>21</v>
      </c>
      <c r="D235" s="5" t="s">
        <v>1142</v>
      </c>
      <c r="E235" s="343" t="s">
        <v>33</v>
      </c>
      <c r="F235" s="803">
        <f t="shared" si="9"/>
        <v>2000</v>
      </c>
      <c r="G235" s="803"/>
      <c r="H235" s="804"/>
      <c r="I235" s="1196"/>
      <c r="J235" s="1181"/>
      <c r="K235" s="833">
        <v>2000</v>
      </c>
      <c r="L235" s="805">
        <f t="shared" si="10"/>
        <v>2000</v>
      </c>
      <c r="M235" s="806"/>
      <c r="O235" s="358"/>
    </row>
    <row r="236" spans="1:15" s="790" customFormat="1" ht="17.25">
      <c r="A236" s="553">
        <v>230</v>
      </c>
      <c r="B236" s="802"/>
      <c r="C236" s="349">
        <v>22</v>
      </c>
      <c r="D236" s="5" t="s">
        <v>1046</v>
      </c>
      <c r="E236" s="343" t="s">
        <v>33</v>
      </c>
      <c r="F236" s="803">
        <f t="shared" si="9"/>
        <v>1000</v>
      </c>
      <c r="G236" s="803"/>
      <c r="H236" s="804"/>
      <c r="I236" s="1196"/>
      <c r="J236" s="1181"/>
      <c r="K236" s="833">
        <v>1000</v>
      </c>
      <c r="L236" s="805">
        <f t="shared" si="10"/>
        <v>1000</v>
      </c>
      <c r="M236" s="806"/>
      <c r="O236" s="358"/>
    </row>
    <row r="237" spans="1:15" s="790" customFormat="1" ht="17.25">
      <c r="A237" s="553">
        <v>231</v>
      </c>
      <c r="B237" s="802"/>
      <c r="C237" s="349">
        <v>23</v>
      </c>
      <c r="D237" s="5" t="s">
        <v>1047</v>
      </c>
      <c r="E237" s="343" t="s">
        <v>33</v>
      </c>
      <c r="F237" s="803">
        <f t="shared" si="9"/>
        <v>800</v>
      </c>
      <c r="G237" s="803"/>
      <c r="H237" s="804"/>
      <c r="I237" s="1196"/>
      <c r="J237" s="1181"/>
      <c r="K237" s="833">
        <v>800</v>
      </c>
      <c r="L237" s="805">
        <f t="shared" si="10"/>
        <v>800</v>
      </c>
      <c r="M237" s="806"/>
      <c r="O237" s="358"/>
    </row>
    <row r="238" spans="1:15" s="791" customFormat="1" ht="30" customHeight="1">
      <c r="A238" s="1499">
        <v>232</v>
      </c>
      <c r="B238" s="802">
        <v>14</v>
      </c>
      <c r="C238" s="349"/>
      <c r="D238" s="327" t="s">
        <v>191</v>
      </c>
      <c r="E238" s="29"/>
      <c r="F238" s="803"/>
      <c r="G238" s="810"/>
      <c r="H238" s="567"/>
      <c r="I238" s="1195"/>
      <c r="J238" s="1180"/>
      <c r="K238" s="832"/>
      <c r="L238" s="805"/>
      <c r="M238" s="577"/>
      <c r="O238" s="792"/>
    </row>
    <row r="239" spans="1:15" ht="77.25" customHeight="1">
      <c r="A239" s="553">
        <v>233</v>
      </c>
      <c r="B239" s="802"/>
      <c r="C239" s="349">
        <v>1</v>
      </c>
      <c r="D239" s="5" t="s">
        <v>1194</v>
      </c>
      <c r="E239" s="343" t="s">
        <v>33</v>
      </c>
      <c r="F239" s="803">
        <f t="shared" si="9"/>
        <v>1187</v>
      </c>
      <c r="G239" s="803"/>
      <c r="H239" s="804"/>
      <c r="I239" s="1196">
        <v>250</v>
      </c>
      <c r="J239" s="1181">
        <v>1187</v>
      </c>
      <c r="K239" s="833"/>
      <c r="L239" s="805">
        <f t="shared" si="10"/>
        <v>1187</v>
      </c>
      <c r="M239" s="806"/>
      <c r="O239" s="358"/>
    </row>
    <row r="240" spans="1:15" ht="17.25">
      <c r="A240" s="553">
        <v>234</v>
      </c>
      <c r="B240" s="802"/>
      <c r="C240" s="349">
        <v>2</v>
      </c>
      <c r="D240" s="5" t="s">
        <v>650</v>
      </c>
      <c r="E240" s="343" t="s">
        <v>33</v>
      </c>
      <c r="F240" s="803">
        <f t="shared" si="9"/>
        <v>230</v>
      </c>
      <c r="G240" s="803"/>
      <c r="H240" s="804"/>
      <c r="I240" s="1196"/>
      <c r="J240" s="1181">
        <v>230</v>
      </c>
      <c r="K240" s="833"/>
      <c r="L240" s="805">
        <f t="shared" si="10"/>
        <v>230</v>
      </c>
      <c r="M240" s="806"/>
      <c r="O240" s="358"/>
    </row>
    <row r="241" spans="1:15" s="791" customFormat="1" ht="30" customHeight="1">
      <c r="A241" s="1499">
        <v>235</v>
      </c>
      <c r="B241" s="802">
        <v>15</v>
      </c>
      <c r="C241" s="349"/>
      <c r="D241" s="327" t="s">
        <v>98</v>
      </c>
      <c r="E241" s="29"/>
      <c r="F241" s="803"/>
      <c r="G241" s="810"/>
      <c r="H241" s="567"/>
      <c r="I241" s="1195"/>
      <c r="J241" s="1180"/>
      <c r="K241" s="832"/>
      <c r="L241" s="805"/>
      <c r="M241" s="577"/>
      <c r="O241" s="792"/>
    </row>
    <row r="242" spans="1:15" ht="17.25">
      <c r="A242" s="553">
        <v>236</v>
      </c>
      <c r="B242" s="802"/>
      <c r="C242" s="349">
        <v>1</v>
      </c>
      <c r="D242" s="5" t="s">
        <v>742</v>
      </c>
      <c r="E242" s="343" t="s">
        <v>33</v>
      </c>
      <c r="F242" s="803">
        <f t="shared" si="9"/>
        <v>10000</v>
      </c>
      <c r="G242" s="803"/>
      <c r="H242" s="804"/>
      <c r="I242" s="1196"/>
      <c r="J242" s="1181">
        <v>10000</v>
      </c>
      <c r="K242" s="833"/>
      <c r="L242" s="805">
        <f t="shared" si="10"/>
        <v>10000</v>
      </c>
      <c r="M242" s="806"/>
      <c r="O242" s="358"/>
    </row>
    <row r="243" spans="1:15" ht="17.25">
      <c r="A243" s="553">
        <v>237</v>
      </c>
      <c r="B243" s="802"/>
      <c r="C243" s="349">
        <v>2</v>
      </c>
      <c r="D243" s="5" t="s">
        <v>672</v>
      </c>
      <c r="E243" s="343" t="s">
        <v>33</v>
      </c>
      <c r="F243" s="803">
        <f t="shared" si="9"/>
        <v>1599</v>
      </c>
      <c r="G243" s="803"/>
      <c r="H243" s="804"/>
      <c r="I243" s="1196"/>
      <c r="J243" s="1181">
        <v>1599</v>
      </c>
      <c r="K243" s="833"/>
      <c r="L243" s="805">
        <f t="shared" si="10"/>
        <v>1599</v>
      </c>
      <c r="M243" s="806"/>
      <c r="O243" s="358"/>
    </row>
    <row r="244" spans="1:15" ht="17.25">
      <c r="A244" s="553">
        <v>238</v>
      </c>
      <c r="B244" s="802"/>
      <c r="C244" s="349">
        <v>3</v>
      </c>
      <c r="D244" s="5" t="s">
        <v>673</v>
      </c>
      <c r="E244" s="343" t="s">
        <v>33</v>
      </c>
      <c r="F244" s="803">
        <f t="shared" si="9"/>
        <v>635</v>
      </c>
      <c r="G244" s="803"/>
      <c r="H244" s="804"/>
      <c r="I244" s="1196"/>
      <c r="J244" s="1181">
        <v>635</v>
      </c>
      <c r="K244" s="833"/>
      <c r="L244" s="805">
        <f t="shared" si="10"/>
        <v>635</v>
      </c>
      <c r="M244" s="806"/>
      <c r="O244" s="358"/>
    </row>
    <row r="245" spans="1:15" ht="17.25">
      <c r="A245" s="553">
        <v>239</v>
      </c>
      <c r="B245" s="802"/>
      <c r="C245" s="349">
        <v>4</v>
      </c>
      <c r="D245" s="5" t="s">
        <v>770</v>
      </c>
      <c r="E245" s="343" t="s">
        <v>33</v>
      </c>
      <c r="F245" s="803">
        <f t="shared" si="9"/>
        <v>1500</v>
      </c>
      <c r="G245" s="803"/>
      <c r="H245" s="804"/>
      <c r="I245" s="1196"/>
      <c r="J245" s="1181">
        <v>1500</v>
      </c>
      <c r="K245" s="833"/>
      <c r="L245" s="805">
        <f t="shared" si="10"/>
        <v>1500</v>
      </c>
      <c r="M245" s="806"/>
      <c r="O245" s="358"/>
    </row>
    <row r="246" spans="1:15" ht="49.5">
      <c r="A246" s="553">
        <v>240</v>
      </c>
      <c r="B246" s="802"/>
      <c r="C246" s="349">
        <v>5</v>
      </c>
      <c r="D246" s="5" t="s">
        <v>1208</v>
      </c>
      <c r="E246" s="343" t="s">
        <v>33</v>
      </c>
      <c r="F246" s="803">
        <f t="shared" si="9"/>
        <v>660</v>
      </c>
      <c r="G246" s="803"/>
      <c r="H246" s="804"/>
      <c r="I246" s="1196"/>
      <c r="J246" s="1181">
        <v>560</v>
      </c>
      <c r="K246" s="833">
        <v>100</v>
      </c>
      <c r="L246" s="805">
        <f t="shared" si="10"/>
        <v>660</v>
      </c>
      <c r="M246" s="806"/>
      <c r="O246" s="358"/>
    </row>
    <row r="247" spans="1:15" ht="33">
      <c r="A247" s="553">
        <v>241</v>
      </c>
      <c r="B247" s="802"/>
      <c r="C247" s="349">
        <v>6</v>
      </c>
      <c r="D247" s="5" t="s">
        <v>793</v>
      </c>
      <c r="E247" s="343" t="s">
        <v>33</v>
      </c>
      <c r="F247" s="803">
        <f t="shared" si="9"/>
        <v>2863</v>
      </c>
      <c r="G247" s="803"/>
      <c r="H247" s="804"/>
      <c r="I247" s="1196"/>
      <c r="J247" s="1181">
        <v>2863</v>
      </c>
      <c r="K247" s="833"/>
      <c r="L247" s="805">
        <f t="shared" si="10"/>
        <v>2863</v>
      </c>
      <c r="M247" s="806"/>
      <c r="O247" s="358"/>
    </row>
    <row r="248" spans="1:15" ht="17.25">
      <c r="A248" s="553">
        <v>242</v>
      </c>
      <c r="B248" s="802"/>
      <c r="C248" s="349">
        <v>7</v>
      </c>
      <c r="D248" s="5" t="s">
        <v>792</v>
      </c>
      <c r="E248" s="343" t="s">
        <v>33</v>
      </c>
      <c r="F248" s="803">
        <f t="shared" si="9"/>
        <v>1006</v>
      </c>
      <c r="G248" s="803"/>
      <c r="H248" s="804"/>
      <c r="I248" s="1196"/>
      <c r="J248" s="1181">
        <v>1006</v>
      </c>
      <c r="K248" s="833"/>
      <c r="L248" s="805">
        <f t="shared" si="10"/>
        <v>1006</v>
      </c>
      <c r="M248" s="806"/>
      <c r="O248" s="358"/>
    </row>
    <row r="249" spans="1:15" ht="17.25">
      <c r="A249" s="553">
        <v>243</v>
      </c>
      <c r="B249" s="802"/>
      <c r="C249" s="349">
        <v>8</v>
      </c>
      <c r="D249" s="5" t="s">
        <v>794</v>
      </c>
      <c r="E249" s="343" t="s">
        <v>33</v>
      </c>
      <c r="F249" s="803">
        <f t="shared" si="9"/>
        <v>755</v>
      </c>
      <c r="G249" s="803"/>
      <c r="H249" s="804"/>
      <c r="I249" s="1196"/>
      <c r="J249" s="1181">
        <v>755</v>
      </c>
      <c r="K249" s="833"/>
      <c r="L249" s="805">
        <f t="shared" si="10"/>
        <v>755</v>
      </c>
      <c r="M249" s="806"/>
      <c r="O249" s="358"/>
    </row>
    <row r="250" spans="1:15" ht="17.25">
      <c r="A250" s="553">
        <v>244</v>
      </c>
      <c r="B250" s="802"/>
      <c r="C250" s="349">
        <v>9</v>
      </c>
      <c r="D250" s="5" t="s">
        <v>1195</v>
      </c>
      <c r="E250" s="343" t="s">
        <v>33</v>
      </c>
      <c r="F250" s="803">
        <f t="shared" si="9"/>
        <v>949</v>
      </c>
      <c r="G250" s="803"/>
      <c r="H250" s="804"/>
      <c r="I250" s="1556"/>
      <c r="J250" s="1181"/>
      <c r="K250" s="833">
        <v>949</v>
      </c>
      <c r="L250" s="805">
        <f t="shared" si="10"/>
        <v>949</v>
      </c>
      <c r="M250" s="806"/>
      <c r="O250" s="358"/>
    </row>
    <row r="251" spans="1:15" ht="17.25">
      <c r="A251" s="553">
        <v>245</v>
      </c>
      <c r="B251" s="802"/>
      <c r="C251" s="349">
        <v>10</v>
      </c>
      <c r="D251" s="5" t="s">
        <v>996</v>
      </c>
      <c r="E251" s="343" t="s">
        <v>33</v>
      </c>
      <c r="F251" s="803">
        <f t="shared" si="9"/>
        <v>5945</v>
      </c>
      <c r="G251" s="803"/>
      <c r="H251" s="804"/>
      <c r="I251" s="1556"/>
      <c r="J251" s="1181"/>
      <c r="K251" s="833">
        <v>5945</v>
      </c>
      <c r="L251" s="805">
        <f t="shared" si="10"/>
        <v>5945</v>
      </c>
      <c r="M251" s="806"/>
      <c r="O251" s="358"/>
    </row>
    <row r="252" spans="1:15" s="791" customFormat="1" ht="30" customHeight="1">
      <c r="A252" s="1499">
        <v>246</v>
      </c>
      <c r="B252" s="802">
        <v>16</v>
      </c>
      <c r="C252" s="349"/>
      <c r="D252" s="327" t="s">
        <v>192</v>
      </c>
      <c r="E252" s="29"/>
      <c r="F252" s="803"/>
      <c r="G252" s="810"/>
      <c r="H252" s="567"/>
      <c r="I252" s="1195"/>
      <c r="J252" s="1180"/>
      <c r="K252" s="832"/>
      <c r="L252" s="805"/>
      <c r="M252" s="577"/>
      <c r="O252" s="792"/>
    </row>
    <row r="253" spans="1:15" ht="17.25">
      <c r="A253" s="553">
        <v>247</v>
      </c>
      <c r="B253" s="802"/>
      <c r="C253" s="349">
        <v>1</v>
      </c>
      <c r="D253" s="811" t="s">
        <v>193</v>
      </c>
      <c r="E253" s="343" t="s">
        <v>33</v>
      </c>
      <c r="F253" s="803">
        <f t="shared" si="9"/>
        <v>7000</v>
      </c>
      <c r="G253" s="803"/>
      <c r="H253" s="804"/>
      <c r="I253" s="1196">
        <v>7000</v>
      </c>
      <c r="J253" s="1181">
        <v>7000</v>
      </c>
      <c r="K253" s="833"/>
      <c r="L253" s="805">
        <f t="shared" si="10"/>
        <v>7000</v>
      </c>
      <c r="M253" s="806"/>
      <c r="O253" s="358"/>
    </row>
    <row r="254" spans="1:15" ht="49.5">
      <c r="A254" s="553">
        <v>248</v>
      </c>
      <c r="B254" s="802"/>
      <c r="C254" s="349">
        <v>2</v>
      </c>
      <c r="D254" s="811" t="s">
        <v>1196</v>
      </c>
      <c r="E254" s="343" t="s">
        <v>33</v>
      </c>
      <c r="F254" s="803">
        <f t="shared" si="9"/>
        <v>255</v>
      </c>
      <c r="G254" s="803"/>
      <c r="H254" s="804"/>
      <c r="I254" s="1196">
        <v>80</v>
      </c>
      <c r="J254" s="1181">
        <v>80</v>
      </c>
      <c r="K254" s="833">
        <v>175</v>
      </c>
      <c r="L254" s="805">
        <f t="shared" si="10"/>
        <v>255</v>
      </c>
      <c r="M254" s="806"/>
      <c r="O254" s="358"/>
    </row>
    <row r="255" spans="1:15" ht="33">
      <c r="A255" s="553">
        <v>249</v>
      </c>
      <c r="B255" s="802"/>
      <c r="C255" s="349">
        <v>3</v>
      </c>
      <c r="D255" s="811" t="s">
        <v>1197</v>
      </c>
      <c r="E255" s="343" t="s">
        <v>33</v>
      </c>
      <c r="F255" s="803">
        <f t="shared" si="9"/>
        <v>800</v>
      </c>
      <c r="G255" s="803"/>
      <c r="H255" s="804"/>
      <c r="I255" s="1196">
        <v>480</v>
      </c>
      <c r="J255" s="1181">
        <v>480</v>
      </c>
      <c r="K255" s="833">
        <v>320</v>
      </c>
      <c r="L255" s="805">
        <f t="shared" si="10"/>
        <v>800</v>
      </c>
      <c r="M255" s="806"/>
      <c r="O255" s="358"/>
    </row>
    <row r="256" spans="1:15" ht="34.5">
      <c r="A256" s="553">
        <v>250</v>
      </c>
      <c r="B256" s="802"/>
      <c r="C256" s="349">
        <v>4</v>
      </c>
      <c r="D256" s="811" t="s">
        <v>1022</v>
      </c>
      <c r="E256" s="343" t="s">
        <v>33</v>
      </c>
      <c r="F256" s="803">
        <f t="shared" si="9"/>
        <v>90</v>
      </c>
      <c r="G256" s="803"/>
      <c r="H256" s="804"/>
      <c r="I256" s="1196">
        <v>60</v>
      </c>
      <c r="J256" s="1181">
        <v>60</v>
      </c>
      <c r="K256" s="833">
        <v>30</v>
      </c>
      <c r="L256" s="805">
        <f t="shared" si="10"/>
        <v>90</v>
      </c>
      <c r="M256" s="806"/>
      <c r="O256" s="358"/>
    </row>
    <row r="257" spans="1:15" ht="17.25">
      <c r="A257" s="553">
        <v>251</v>
      </c>
      <c r="B257" s="802"/>
      <c r="C257" s="349">
        <v>5</v>
      </c>
      <c r="D257" s="811" t="s">
        <v>1248</v>
      </c>
      <c r="E257" s="343" t="s">
        <v>33</v>
      </c>
      <c r="F257" s="803">
        <f t="shared" si="9"/>
        <v>100</v>
      </c>
      <c r="G257" s="803"/>
      <c r="H257" s="804"/>
      <c r="I257" s="1556"/>
      <c r="J257" s="1181"/>
      <c r="K257" s="833">
        <v>100</v>
      </c>
      <c r="L257" s="805">
        <f t="shared" si="10"/>
        <v>100</v>
      </c>
      <c r="M257" s="806"/>
      <c r="O257" s="358"/>
    </row>
    <row r="258" spans="1:15" ht="33">
      <c r="A258" s="553">
        <v>252</v>
      </c>
      <c r="B258" s="802"/>
      <c r="C258" s="349">
        <v>6</v>
      </c>
      <c r="D258" s="811" t="s">
        <v>1201</v>
      </c>
      <c r="E258" s="343" t="s">
        <v>33</v>
      </c>
      <c r="F258" s="803">
        <f t="shared" si="9"/>
        <v>352</v>
      </c>
      <c r="G258" s="803"/>
      <c r="H258" s="804"/>
      <c r="I258" s="1556"/>
      <c r="J258" s="1181"/>
      <c r="K258" s="833">
        <v>352</v>
      </c>
      <c r="L258" s="805">
        <f t="shared" si="10"/>
        <v>352</v>
      </c>
      <c r="M258" s="806"/>
      <c r="O258" s="358"/>
    </row>
    <row r="259" spans="1:15" ht="33">
      <c r="A259" s="553">
        <v>253</v>
      </c>
      <c r="B259" s="802"/>
      <c r="C259" s="349">
        <v>7</v>
      </c>
      <c r="D259" s="811" t="s">
        <v>1202</v>
      </c>
      <c r="E259" s="343" t="s">
        <v>33</v>
      </c>
      <c r="F259" s="803">
        <f t="shared" si="9"/>
        <v>375</v>
      </c>
      <c r="G259" s="803"/>
      <c r="H259" s="804"/>
      <c r="I259" s="1556"/>
      <c r="J259" s="1181"/>
      <c r="K259" s="833">
        <v>375</v>
      </c>
      <c r="L259" s="805">
        <f t="shared" si="10"/>
        <v>375</v>
      </c>
      <c r="M259" s="806"/>
      <c r="O259" s="358"/>
    </row>
    <row r="260" spans="1:15" ht="49.5">
      <c r="A260" s="553">
        <v>254</v>
      </c>
      <c r="B260" s="802"/>
      <c r="C260" s="349">
        <v>8</v>
      </c>
      <c r="D260" s="811" t="s">
        <v>1203</v>
      </c>
      <c r="E260" s="343" t="s">
        <v>33</v>
      </c>
      <c r="F260" s="803">
        <f t="shared" si="9"/>
        <v>698</v>
      </c>
      <c r="G260" s="803"/>
      <c r="H260" s="804"/>
      <c r="I260" s="1556"/>
      <c r="J260" s="1181"/>
      <c r="K260" s="833">
        <v>698</v>
      </c>
      <c r="L260" s="805">
        <f t="shared" si="10"/>
        <v>698</v>
      </c>
      <c r="M260" s="806"/>
      <c r="O260" s="358"/>
    </row>
    <row r="261" spans="1:15" ht="17.25">
      <c r="A261" s="553">
        <v>255</v>
      </c>
      <c r="B261" s="802"/>
      <c r="C261" s="349">
        <v>9</v>
      </c>
      <c r="D261" s="811" t="s">
        <v>1198</v>
      </c>
      <c r="E261" s="343" t="s">
        <v>33</v>
      </c>
      <c r="F261" s="803">
        <f t="shared" si="9"/>
        <v>158</v>
      </c>
      <c r="G261" s="803"/>
      <c r="H261" s="804"/>
      <c r="I261" s="1556"/>
      <c r="J261" s="1181"/>
      <c r="K261" s="833">
        <v>158</v>
      </c>
      <c r="L261" s="805">
        <f t="shared" si="10"/>
        <v>158</v>
      </c>
      <c r="M261" s="806"/>
      <c r="O261" s="358"/>
    </row>
    <row r="262" spans="1:15" ht="33">
      <c r="A262" s="553">
        <v>256</v>
      </c>
      <c r="B262" s="802"/>
      <c r="C262" s="349">
        <v>10</v>
      </c>
      <c r="D262" s="811" t="s">
        <v>1204</v>
      </c>
      <c r="E262" s="343" t="s">
        <v>33</v>
      </c>
      <c r="F262" s="803">
        <f t="shared" si="9"/>
        <v>40</v>
      </c>
      <c r="G262" s="803"/>
      <c r="H262" s="804"/>
      <c r="I262" s="1556"/>
      <c r="J262" s="1181"/>
      <c r="K262" s="833">
        <v>40</v>
      </c>
      <c r="L262" s="805">
        <f t="shared" si="10"/>
        <v>40</v>
      </c>
      <c r="M262" s="806"/>
      <c r="O262" s="358"/>
    </row>
    <row r="263" spans="1:15" ht="17.25">
      <c r="A263" s="553">
        <v>257</v>
      </c>
      <c r="B263" s="802"/>
      <c r="C263" s="349">
        <v>11</v>
      </c>
      <c r="D263" s="811" t="s">
        <v>1205</v>
      </c>
      <c r="E263" s="343" t="s">
        <v>33</v>
      </c>
      <c r="F263" s="803">
        <f t="shared" si="9"/>
        <v>211</v>
      </c>
      <c r="G263" s="803"/>
      <c r="H263" s="804"/>
      <c r="I263" s="1556"/>
      <c r="J263" s="1181"/>
      <c r="K263" s="833">
        <v>211</v>
      </c>
      <c r="L263" s="805">
        <f t="shared" si="10"/>
        <v>211</v>
      </c>
      <c r="M263" s="806"/>
      <c r="O263" s="358"/>
    </row>
    <row r="264" spans="1:15" ht="17.25">
      <c r="A264" s="553">
        <v>258</v>
      </c>
      <c r="B264" s="802"/>
      <c r="C264" s="349">
        <v>12</v>
      </c>
      <c r="D264" s="811" t="s">
        <v>1019</v>
      </c>
      <c r="E264" s="343" t="s">
        <v>33</v>
      </c>
      <c r="F264" s="803">
        <f t="shared" si="9"/>
        <v>90</v>
      </c>
      <c r="G264" s="803"/>
      <c r="H264" s="804"/>
      <c r="I264" s="1556"/>
      <c r="J264" s="1181"/>
      <c r="K264" s="833">
        <v>90</v>
      </c>
      <c r="L264" s="805">
        <f t="shared" si="10"/>
        <v>90</v>
      </c>
      <c r="M264" s="806"/>
      <c r="O264" s="358"/>
    </row>
    <row r="265" spans="1:15" ht="17.25">
      <c r="A265" s="553">
        <v>259</v>
      </c>
      <c r="B265" s="802"/>
      <c r="C265" s="349">
        <v>13</v>
      </c>
      <c r="D265" s="811" t="s">
        <v>1152</v>
      </c>
      <c r="E265" s="343" t="s">
        <v>33</v>
      </c>
      <c r="F265" s="803">
        <f t="shared" si="9"/>
        <v>158</v>
      </c>
      <c r="G265" s="803"/>
      <c r="H265" s="804"/>
      <c r="I265" s="1556"/>
      <c r="J265" s="1181"/>
      <c r="K265" s="833">
        <v>158</v>
      </c>
      <c r="L265" s="805">
        <f t="shared" si="10"/>
        <v>158</v>
      </c>
      <c r="M265" s="806"/>
      <c r="O265" s="358"/>
    </row>
    <row r="266" spans="1:15" ht="49.5">
      <c r="A266" s="553">
        <v>260</v>
      </c>
      <c r="B266" s="802"/>
      <c r="C266" s="349">
        <v>14</v>
      </c>
      <c r="D266" s="811" t="s">
        <v>1249</v>
      </c>
      <c r="E266" s="343" t="s">
        <v>33</v>
      </c>
      <c r="F266" s="803">
        <f t="shared" si="9"/>
        <v>439</v>
      </c>
      <c r="G266" s="803"/>
      <c r="H266" s="804"/>
      <c r="I266" s="1556"/>
      <c r="J266" s="1181"/>
      <c r="K266" s="833">
        <v>439</v>
      </c>
      <c r="L266" s="805">
        <f t="shared" si="10"/>
        <v>439</v>
      </c>
      <c r="M266" s="806"/>
      <c r="O266" s="358"/>
    </row>
    <row r="267" spans="1:15" ht="17.25">
      <c r="A267" s="553">
        <v>261</v>
      </c>
      <c r="B267" s="802"/>
      <c r="C267" s="349">
        <v>15</v>
      </c>
      <c r="D267" s="811" t="s">
        <v>1021</v>
      </c>
      <c r="E267" s="343" t="s">
        <v>33</v>
      </c>
      <c r="F267" s="803">
        <f t="shared" si="9"/>
        <v>60</v>
      </c>
      <c r="G267" s="803"/>
      <c r="H267" s="804"/>
      <c r="I267" s="1556"/>
      <c r="J267" s="1181"/>
      <c r="K267" s="833">
        <v>60</v>
      </c>
      <c r="L267" s="805">
        <f t="shared" si="10"/>
        <v>60</v>
      </c>
      <c r="M267" s="806"/>
      <c r="O267" s="358"/>
    </row>
    <row r="268" spans="1:15" ht="17.25">
      <c r="A268" s="553">
        <v>262</v>
      </c>
      <c r="B268" s="802"/>
      <c r="C268" s="349">
        <v>16</v>
      </c>
      <c r="D268" s="811" t="s">
        <v>674</v>
      </c>
      <c r="E268" s="343" t="s">
        <v>33</v>
      </c>
      <c r="F268" s="803">
        <f t="shared" si="9"/>
        <v>227</v>
      </c>
      <c r="G268" s="803"/>
      <c r="H268" s="804"/>
      <c r="I268" s="1196"/>
      <c r="J268" s="1181">
        <v>227</v>
      </c>
      <c r="K268" s="833"/>
      <c r="L268" s="805">
        <f t="shared" si="10"/>
        <v>227</v>
      </c>
      <c r="M268" s="806"/>
      <c r="O268" s="358"/>
    </row>
    <row r="269" spans="1:15" ht="33">
      <c r="A269" s="553">
        <v>263</v>
      </c>
      <c r="B269" s="802"/>
      <c r="C269" s="349">
        <v>17</v>
      </c>
      <c r="D269" s="811" t="s">
        <v>938</v>
      </c>
      <c r="E269" s="343" t="s">
        <v>33</v>
      </c>
      <c r="F269" s="803">
        <f t="shared" si="9"/>
        <v>1819</v>
      </c>
      <c r="G269" s="803"/>
      <c r="H269" s="804"/>
      <c r="I269" s="1196"/>
      <c r="J269" s="1181">
        <v>1819</v>
      </c>
      <c r="K269" s="833"/>
      <c r="L269" s="805">
        <f t="shared" si="10"/>
        <v>1819</v>
      </c>
      <c r="M269" s="806"/>
      <c r="O269" s="358"/>
    </row>
    <row r="270" spans="1:15" s="791" customFormat="1" ht="30" customHeight="1">
      <c r="A270" s="1499">
        <v>264</v>
      </c>
      <c r="B270" s="802">
        <v>17</v>
      </c>
      <c r="C270" s="349"/>
      <c r="D270" s="327" t="s">
        <v>119</v>
      </c>
      <c r="E270" s="29"/>
      <c r="F270" s="803"/>
      <c r="G270" s="810"/>
      <c r="H270" s="567"/>
      <c r="I270" s="1195"/>
      <c r="J270" s="1180"/>
      <c r="K270" s="832"/>
      <c r="L270" s="805"/>
      <c r="M270" s="577"/>
      <c r="O270" s="792"/>
    </row>
    <row r="271" spans="1:15" ht="17.25">
      <c r="A271" s="553">
        <v>265</v>
      </c>
      <c r="B271" s="802"/>
      <c r="C271" s="349">
        <v>1</v>
      </c>
      <c r="D271" s="811" t="s">
        <v>194</v>
      </c>
      <c r="E271" s="343" t="s">
        <v>33</v>
      </c>
      <c r="F271" s="803">
        <f t="shared" si="9"/>
        <v>34815</v>
      </c>
      <c r="G271" s="803"/>
      <c r="H271" s="804"/>
      <c r="I271" s="1196">
        <v>17550</v>
      </c>
      <c r="J271" s="1181">
        <v>24815</v>
      </c>
      <c r="K271" s="833">
        <v>10000</v>
      </c>
      <c r="L271" s="805">
        <f t="shared" si="10"/>
        <v>34815</v>
      </c>
      <c r="M271" s="806"/>
      <c r="O271" s="358"/>
    </row>
    <row r="272" spans="1:15" ht="17.25">
      <c r="A272" s="553">
        <v>266</v>
      </c>
      <c r="B272" s="1311"/>
      <c r="C272" s="1312">
        <v>2</v>
      </c>
      <c r="D272" s="1314" t="s">
        <v>1199</v>
      </c>
      <c r="E272" s="1313" t="s">
        <v>33</v>
      </c>
      <c r="F272" s="803">
        <f t="shared" si="9"/>
        <v>15200</v>
      </c>
      <c r="G272" s="1315"/>
      <c r="H272" s="1316"/>
      <c r="I272" s="1317"/>
      <c r="J272" s="1318">
        <v>15200</v>
      </c>
      <c r="K272" s="1341"/>
      <c r="L272" s="805">
        <f t="shared" si="10"/>
        <v>15200</v>
      </c>
      <c r="M272" s="1319"/>
      <c r="O272" s="358"/>
    </row>
    <row r="273" spans="1:15" ht="17.25">
      <c r="A273" s="553">
        <v>267</v>
      </c>
      <c r="B273" s="1311"/>
      <c r="C273" s="1312">
        <v>3</v>
      </c>
      <c r="D273" s="1314" t="s">
        <v>773</v>
      </c>
      <c r="E273" s="1313" t="s">
        <v>33</v>
      </c>
      <c r="F273" s="803">
        <f t="shared" si="9"/>
        <v>444</v>
      </c>
      <c r="G273" s="1315"/>
      <c r="H273" s="1316"/>
      <c r="I273" s="1317"/>
      <c r="J273" s="1318">
        <v>444</v>
      </c>
      <c r="K273" s="1341"/>
      <c r="L273" s="805">
        <f t="shared" si="10"/>
        <v>444</v>
      </c>
      <c r="M273" s="1319"/>
      <c r="O273" s="358"/>
    </row>
    <row r="274" spans="1:15" ht="17.25">
      <c r="A274" s="553">
        <v>268</v>
      </c>
      <c r="B274" s="1311"/>
      <c r="C274" s="1312">
        <v>4</v>
      </c>
      <c r="D274" s="1314" t="s">
        <v>772</v>
      </c>
      <c r="E274" s="1313" t="s">
        <v>33</v>
      </c>
      <c r="F274" s="803">
        <f t="shared" si="9"/>
        <v>381</v>
      </c>
      <c r="G274" s="1315"/>
      <c r="H274" s="1316"/>
      <c r="I274" s="1317"/>
      <c r="J274" s="1318">
        <v>381</v>
      </c>
      <c r="K274" s="1341"/>
      <c r="L274" s="805">
        <f t="shared" si="10"/>
        <v>381</v>
      </c>
      <c r="M274" s="1319"/>
      <c r="O274" s="358"/>
    </row>
    <row r="275" spans="1:15" ht="49.5">
      <c r="A275" s="553">
        <v>269</v>
      </c>
      <c r="B275" s="860"/>
      <c r="C275" s="826">
        <v>5</v>
      </c>
      <c r="D275" s="827" t="s">
        <v>1200</v>
      </c>
      <c r="E275" s="828" t="s">
        <v>33</v>
      </c>
      <c r="F275" s="803">
        <f>SUM(G275:H275,L275,M275)</f>
        <v>2426</v>
      </c>
      <c r="G275" s="829"/>
      <c r="H275" s="847"/>
      <c r="I275" s="1200"/>
      <c r="J275" s="1185">
        <v>2426</v>
      </c>
      <c r="K275" s="1342"/>
      <c r="L275" s="805">
        <f t="shared" si="10"/>
        <v>2426</v>
      </c>
      <c r="M275" s="848"/>
      <c r="O275" s="358"/>
    </row>
    <row r="276" spans="1:15" s="790" customFormat="1" ht="36" customHeight="1" thickBot="1">
      <c r="A276" s="553">
        <v>270</v>
      </c>
      <c r="B276" s="861"/>
      <c r="C276" s="656"/>
      <c r="D276" s="814" t="s">
        <v>195</v>
      </c>
      <c r="E276" s="337"/>
      <c r="F276" s="6">
        <f aca="true" t="shared" si="11" ref="F276:L276">SUM(F121:F275)</f>
        <v>239878</v>
      </c>
      <c r="G276" s="6">
        <f t="shared" si="11"/>
        <v>0</v>
      </c>
      <c r="H276" s="558">
        <f t="shared" si="11"/>
        <v>0</v>
      </c>
      <c r="I276" s="1201">
        <f t="shared" si="11"/>
        <v>64149</v>
      </c>
      <c r="J276" s="6">
        <f t="shared" si="11"/>
        <v>184706</v>
      </c>
      <c r="K276" s="1205">
        <f t="shared" si="11"/>
        <v>55172</v>
      </c>
      <c r="L276" s="830">
        <f t="shared" si="11"/>
        <v>239878</v>
      </c>
      <c r="M276" s="815">
        <f>SUM(M121:M271)</f>
        <v>0</v>
      </c>
      <c r="O276" s="782"/>
    </row>
    <row r="277" spans="1:15" s="790" customFormat="1" ht="36" customHeight="1" thickBot="1" thickTop="1">
      <c r="A277" s="553">
        <v>271</v>
      </c>
      <c r="B277" s="862"/>
      <c r="C277" s="658"/>
      <c r="D277" s="816" t="s">
        <v>196</v>
      </c>
      <c r="E277" s="658"/>
      <c r="F277" s="817">
        <f aca="true" t="shared" si="12" ref="F277:M277">+F276+F108+F118</f>
        <v>17662123</v>
      </c>
      <c r="G277" s="817">
        <f t="shared" si="12"/>
        <v>3992836</v>
      </c>
      <c r="H277" s="818">
        <f t="shared" si="12"/>
        <v>2767979</v>
      </c>
      <c r="I277" s="1202">
        <f t="shared" si="12"/>
        <v>2525358</v>
      </c>
      <c r="J277" s="817">
        <f t="shared" si="12"/>
        <v>5050634</v>
      </c>
      <c r="K277" s="819">
        <f t="shared" si="12"/>
        <v>54300</v>
      </c>
      <c r="L277" s="820">
        <f t="shared" si="12"/>
        <v>5104934</v>
      </c>
      <c r="M277" s="821">
        <f t="shared" si="12"/>
        <v>5796374</v>
      </c>
      <c r="O277" s="782"/>
    </row>
    <row r="278" spans="1:15" s="825" customFormat="1" ht="13.5">
      <c r="A278" s="553"/>
      <c r="B278" s="863" t="s">
        <v>125</v>
      </c>
      <c r="C278" s="354"/>
      <c r="D278" s="355"/>
      <c r="E278" s="356"/>
      <c r="F278" s="822"/>
      <c r="G278" s="822"/>
      <c r="H278" s="822"/>
      <c r="I278" s="1203"/>
      <c r="J278" s="822"/>
      <c r="K278" s="823"/>
      <c r="L278" s="824"/>
      <c r="M278" s="822"/>
      <c r="O278" s="822"/>
    </row>
    <row r="279" spans="1:15" s="825" customFormat="1" ht="13.5">
      <c r="A279" s="553"/>
      <c r="B279" s="863" t="s">
        <v>126</v>
      </c>
      <c r="C279" s="354"/>
      <c r="D279" s="355"/>
      <c r="E279" s="356"/>
      <c r="F279" s="822"/>
      <c r="G279" s="822"/>
      <c r="H279" s="822"/>
      <c r="I279" s="1203"/>
      <c r="J279" s="822"/>
      <c r="K279" s="823"/>
      <c r="L279" s="824"/>
      <c r="M279" s="822"/>
      <c r="O279" s="822"/>
    </row>
    <row r="280" spans="1:15" s="825" customFormat="1" ht="13.5">
      <c r="A280" s="553"/>
      <c r="B280" s="863" t="s">
        <v>127</v>
      </c>
      <c r="C280" s="354"/>
      <c r="D280" s="355"/>
      <c r="E280" s="356"/>
      <c r="F280" s="822"/>
      <c r="G280" s="822"/>
      <c r="H280" s="822"/>
      <c r="I280" s="1203"/>
      <c r="J280" s="822"/>
      <c r="K280" s="823"/>
      <c r="L280" s="824"/>
      <c r="M280" s="822"/>
      <c r="O280" s="822"/>
    </row>
  </sheetData>
  <sheetProtection/>
  <mergeCells count="3">
    <mergeCell ref="B1:D1"/>
    <mergeCell ref="B2:M2"/>
    <mergeCell ref="B3:M3"/>
  </mergeCells>
  <printOptions/>
  <pageMargins left="0.2362204724409449" right="0.2362204724409449" top="0.7480314960629921" bottom="0.7480314960629921" header="0.31496062992125984" footer="0.31496062992125984"/>
  <pageSetup fitToHeight="6"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2015-11-13T07:56:06Z</cp:lastPrinted>
  <dcterms:created xsi:type="dcterms:W3CDTF">2015-02-11T07:38:58Z</dcterms:created>
  <dcterms:modified xsi:type="dcterms:W3CDTF">2015-12-01T08:27:22Z</dcterms:modified>
  <cp:category/>
  <cp:version/>
  <cp:contentType/>
  <cp:contentStatus/>
</cp:coreProperties>
</file>