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370" windowHeight="9030" tabRatio="946" activeTab="13"/>
  </bookViews>
  <sheets>
    <sheet name="Összefoglaló" sheetId="1" r:id="rId1"/>
    <sheet name="1.Onbe" sheetId="2" r:id="rId2"/>
    <sheet name="2.Onki" sheetId="3" r:id="rId3"/>
    <sheet name="3.Inbe" sheetId="4" r:id="rId4"/>
    <sheet name="4.Inbe" sheetId="5" r:id="rId5"/>
    <sheet name="5.Inki" sheetId="6" r:id="rId6"/>
    <sheet name="6.Önk.műk." sheetId="7" r:id="rId7"/>
    <sheet name="6.A Alapítv" sheetId="8" r:id="rId8"/>
    <sheet name="7.Beruh." sheetId="9" r:id="rId9"/>
    <sheet name="8.Felúj." sheetId="10" r:id="rId10"/>
    <sheet name="9.Mérleg" sheetId="11" r:id="rId11"/>
    <sheet name="10.Megelől.Hitel" sheetId="12" r:id="rId12"/>
    <sheet name="11.Képvis." sheetId="13" r:id="rId13"/>
    <sheet name="12.Projekt" sheetId="14" r:id="rId14"/>
  </sheets>
  <definedNames>
    <definedName name="_4._sz._sor_részletezése" localSheetId="1">#REF!</definedName>
    <definedName name="_4._sz._sor_részletezése" localSheetId="7">#REF!</definedName>
    <definedName name="_4._sz._sor_részletezése">#REF!</definedName>
    <definedName name="_xlnm.Print_Titles" localSheetId="1">'1.Onbe'!$5:$7</definedName>
    <definedName name="_xlnm.Print_Titles" localSheetId="12">'11.Képvis.'!$4:$7</definedName>
    <definedName name="_xlnm.Print_Titles" localSheetId="2">'2.Onki'!$5:$7</definedName>
    <definedName name="_xlnm.Print_Titles" localSheetId="3">'3.Inbe'!$4:$7</definedName>
    <definedName name="_xlnm.Print_Titles" localSheetId="4">'4.Inbe'!$4:$7</definedName>
    <definedName name="_xlnm.Print_Titles" localSheetId="5">'5.Inki'!$5:$8</definedName>
    <definedName name="_xlnm.Print_Titles" localSheetId="7">'6.A Alapítv'!$5:$8</definedName>
    <definedName name="_xlnm.Print_Titles" localSheetId="6">'6.Önk.műk.'!$5:$8</definedName>
    <definedName name="_xlnm.Print_Titles" localSheetId="8">'7.Beruh.'!$4:$6</definedName>
    <definedName name="_xlnm.Print_Titles" localSheetId="9">'8.Felúj.'!$4:$6</definedName>
    <definedName name="_xlnm.Print_Titles" localSheetId="0">'Összefoglaló'!$4:$6</definedName>
    <definedName name="_xlnm.Print_Area" localSheetId="1">'1.Onbe'!$A$1:$M$65</definedName>
    <definedName name="_xlnm.Print_Area" localSheetId="2">'2.Onki'!$A$1:$M$41</definedName>
    <definedName name="_xlnm.Print_Area" localSheetId="3">'3.Inbe'!$A$1:$N$265</definedName>
    <definedName name="_xlnm.Print_Area" localSheetId="4">'4.Inbe'!$A$1:$H$35</definedName>
    <definedName name="_xlnm.Print_Area" localSheetId="5">'5.Inki'!$A$1:$Q$370</definedName>
    <definedName name="_xlnm.Print_Area" localSheetId="7">'6.A Alapítv'!$A$1:$C$248</definedName>
    <definedName name="_xlnm.Print_Area" localSheetId="6">'6.Önk.műk.'!$A$1:$N$1108</definedName>
    <definedName name="_xlnm.Print_Area" localSheetId="9">'8.Felúj.'!$A$1:$L$110</definedName>
    <definedName name="_xlnm.Print_Area" localSheetId="10">'9.Mérleg'!$A$1:$H$36</definedName>
    <definedName name="_xlnm.Print_Area" localSheetId="0">'Összefoglaló'!$A$1:$E$262</definedName>
  </definedNames>
  <calcPr fullCalcOnLoad="1"/>
</workbook>
</file>

<file path=xl/sharedStrings.xml><?xml version="1.0" encoding="utf-8"?>
<sst xmlns="http://schemas.openxmlformats.org/spreadsheetml/2006/main" count="3742" uniqueCount="1391">
  <si>
    <t>adatok eFt-ban</t>
  </si>
  <si>
    <t>A</t>
  </si>
  <si>
    <t>C</t>
  </si>
  <si>
    <t>B</t>
  </si>
  <si>
    <t>D</t>
  </si>
  <si>
    <t>E</t>
  </si>
  <si>
    <t>Megnevezés</t>
  </si>
  <si>
    <t>2016. évi előirányzat</t>
  </si>
  <si>
    <t>Temetők üzemeltetésével kapcsolatos feladatok</t>
  </si>
  <si>
    <t>Parkfenntartás</t>
  </si>
  <si>
    <t>Köztisztasági feladatok</t>
  </si>
  <si>
    <t xml:space="preserve">Kéményseprési tevékenység támogatása </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</si>
  <si>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</si>
  <si>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</si>
  <si>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</si>
  <si>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</si>
  <si>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</si>
  <si>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</si>
  <si>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</si>
  <si>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</si>
  <si>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</si>
  <si>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</si>
  <si>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</si>
  <si>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</si>
  <si>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</si>
  <si>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Önkormányzati felújítási kiadások</t>
  </si>
  <si>
    <t>K</t>
  </si>
  <si>
    <t>NK</t>
  </si>
  <si>
    <t>Elhasználódott labdapályák felújítása és balesetveszély elhárítás</t>
  </si>
  <si>
    <t>Köztéri padok felújítása</t>
  </si>
  <si>
    <t>Földutak felújítása</t>
  </si>
  <si>
    <t>Köztéri műalkotások rekonstrukciója</t>
  </si>
  <si>
    <t>Intézményekben kétutas tűzjelző rendszer beüzemelése</t>
  </si>
  <si>
    <t>Kastélykert Körzeti Óvoda</t>
  </si>
  <si>
    <t>Cholnoky Jenő Általános Iskola</t>
  </si>
  <si>
    <t>Vetési Albert Gimnázium</t>
  </si>
  <si>
    <t>Művészetek Háza</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</si>
  <si>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</si>
  <si>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</si>
  <si>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</si>
  <si>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</si>
  <si>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</si>
  <si>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</si>
  <si>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</si>
  <si>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Természettudományos közoktatási laboratórium kialakítása a veszprémi Ipari Szakközépiskola és Gimnáziumban TÁMOP-3.1.3-11/2-2012-0061</t>
  </si>
  <si>
    <t>Egységben az erő! - Óvodafejlesztés Veszprémben TÁMOP-3.1.11-12/2-2012-0026.</t>
  </si>
  <si>
    <t>"Pannon-Tudás-Park" TÁMOP 4.2.1C-14/1/Konv.</t>
  </si>
  <si>
    <t>Tüzér u. - Házgyári u. forgalomba helyezés meghosszabbítása</t>
  </si>
  <si>
    <t>Remete utcai híd átépítésének tervezése engedélyezése és kivitelezése</t>
  </si>
  <si>
    <t>Fenyves u.-Erdész u. közötti gyalogos átkötés kialakítása</t>
  </si>
  <si>
    <t xml:space="preserve">Utcanévtáblák </t>
  </si>
  <si>
    <t>Műfüves pályák fejlesztése önrész</t>
  </si>
  <si>
    <t>Uszodaépítés előkészítés</t>
  </si>
  <si>
    <t>Stromfeld utcai parkoló építése, tervezése</t>
  </si>
  <si>
    <t>Veszprém Kazán - Sorompó u. járda kivitelezés</t>
  </si>
  <si>
    <t>Karacs T. u. parkolóépítés, zöldterület rendezés, járdaépítés II. ütem járdaépítés</t>
  </si>
  <si>
    <t>Járda, közvilágítás Magyar Nagyasszonyok Templom mögött</t>
  </si>
  <si>
    <t>Játszótérépítések</t>
  </si>
  <si>
    <t>Kertváros csapadékvíz-elvezetése, kivitelezés</t>
  </si>
  <si>
    <t>Viola köz rekonstrukció II. ütem</t>
  </si>
  <si>
    <t>Hulladéklerakó rekultiváció</t>
  </si>
  <si>
    <t>Kádártai Közösségi Ház átépítése</t>
  </si>
  <si>
    <t>Intézményi beruházási kiadások</t>
  </si>
  <si>
    <t>Ringató Körzeti Óvoda</t>
  </si>
  <si>
    <t>Laczkó Dezső Múzeum</t>
  </si>
  <si>
    <t>Informatikai kiadások</t>
  </si>
  <si>
    <t>Intézményi beruházási kiadások összesen</t>
  </si>
  <si>
    <t>I</t>
  </si>
  <si>
    <t>L</t>
  </si>
  <si>
    <t>M</t>
  </si>
  <si>
    <t>Működési költségvetési kiadások</t>
  </si>
  <si>
    <t>Személyi juttatások</t>
  </si>
  <si>
    <t>Munk.a. terh. jár. és szoc.hj.adó</t>
  </si>
  <si>
    <t>Dologi kiadások</t>
  </si>
  <si>
    <t>Ellátottak pénzbeli. juttatásai</t>
  </si>
  <si>
    <t>Egyéb működési kiadások</t>
  </si>
  <si>
    <t>Nemzeti ünnepek kiadásaira</t>
  </si>
  <si>
    <t>Közművelődési szolgált.</t>
  </si>
  <si>
    <t>Kulturális kínálat bővítése</t>
  </si>
  <si>
    <t>Nemzetközi kapcsolatok</t>
  </si>
  <si>
    <t>Marketing tevékenység, marketing stratégia</t>
  </si>
  <si>
    <t>Mihály-napi Búcsú</t>
  </si>
  <si>
    <t>ebből: - Veszprémi Ünnepi Játékok</t>
  </si>
  <si>
    <t xml:space="preserve">          - Gizella Napok</t>
  </si>
  <si>
    <t xml:space="preserve">          - Tánc Fesztivál </t>
  </si>
  <si>
    <t xml:space="preserve">          - Veszprémi Utcazene Fesztivál</t>
  </si>
  <si>
    <t xml:space="preserve">          - Vivace</t>
  </si>
  <si>
    <t xml:space="preserve">          - Auer Hegedűfesztivál</t>
  </si>
  <si>
    <t>Eseti rendezvények</t>
  </si>
  <si>
    <t>Köztéri szobrok, emléktáblák, lektorátus</t>
  </si>
  <si>
    <t>I. Világháborús Centenáriumi Emlékezés költségei</t>
  </si>
  <si>
    <t>Kiadványok, folyóiratok támogatása</t>
  </si>
  <si>
    <t>Képzőművészeti alkotások vásárlása</t>
  </si>
  <si>
    <t>Méz Rádió támogatása</t>
  </si>
  <si>
    <t>Veszprém Város Vegyeskar utánpótlás</t>
  </si>
  <si>
    <t>Turisztikai feladatok Gizella Múzeum</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</si>
  <si>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</si>
  <si>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</si>
  <si>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</si>
  <si>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</si>
  <si>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</si>
  <si>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</si>
  <si>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</si>
  <si>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</si>
  <si>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</si>
  <si>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</si>
  <si>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</si>
  <si>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</si>
  <si>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</si>
  <si>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</si>
  <si>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</si>
  <si>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</si>
  <si>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 xml:space="preserve">            - Civil -iroda működési költsége</t>
  </si>
  <si>
    <t xml:space="preserve">            - Civil-díj, Civil nap költségei</t>
  </si>
  <si>
    <t xml:space="preserve">            - Ifjúsági információs feladatok</t>
  </si>
  <si>
    <t>Á</t>
  </si>
  <si>
    <t>Óvodáztatási támogatás</t>
  </si>
  <si>
    <t>Foglalkoztatást helyettesítő támogatás</t>
  </si>
  <si>
    <t>Köztemetés</t>
  </si>
  <si>
    <t xml:space="preserve">Közcélú és közhasznú foglalkoztatás </t>
  </si>
  <si>
    <t>Szociális nyári gyermekétkeztetés</t>
  </si>
  <si>
    <t>Települési szilárdhulladék szállítás ártámogatás</t>
  </si>
  <si>
    <t>Kisgyermekes bérlet</t>
  </si>
  <si>
    <t>Máltai Szeretetszolgálatnak pénzeszköz átadás (ellátási szerződés)</t>
  </si>
  <si>
    <t>Veszprémi Kistérségi Társulásnak pénzeszköz átadás (Egyesített Szoc.)</t>
  </si>
  <si>
    <t>Családsegítő és Gyermekjóléti Alapszolgáltatási Intézményfenntartó Társulás</t>
  </si>
  <si>
    <t>Lelkisegély szolgálat</t>
  </si>
  <si>
    <t>Oktatási szolgáltatás</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</si>
  <si>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</si>
  <si>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</si>
  <si>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</si>
  <si>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</si>
  <si>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</si>
  <si>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</si>
  <si>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</si>
  <si>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</si>
  <si>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</si>
  <si>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</si>
  <si>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VKSZ Zrt. Intézményüzemeltetés járulékos költségei</t>
  </si>
  <si>
    <t>Nem lakáscélú helyiségek üzemeltetési költségei</t>
  </si>
  <si>
    <t>Közüzemi Zrt. jutaléka</t>
  </si>
  <si>
    <t>Pannon TISZK működtetése</t>
  </si>
  <si>
    <t>Városi TV közszolgálati műsorok támogatása</t>
  </si>
  <si>
    <t>Veszprém TV Kft. Pályázathoz fejlesztési önrész</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</si>
  <si>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</si>
  <si>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</si>
  <si>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</si>
  <si>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</si>
  <si>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</si>
  <si>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Panaszkezelő online rendszer éves  jogdíja IBM</t>
  </si>
  <si>
    <t>Programiroda szolgáltatás vásárlás</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</si>
  <si>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</si>
  <si>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</si>
  <si>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</si>
  <si>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</si>
  <si>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Közutak, hidak fenntart.</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</si>
  <si>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</si>
  <si>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</si>
  <si>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</si>
  <si>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</si>
  <si>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</si>
  <si>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</si>
  <si>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</si>
  <si>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</si>
  <si>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</si>
  <si>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</si>
  <si>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</si>
  <si>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</si>
  <si>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</si>
  <si>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</si>
  <si>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</si>
  <si>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</si>
  <si>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</si>
  <si>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Vertikális Közösségi Integrációs Program TÁMOP-5.3.6-11/1-2012-0004</t>
  </si>
  <si>
    <t>Szociális városrehabilitáció Veszprémben KDOP-3.1.1/D2-13-k2-2013-0002</t>
  </si>
  <si>
    <t>Veszprém Város Intermodális pályaudvar kialakítása és kapcsolódó közösségi közlekedési fejlesztések KÖZOP-5.5.0-09-11</t>
  </si>
  <si>
    <t xml:space="preserve">Önkormányzatok és intézményeik épületenergetikai fejlesztése KEOP-2014-4.10.0/F </t>
  </si>
  <si>
    <t>"Pannon-Tudás-Park" TÁMOP 4.2.1C-14/1/Konv</t>
  </si>
  <si>
    <t>Az esélyegyenlőség erősítését szolgáló együttműködés segítése a veszprémi járásban ÁROP-1.A.3.</t>
  </si>
  <si>
    <t xml:space="preserve">Szervezetfejlesztés a Veszprémi Önkormányzatnál ÁROP-1.A.5-2013-2013-0070. </t>
  </si>
  <si>
    <t xml:space="preserve">Bízzunk az új nemzedékben ÁROP-1.A.6-2013-2013-005 </t>
  </si>
  <si>
    <t>TÁMOP 3.1.3.10/2-2010-0002 (Vetési G. Természettud.Labor)</t>
  </si>
  <si>
    <t>Választókerületi keretből díjak, kitüntetések</t>
  </si>
  <si>
    <t>Választókerületi keretből civil szervezetek támogatása</t>
  </si>
  <si>
    <t>Informatikai szolgáltatások</t>
  </si>
  <si>
    <t>Veszprém Virágváros verseny</t>
  </si>
  <si>
    <t>Veszprémi Szemle Közhasznú Alapítvány</t>
  </si>
  <si>
    <t>Veszprém Megyei Levéltár</t>
  </si>
  <si>
    <t>Veszprémi Tiszti Kaszinó Hagyományőrző Egyesület</t>
  </si>
  <si>
    <t>Cholnoky Jenő Iskolai Alapítvány</t>
  </si>
  <si>
    <t>Családbarát pályázat CSP-CSBM-14-18811</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</si>
  <si>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</si>
  <si>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</si>
  <si>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</si>
  <si>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</si>
  <si>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</si>
  <si>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Módosítás</t>
  </si>
  <si>
    <t>VMJV Eü. Alapellátási Intézmény</t>
  </si>
  <si>
    <t>Göllesz Viktor Fogyatékos Személyek Nappali Intézménye</t>
  </si>
  <si>
    <t>Kabóca Bábszínház és Gyermek Közművelődési Intézmény</t>
  </si>
  <si>
    <t>Intézmények összesen:</t>
  </si>
  <si>
    <t>VMJV Önkormányzata</t>
  </si>
  <si>
    <t>Összesen</t>
  </si>
  <si>
    <t>1.</t>
  </si>
  <si>
    <t>Iparűzési adó</t>
  </si>
  <si>
    <t>Építményadó</t>
  </si>
  <si>
    <t>Telekadó</t>
  </si>
  <si>
    <t>Kommunális adó</t>
  </si>
  <si>
    <t>Idegenforgalmi adó</t>
  </si>
  <si>
    <t>Gépjárműadó</t>
  </si>
  <si>
    <t>2.</t>
  </si>
  <si>
    <t>3.</t>
  </si>
  <si>
    <t>4.</t>
  </si>
  <si>
    <t>5.</t>
  </si>
  <si>
    <t>Összesen:</t>
  </si>
  <si>
    <t>Működési költségvetési bevételek</t>
  </si>
  <si>
    <t>Felhalmozási költségvetési bevételek</t>
  </si>
  <si>
    <t>Működési bevételek</t>
  </si>
  <si>
    <t>Közcélú és közhasznú foglalkoztatás</t>
  </si>
  <si>
    <t>(Ringató Óvoda, Erdei Tagóvoda, Kuckó Tagóvoda)</t>
  </si>
  <si>
    <t>(Egry ltp. Óvoda, Nárcisz Tagóvoda)</t>
  </si>
  <si>
    <t>(Csillag úti Óvoda, Cholnoky ltp. Óvoda)</t>
  </si>
  <si>
    <t>(Kastélykert Óvoda, Ficánka Óvoda)</t>
  </si>
  <si>
    <t>Óvodák összesen:</t>
  </si>
  <si>
    <t>Egészségügyi és szoc. int. összesen:</t>
  </si>
  <si>
    <t xml:space="preserve">KDOP-3.1.1/D2-13-k2-2013-0002. Szociális Városrehabilitáció Veszprémben </t>
  </si>
  <si>
    <t>TÁMOP-3.2.1.12-12/1-2012-0037. Kulturális szakemberek továbbképzése</t>
  </si>
  <si>
    <t>TÁMOP-3.2.12-12/1-2012-0002. Virtualitás és többnyelvűség a megújuló múzeumpedagógiában</t>
  </si>
  <si>
    <t>Veszprémi Petőfi Színház</t>
  </si>
  <si>
    <t>Veszprémi Középiskolai Kollégium</t>
  </si>
  <si>
    <t>Veszprém Megyei Jogú Város Önkormányzata Intézményeinek</t>
  </si>
  <si>
    <t>N</t>
  </si>
  <si>
    <t>O</t>
  </si>
  <si>
    <t>P</t>
  </si>
  <si>
    <t>Felhalmozási költségvetési kiadások</t>
  </si>
  <si>
    <t>Beruházások</t>
  </si>
  <si>
    <t>Felújítások</t>
  </si>
  <si>
    <t>Egyéb felhalmozási célú kiadások</t>
  </si>
  <si>
    <t xml:space="preserve">Egységben az erő! - Óvodafejlesztés Veszprémben TÁMOP-3.1.11.12/2-2012-0026 </t>
  </si>
  <si>
    <t>VMJV Egészségügyi Alapellátási Intézmény</t>
  </si>
  <si>
    <t>Kulturális szakemberek továbbképzése a szolgálat-fejlesztés érdekében TÁMOP-3.2.12-12/1-2012-0021</t>
  </si>
  <si>
    <t xml:space="preserve">Veszprém integrált településfejlesztés, belváros funkcióbővítő rehabilitációja 1/B. ütem </t>
  </si>
  <si>
    <t>Kulturális és közművelődési int. összesen</t>
  </si>
  <si>
    <t>INTÉZMÉNYEK ÖSSZESEN</t>
  </si>
  <si>
    <t>Igazgatási tevékenység</t>
  </si>
  <si>
    <t>2014. évi országgyűlési képviselő  választások</t>
  </si>
  <si>
    <t>2014. évi önkormányzati és  nemzetiségi önkormányzati képviselők választása</t>
  </si>
  <si>
    <t>2014. Európa parlamenti képviselő választások</t>
  </si>
  <si>
    <t>2015. évi időközi országyűlési képviselő választások</t>
  </si>
  <si>
    <t>Gondnokság</t>
  </si>
  <si>
    <t>ISO 9001 minőségbiztosítás karbantartás</t>
  </si>
  <si>
    <t>Vertikális közösségi Integrációs Program TÁMOP-5.3.6-11/1-2012-0004</t>
  </si>
  <si>
    <t>Egységben az erő! - Óvodafejlesztés Veszprémben          TÁMOP-3.1.11-12/2-2012-0026</t>
  </si>
  <si>
    <t xml:space="preserve">Természettudományos közoktatási laboratórium kialakítása a veszprémi Ipari Szakközépiskola és Gimnáziumban TÁMOP-3.1.3-11/2-2012-0061      </t>
  </si>
  <si>
    <t>Fenntartható városfejlesztés Veszprémben KDOP-3.1.1/E-13-002</t>
  </si>
  <si>
    <t>A gyermekvédelmi szolgáltatások fejlesztése Veszprémben TIOP-3.4.1.B-11/1-2012-0005</t>
  </si>
  <si>
    <t>TÁMOP-2.4.5-12/7-2012-0474 Rugalmas foglalkoztatási lehetőségek megvalósítása Veszprém Megyei Jogú Város Polgármesteri Hivatalában</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</si>
  <si>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</si>
  <si>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</si>
  <si>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</si>
  <si>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</si>
  <si>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</si>
  <si>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</si>
  <si>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</si>
  <si>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</si>
  <si>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</si>
  <si>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</si>
  <si>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</si>
  <si>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</si>
  <si>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</si>
  <si>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1-17</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</si>
  <si>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</si>
  <si>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</si>
  <si>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</si>
  <si>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</si>
  <si>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</si>
  <si>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</si>
  <si>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</si>
  <si>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</si>
  <si>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</si>
  <si>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</si>
  <si>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Vis maior, Egyéb felhalmozási célú támogatás</t>
  </si>
  <si>
    <t>Önkormányzatok felhalmozási célú támogatása - adósságkonszolidáció</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</si>
  <si>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</si>
  <si>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</si>
  <si>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</si>
  <si>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</si>
  <si>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</si>
  <si>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</si>
  <si>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</si>
  <si>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</si>
  <si>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</si>
  <si>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</si>
  <si>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</si>
  <si>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</si>
  <si>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</si>
  <si>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Önkormányzat</t>
  </si>
  <si>
    <t>Beruházási hitelfelvétel</t>
  </si>
  <si>
    <t>Előző évi hitelszerződéseken alapuló felvétel</t>
  </si>
  <si>
    <t>Bevételi főösszeg</t>
  </si>
  <si>
    <t xml:space="preserve">Cím  </t>
  </si>
  <si>
    <t>Intézményi költségvetési kiadások</t>
  </si>
  <si>
    <t>18</t>
  </si>
  <si>
    <t>Céltartalékok</t>
  </si>
  <si>
    <t>Működési céltartalékok</t>
  </si>
  <si>
    <t xml:space="preserve"> - Normatíva elszámolás</t>
  </si>
  <si>
    <t xml:space="preserve"> - Felmentési idő, jub.jut., végkielégítés</t>
  </si>
  <si>
    <t xml:space="preserve"> - Választókerületi keret</t>
  </si>
  <si>
    <t>Felhalmozási céltartalékok</t>
  </si>
  <si>
    <t xml:space="preserve"> - Előző évi hitelszerződéshez kapcs. feladat</t>
  </si>
  <si>
    <t xml:space="preserve"> - Beruházási kiadásokra képzett céltartalék</t>
  </si>
  <si>
    <t xml:space="preserve"> - Felújítási kiadásokra képzett céltartalék</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</si>
  <si>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</si>
  <si>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</si>
  <si>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</si>
  <si>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</si>
  <si>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</si>
  <si>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</si>
  <si>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</si>
  <si>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</si>
  <si>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</si>
  <si>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</si>
  <si>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</si>
  <si>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</si>
  <si>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</si>
  <si>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</si>
  <si>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</si>
  <si>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</si>
  <si>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</si>
  <si>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</si>
  <si>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</si>
  <si>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</si>
  <si>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</si>
  <si>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</si>
  <si>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</si>
  <si>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</si>
  <si>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</si>
  <si>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</si>
  <si>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</si>
  <si>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</si>
  <si>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</si>
  <si>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</si>
  <si>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</si>
  <si>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</si>
  <si>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</si>
  <si>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</si>
  <si>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</si>
  <si>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</si>
  <si>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</si>
  <si>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</si>
  <si>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</si>
  <si>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</si>
  <si>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</si>
  <si>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</si>
  <si>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</si>
  <si>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</si>
  <si>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</si>
  <si>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</si>
  <si>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</si>
  <si>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</si>
  <si>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Belső finanszírozásra szolgáló költségvetési maradvány összegével korrigált hiány</t>
  </si>
  <si>
    <t>I.</t>
  </si>
  <si>
    <t>Kiemelt művészeti együttesek támogatása</t>
  </si>
  <si>
    <t>Rendszeres gyermekvédelmi támogatás (Kiegészítő családi pótlék)</t>
  </si>
  <si>
    <t>Swing-Swing Kft. Szolgáltatás vásárlás</t>
  </si>
  <si>
    <t>Bérleményekkel, haszonbérletekkel kapcsolatos feladatok</t>
  </si>
  <si>
    <t>Alapítvány a Magyar Műemléki Topográfia Támogatására</t>
  </si>
  <si>
    <t>Közgyógyellátási igazolvány, gyógyszertámogatás</t>
  </si>
  <si>
    <t>Lakásfenntartási támogatás, lakbértámogatás, albérleti támogatás</t>
  </si>
  <si>
    <t>Rendszeres szociális segély</t>
  </si>
  <si>
    <t>Adósságkezelés, adósságcsökkentési támogatás</t>
  </si>
  <si>
    <t>Önkormányzati rendeletben meghatározott egyéb szociális támogatások</t>
  </si>
  <si>
    <t>Csapadékcsatornák üzemeltetési szolgáltatásai</t>
  </si>
  <si>
    <t>DAT térképfrissítés, földkönyv, közműnyilvántartás</t>
  </si>
  <si>
    <t>Fotovoltaikus rendszerek kialakítása KEOP-2014-4.10.0/N</t>
  </si>
  <si>
    <t>Felhalmozási célú átvett pénzeszközök (kölcsönök visszatérülése)</t>
  </si>
  <si>
    <t>Felhalmozási célú költségvetési maradvány igénybevétele</t>
  </si>
  <si>
    <t>Működési célú  költségvetési maradvány igénybevétele</t>
  </si>
  <si>
    <t>2014. évi         tény</t>
  </si>
  <si>
    <t>2015. évi eredeti előirányzat</t>
  </si>
  <si>
    <t>Államháztartáson belüli megelőlegezések</t>
  </si>
  <si>
    <t>2014. évi           tény</t>
  </si>
  <si>
    <t>Államháztartáson belüli megelőlegezések visszafizetése</t>
  </si>
  <si>
    <t>KÖLTSÉGVETÉSI BEVÉTELEI ÉS KIADÁSAI 2016. ÉVBEN</t>
  </si>
  <si>
    <t>Veszprémi Ringató Körzeti Óvoda</t>
  </si>
  <si>
    <t>Veszprémi Egry úti Körzeti Óvoda</t>
  </si>
  <si>
    <t>Veszprémi Csillag úti Körzeti Óvoda</t>
  </si>
  <si>
    <t>Veszprémi Kastélykert Körzeti Óvoda</t>
  </si>
  <si>
    <t>Veszprémi Intézményi Szolgáltató Szervezet</t>
  </si>
  <si>
    <t>2014. évi tény</t>
  </si>
  <si>
    <t>Veszprémi szemle Várostörténeti Közhasznú Alapítvány -temetői sírok karbantartása</t>
  </si>
  <si>
    <t>Főegyházmegyei intézmények kulturális feladatellátásának támogatása</t>
  </si>
  <si>
    <t>Nyári diákmunka</t>
  </si>
  <si>
    <t>Pannon Térség Fejlődéséért Alapítvány támogatása</t>
  </si>
  <si>
    <t>Gyulaffy László Alapítvány</t>
  </si>
  <si>
    <t>Pannon Várszínház támogatás</t>
  </si>
  <si>
    <t>Energiastratégia felülvizsgálata</t>
  </si>
  <si>
    <t>Nemesvámos-Veszprém közötti kerékpárforgalmi út kiépítése KDOP 4.2.2-11-2011-0010</t>
  </si>
  <si>
    <t>Kulturális szakemberek továbbképzése a szolgálatfejlesztés érdekében                                      TÁMOP-3.2.12-12/1-2012-0021</t>
  </si>
  <si>
    <t>Beruházáshoz kapcsolódó működési kiadások:</t>
  </si>
  <si>
    <t>Végleges forgalomba helyezéshez szükséges ingatlanrendezés</t>
  </si>
  <si>
    <t>Út,-járda, parkoló építések tervezési munkái</t>
  </si>
  <si>
    <t>Erdész utca csapadékvízcsatorna tervezés, engedélyezés</t>
  </si>
  <si>
    <t>Budapest út-Bajcsy Zs. u.-Mártírok útja-Brusznyai u. jelzőlámpás közl. Csp. körforgalmú csomóponttá történő átalakítása kiviteli- és közbeszerzési terveinek elkészítése</t>
  </si>
  <si>
    <t>Pápai u.-Jutasi u. belső krt mellékkötelezettségek</t>
  </si>
  <si>
    <t>Haszkovó u. - Fecske u. csapadékvíz átkötés</t>
  </si>
  <si>
    <t>Egry úti Óvoda újjáépítése - tervdokumentáció készítés (kiviteli terv szintig)</t>
  </si>
  <si>
    <t>Gyulafirátót új óvoda és bölcsőde létesítése - tervdokumentáció késztés (kiviteli terv szintig)</t>
  </si>
  <si>
    <t>Észak - déli út II. szakasz - tervezési feladatok, kisajátítás, engedélyezés</t>
  </si>
  <si>
    <t>Felújításhoz kapcsolódó működési kiadások:</t>
  </si>
  <si>
    <t>VMJV Egy. Bölcsődéje (Módszertani Bölcsőde) - Nyílászáró csere II. ütem (2 db pavilon)</t>
  </si>
  <si>
    <t>VMJV Egy. Bölcsődéje (Vackor Bölcsőde) - Nyílászáró csere III. ütem (1 db pavilon)</t>
  </si>
  <si>
    <t>VMJV Egy. Bölcsődéje (Hóvirági Bölcsőde) - Nyílászáró csere IV. ütem</t>
  </si>
  <si>
    <t>Veszprémi Bóbita Körzeti Óvoda - Nyílászárók cseréje 1 pavilonban</t>
  </si>
  <si>
    <t>Veszprémi Bóbita Körzeti Óvoda - Szennyvízvezeték cseréje 1 pavilonban</t>
  </si>
  <si>
    <t>Veszprémi Bóbita Körzeti Óvoda (Hársfa Tagóvoda) - Gyermekmosdó felújítás első épületben</t>
  </si>
  <si>
    <t>Egry úti Körz.Óvoda (Nárcisz Tagóv.)-Tornaterem villanyhálóz.felújítása, lámpatest csere</t>
  </si>
  <si>
    <t>Veszprémi Egry úti Körzeti Óvoda (Nárcisz Tagóvoda) Konyha és első mosdó felújítása</t>
  </si>
  <si>
    <t>Veszprémi Csillag úti Körzeti Óvoda - Vizesblokk felújítás I. ütem</t>
  </si>
  <si>
    <t>Veszprémi Csillag úti Körzeti Óvoda (Cholnoky ltp-i Tagóvoda) - Nyílászáró csere</t>
  </si>
  <si>
    <t>Veszprémi Kastélykert Körzeti Óvoda Terasz és tartópillér, belső járda felújítása</t>
  </si>
  <si>
    <t>Veszprémi Ringató Körzeti Óvoda - Kerítés felújítás</t>
  </si>
  <si>
    <t>Báthory István Általános Iskola - Balesetveszélyes támfal megerősítése</t>
  </si>
  <si>
    <t>Báthory István Általános Iskola - Bejárati ajtók cseréje</t>
  </si>
  <si>
    <t>Cholnoky Jenő Általános Iskola - Főépület vizesblokkjainak felújítása</t>
  </si>
  <si>
    <t>Cholnoky Jenő Általános Iskola - Tornaterem parketta burkolat felújítás</t>
  </si>
  <si>
    <t>Deák Ferenc Általános Iskola - Technika terem átalakítása</t>
  </si>
  <si>
    <t>Gyulaffy László Általános Iskola - Lépcsőburkolat javítása a bejáratoknál</t>
  </si>
  <si>
    <t>Gyulaffy László Általános Iskola - Nyílászáró cseréje 2 helyiségben</t>
  </si>
  <si>
    <t>Gyulaffy László Általános Iskola - Tetők javítása, újra fóliázása</t>
  </si>
  <si>
    <t>H. Botev Általános Iskola - "B" épület nyílászáró csere</t>
  </si>
  <si>
    <t>H. Botev Általános Iskola - "B" épület emeletráépítéshez tervdokumentáció készítés</t>
  </si>
  <si>
    <t>H. Botev Általános Iskola - Belső udvar felújítás</t>
  </si>
  <si>
    <t>Rózsa úti Általános Iskola - Nyílászáró csere 3 tanteremben</t>
  </si>
  <si>
    <t>Rózsa úti Általános Iskola - Vizesblokk felújítás</t>
  </si>
  <si>
    <t>Simonyi Zsigmond Általános Iskola - Alagsori helyiségek külső szigetelése beázás ellen</t>
  </si>
  <si>
    <t>Lovassy László Gimnázium - Biztonsági fólia ablakra</t>
  </si>
  <si>
    <t>Lovassy László Gimnázium - Rajzterem aljzatának vizesedés megszüntetése</t>
  </si>
  <si>
    <t>Vetési Albert Gimnázium - Teljes járólapcsere: aula+fórum</t>
  </si>
  <si>
    <t>Középiskolai Kollégium - vizesblokk felújítás II. ütem</t>
  </si>
  <si>
    <t>Városi Műv. Központ - Művészetek Háza - Vass-Gyűjtemény tetőcserép komplett cseréje</t>
  </si>
  <si>
    <t>VMK - Művészetek Háza - Gyilokjáró tervezése</t>
  </si>
  <si>
    <t xml:space="preserve">VMK - Művészetek Háza - Csikász Galéria : ablakok felújítása vagy cseréje </t>
  </si>
  <si>
    <t>EÜ. Alapellátási Intézmény - Cholnoky u. 19. gyerek rendelő váró járólapozása, vizesblokk felújítása</t>
  </si>
  <si>
    <t>EÜ. Alapellátási Intézmény - Március 15. u. 4/B. felnőtt rendelő járólapozása</t>
  </si>
  <si>
    <t>EÜ. Alapellátási Intézmény - Ördögárok u. 5. gyerek rendelő tető javítása a folyamatos beázás miatt</t>
  </si>
  <si>
    <t>EÜ. Alapellátási Intézmény - Halle u. 5/F. felnőtt rendelő felújítás befejező ütem</t>
  </si>
  <si>
    <t>EÜ. Alapellátási Intézmény - Jutasi 59. rendelő felülvilágító ablakcsere befejezés</t>
  </si>
  <si>
    <t>Nagy László u. 4. sz. alatti lelki segélyszolgálat - belső felújítás</t>
  </si>
  <si>
    <t>VKTT Egyesített Szociális Intézmény - Török Ignác u. 10. - főzőkonyhához zsírfogó kiépítése</t>
  </si>
  <si>
    <t>VKTT Egy.Szoc.Int; Március 15. u. 1/A, Völgyikút u. 2. - Nyílászárók cseréje</t>
  </si>
  <si>
    <t>Családsegítő és Gyermekjóléti Központ- Felázott főfalak vizesedése miatt szakvélemény készítés</t>
  </si>
  <si>
    <t>VMJV Polgármesteri Hivatal - Vizesblokk felújítás</t>
  </si>
  <si>
    <t>VMJV Polgármesteri Hivatal - Főépület északi oldalán ereszt burkoló lambéria cseréje</t>
  </si>
  <si>
    <t>VMJV Polgármesteri Hivatal - Főépület, fűtési rendszer alagsori felszálló ágak kiváltása</t>
  </si>
  <si>
    <t xml:space="preserve">VMJV Polgármesteri Hivatal - B épület alagsor belső felújítás szellőzés </t>
  </si>
  <si>
    <t>Fenntartható városfejlesztés Veszprémben KDOP-63.1.1/E-13-2013-0002.</t>
  </si>
  <si>
    <t>16. Magyar ingatlanfejlesztési nívódíj pályázat részvételi díj</t>
  </si>
  <si>
    <t>Rendőrségi körzeti megbízotti iroda kial.a Stromfeld u. 9. önkormányzati helyiségekben vk.</t>
  </si>
  <si>
    <t>Az esélyegyenlőség erősítését szolgáló együttműködés segítése a veszprémi járásban ÁROP-1.A.3</t>
  </si>
  <si>
    <t xml:space="preserve"> - ÁFA kompenzáció</t>
  </si>
  <si>
    <t>Városi rendezvények</t>
  </si>
  <si>
    <t>SÉD folyóirat költségei</t>
  </si>
  <si>
    <t>Európa Kulturális Fővárosa</t>
  </si>
  <si>
    <t>Finnugor Kulturális Főváros</t>
  </si>
  <si>
    <t>M.J.V.SZ. tám. Kárpátalja megsegítésére</t>
  </si>
  <si>
    <t>Városi Ifjúsági keret</t>
  </si>
  <si>
    <t>ebből:  - Lélektér Alapítvány</t>
  </si>
  <si>
    <t xml:space="preserve">           - Tanulmányi ösztöndíj</t>
  </si>
  <si>
    <t xml:space="preserve">           - Fiatalok napja rendezvény</t>
  </si>
  <si>
    <t>Lakbértámogatás</t>
  </si>
  <si>
    <t>Települési támogatások</t>
  </si>
  <si>
    <t>Adósságcsökkentési támogatás</t>
  </si>
  <si>
    <t>Parkolók üzemeltetési költsége</t>
  </si>
  <si>
    <t>Önkormányzati tulajdonú ingatlanok művelési ág változásával járó költségek</t>
  </si>
  <si>
    <t>Közmű alaptérkép változás vezetés</t>
  </si>
  <si>
    <t>Térinformatikai rendszer adatfeltöltés</t>
  </si>
  <si>
    <t xml:space="preserve">Észak-Nyugati Közlekedési Zrt. Helyi közösségi közlekedés közszolgáltatás és veszteségkiegyenlítés </t>
  </si>
  <si>
    <t>„Hivatásforgalmi kerékpárút hálózat fejlesztése a térségi elérhetőség javításához a 8. sz. főközlekedési út tehermentesítése érdekében” KÖZOP-3.2.0/C-08-11-2012-0022</t>
  </si>
  <si>
    <t>Kubinyi Ágoston program</t>
  </si>
  <si>
    <t>Alapítvány a Magyar Műemléki Topográfia támogatására</t>
  </si>
  <si>
    <t>ebből: - Vár Ucca Műhely támogatása</t>
  </si>
  <si>
    <t xml:space="preserve">          - Veszprémi Szemle Várostörténeti Közhasznú Alapítvány Támogatása</t>
  </si>
  <si>
    <t>EÜ. Alapell. Intézm. - Cserhát ltp. 1. védőnői tanácsadó és gyermekorv.rendelő felújítása, kialakítása</t>
  </si>
  <si>
    <t>H. Botev Általános Iskola - Hajókonténer telepítése és bérlése 1 tanterem átmeneti biztosítása érd.</t>
  </si>
  <si>
    <t>Kolostorok és Kertek a Veszprémi Vár tövében lévő Jezsuita templom vagyonkez. adódó elszám.</t>
  </si>
  <si>
    <t>Kárpátaljai települések támogatása (Visk - Viski Zöld Falusi Turizmus Szövetség, Szalóka - M. Pokrova Jótékonysági Al.; nehéz helyzetbe került kárpátaljai magyarok szociális tám.)</t>
  </si>
  <si>
    <t>ebből:  - Rendkívüli támogatás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</si>
  <si>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</si>
  <si>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</si>
  <si>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</si>
  <si>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</si>
  <si>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</si>
  <si>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</si>
  <si>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</si>
  <si>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</si>
  <si>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</si>
  <si>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</si>
  <si>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</si>
  <si>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</si>
  <si>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</si>
  <si>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</si>
  <si>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</si>
  <si>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2016. év utáni javaslat</t>
  </si>
  <si>
    <t>Játszóeszközök felújítása (78/2003 GKM rendelet)</t>
  </si>
  <si>
    <t>Kertészeti felújítások</t>
  </si>
  <si>
    <t>Nagyfelületű út- és járdafelújítások</t>
  </si>
  <si>
    <t>ÁLTALÁNOS ISKOLÁK</t>
  </si>
  <si>
    <t>Veszprémi Báthory István Általános Iskola és Köznevelési típusú Sportiskola</t>
  </si>
  <si>
    <t>Veszprémi Deák Ferenc Általános Iskola</t>
  </si>
  <si>
    <t>Veszprémi Dózsa György Német Nemzetiségi Nyelvoktató Általános Iskola</t>
  </si>
  <si>
    <t>Veszprémi Kossuth Lajos Általános Iskola</t>
  </si>
  <si>
    <t>Simonyi Zsigmond Ének-Zenei és Testnevelési Általános Iskola</t>
  </si>
  <si>
    <t>Színházi magastető eresz alatti vakolat és kémény helyreállítási munkálatai</t>
  </si>
  <si>
    <t>Liftakna körüli talajvíz betörés víztelenítési munkái</t>
  </si>
  <si>
    <t>"B" épület kisházasságkötő termének felújítása</t>
  </si>
  <si>
    <t>Főépület ügyfélszolgálat felújítás</t>
  </si>
  <si>
    <t>Főépület bejárat előtető</t>
  </si>
  <si>
    <t>Alagsori falvizesedés</t>
  </si>
  <si>
    <t>Főbejárat feletti vakolatcsere</t>
  </si>
  <si>
    <t>Vizesblokkok felújítása</t>
  </si>
  <si>
    <t>SZTK III. emelet felújítás</t>
  </si>
  <si>
    <t>Szabadság tér 15. Adóiroda festés, parkettázás raktározás</t>
  </si>
  <si>
    <t xml:space="preserve">Aradi V. úti garázstelepi utak felújításához szövetkezeti támogatás </t>
  </si>
  <si>
    <t>Teljesítés 2014. 12.31.-ig</t>
  </si>
  <si>
    <t>Tüzér u. - Házgyári u. körforgalmú csp. végleges forgalomba helyezéshez szükséges ingatlan rendezés</t>
  </si>
  <si>
    <t>Veszprém MJV településrendezési eszközeinek átfogó felülvizsgálata a 48/2012. (II.24) VMJVÖK határozatban foglaltak alapján</t>
  </si>
  <si>
    <t xml:space="preserve">Programiroda Kft törzstőke emelés és tőketartalékba helyezés </t>
  </si>
  <si>
    <t>Csutorás u-i ingatlan vásárlása</t>
  </si>
  <si>
    <t>Vízbázisvédelmi feladatok KDKvTvVF 27063/05. sz. határozat</t>
  </si>
  <si>
    <t xml:space="preserve">Erdőtelepítés és utógondozás (a 241/2009.(IX.15.) Közgyűlési határozat; Erdészeti Hatóság 28.3/1176-7/2010.(V.25.) és VE-G-001/3883-8/2013. sz. határozata; 298/2009.(X.20.) Vfkb és 48/2010.(II.16.) Vfkb </t>
  </si>
  <si>
    <t>AGÓRA visszafizetési kötelezettség</t>
  </si>
  <si>
    <t>Padbeszerzés és kihelyezés  (141/2008(IV.22.) VFKB  és 215/2008(VI.20.) VFKB</t>
  </si>
  <si>
    <t>Kőbánya u. útrekonstrukció</t>
  </si>
  <si>
    <t>Festő u. tervezés</t>
  </si>
  <si>
    <t>Őrház u. csapadékvízelvezetés</t>
  </si>
  <si>
    <t xml:space="preserve">Eötvös Károly Megyei Könyvtár </t>
  </si>
  <si>
    <t>Polgármesteri Hivatal</t>
  </si>
  <si>
    <t>BERUHÁZÁSI KIADÁSOK MINDÖSSZESEN</t>
  </si>
  <si>
    <t>Térségi TDM tőkésítés (Bakony Balaton Térségi Turisztikai Np.Kft)</t>
  </si>
  <si>
    <t>NKA pályázatok</t>
  </si>
  <si>
    <t>Megyei Könyvtár kistelepülési könyvtári és közművelődési célú kiegészítő állami támogatás</t>
  </si>
  <si>
    <t>TOP-6.1.5-15 Kelet-Nyugati összekötő út I. és II. ütem, előkészítő engedélyezési terv</t>
  </si>
  <si>
    <t>TOP-6.1.5-15 Pápai u., előkészítő, engedélyezési terv</t>
  </si>
  <si>
    <t>TOP-6.1.5-15 Henger utca fejlesztése, előkészítő, engedélyezési terv</t>
  </si>
  <si>
    <t>TOP-6.2.1-15 Egry úti Óvoda újjáépítése, előkészítő, engedélyezési, kiviteli terv</t>
  </si>
  <si>
    <t>TOP-6.2.1-15 Gyulafirátót óvoda, előkészítő, engedélyezési, kiviteli terv</t>
  </si>
  <si>
    <t>TOP-6.3.3-15 Csapadékvíz-elvezető rendszer rekonstrukciója I. ütem - Kertváros, előkészítő, engedélyezési, kiviteli és tender terv</t>
  </si>
  <si>
    <t>TOP-6.3.3-15 Csapadékvíz-elvezető rendszer rekonstrukciója I. ütem - Dózsaváros előkészítő, engedélyezési, kiviteli és tender terv</t>
  </si>
  <si>
    <t>TOP-6.5.1 Dózsa Iskola energetikai megújítása</t>
  </si>
  <si>
    <t>TOP-6.5.1 Laczkó Dezső Múzeum energetikai megújítása, előkészítő, engedélyezési terv</t>
  </si>
  <si>
    <t>TOP-6.5.1 Stadion energetikai megújítása, előkészítő terv</t>
  </si>
  <si>
    <t>TOP-6.6.1-15 Egészségház, előkészítő, engedélyezési, kiviteli terv</t>
  </si>
  <si>
    <t>TOP-6.6.2 Idős demensek nappali ellátójának kialakítása, előkészítő, engedélyezési, kiviteli terv</t>
  </si>
  <si>
    <t>TOP-6.6.1 Kádártai rendelő tervezés</t>
  </si>
  <si>
    <t>TOP-6.6.1 Gyulafirátóti rendelő tervezés</t>
  </si>
  <si>
    <t>TOP-6.1.4 Kerékpárforgalmi hálózati terv</t>
  </si>
  <si>
    <t>Egyéb városüzemeltetési feladatok</t>
  </si>
  <si>
    <t>VKSZ Zrt. által ellátott városüzemeltetési feladatok</t>
  </si>
  <si>
    <t>Veszprémi multifunkcionális közösségi közp. kialakítása - AGÓRA Vp. TIOP-1.2.1.A-12/1-2013-0001</t>
  </si>
  <si>
    <t>Észak-déli közlekedési főtengely kialakítása - Új gyűjtő út kiépítése Vp-ben KDOP-4.2.1/B-11-2012-0032.</t>
  </si>
  <si>
    <t>VKSZ Zrt. által ellátott intézményüzemeltetési feladatok</t>
  </si>
  <si>
    <t>Közüzemi költségek</t>
  </si>
  <si>
    <t>Intézményi működtetők költsége</t>
  </si>
  <si>
    <t>Homlokzati nyílászárók cseréje IV. ütem</t>
  </si>
  <si>
    <t>Homlokzati nyílászárók cseréje V. ütem</t>
  </si>
  <si>
    <t>Táncsics u. 1. társasházasítás</t>
  </si>
  <si>
    <t>II.</t>
  </si>
  <si>
    <t>Szenvedélybetegek ellátásának működési kiadásaihoz támogatás</t>
  </si>
  <si>
    <t>Hulladéklerakó környezetének vizsgálata és rekultiváció</t>
  </si>
  <si>
    <t>Sportpálya megsüllyedt burkolatának rekonstrukciója</t>
  </si>
  <si>
    <t>Ingatlan vásárlás az Állatkert bővítése érdekében</t>
  </si>
  <si>
    <t>Külső finanszírozásra szolgáló költségvetési bevételek összegével korrigált hiány</t>
  </si>
  <si>
    <t>TOP-6.4.1-15 Budapest u. - Brusznyai u - Mártírok u. - Bajcsy-Zs. U. - találkozásában körforgalmi csomópont kiépítése és kerékpárút építése a vasútállomás és a belváros között, előkészítő, engedélyezési, kiviteli és tender terv - SUMP készítése</t>
  </si>
  <si>
    <t>Költségvetési maradvány</t>
  </si>
  <si>
    <t>Társadalmi konzultáció a fejlesztésekről</t>
  </si>
  <si>
    <t>TOP-6.4.1-15 Parkoló bővítés a belvárosban, előkészítő, engedélyezési terv</t>
  </si>
  <si>
    <t>ÖSSZEFOGLALÓ TÁBLA</t>
  </si>
  <si>
    <t>a bevételi és kiadási előirányzatok módosításáról</t>
  </si>
  <si>
    <t xml:space="preserve">                </t>
  </si>
  <si>
    <t>BEVÉTELEK</t>
  </si>
  <si>
    <t>Helyi önkormányzatok általános működéséhez és ágazati feladataihoz kapcsolódó támogatás</t>
  </si>
  <si>
    <t>Egyéb működési célú támogatások</t>
  </si>
  <si>
    <t>Önkormányzati Intézmények működési célú támogatások Áht-on belülről</t>
  </si>
  <si>
    <t>BEVÉTELEK ÖSSZESEN:</t>
  </si>
  <si>
    <t>KIADÁSOK</t>
  </si>
  <si>
    <t>Bevételi többlet és feladatok közötti átcsoportosítás összesen</t>
  </si>
  <si>
    <t>Választókerületi keret felosztás összesen</t>
  </si>
  <si>
    <t>VMJV Önkormányzata működési kiadás összesen</t>
  </si>
  <si>
    <t xml:space="preserve">Felhalmozási kiadások </t>
  </si>
  <si>
    <t>Önkormányzati egyéb felhalmozási célú kiadások</t>
  </si>
  <si>
    <t>Felhalmozási kiadások összesen:</t>
  </si>
  <si>
    <t>INTÉZMÉNYI KIADÁSOK</t>
  </si>
  <si>
    <t>Kabóca Bábszínház</t>
  </si>
  <si>
    <t xml:space="preserve">Intézményi felhalmozási költségvetés </t>
  </si>
  <si>
    <t>Választókerületi keret felosztása</t>
  </si>
  <si>
    <t>Választókerületi keret összesen</t>
  </si>
  <si>
    <t>Céltartalék összesen</t>
  </si>
  <si>
    <t>Kiadások összesen</t>
  </si>
  <si>
    <t>2015. évi tény</t>
  </si>
  <si>
    <t>2016. évi bevételeinek módosítása</t>
  </si>
  <si>
    <t>2016. évi eredeti előirányzat</t>
  </si>
  <si>
    <t>2016. évi kiadásainak módosítása</t>
  </si>
  <si>
    <t>eredeti előirányzat</t>
  </si>
  <si>
    <t xml:space="preserve">módosítás - </t>
  </si>
  <si>
    <t>(Hársfa Tagóvoda, Bóbita Óvoda)</t>
  </si>
  <si>
    <t>Veszprémi Bóbita Körzeti Óvoda</t>
  </si>
  <si>
    <t>Veszprémi Vadvirág Körzeti Óvoda</t>
  </si>
  <si>
    <t>Önkormányzati feladatok és egyéb kötelezettségek 2016. évi működési költségvetési kiadásainak módosítása</t>
  </si>
  <si>
    <t>V á l a s z t ó k e r ü l e t</t>
  </si>
  <si>
    <t>Beruh.</t>
  </si>
  <si>
    <t>Felúj. és karbantartás</t>
  </si>
  <si>
    <t>Utak-</t>
  </si>
  <si>
    <t>Parkfennt.</t>
  </si>
  <si>
    <t>Köztiszt.</t>
  </si>
  <si>
    <t>Város</t>
  </si>
  <si>
    <t>Környezet-</t>
  </si>
  <si>
    <t>Igaz-</t>
  </si>
  <si>
    <t>Sport</t>
  </si>
  <si>
    <t>Civil Szerv.</t>
  </si>
  <si>
    <t>Intézményi</t>
  </si>
  <si>
    <t>Tartalék</t>
  </si>
  <si>
    <t>hidak</t>
  </si>
  <si>
    <t>feladatok</t>
  </si>
  <si>
    <t>Gazdálk.</t>
  </si>
  <si>
    <t>védelmi fel.</t>
  </si>
  <si>
    <t>gatás</t>
  </si>
  <si>
    <t>támogatása</t>
  </si>
  <si>
    <t>támogatás</t>
  </si>
  <si>
    <t>Költségv.</t>
  </si>
  <si>
    <t>Kv.-i maradv.</t>
  </si>
  <si>
    <t xml:space="preserve">1. </t>
  </si>
  <si>
    <t>eredeti ei. + költségvetési maradvány</t>
  </si>
  <si>
    <t>módosítás</t>
  </si>
  <si>
    <t xml:space="preserve">3. </t>
  </si>
  <si>
    <t xml:space="preserve">4. </t>
  </si>
  <si>
    <t xml:space="preserve">5. </t>
  </si>
  <si>
    <t xml:space="preserve">6. </t>
  </si>
  <si>
    <t xml:space="preserve">7. </t>
  </si>
  <si>
    <t xml:space="preserve">8. </t>
  </si>
  <si>
    <t xml:space="preserve">9. </t>
  </si>
  <si>
    <t xml:space="preserve">10. </t>
  </si>
  <si>
    <t>11.</t>
  </si>
  <si>
    <t>12.</t>
  </si>
  <si>
    <t xml:space="preserve">Agóra Veszprém Városi Művelődési Központ </t>
  </si>
  <si>
    <t>Agóra Veszprém Városi Művelődési Központ</t>
  </si>
  <si>
    <t>Belváros komplett gazdasági, szociális, épített örökségvédelmi rehabilitációja és városfejlesztési stratégia elkészítése KDOP-3.1.1/D-2010-0001</t>
  </si>
  <si>
    <t>Család és gyermekjóléti központok egyszeri támogatása beruházási, felújítási kiadásokra</t>
  </si>
  <si>
    <t>Egészségügyi Alapellátási Intézmény - Táncsics u. 1. társasházasítás</t>
  </si>
  <si>
    <t>Fenyves u. - Erdész u. közötti gyalogos átkötés kialakítása</t>
  </si>
  <si>
    <t>Észak-déli út II. szakasz - tervezési feladatok, kisajátítás, engedélyezés</t>
  </si>
  <si>
    <t>Veszprém MJV Völgyikút utca 2. 2539. hrsz-ú ingatlanra vonatkozó szabályozási paraméterek felülvizsgálata</t>
  </si>
  <si>
    <t>Közvilágítás bővítések</t>
  </si>
  <si>
    <t>Mobil WC csatlakozások kiépítése</t>
  </si>
  <si>
    <t>Árkok műszaki tervei</t>
  </si>
  <si>
    <t>Korlátok építése</t>
  </si>
  <si>
    <t>Közműalagút vészjelző berendezés cseréje</t>
  </si>
  <si>
    <t>Uszodaépítés előkészítés - csarnok tanulmány készítés</t>
  </si>
  <si>
    <t>Végleges forgalomba helyezésekhez szükséges ingatlanrendezés</t>
  </si>
  <si>
    <t>Kubinyi Ágoston Program</t>
  </si>
  <si>
    <t>Járásszékhely települési önkormányzatok által fenntartott múzeumok szakmai támogatása</t>
  </si>
  <si>
    <t>Fényképezőgép (Településfejlesztési feladatok)</t>
  </si>
  <si>
    <t>Csapadékvíz elvezetési problémák megoldása</t>
  </si>
  <si>
    <t>Védett sírok megőrzése</t>
  </si>
  <si>
    <t>Alsóvárosi temető Őrház felújítása</t>
  </si>
  <si>
    <t>Tüzér utcai telephely kerítés felújítása</t>
  </si>
  <si>
    <t>Önkormányzati bérlakások felújítása</t>
  </si>
  <si>
    <t>VMJV Egyesített Bölcsődéje (Aprófalvi Bölcsőde)</t>
  </si>
  <si>
    <t xml:space="preserve">IV. Pavilon visszaalakítása </t>
  </si>
  <si>
    <t>Bóbita Körzeti Óvoda (Hársfa Tagóvoda)</t>
  </si>
  <si>
    <t>Gyermekmosdó felújítás első épületben</t>
  </si>
  <si>
    <t>Egry úti Körzeti Óvoda (Nárcisz Tagóvoda)</t>
  </si>
  <si>
    <t>Konyha és első mosdó felújítása közművezeték cserével</t>
  </si>
  <si>
    <t xml:space="preserve">Terasz és a  tartópillér, belső járda felújítása statikai szakvélemény alapján </t>
  </si>
  <si>
    <t>Fűtési rendszer működőképessé tétele</t>
  </si>
  <si>
    <t>Kerítés felújítás</t>
  </si>
  <si>
    <t>Nyílászáró csere (Gasztroker)</t>
  </si>
  <si>
    <t>Lépcsőburkolat javítása a bejáratoknál</t>
  </si>
  <si>
    <t>Tetők javítása, újra fóliázása  az emeleti ablakok felett (beázások miatt)</t>
  </si>
  <si>
    <t>Vizesblokk felújítás</t>
  </si>
  <si>
    <t>Ipari Szakközépiskola és Gimnázium</t>
  </si>
  <si>
    <t>Szakértői vélemény tornaterem épületszárny süllyedésére és helyreállítás</t>
  </si>
  <si>
    <t xml:space="preserve">Vass-Gyűjtemény  (Vár u. 3-5-7.) tetőcserép komplett cseréje </t>
  </si>
  <si>
    <t>Gyilokjáró tervezése</t>
  </si>
  <si>
    <t xml:space="preserve">Csikász Galéria : ablakok felújítása vagy cseréje </t>
  </si>
  <si>
    <t>Talajvíz betörés megszüntetése érdekében szakértői vélemény készíttetése</t>
  </si>
  <si>
    <t>Cserhát ltp. 1. védőnői tanácsadó és gyermekorv. rendelő felúj., kialakítása</t>
  </si>
  <si>
    <t>Cholnoky u. 19. gyerek rendelő váró járólapozása, vizesblokk felújítása</t>
  </si>
  <si>
    <t>Március 15. u. 4/B. felnőtt rendelő járólapozása</t>
  </si>
  <si>
    <t>Ördögárok u. 5. gyerek rendelő tető javítása a folyamatos beázás miatt</t>
  </si>
  <si>
    <t>Családsegítő és Gyermekjóléti Központ</t>
  </si>
  <si>
    <t>Felázott főfalak vizesedése miatt szakvélemény készítés</t>
  </si>
  <si>
    <t>Nagy László u. 4. sz. alatti lelki segélyszolgálat</t>
  </si>
  <si>
    <t>Lelki segélyszolgálat belső felújítása</t>
  </si>
  <si>
    <t>VKTT Egyesített Szociális Intézmény</t>
  </si>
  <si>
    <t>Főépület északi oldalán ereszt burkoló lambéria csere, utólagos hőszigetelés</t>
  </si>
  <si>
    <t>Iktatási irodánál elmozdult fal helyreállítás</t>
  </si>
  <si>
    <t>Főépület, fűtési rendszer alagsori felszálló ágak kiváltása</t>
  </si>
  <si>
    <t xml:space="preserve">B épület alagsor belső felújítás szellőzés </t>
  </si>
  <si>
    <t>Működési céltartalék</t>
  </si>
  <si>
    <t>H. Botev Általános Iskola - 1 mobil tanterem bérleti díja</t>
  </si>
  <si>
    <t>Választókerületi keret</t>
  </si>
  <si>
    <t>Bérlakások üzemeltetési költségei</t>
  </si>
  <si>
    <t>8. vk. Szabadságpusztai Művelődési Ház kandalló beszerzés</t>
  </si>
  <si>
    <t>8. vk. Kültéri ping-pong asztal telepítésére Szabadságpusztán</t>
  </si>
  <si>
    <t>11. vk. Utcanévtáblák beszerzésére és kihelyezésére</t>
  </si>
  <si>
    <t>2. vk. Iskolabútorok beszerzése (Deák F. Általános Iskola részére)</t>
  </si>
  <si>
    <t>4. vk. Iskolabútorok beszerzése (Deák F. Általános Iskola részére)</t>
  </si>
  <si>
    <t>5. vk. 2 db Térfigyelő kamera telepítése</t>
  </si>
  <si>
    <t>7. vk. Cholnoky Iskola Wifi-hálózatának bővítése</t>
  </si>
  <si>
    <t>"Hivatásforgalmi kerékpárút hálózat fejlesztése a térségi elérhetőség javításához a 8. sz. főközlekedési út tehermentesítése érdekében" KÖZOP-3.2.0/C-08-11-2012-0022</t>
  </si>
  <si>
    <t>Veszprém-Csopak kerékpárút I. ütemének előkészítése (tervezés) 201/2013. (VI.27.) Kh. Alapján 28.000 eFt</t>
  </si>
  <si>
    <t>Pápai u.-Jutasi u. belső krt. mellékkötelezettségek</t>
  </si>
  <si>
    <t>Kertváros csapadékvíz-elvezetése, kivitelezése</t>
  </si>
  <si>
    <t>Tobak utca támfal és út helyreállítás</t>
  </si>
  <si>
    <t>Laptop</t>
  </si>
  <si>
    <t>Lemezszekrény</t>
  </si>
  <si>
    <t>Nyomtató</t>
  </si>
  <si>
    <t>Párásító</t>
  </si>
  <si>
    <t>Sátor</t>
  </si>
  <si>
    <t>Műtárgy</t>
  </si>
  <si>
    <t>Beléptető rendszer</t>
  </si>
  <si>
    <t>Projektor</t>
  </si>
  <si>
    <t>Mobil hangosítás</t>
  </si>
  <si>
    <t>Szárítóállvány</t>
  </si>
  <si>
    <t>Veszprémi Bóbita Körzeti Óvoda (Hársfa tagóvoda)</t>
  </si>
  <si>
    <t>Veszprémi Vadvirág Körzeti Óvoda (Waldorf tagóvoda)</t>
  </si>
  <si>
    <t>Veszprémi Ringató Körzeti Óvoda (Erdei-Kuckó Tagóvoda)</t>
  </si>
  <si>
    <t>Szagelszívó</t>
  </si>
  <si>
    <t>Klíma - ventilátor</t>
  </si>
  <si>
    <t>Veszprémi Egry Úti Körzeti Óvoda</t>
  </si>
  <si>
    <t>Mászóvár 3db.</t>
  </si>
  <si>
    <t>Mosogatógép 1db.</t>
  </si>
  <si>
    <t>Veszprémi Egry Úti Körzeti Óvoda (Nárcisz tagóvoda)</t>
  </si>
  <si>
    <t>Mászóvár 2db.</t>
  </si>
  <si>
    <t>Projektor és vetítővászon 1 db.</t>
  </si>
  <si>
    <t>Veszprémi Csillag Úti Körzeti Óvoda</t>
  </si>
  <si>
    <t>Veszprémi Csillag Úti Körzeti Óvoda (Cholnoky tagóvoda)</t>
  </si>
  <si>
    <t>Veszprémi Kastélykert Óvoda</t>
  </si>
  <si>
    <t>Szárítógép</t>
  </si>
  <si>
    <t>Fénymásoló</t>
  </si>
  <si>
    <t>Szekrénysor</t>
  </si>
  <si>
    <t>Gyerekbútor</t>
  </si>
  <si>
    <t>Veszprémi Kastélykert Óvoda (Ficánka tagóvoda)</t>
  </si>
  <si>
    <t>VMJV Egészségügyi Alapellátás Intézmény</t>
  </si>
  <si>
    <t>Hóvirág Bölcsőde</t>
  </si>
  <si>
    <t>Vackor Bölcsőde</t>
  </si>
  <si>
    <t>Módszertani Bölcsőde</t>
  </si>
  <si>
    <t>Napsugár Bölcsőde</t>
  </si>
  <si>
    <t>Aprófalvi Bölcsőde</t>
  </si>
  <si>
    <t>Kisértékű tárgyi eszközök (fotólabor polc, szekrény, bankjegyvizsgáló, könyvtári polc, egyéb kisértékű eszközök)</t>
  </si>
  <si>
    <t>Szervergép</t>
  </si>
  <si>
    <t>Vass Gyűjtemény biztosításához törésérzékelő, törhetetlen fólia, rács</t>
  </si>
  <si>
    <t>NKA technológiai eszközfejlesztés</t>
  </si>
  <si>
    <t>NKA Boros Viola-Birkás Ákos: műtárgy vásárlás I. részlet</t>
  </si>
  <si>
    <t>NKA Boros Viola-Birkás Ákos: műtárgy vásárlás II. részlet</t>
  </si>
  <si>
    <t>Számítógép konfiguráció</t>
  </si>
  <si>
    <t>Irodabútor Irodába</t>
  </si>
  <si>
    <t>Polcrendszer WIM működéséhez</t>
  </si>
  <si>
    <t>Hangosítás Kisfaludy terem</t>
  </si>
  <si>
    <t>Amerikai Kuckó tárgyi eszköz beszerzései</t>
  </si>
  <si>
    <t>Professzionális színházi projektor</t>
  </si>
  <si>
    <t>Rivaldafény</t>
  </si>
  <si>
    <t>Szerverszoba légkondícionálásának cseréje</t>
  </si>
  <si>
    <t>Kisértékű tárgyi eszközök (személygépkocsihoz gumigarnitúra, elektromos átfolyós vízmelegítő, szőnyegek, székek)</t>
  </si>
  <si>
    <t>11. vk. Kőhíd utcai járda felújítására</t>
  </si>
  <si>
    <t>ÓVODÁK</t>
  </si>
  <si>
    <t>Veszprémi Gyulaffy László Általános Iskola</t>
  </si>
  <si>
    <t>Veszprémi H. Botev Általános Iskola</t>
  </si>
  <si>
    <t>Veszprém Egry Úti Körzeti Óvoda (Nárcisz tagóvoda)</t>
  </si>
  <si>
    <t>Konyhai asztal saválló borítás</t>
  </si>
  <si>
    <t>Török Ignác utca 5-7 - eresz javítás</t>
  </si>
  <si>
    <t>Nézőtéri klíma berendezés</t>
  </si>
  <si>
    <t>Intézményi felújítások kiadások</t>
  </si>
  <si>
    <t>Intézményi felújítások kiadások összesen</t>
  </si>
  <si>
    <t xml:space="preserve"> Önkormányzati felújítások összesen</t>
  </si>
  <si>
    <t>Műszer és mérőeszközök</t>
  </si>
  <si>
    <t>VMK - Művészetek Háza - Csikász Galéria: ablakok felújítása vagy cseréje Belső udvar vízvezeték rek.</t>
  </si>
  <si>
    <t>Veszprém Megyei Jogú Város Önkormányzata által</t>
  </si>
  <si>
    <t>Támogatás összege</t>
  </si>
  <si>
    <t>Veszprémi Szemle Várostörténeti Közhasznú Alapítvány Támogatása</t>
  </si>
  <si>
    <t>Veszprémi Táncegyüttesért Alapítvány</t>
  </si>
  <si>
    <t>Lélektér Alapítvány</t>
  </si>
  <si>
    <t>Veszprémi Egyetemi és Diák Atlétikai Club</t>
  </si>
  <si>
    <t>Veszprémi Foci Centrum Utánpótlás SE</t>
  </si>
  <si>
    <t>Veszprémi Labdarúgó és Sportszervező</t>
  </si>
  <si>
    <t>VESC női Kézilabda</t>
  </si>
  <si>
    <t>Veszprémi Kosárlabda</t>
  </si>
  <si>
    <t>Veszprémi Úszó Club</t>
  </si>
  <si>
    <t>Balaton Úszó Klub</t>
  </si>
  <si>
    <t>Veszprémi Torna Club</t>
  </si>
  <si>
    <t>VESC női Röplabda</t>
  </si>
  <si>
    <t>1. Futsal Club Veszprém</t>
  </si>
  <si>
    <t>Veszprémi Egyetem SC</t>
  </si>
  <si>
    <t>Veszprémi FITT SE</t>
  </si>
  <si>
    <t>Veszprémi Honvéd SE</t>
  </si>
  <si>
    <t>Veszprémi Dózsa SK-birkózó szakosztály</t>
  </si>
  <si>
    <t>Dózsavárosi Diáksport Egyesület</t>
  </si>
  <si>
    <t>Ezüst Huszár Sakkegyesület</t>
  </si>
  <si>
    <t>Veszprémi Spartacus SE</t>
  </si>
  <si>
    <t>Veszprémi Taekwondo SE</t>
  </si>
  <si>
    <t>K.O. Sport és Szabadidő Egyesület</t>
  </si>
  <si>
    <t>Top-Gym SE</t>
  </si>
  <si>
    <t>Veszprémi Jégkorong SE</t>
  </si>
  <si>
    <t>Veszprémi Thai-Boksz SE</t>
  </si>
  <si>
    <t>Veszprémi Triatlon Egylet</t>
  </si>
  <si>
    <t>ÁSZ VTK</t>
  </si>
  <si>
    <t>Veszprémi Bridzs és Tájékozódási SE</t>
  </si>
  <si>
    <t>Trampolin SE</t>
  </si>
  <si>
    <t>Veszprémi Ejtőernyős Egyesület</t>
  </si>
  <si>
    <t>Veszprémi Szivárvány Integrált SE</t>
  </si>
  <si>
    <t>Bonita Tánc Egyesület</t>
  </si>
  <si>
    <t>Bakony Kendo és Iaido Club</t>
  </si>
  <si>
    <t>Veszprémi Judo és Szabadidő KSE</t>
  </si>
  <si>
    <t>HEMO Winner VSE</t>
  </si>
  <si>
    <t>Veszprémi Asztalitenisz SE</t>
  </si>
  <si>
    <t>Veszprémi Sportmászó Egyesület</t>
  </si>
  <si>
    <t>Építők Természetbarát SE</t>
  </si>
  <si>
    <t>Veszprémi Sí Egylet</t>
  </si>
  <si>
    <t>Veszprémi Rendőr SE</t>
  </si>
  <si>
    <t>A Fény SE</t>
  </si>
  <si>
    <t>Kid Rock and Roll SE</t>
  </si>
  <si>
    <t>Centrum Diák és Szabadidő Egyesület</t>
  </si>
  <si>
    <t>Berenhidai Huszár Péter Baranta SE</t>
  </si>
  <si>
    <t>Veszprémi Shotokan Karate Club</t>
  </si>
  <si>
    <t>Golding Tánccsoport Egyesület</t>
  </si>
  <si>
    <t>Rock'n'Roll Club Veszprém</t>
  </si>
  <si>
    <t>Veszprémi Tollaslabda Egyesület</t>
  </si>
  <si>
    <t>Bakony Dinamikus LE</t>
  </si>
  <si>
    <t>VSZTE</t>
  </si>
  <si>
    <t>Acro Dance</t>
  </si>
  <si>
    <t>Balaton Fitness SE</t>
  </si>
  <si>
    <t>Szilágyi DSE</t>
  </si>
  <si>
    <t>Loraco Motorsport Egyesület</t>
  </si>
  <si>
    <t>Veszprémi Ifjúsági Közalapítvány</t>
  </si>
  <si>
    <t>Veszprém Város Vegyeskara</t>
  </si>
  <si>
    <t>Liszt Ferenc Kórus</t>
  </si>
  <si>
    <t>alapítványoknak, egyesületeknek, civil szervezeteknek, társadalmi szervezeteknek nyújtott támogatásokról 2016. évben</t>
  </si>
  <si>
    <t>17</t>
  </si>
  <si>
    <t xml:space="preserve"> - Adó visszatérítés</t>
  </si>
  <si>
    <t>2. vk.</t>
  </si>
  <si>
    <t>3. vk.</t>
  </si>
  <si>
    <t>4. vk.</t>
  </si>
  <si>
    <t>5. vk.</t>
  </si>
  <si>
    <t>6. vk.</t>
  </si>
  <si>
    <t>7. vk.</t>
  </si>
  <si>
    <t>8. vk.</t>
  </si>
  <si>
    <t>9. vk.</t>
  </si>
  <si>
    <t>10. vk.</t>
  </si>
  <si>
    <t>11. vk.</t>
  </si>
  <si>
    <t>12. vk.</t>
  </si>
  <si>
    <t>Területvásárlás uszodaépítés céljára</t>
  </si>
  <si>
    <t>TOP-6.2.1-15 Aprófalvi bölcsőde kapacitásbővítő átalakítása, előkészítő, engedélyezési terv</t>
  </si>
  <si>
    <t>Alkohol Drogsegély Ambulancia</t>
  </si>
  <si>
    <t>Vagyongazdálkodással és ingatlanhasznosítással összefüggő fel. (Földhivatali eljárások, vagyonértékelés)</t>
  </si>
  <si>
    <t>Alapítvány / egyesület / civil szervezet / társadalmi szervezet megnevezése</t>
  </si>
  <si>
    <t>Alagsori falvizesedés / Alagsori helyiségek külső szigetelése beázás ellen: 1./ technika terem 2./ kis tornaterem 3./ könyvtár 4./ egyéb alagsori helyiségek</t>
  </si>
  <si>
    <r>
      <rPr>
        <b/>
        <sz val="9"/>
        <rFont val="Palatino Linotype"/>
        <family val="1"/>
      </rPr>
      <t>Török Ignác utca 10</t>
    </r>
    <r>
      <rPr>
        <sz val="9"/>
        <rFont val="Palatino Linotype"/>
        <family val="1"/>
      </rPr>
      <t xml:space="preserve"> - A főzőkonyhához zsírfogó kiépítése</t>
    </r>
  </si>
  <si>
    <t>Játszótér felújítás és építés a Séd-völgyben</t>
  </si>
  <si>
    <t>Beruházási és egyéb felhalmozási célú kiadások összesen:</t>
  </si>
  <si>
    <t>Önkormányzati beruházási és egyéb felhalmozási célú kiadások összesen:</t>
  </si>
  <si>
    <t>Gizella Múzeum támogatása</t>
  </si>
  <si>
    <t>TOP-6.4.1. Kerékpárút építés Veszprém-Szabadságpuszta városrész, valamint a Balatoni Bringakörút irányába projekt előkészítése</t>
  </si>
  <si>
    <t xml:space="preserve">módosítás -  </t>
  </si>
  <si>
    <t>Veszprém Megyei Jogú Város Önkormányzata Intézményei</t>
  </si>
  <si>
    <t>Előző évi  költségvetési maradvány</t>
  </si>
  <si>
    <t>Irányító szervtől kapott támogatás</t>
  </si>
  <si>
    <t>Bevételek összesen</t>
  </si>
  <si>
    <t>Működési célú támogatás Áht-on belülről</t>
  </si>
  <si>
    <t>Működési célú átvett pénzeszköz</t>
  </si>
  <si>
    <t>Felhalmozási bevétel</t>
  </si>
  <si>
    <t>Felhalmozási célú támogatás Áht.-on belülről</t>
  </si>
  <si>
    <t>Felhalmozási célú átvett pénzeszköz</t>
  </si>
  <si>
    <r>
      <t>Ebből</t>
    </r>
    <r>
      <rPr>
        <i/>
        <sz val="10"/>
        <rFont val="Palatino Linotype"/>
        <family val="1"/>
      </rPr>
      <t>: normatív állami támogatás</t>
    </r>
  </si>
  <si>
    <t>Veszprémi Vadvirág Körzeti Óvoda ( Csillagvár Waldorf Tagóvoda, Vadvirág Óvoda)</t>
  </si>
  <si>
    <t>Veszprémi Bóbita Körzeti Óvoda (Hársfa Tagóvoda, Bóbita Óvoda)</t>
  </si>
  <si>
    <t>Kulturális és közművelődési int. Összesen</t>
  </si>
  <si>
    <t>INTÉZMÉNYEK ÖSSZESEN:</t>
  </si>
  <si>
    <t>VMJV Polgármesteri Hivatal által ellátott kötelező és önként vállalt feladatok</t>
  </si>
  <si>
    <t>Polgármesteri Hivatal összesen:</t>
  </si>
  <si>
    <t>Kossuth Lajos Általános Iskola</t>
  </si>
  <si>
    <t>Báthory István Általános Iskola</t>
  </si>
  <si>
    <t>Deák Ferenc Általános Iskola</t>
  </si>
  <si>
    <t>Hriszto Botev Általános Iskola</t>
  </si>
  <si>
    <t>ebből: Felsőörsi Tagintézmény / Malomvölgy Á.I.</t>
  </si>
  <si>
    <t>Dózsa György Általános Iskola</t>
  </si>
  <si>
    <t>Simonyi Zs. - Ének-Zenei és Testnevelési Általános Iskola</t>
  </si>
  <si>
    <t>Rózsa úti Általános Iskola</t>
  </si>
  <si>
    <t>Bárczi Gusztáv Általános Iskola és Speciális Szakiskola</t>
  </si>
  <si>
    <t>Csermák Antal Alapfokú Művészetoktatási Intézmény</t>
  </si>
  <si>
    <t>Gyulaffy László Általános Iskola</t>
  </si>
  <si>
    <t>Általános Iskolák összesen:</t>
  </si>
  <si>
    <t>Nevelési Tanácsadó</t>
  </si>
  <si>
    <t>Oktatási és Egészségügyi PMSZSZ</t>
  </si>
  <si>
    <t>Középfokú Oktatási Intézmények</t>
  </si>
  <si>
    <t>Lovassy László Gimnázium</t>
  </si>
  <si>
    <t>Táncsics Mihály Szakközépiskola, Szakiskola és Kollégium</t>
  </si>
  <si>
    <t>Ipari Szakközépiskola és  Gimnázium</t>
  </si>
  <si>
    <t>Nevelési Központ</t>
  </si>
  <si>
    <t>Veszprémi Közgazdasági Szakközépiskola</t>
  </si>
  <si>
    <t>Dohnányi E. Zeneművészeti Szakközépiskola és Diákotthon</t>
  </si>
  <si>
    <t>Jendrassik-Venesz Szakközépiskola és Szakiskola</t>
  </si>
  <si>
    <t>Veszprémi Zeneművészeti Szakközépiskola és Alaptokú Művészetoktatási Intézmény</t>
  </si>
  <si>
    <t>Középfokú Nevelési Központ Gazdasági Igazgatósága</t>
  </si>
  <si>
    <t>Középfokú Nevelési Központ összesen:</t>
  </si>
  <si>
    <t>Középfok összesen:</t>
  </si>
  <si>
    <t>Felújítási kiadások összesen:</t>
  </si>
  <si>
    <t>Beruházási kiadások összesen</t>
  </si>
  <si>
    <t xml:space="preserve">Vetési Albert Gimnázium tornaterem  fejlesztésére irányuló beruházás </t>
  </si>
  <si>
    <t>1.vk. Gyulafirátót posta előtti tér rekonstrukciója</t>
  </si>
  <si>
    <t xml:space="preserve">           - Veszprémfest Veszprémi Kultúráért Közhasznú Alapítvány</t>
  </si>
  <si>
    <t>Vírusírtó program és informatikai eszköz</t>
  </si>
  <si>
    <t>Kossuth Lajos Ált.Isk. - laminálógép és lapolvasó</t>
  </si>
  <si>
    <t>Jegyiroda védelem kiépítés</t>
  </si>
  <si>
    <t>Intelligens lámpa 4db.</t>
  </si>
  <si>
    <t>1.vk.</t>
  </si>
  <si>
    <t>Veszprémi Waldorf Pedagógiai Alapítvány  - rendezvényekre, működési költségekre</t>
  </si>
  <si>
    <t>Dózsa Iskoláért Alapítvány - rendezvényekre, működési költségekre</t>
  </si>
  <si>
    <t>Jutaspusztai Baráti Kör - rendezvényekre, működési költségre</t>
  </si>
  <si>
    <t>Csererdei Baráti Kör - rendezvényekre, működési költségre</t>
  </si>
  <si>
    <t>Dózsavárosi Baráti kör - rendezvényekre, működési költségre</t>
  </si>
  <si>
    <t>Veszprémi Deák Ferenc Általános Iskoláért Közhasznú Alapítvány - BabaKO sétál a család program költségeire</t>
  </si>
  <si>
    <t>Dózsavárosi Polgárőrség  - működési költségekre és rendezvényekre</t>
  </si>
  <si>
    <t>Dózsa Iskoláért Alapítvány  - működési költségekre és rendezvényekre</t>
  </si>
  <si>
    <t>Veszprém Város Hátrányos Helyzetű Fiatalokért Egyesület - tanszer, füzetcsomag</t>
  </si>
  <si>
    <t>Veszprémi Német Nemzetiségi Klub - László napi búcsú rendezvényeire</t>
  </si>
  <si>
    <t>Veterán Repülők és Ejtőernyősök Veszprémi Egyesülete - működési költségekre és rendezvényekre</t>
  </si>
  <si>
    <t>Veszprém Városi Hátrányos Helyzetű Fiatalokért Egyesület - tanszer, füzetcsomag</t>
  </si>
  <si>
    <t>Veszprém Fiatal Sportolóiért Közhasznú Alapítvány - működési költségekre és rendezvényekre</t>
  </si>
  <si>
    <t>Veszprémi Szivárvány Integrált Sportegyesület - működési költségekre és rendezvényekre</t>
  </si>
  <si>
    <t>Veszprémi Thai Boksz SE. - működési költségekre és rendezvényekre</t>
  </si>
  <si>
    <t>Szabadság Lakótelepi Baráti Kör - működési költségekre és rendezvényekre</t>
  </si>
  <si>
    <t>Rózsás Gyermekkor Közhasznú Alapítvány - működési költségekre és rendezvényekre</t>
  </si>
  <si>
    <t>Polgárőrség Veszprém Cholnoky Városrész Egyesület - működési költségekre</t>
  </si>
  <si>
    <t>AutiSpektrum Egyesület - működési költségekre és rendezvényekre</t>
  </si>
  <si>
    <t>A Fény Sportegyesület - működési költségekre és rendezvényekre</t>
  </si>
  <si>
    <t>Veszprém Megyei Mentőszervezet 04 Alapítvány - működési költségekre és rendezvényekre</t>
  </si>
  <si>
    <t>Kövirózsa Alapítvány - működési költségekre és rendezvényekre</t>
  </si>
  <si>
    <t>Éltes Mátyás Alapítvány - működési költségekre és rendezvényekre</t>
  </si>
  <si>
    <t>Kozmutza Flóra Alapítvány-Értelmileg Sérült Gyermekekért - működési költségekre és rendezvényekre</t>
  </si>
  <si>
    <t>A Báthorys Gyermekekért Alapítvány - működési költségekre és rendezvényekre</t>
  </si>
  <si>
    <t>Veszprémi Szivárvány Integrált Sportegyesület- működési költségekre és rendezvényekre</t>
  </si>
  <si>
    <t>Mozgássérültek Aktív Egyesülete - működési költségekre és rendezvényekre</t>
  </si>
  <si>
    <t>Peca Kunyhó Horgász Egyesület- működési költségekre és rendezvényekre</t>
  </si>
  <si>
    <t>Fehér Holló Vadmentő Alapítvány - működési költségekre és rendezvényekre</t>
  </si>
  <si>
    <t>Veszprémi Deák Ferenc Általános Iskoláért Közhasznú Alapítvány - BaBaKo működési költségekre és rendezvényekre</t>
  </si>
  <si>
    <t>Veszprémi Állatvédő Egyesület - működési költségekre és rendezvényekre</t>
  </si>
  <si>
    <t>Veszprémi Polgárok Nyugdíjas Klubja - Kirándulás, rendezvény</t>
  </si>
  <si>
    <t>Veszprémi Deák Ferenc Általános Iskoláért Közhasznú Alapítvány - év végi jutalmazás diákoknak</t>
  </si>
  <si>
    <t>Új Veszprémi Református Templom Alapítvány - nyílászárók javítása, festése</t>
  </si>
  <si>
    <t>Veszprémi Lovassy és Volt Piarista Gimnázium Öregdiákjainak Baráti köre - 30. évfordulós rendezvény költségeire</t>
  </si>
  <si>
    <t>Kertvárosi Városvédő Egyesület - működésének és programjainak támogatása</t>
  </si>
  <si>
    <t>Kossuth Iskoláért Alapítvány - működési költségekre és rendezvényekre</t>
  </si>
  <si>
    <t>Kittenberger ZOO Alapítvány - működési költségekre és rendezvényekre</t>
  </si>
  <si>
    <t>Örömélet Idősekért és Hátrányos Helyzetűekért Közhasznú Alapítvány - működési költségekre és rendezvényekre</t>
  </si>
  <si>
    <t>Polgárőrség Veszprém Cholnoky Városrész - működési költségekre</t>
  </si>
  <si>
    <t>Cholnoky Jenő Iskolai Alapítvány - év végi jutalomkönyvre</t>
  </si>
  <si>
    <t>Dowland Alapítvány - működési költségekre és rendezvényekre</t>
  </si>
  <si>
    <t>AutiSprektum Egyesület - működési költségekre és rendezvényekre</t>
  </si>
  <si>
    <t>Kapcsolat '96 Mentálhigiénés Egyesület - működési költségekre és rendezvényekre</t>
  </si>
  <si>
    <t>Veszprémi Thai Boksz SE - működési költségekre és rendezvényekre</t>
  </si>
  <si>
    <t>Veszprémi Shotokan Karate Club (VSKC) - működési költségekre és rendezvényekre</t>
  </si>
  <si>
    <t>Cholnoky Jenő Iskolai Alapítvány - színházbérletekre</t>
  </si>
  <si>
    <t>Számítógépek, laptopok</t>
  </si>
  <si>
    <t xml:space="preserve">Könyvállvány (Cholnoky könyvtár) </t>
  </si>
  <si>
    <t>Sporttámogatások</t>
  </si>
  <si>
    <t>Választókerületi keretből nyújtott támogatások</t>
  </si>
  <si>
    <t>Civil pályázati keret</t>
  </si>
  <si>
    <t>"Fagyöngy" Emlőbeteg, Gyógyultak és Támogatók Önsegítő Egyesülete</t>
  </si>
  <si>
    <t>"Horgony" Pszichiátriai Betegekért Kiemelten Közhasznú Alapítvány</t>
  </si>
  <si>
    <t>"Ne felejts!" Közhasznú Alapítvány</t>
  </si>
  <si>
    <t>Aktívzóna Egyesület</t>
  </si>
  <si>
    <t>Bakony Természetbarát Egyesület</t>
  </si>
  <si>
    <t>Bakonyi Szépalmáskert Erdei Iskola Alapítvány</t>
  </si>
  <si>
    <t>Bencés Diákok Veszprém Megyei Egyesülete</t>
  </si>
  <si>
    <t>Célpont-10 Sportegyesület</t>
  </si>
  <si>
    <t>Centrum Diák- és Szabadidősport Egyesület</t>
  </si>
  <si>
    <t xml:space="preserve">Édesvíz Természetbarát Egyesület </t>
  </si>
  <si>
    <t>Egry József Lakótelepi Baráti Kör</t>
  </si>
  <si>
    <t>Gárdonyi Zoltán Zenekarért Alapítvány</t>
  </si>
  <si>
    <t>Gizella Baráti Kör Veszprémért</t>
  </si>
  <si>
    <t>Golding Táncsport Egyesület</t>
  </si>
  <si>
    <t>Gyulafirátótért Közhasznú Egyesület</t>
  </si>
  <si>
    <t>Kádártai Sporthorgász Egyesület</t>
  </si>
  <si>
    <t>Keresztény Értelmiségiek Szövetsége Veszprémi Csoport</t>
  </si>
  <si>
    <t>KID Rock and Roll Sportegyesület</t>
  </si>
  <si>
    <t>Magyar Tartalékosok Szövetsége Veszprém Megyei Egyesülete</t>
  </si>
  <si>
    <t>Mozaik Érdekvédelmi Egyesület</t>
  </si>
  <si>
    <t>Mozgássérültek Aktív Egyesülete</t>
  </si>
  <si>
    <t>Nagycsaládosok Veszprémi Egyesülete</t>
  </si>
  <si>
    <t>Orsolya-Fashion Line Mozgásművészeti Egyesület</t>
  </si>
  <si>
    <t>RITMUS Művészeti Egyesület</t>
  </si>
  <si>
    <t>Szabadság Lakótelepi Baráti Kör</t>
  </si>
  <si>
    <t>Szent Imre Ifjúsági Alapítvány</t>
  </si>
  <si>
    <t>Szilágyi Táncegyüttes Alapítvány</t>
  </si>
  <si>
    <t>Társasházak Veszprémi Egyesülete</t>
  </si>
  <si>
    <t>Vakok és Gyengénlátók Veszprém Megyei Egyesülete</t>
  </si>
  <si>
    <t>Veszprém Fiatal Sportolóiért Közhasznú Alapítvány</t>
  </si>
  <si>
    <t>Veszprém Megyei Autósport Bírók Közhasznú Egyesülete</t>
  </si>
  <si>
    <t>Veszprém Megyei Honismereti Egyesület</t>
  </si>
  <si>
    <t>Veszprém Polgárai a Városi Zenedéért Alapítvány</t>
  </si>
  <si>
    <t>Veszprém Város Mozgássérültjeiért Alapítvány</t>
  </si>
  <si>
    <t>Veszprém Városi Hátrányos Helyzetű Fiatalokért Egyesülete</t>
  </si>
  <si>
    <t>Veszprém Városi Nyugdíjasok Érdekvédelmi Érdekképviseleti Egyesülete</t>
  </si>
  <si>
    <t>Veszprém-Cserháti Társaskör Kulturális Egyesület</t>
  </si>
  <si>
    <t>Veszprémi ILCO Egyesület</t>
  </si>
  <si>
    <t>Veszprémi Jégkorong Sportegyesület</t>
  </si>
  <si>
    <t>Veszprémi Kolping Család Egyesület</t>
  </si>
  <si>
    <t>Veszprémi Művész Céh</t>
  </si>
  <si>
    <t>Veszprémi Német Nemzetiségi Klub</t>
  </si>
  <si>
    <t>Veszprémi Nők Kerekasztala Egyesület</t>
  </si>
  <si>
    <t>Veszprémi Szemle Várostörténeti Közhasznú Alapítvány</t>
  </si>
  <si>
    <t>Veszprémi Újtelepi Baráti Kör</t>
  </si>
  <si>
    <t>Veszprém-Passau Baráti Társaság Egyesület</t>
  </si>
  <si>
    <t>AutiSpektrum Egyesület</t>
  </si>
  <si>
    <t>Bárczi- Caritas Alapítvány</t>
  </si>
  <si>
    <t>Családokért és Gyermekekért Közhasznú Alapítvány</t>
  </si>
  <si>
    <t>Csigaház Alapítvány</t>
  </si>
  <si>
    <t>Dózsavárosi Baráti Kör</t>
  </si>
  <si>
    <t>Éltes Mátyás Alapítvány</t>
  </si>
  <si>
    <t>Gyulafirátóti Német Nemzetiségi Kulturális Egyesület</t>
  </si>
  <si>
    <t>Hét Domb Hagyományőrző És Kulturális Egyesület</t>
  </si>
  <si>
    <t>Kék Madár Alapítvány</t>
  </si>
  <si>
    <t>Kiss Lajos Diáksport Egyesület</t>
  </si>
  <si>
    <t>Kozmutza Flóra Alapítvány-Értelmileg Sérült Gyermekekért</t>
  </si>
  <si>
    <t>Kövirózsa Alapítvány</t>
  </si>
  <si>
    <t>Minerva Alapítvány</t>
  </si>
  <si>
    <t>Trampolin Sportegyesület</t>
  </si>
  <si>
    <t>Veszprémi Shotokan Karate Club Egyesület</t>
  </si>
  <si>
    <t>Zonta Club Veszprém</t>
  </si>
  <si>
    <t>Veszprémi Bölcsődei és Egészségügyi Alapellátási Integrált Intézmény</t>
  </si>
  <si>
    <t>Veszprém Integrált Városfejlesztés - belváros funkcióbővítő rehabilitációja I. ütem "KDOP-3.1.1/D-2010-0001</t>
  </si>
  <si>
    <t>Veszprémi Hangversenyteremért Közhasznú Alapítvány - veszprémi hangversenyzongora megvásárlására</t>
  </si>
  <si>
    <t xml:space="preserve">Magyarok Nagyasszonya Plébánia támogatása </t>
  </si>
  <si>
    <t>Cserhát ltp. 1. Felnőtt orvosi rendelő klíma</t>
  </si>
  <si>
    <t>Ipari Szakközépiskola és Gimnázium - Szakértői vélemény tornaterem épületszárny süllyedésére és helyreállítás</t>
  </si>
  <si>
    <t>TOP-6.5.1 Táncsics utca 1. szám alatti rendelő energetikai megújítása</t>
  </si>
  <si>
    <t>Mester Iskola - Tanulmánytervek készítése Veszprém több területét érintően</t>
  </si>
  <si>
    <t>VMJV Polgármesteri Hivatal - Iktatási irodánál elmozdult fal helyreállítás</t>
  </si>
  <si>
    <t>TOP-6.5.1 Vár utca 10. energetikai megújítása, előkészítő, engedélyezési terv</t>
  </si>
  <si>
    <t>Kossuth Lajos Ált.Isk.-Alagsori falvizesedés</t>
  </si>
  <si>
    <t>Veszprémi Báthory István Általános Iskola és Köznevelési típusú Sportiskola - Homlokzati nyílászárók cseréje IV. ütem</t>
  </si>
  <si>
    <t>Veszprémi Deák Ferenc Ált.Isk. - Homlokzati  nyílászárók cseréje V. ütem</t>
  </si>
  <si>
    <t>TOP-6.5.1 Polgármesteri Hivatal A-B-C épület energetikai megújítása, előkészítő, engedélyezési terv</t>
  </si>
  <si>
    <t>Kossuth Lajos Ált.Isk.-Főbejárat feletti vakolatcsere</t>
  </si>
  <si>
    <t>Eötvös Károly Megyei Könyvtár - Talajvíz betörés megszüntetése érdekében szakértői vélemény készíttetése</t>
  </si>
  <si>
    <t>2016. évi saját bevételei</t>
  </si>
  <si>
    <t>2016. évi  előirányzat</t>
  </si>
  <si>
    <t>(Csillagvár Waldorf Tagóvoda, Vadvirág Óvoda)</t>
  </si>
  <si>
    <t>TOP-6.1.4 Királynék múzeuma - Vár u. 10.. előkészítő, engedélyezési terv</t>
  </si>
  <si>
    <t>Erdei-Kuckó óvodában bontott nyílászárók beépítése, térkő burkolat készítés</t>
  </si>
  <si>
    <t>A 2016. évi választókerületi alap megoszlása feladatonként</t>
  </si>
  <si>
    <t>Kisértékű tárgyi eszközök (szőnyeg, irodai gurulós székek, szekrények, polcok, iratmegsemmisítő, tároló polcrendszer, zárható iratszekrény, vérnyomásmérő)</t>
  </si>
  <si>
    <t>Számítógép és program beszerzés jegyirodába és titkárságra</t>
  </si>
  <si>
    <t>7. vk. Csikkgyűjtő szemetes beszerzése</t>
  </si>
  <si>
    <t>Kisértékű tárgyi eszközök (fogászati röntgenhez ólomköpeny, védőnői tanácsadókba nyomtatók, védőnői tanácsadókba laptopok)</t>
  </si>
  <si>
    <t>Veszprém Városi Hátrányos Helyzetű Fiatalokért Egyesület - 50 0000 Ft füzetcsomag; 50 000 Ft jótékonysági bál</t>
  </si>
  <si>
    <t>Önkormányzati egyéb felhalmozási célú kiadások összesen</t>
  </si>
  <si>
    <t>Cholnoky Polgárőr Egyesület</t>
  </si>
  <si>
    <t>Dózsavárosi Polgárőr Egyesület</t>
  </si>
  <si>
    <t>Gyulafirátóti Polgárőr Egyesület</t>
  </si>
  <si>
    <t>Jutas Lakótelepi Polgárőr Egyesület</t>
  </si>
  <si>
    <t>módosítás -</t>
  </si>
  <si>
    <t xml:space="preserve">Központi orvosi ügyelet </t>
  </si>
  <si>
    <t xml:space="preserve"> - Gizella Kórus/Dowland Alapítvány</t>
  </si>
  <si>
    <t>Gizella Kórus/Dowland Alapítvány</t>
  </si>
  <si>
    <t>Veszprémi Kerékpáros Egyesület</t>
  </si>
  <si>
    <t>Játékszín fogyasztási mérésének elkülönítése</t>
  </si>
  <si>
    <t>10.vk. Kültéri játszóház</t>
  </si>
  <si>
    <t>Kittenberger Kálmán Növény és Vadaspark Kft. tőketartalékba helyezés és törzstőke emelés</t>
  </si>
  <si>
    <t>Kamera (Közterület Felügyelet, gyepmesteri telep)</t>
  </si>
  <si>
    <t>7.</t>
  </si>
  <si>
    <t>Ábel Tamás műtárgy, fotósorozat beszerzése</t>
  </si>
  <si>
    <t>Bognár Műhely felszerelése</t>
  </si>
  <si>
    <t>Installációs sínrendszer (tartozékokkal, kiegészítőkkel)</t>
  </si>
  <si>
    <t>Műtárgy másolat készítése</t>
  </si>
  <si>
    <t>NKA pályázat (szabóbaba, fazék, rag.pisztoly,)</t>
  </si>
  <si>
    <t>TOP-6.5.1 Aprófalvi Bölcsőde energetikai megújítása</t>
  </si>
  <si>
    <t>TOP-6.6.1-15 Egészségház közműfejlesztési költségek</t>
  </si>
  <si>
    <t>TOP-6.2.1-15-VP1-2016-00002 Gyulafirátóti óvoda újjáépítése</t>
  </si>
  <si>
    <t>Eötvös Károly Megyei Könyvtár csapadékvíz átemelő távfelügyeleti rendszer kialakítása</t>
  </si>
  <si>
    <t>Veszprém, Erdész utca csapadékvíz elvezetés kivitelezése I. ütem</t>
  </si>
  <si>
    <t>Fenyves u. szivárgó építési (felszín alatt vizek okozta károk elhárítása, útburkolat süllyedés helyreállítása)</t>
  </si>
  <si>
    <t>8.</t>
  </si>
  <si>
    <t>Veszprémi Deák Ferenc Általános Iskoláért Közhasznú Alapítvány - eszközbeszerzésre, működési költségekre, rendezvényekre</t>
  </si>
  <si>
    <t>Dowland Alapítvány - Gizella Nőikar ausztriai fellépésére</t>
  </si>
  <si>
    <t>Veszprémi Deák Ferenc Általános Iskoláért Közhasznú Alapítvány - eszközbeszerzésre, működési költségre</t>
  </si>
  <si>
    <t>Gyermekekkel a Kutyákért-Kutyákkal a Gyermekekért Alapítvány - működési költségekre</t>
  </si>
  <si>
    <t>Veszprémi -Cserháti Társaskör Egyesület - 10 éves jubileumi kötet költségeire</t>
  </si>
  <si>
    <t>Magyar Vidék Országos 56-os Szervezet-országos bajtársi találkozó rendezvényre</t>
  </si>
  <si>
    <t>Dózsavárosi Polgárőrség - működési költségekre és rendezvényekre</t>
  </si>
  <si>
    <t>Dózsavárosi Polgárőrság - működési költségekre és rendezvényekre</t>
  </si>
  <si>
    <t>Csererdő játszótér, alapítványi támogatás (Csererdei Baráti Kör)</t>
  </si>
  <si>
    <t>Szellemi Regenerációs Társulás</t>
  </si>
  <si>
    <t>Pannon Várszínház Nonprofit Kft. (kiemelt fesztiválok)</t>
  </si>
  <si>
    <t>Veszprémi Jeruzsálemhegyi Baráti Kör (civil-díj, civil-nap)</t>
  </si>
  <si>
    <t>Kárpátaljai települések támogatása</t>
  </si>
  <si>
    <t>2016. október 2-ai országos népszavazás</t>
  </si>
  <si>
    <t>Kisértékű tárgyi eszközök (rúdmixer, szeletelő, mosógép, futóbicikli, telefonkészülékek, ventilátorok)</t>
  </si>
  <si>
    <t>Kisértékű tárgyi eszközök (játék bútor, LEGO, kültéri pad asztallal, szekrénysor, gyerekasztal, gyerek szék, iratszekrény, szék, íróasztal, takarók, függyönyök, terítők, szőnyegek, konyhai textíliák, zománcos edények, tepsik, saválló edények, laptopok, vezetékes telefonok, monitorok, fényképezőgépek, porszívók, vasalók, mikró, mosógép, hűtő, kávéfőző, 400 literes fagyasztó, szoftverek, mobil telefon)</t>
  </si>
  <si>
    <t>Kisértékű tárgyi eszközök (játék bútor, LEGO, kültéri pad asztallal, kosárlabda palánk gyűrűvel, gyerekasztal, gyerekszék, iratszekrények, gyerek takaró, szőnyegek, terítők, függönyök, saválló tálaló edények, ételallergiás gyermekek részére tároló edények, laptop, dia-vetítő,cd-s magnó, fényképezőgép, porszívók, vasalók, mikrók,kávéfőzők, trambulin, fém polc, 3db. laptok és szoftver, polyball)</t>
  </si>
  <si>
    <t>Kisértékű tárgyi eszközök (kárpittisztító, laptop, kézimixer, ételszállító badellák, papírtörlő adagoló, késélező, külső adattároló, futóbicikli, vezetékes telefon, hodozható telefon, faxkészülék, gyerekszékek, hűtőszekrény, mikrosütő, címer, spirálozógép, álló ventilátorok, mobil hangszóró, asztalok paddal, diktafon)</t>
  </si>
  <si>
    <t>Kisértékű tárgyi eszközök (gyerekszékek, mikrosütő, címer, íróasztal, szekrénysor, irattartó, álló ventilátor, fésülködő asztal)</t>
  </si>
  <si>
    <t>Kisértékű tárgyi eszközök (processzor számítógépbe, forgószék, Ipad műtárgyak archiválásához, hálózati adattároló, szerszámok, vízforraló, mikrohullámú sütő, winchester, komód, függönykarnis, létra)</t>
  </si>
  <si>
    <t>Kisértékű tárgyi eszközök (Március 15. úti könyvtárba bútorok, könyvespolc, hangosításhoz Kisfaludy terembe, mikrohullámú sütő, páramentesítő 4db., bútorok)</t>
  </si>
  <si>
    <t>Laczkó Dezső Múzeum női illemhelyének felújítása</t>
  </si>
  <si>
    <t>Lézeres mérőműszer, irattároló táska</t>
  </si>
  <si>
    <t>Polgármesteri Hivatal összesen</t>
  </si>
  <si>
    <t>2016. évi módosított 4.</t>
  </si>
  <si>
    <t>módosított előirányzat 4.</t>
  </si>
  <si>
    <t>Köztisztaság</t>
  </si>
  <si>
    <t>Lézer lámpa</t>
  </si>
  <si>
    <t>Forgó színpadhoz motor</t>
  </si>
  <si>
    <t>Kisértékű tárgyi eszközök (mikrohullámú sütő, mobil telefon, akkus behajtó)</t>
  </si>
  <si>
    <t>Éneklő Ifjúság Alapítvány (Simonyi Ált.Iskola, bábcsoport működésére)</t>
  </si>
  <si>
    <t>Fagyöngy Egyesület (emléktábla állítás költségeire)</t>
  </si>
  <si>
    <t>Vetési A. Gimn. sportöltözők felújítása (2db. Falióra, 4db. Parafatábla, 4db. Törölköző tartó, 21 db. Fogas, 2db. Higiéniás zacskó tartó, 3 db. Teleszkópos zuhanyfüggöny tartó, 2db., zuhanyfüggöny tartó, 2db. Zuhanyfüggöny, 2db. Függönytartó)</t>
  </si>
  <si>
    <t>TOP-6.1.1-15 Jutasi u. 59. sz. alatti rendelő felújításához kiviteli tervdokumentáció készítés</t>
  </si>
  <si>
    <t>TOP Infrastruktúra fejlesztési feladatok</t>
  </si>
  <si>
    <t>KDOP-4.1./E-11-2011-0007 - Gyulafirátót ÉNY-i városrész csapadékvíz elvezetésének fejlesztése</t>
  </si>
  <si>
    <t>KDOP- 3-1.1-D1- 14-k2-2014-0001Veszprém Integrált településfejlesztés, belváros funkcióbővítő rehabilitációja I/B ütem</t>
  </si>
  <si>
    <t xml:space="preserve">KDOP-2.1.1-B-09-2010-0024 - A veszprémi Hősi kapu rekonstrukciója turisztikai vonzerőfejlesztés céljából </t>
  </si>
  <si>
    <t>11.vk. Közlekedési tükör kihelyezése (Tumler Henrik utcába)</t>
  </si>
  <si>
    <t>6.vk. Iskolabútorok beszerzése (Kossuth Lajos Ált. Iskolába)</t>
  </si>
  <si>
    <t>9.vk. Szemétgyűjtő kihelyezése</t>
  </si>
  <si>
    <t>Harkály utcai csapadévíz-elvezetési problémák megoldása a Csalogány u.-Harkály u. csomópont burkolat korrekciójával</t>
  </si>
  <si>
    <t xml:space="preserve">TOP-6.8.2-15-VPI-2016-00001 Foglalkoztatási paktum I. ütem "Helyi foglalkoztatási együttműködések" </t>
  </si>
  <si>
    <t>TOP-6.8.2-15-VPI-2016-00001 Foglalkoztatási paktum I. ütem "Helyi foglalkoztatási együttműködések"</t>
  </si>
  <si>
    <t>TOP-6.2.1-15-VPI-2016-00001 Aprófalvi bölcsőde kapacitásbővítő átalakítása</t>
  </si>
  <si>
    <t>TOP-6.2.1-15-VPI-2016-00003 Egry úti óvoda újjáépítése</t>
  </si>
  <si>
    <t>TOP-6.3.3-15-VPI-2016-00001 Kertváros csapadékelvezető rendszer rekonstrukciója I. ütem</t>
  </si>
  <si>
    <t>TOP-6.8.2 Foglalkoztatási paktum I. ütem "Helyi foglalkoztatási együttműködések"</t>
  </si>
  <si>
    <t>Veszprém Megyei Jogú Város Önkormányzatának 2016. évi</t>
  </si>
  <si>
    <t xml:space="preserve"> támogatás megelőlegező hitelfelvétele létesítményenként</t>
  </si>
  <si>
    <t>Magyarország stabilitásáról szóló 2011. évi CXCIV. törvény 10.§. (3) c) pontja szerinti európai uniós vagy más nemzetközi szervezettől az önkormányzat által megnyert támogatás előfinanszírozásának biztosítására szolgáló Kormány engedélyhez nem kötött hitel</t>
  </si>
  <si>
    <t>Veszprém Megyei Jogú Város Integrált Területi Programjában szereplő fejlesztések intézkedéseihez illeszkedően meghatározott fejlesztési projektek engedélyezési terv szintű műszaki előkészítési költségeire vonatkozó támogatás megelőlegező hitelcsomagok</t>
  </si>
  <si>
    <t>Az igényelt hitel összege 2016. évben ezer Ft-ban</t>
  </si>
  <si>
    <t>6.1.4.</t>
  </si>
  <si>
    <t>Gazdaságfejlesztésre</t>
  </si>
  <si>
    <t>TOP-6.1.4 Királynék múzeuma - Vár u. 4. előkészítő, engedélyezési terv</t>
  </si>
  <si>
    <t xml:space="preserve">6.1.5. </t>
  </si>
  <si>
    <t>III.</t>
  </si>
  <si>
    <t>IV.</t>
  </si>
  <si>
    <t>6.4</t>
  </si>
  <si>
    <t>Fenntartható városi közlekedésfejlesztés</t>
  </si>
  <si>
    <t>6.5</t>
  </si>
  <si>
    <t>Önkormányzatok energiahatékonyságának és a megújuló energiafelhasználás arányának növelése</t>
  </si>
  <si>
    <t>Az Önkormányzat által elnyert támogatások előfinanszírozására szolgáló hitel összesen</t>
  </si>
  <si>
    <t>TOP-6,4.1. Kerékpárút építés Veszprém-Szabadságpuszta városrész, valamint a Balatoni Bringakörút irányába projekt előkészítése</t>
  </si>
  <si>
    <t>a Veszprém Megyei Jogú Város Önkormányzata Támogatási Szerződéssel rendelkező</t>
  </si>
  <si>
    <t xml:space="preserve"> Európai Uniós forrásból finanszírozott támogatással megvalósuló programok, projektek bevételeiről és kiadásairól az Ávr. 24. § (1) bekezdés a.) és bd.) pontjainak megfelelően</t>
  </si>
  <si>
    <t>adatok E Ft-ban</t>
  </si>
  <si>
    <t>Sorszám</t>
  </si>
  <si>
    <t>Program megnevezés</t>
  </si>
  <si>
    <t>Program megvalósításának ideje</t>
  </si>
  <si>
    <r>
      <t>Támogatási szerződés szerinti</t>
    </r>
    <r>
      <rPr>
        <sz val="11"/>
        <color indexed="10"/>
        <rFont val="Palatino Linotype"/>
        <family val="1"/>
      </rPr>
      <t xml:space="preserve"> </t>
    </r>
    <r>
      <rPr>
        <sz val="11"/>
        <rFont val="Palatino Linotype"/>
        <family val="1"/>
      </rPr>
      <t>megbontás</t>
    </r>
  </si>
  <si>
    <t>2016. utáni javaslat</t>
  </si>
  <si>
    <t>Saját erő</t>
  </si>
  <si>
    <t>EU támogatás összesen</t>
  </si>
  <si>
    <t>EU támogatás</t>
  </si>
  <si>
    <t xml:space="preserve">Projekt költség </t>
  </si>
  <si>
    <t>2016.</t>
  </si>
  <si>
    <t>2016-2018</t>
  </si>
  <si>
    <t>2016-2017</t>
  </si>
  <si>
    <t>VMJV Önkormányzat működési kiadások</t>
  </si>
  <si>
    <t xml:space="preserve">módosítás- </t>
  </si>
  <si>
    <t>Veszprém Megyei Rendőrfőkapitányság</t>
  </si>
  <si>
    <t>Civil szervezetek</t>
  </si>
  <si>
    <t xml:space="preserve">           - Veszprémi Ifjúsági Közalapítvány</t>
  </si>
  <si>
    <t>ELENA projekt előkészítési feladatokra konzorciumi hozzájárulás</t>
  </si>
  <si>
    <t>Völgyikút utca orvosi rendelő és demens foglalkoztató - tervezési feladatok</t>
  </si>
  <si>
    <t>VMJV Egészségre nevelő és szemléletformáló pr.TÁMOP-6.1.2-11/1-2012-1626 pályázat előlege</t>
  </si>
  <si>
    <t>Mendelssohn Kamarazenekar</t>
  </si>
  <si>
    <t>Magyar Máltai Szeretetszolgálat Egyesület</t>
  </si>
  <si>
    <t>Veszprémfest Veszprémi Kultúráért Közhasznú Alapítvány</t>
  </si>
  <si>
    <t>Veszprémi Liszt Ferenc Kórustársaság (Finnugor Kulturális Főváros)</t>
  </si>
  <si>
    <t>Veszprémi Magyar-Finn Egyesület (Finnugor Kulturális Főváros)</t>
  </si>
  <si>
    <t>Kereskedők A Nyugdijasokért Védnökség Szociális Alapítvány</t>
  </si>
  <si>
    <t>Életet Segítő Alapítvány</t>
  </si>
  <si>
    <t>TOP-6.5.1 Völgyikút utca 2. szám alatti épület energetikai megújítása</t>
  </si>
  <si>
    <r>
      <t xml:space="preserve">Út,-járda, parkoló építések tervezési munkái </t>
    </r>
    <r>
      <rPr>
        <i/>
        <sz val="9"/>
        <rFont val="Palatino Linotype"/>
        <family val="1"/>
      </rPr>
      <t xml:space="preserve">(Kiskőrösi u., Petőfi S. u., Jutaspuszta közműépítés;  Jutasi út-Őrház u. csapadékvíz elöntés megszüntetése, Stromfeld u. 9 melletti lépcső, mozgássérült feljáró; Batthyány L. u. (Kádártai-Fecske u. között), Tiszafa és Fűzfa u., Kistó u., Tüzér u. (12. vk.) út-járdaépítés; Autóbuszöböl kialakítás Cserepes u. környéke; Közterület-feljesztések: Vörösmarty tér tömbbelső, Halle u. 5.-9., Gyulafirátót Művelődési Ház parkoló és Batthyány szobor körüli tér (1. vk.), 9. vk. járdaépítések) </t>
    </r>
  </si>
  <si>
    <t>Csarnok Kft törzstőke emelés, tőketartalékba helyezés</t>
  </si>
  <si>
    <t>Swing-Swing Kft  törzstőke emelés, tőketartalékba helyezés</t>
  </si>
  <si>
    <t>VESZOL törzstőke</t>
  </si>
  <si>
    <t>Veszprém, Vörösmarty téri I. világháborús emlékmű renoválása és környezetének rendezése</t>
  </si>
  <si>
    <t>Kisértékű tárgyi eszközök (szekrények csoportszobába, tároló szekrények, laptop, kaputelefon-szett)</t>
  </si>
  <si>
    <t>Alsó tagozatos épület vizesblokk felújítás</t>
  </si>
  <si>
    <t>Dugattyús komp.sűrítő csere</t>
  </si>
  <si>
    <t>Önkormányzati érdekeket érintő településrendezési eszközök módosítása</t>
  </si>
  <si>
    <t>2016. november hó</t>
  </si>
  <si>
    <t>2016. évi módosított 5.</t>
  </si>
  <si>
    <t>2016. évi bevételeinek módosítása - 2016. november hó</t>
  </si>
  <si>
    <t>módosított előirányzat 5.</t>
  </si>
  <si>
    <t>2016. évi beruházási és egyéb felhalmozási célú kiadások módosítása - 2016. november hó</t>
  </si>
  <si>
    <t>2016. évi felújítási kiadások módosítása - 2016. november hó</t>
  </si>
  <si>
    <t>módosított előirányzat  4.</t>
  </si>
  <si>
    <t>Bérkompenzáció (szeptember hónap)</t>
  </si>
  <si>
    <t>Szociális ágazati kiegészítő pótlék (szeptember hónap)</t>
  </si>
  <si>
    <t>bérkompenzáció (szeptember hónap)</t>
  </si>
  <si>
    <t>szociális ágazati kiegészítő pótlék</t>
  </si>
  <si>
    <t>módosítás - bérkompenzáció (szeptember hónap)</t>
  </si>
  <si>
    <t>módosítás -bérkompenzáció (szeptember hónap)</t>
  </si>
  <si>
    <t>szocális ágazati kiegészítő pótlék</t>
  </si>
  <si>
    <t>szociális ágazati kiegészítő pótlék (szeptember hónap)</t>
  </si>
  <si>
    <t>Egyéb felhalmozási célú önkormányzati támogatások</t>
  </si>
  <si>
    <t>Közművelődési érdekeltségnövelő támogatás</t>
  </si>
  <si>
    <t>módosított előirányzat 5</t>
  </si>
  <si>
    <t>2.vk. Hulladékgyűjtő zsákok beszerzésére</t>
  </si>
  <si>
    <t>5.vk. Jendrassik-Venesz múzeumpedagógiai foglalkozásaira</t>
  </si>
  <si>
    <t>5.vk. Hulladékgyűjtő zsákok beszerzésére</t>
  </si>
  <si>
    <t>6.vk. Hulladékgyűjtő zsákok beszerzésére</t>
  </si>
  <si>
    <t>7.vk. Hulladékgyűjtő zsákok beszerzésére</t>
  </si>
  <si>
    <t>7.vk. Utcai padok beszerzésére</t>
  </si>
  <si>
    <t>7.vk. Csikkgyűjtő szemetes beszerzésére</t>
  </si>
  <si>
    <t>8.vk. Hulladékgyűjtő zsákok beszerzésére</t>
  </si>
  <si>
    <t>8.vk. Hóvirág Bölcsőde támogatása - Mikulás ünnepség rendezvényre</t>
  </si>
  <si>
    <t>10.vk. Gyalogátkelők tervezésére a Petőfi S. utcában</t>
  </si>
  <si>
    <t>10.vk. Hulladékgyűjtő zsákok beszerzésére</t>
  </si>
  <si>
    <t>11.vk. Hulladékgyűjtő zsákok beszerzésére</t>
  </si>
  <si>
    <t>Költségvetési Bizottság döntése alapján</t>
  </si>
  <si>
    <t>2.vk.</t>
  </si>
  <si>
    <t>5.vk.</t>
  </si>
  <si>
    <t>6.vk.</t>
  </si>
  <si>
    <t>7.vk.</t>
  </si>
  <si>
    <t>8.vk.</t>
  </si>
  <si>
    <t>10.vk.</t>
  </si>
  <si>
    <t>11.vk.</t>
  </si>
  <si>
    <t>módosítás - képviselői keretekből</t>
  </si>
  <si>
    <t>8.vk. Hóvirág Bölcsőde - Mikulás ünnepség rendezvényre</t>
  </si>
  <si>
    <t>8.vk. Mikulás ünnepség rendezvényre</t>
  </si>
  <si>
    <t>5.vk. Jendrassik-Venesz múzumpedagógiai foglalkozásaira</t>
  </si>
  <si>
    <t>Kozmutza Flóra Alapítvány - Értelmileg Sérült Gyermekekért - kutyaterápia költségeire</t>
  </si>
  <si>
    <t>5.vk. Veszprém Táncegyüttesért Alapítvány (2016. decemberi táncház rendezvényre)</t>
  </si>
  <si>
    <t>7.vk. SZABAD-SAJTÓ Kulturális és Ifjúsági Közhasznú Egyesület (működési költségekre)</t>
  </si>
  <si>
    <t>8.vk. Szabadság Lakótelepi Baráti Kör (Mikulás ünnepség rendezvényre)</t>
  </si>
  <si>
    <t>9.vk. Dózsavárosi Polgárőrség -  működési költségekre és rendezvénykre</t>
  </si>
  <si>
    <t>9.vk. Egry József Lakótelepi Baráti Kör - működési költségekre és rendezvényekre</t>
  </si>
  <si>
    <t>9.vk. Veszprém Megyei Mentőszervezet 04 Alapítvány (működési költségekre)</t>
  </si>
  <si>
    <t>9.vk. Esthajnal a Veszprémi Időskorúakért Alapítvány (működési költségekre és rendezvényekre)</t>
  </si>
  <si>
    <t>9.vk. Minerva Alapítvány (Botev Kupa megrendezésének költségeire)</t>
  </si>
  <si>
    <t>12.vk. SZABAD-SAJTÓ Kulturális és Ifjúsági Közhasznú Egyesület (működési költségekre)</t>
  </si>
  <si>
    <t>Polgármester jóváhagyása alapján</t>
  </si>
  <si>
    <t>9.vk.</t>
  </si>
  <si>
    <t>12.vk.</t>
  </si>
  <si>
    <t>módosítás -átcsoportosítás</t>
  </si>
  <si>
    <t>Áfa befizetések</t>
  </si>
  <si>
    <t>módosítás - átcsoportosítás</t>
  </si>
  <si>
    <t>Dózsavárosi Polgárőrség -  működési költségekre és rendezvénykre</t>
  </si>
  <si>
    <t>Egry József Lakótelepi Baráti Kör - működési költségekre és rendezvényekre</t>
  </si>
  <si>
    <t>Veszprém Megyei Mentőszervezet 04 Alapítvány (működési költségekre)</t>
  </si>
  <si>
    <t>Esthajnal a Veszprémi Időskorúakért Alapítvány (működési költségekre és rendezvényekre)</t>
  </si>
  <si>
    <t>Minerva Alapítvány (Botev Kupa megrendezésének költségeire)</t>
  </si>
  <si>
    <t>SZABAD-SAJTÓ Kulturális és Ifjúsági Közhasznú Egyesület (működési költségekre)</t>
  </si>
  <si>
    <t>Szabadság Lakótelepi Baráti Kör (Mikulás ünnepség rendezvényre)</t>
  </si>
  <si>
    <t>Veszprém Táncegyüttesért Alapítvány (2016. decemberi táncház rendezvényre)</t>
  </si>
  <si>
    <t>TOP-6.6.1 Táncsics utca 1. szám alatti rendelő energetikai megújítása</t>
  </si>
  <si>
    <t>Simonyi Zsigmond Ének-Zenei és Testnevelési Általános Iskola - Alagsori falvizesedés / Alagsori helyiségek külső szigetelése beázás ellen: 1./ technika terem 2./ kis tornaterem 3./ könyvtár 4./ egyéb alagsori helyiségek</t>
  </si>
  <si>
    <t>Szent Miklós szeg környezetének fejlesztése, építészeti ötletpályázat</t>
  </si>
  <si>
    <t>Kastélykert Körzeti Óvoda - Fűtési rendszer  működőlépessé tétele</t>
  </si>
  <si>
    <t>Veszprémi Deák Ferenc Általános Iskola - Homlokzati nyílászárók cseréje V. ütem</t>
  </si>
  <si>
    <t>Családsegítő és Gyermekjóléti Központ - Felázott főfalak vizesdése miatt szakvélemény készítés</t>
  </si>
  <si>
    <t>Nyílászáró csere 1 tornateremben</t>
  </si>
  <si>
    <t>Mikszáth Kálmán u. 1.sz. épületkár vizsgálat szakértői költségek</t>
  </si>
  <si>
    <t>Festő utca tervezés</t>
  </si>
  <si>
    <t>Dózsa György Általános Iskola - Nyílászáró csere 1 tanteremben</t>
  </si>
  <si>
    <t>átcsoportosítás</t>
  </si>
  <si>
    <t>Hriszto Botev Általános Iskola: projektor fali konzollal</t>
  </si>
  <si>
    <t>Cholnoky J.Általános Iskola: Telefonközpont alközpont</t>
  </si>
  <si>
    <t>Bárczi G.Általános Iskola: kombi dobozos szekrény és kerékpártároló</t>
  </si>
  <si>
    <t>Lovassy L.Gimnázium: Phonendoszkóp gyerek orvosi rendelőbe, Pupillavizsgáló orv.rendelőbe, Műtő zsámoly 1 lépcsős orv.rendelőbe, 5 db. Tárgyalószék, kávéfőzőgép, 2 db. Kézilabda kapuháló, kézilabda ejtőháló, Röplabda versenyháló- Ping-pong asztal, 40 db. billenthető kuka 2 db. sárfogó amfiteátrumhoz, vasalódeszka, A/3-as papírvágó, 25 db. képkeret</t>
  </si>
  <si>
    <t>Telefon alközpont</t>
  </si>
  <si>
    <t>Nagykonyhai robotgép</t>
  </si>
  <si>
    <t>átcsoportosítás dologi kiadásokról</t>
  </si>
  <si>
    <t>személyi kiadásokra 450 eFt., munkaadót terh.jár.és szoc.hóra 122 eFt.</t>
  </si>
  <si>
    <t>Intézményi Szolgáltató Szervezet</t>
  </si>
  <si>
    <t>egyéb tárgyi eszköz értékesítése</t>
  </si>
  <si>
    <t xml:space="preserve">Veszprémi Egry Úti Körzeti Óvoda - egyéb tárgyi eszköz értékesítés </t>
  </si>
  <si>
    <t>egyéb tárgyi eszköz értékesítéséből dologi kiadásokra</t>
  </si>
  <si>
    <t>átcsoportosítás beruházási kiadásokról személyi kiadásokra 1500 eFt., munaadót terh.jár.és szoc.hozzájár. adóra 500 eFt.</t>
  </si>
  <si>
    <t>Veszprémi Egry Úti Körzeti Óvoda - Mászóvár</t>
  </si>
  <si>
    <t>Kisértékű tárgyi eszközök (telefon, iratmegsemmisítő, dohányzóasztal, kávéfőző, mosógép, bútorok, szalagfűrész, vitrinek, rezsó,vízforraló,tűztorony hangrendszer, börtön elektromos rendszer, 3D szkenner, laptop a 3D-s nyomtatóhoz, 3db. ventilátoros fűtő, telefonok, székek, festőállvány, gyerekszék)</t>
  </si>
  <si>
    <t>Laczkó Dezső Múzeum -műtárgyak, festőállvány, gyerekszék</t>
  </si>
  <si>
    <t>Kisértékű tárgyi eszközök (szekrények kézműves terembe, szárítógép, irattári szekrények, iratmegsemmisítő, szekrények csoportszobába)</t>
  </si>
  <si>
    <t>Laptop 6db., Operációs rendszer 8db., WIFI továbbító Accespoint 3db.</t>
  </si>
  <si>
    <t>Konyhaszekrény több elemből</t>
  </si>
  <si>
    <t>Laptop 8 db., operációs rendszer 8 db., Accespoint 8 db.</t>
  </si>
  <si>
    <t>Kisértékű tárgyi eszközök (kapuzár, tartós játékok, trambulin, trambulinhoz létra, óvodai pszichomotoros készlet, közlekedési tábla készlet, óvoda riasztó rendszerének bővítése - tartozékokkal, kávéfőző 1 db., íróasztal lámpa 2 db.)</t>
  </si>
  <si>
    <t>Informatikai eszközök ( 2db. Laptop, 2db. Operációs rendszer, 1 db. Accespoint)</t>
  </si>
  <si>
    <t>Cholnoky J. ltp. Tagóvoda</t>
  </si>
  <si>
    <t>Informatikai eszközök ( 8db. Laptop, 8db. Operációs rendszer, 3 db. Accespoint)</t>
  </si>
  <si>
    <t>Kisértékű tárgyi eszközök (gáztűzhely 1 db., mikrohullámú sütő 1 db., irattartó szekrény 1 db., irattartó polc 1 db., óvoda riasztó rendszerének bővítése - tartozékokkal, íróasztal lámpa 4 db.)</t>
  </si>
  <si>
    <t>Kisértékű tárgyi eszközök (óvoda riasztó rendszerének bővítése - tartozékokkal, kávéfőző 1 db.,  íróasztal lámpa 2 db.)</t>
  </si>
  <si>
    <t>átcsoportosítás dologi kiadásokról beruházási kiadásokra</t>
  </si>
  <si>
    <t>Média (light)</t>
  </si>
  <si>
    <t>Fényvezérlőpult</t>
  </si>
  <si>
    <t>Profil lámpák, fényforrás, dimmer</t>
  </si>
  <si>
    <t>Tisztázógép</t>
  </si>
  <si>
    <t>Kisértékű tárgyi eszközök (bútorok, kapocsbelövő, személygépkocsi gumi, fúrógép, festékszóró, kapocsbelövő, mikrohull.sütő, szalagos számológép, videó k. áll., fúrógép, festékszóró, lámpafűrész, GPS, kihangosító autóba, próba baba, monitor, egér, billenytyűzet, Flash Drive és külső meghajtó, permetező, szökőkút díszlet, NKI fogó, modrm, próbababa, hegesztőpisztoly, gázlámpa, hegesztőpajzs, pillanatszorító, szigetelt fogó és csavarhúzó, asztali körfűrész, szerszámosláda, esernyőtartó, ügyelői hívó, oldalcsípő fogó, nyomtató jegyiroda, egér, billentyűzet, mikrofon tartó, mikrofon jelosztó, túlfeszültségmérő elosztó, szobor díszlethez, netobook tápegység, emelő heveder, biztonsági karabiner, hűtő, szállítókocsi, porszívó, házt. varrógép, hajsütők, laminálógép, hordozható telefon, kazán tágulási tartály, akkumulátor)</t>
  </si>
  <si>
    <t>átcsoportosítás beruházási kiadásokra</t>
  </si>
  <si>
    <t>Veszprémi Petőfi Színház - átcsoportosítás</t>
  </si>
  <si>
    <t>szakképzési támogatás</t>
  </si>
  <si>
    <t>szakképzési támogatás, belső átcsoportosítás</t>
  </si>
  <si>
    <t>Kisértékű tárgyi eszközök (számítógép, szakmai és konyhai eszközök, bútorok, hűtőszekrény, szeletelőgép)</t>
  </si>
  <si>
    <t>Kisértékű tárgyi eszközök (számítógép, konyhai és szakmai eszközök, bútorok, fagyasztóláda, mikrohullámú sütő, konyhai csepegtető asztal, udvari játék, projektor)</t>
  </si>
  <si>
    <t>Kisértékű tárgyi eszközök (fogászati röntgenhez ólomköpeny, védőnői tanácsadókba nyomtatók, védőnői tanácsadókba laptopok, személymérlegek, csecsemőmérlegek, hűtőszekrények, vérnyomásmérő mandzsetták,szakmai eszközök, bútorok)</t>
  </si>
  <si>
    <t>Veszprémi Bölcsődei és Egészségügyi Alapellátási Integrált Intézmény - szakképzési támogatás</t>
  </si>
  <si>
    <t>Alapellátás</t>
  </si>
  <si>
    <t>Kisértékű tárgyi eszközök (szakmai eszközök, bútorok)</t>
  </si>
  <si>
    <t>Kisértékű tárgyi eszközök (hűtőszekrény, szeletelőgép)</t>
  </si>
  <si>
    <t>Kisértékű tárgyi eszközök (fagyasztószekrény, gáztűzhely, konyhai csepegtető asztal)</t>
  </si>
  <si>
    <t>Kisértékű tárgyi eszközök (fagyasztóláda, mikrohullámú sütő, konyhai csepegtető asztal, udvari játék, projektor)</t>
  </si>
  <si>
    <t>Kisértékű tárgyi eszközök (bútorok, gázzsámoly, hűtőszekrény, szőnyeg)</t>
  </si>
  <si>
    <t>Kisértékű tárgyi eszközök (számítógép, szakmai és konyhai eszközök,bútorok, gázzsámoly, hűtőszekrény, szőnyeg)</t>
  </si>
  <si>
    <t>Kisértékű tárgyi eszközök (számítógép, szakmai és konyhai eszközök, bútorok, udvari játék, hűtőszekrény)</t>
  </si>
  <si>
    <t>Kisértékű tárgyi eszközök (bútorok, udvari játék, hűtőszekrény)</t>
  </si>
  <si>
    <t>személyi kiadásokra 32 eFt., munkaadót terh.jár.és szoc.hóra 8 eFt.</t>
  </si>
  <si>
    <t>Tolóajtó és beszerelése</t>
  </si>
  <si>
    <t>Veszprémi Ringató Körzeti Óvoda - tolóajtó és beszerelése</t>
  </si>
  <si>
    <t>Kisértékű tárgyi eszközök (nyomtató, LG telefonkészülék, irodaszék, párnatároló udvarra, játéktároló, Philips TV, óvodai kosárállvány, számítógép tartozékokkal, tükör, vasaló, porszívó, lamináló, hálózati adattároló, porszívó, nevelői asztal)</t>
  </si>
  <si>
    <t>Kisértékű tárgyi eszközök (porszívó, öltözőszekrények, irodaszék, Sharp használt másológép,tálalószekrény, mosógép, szőnyeg, 2 medencés mosogató, hálózati adattároló, vasaló, porszívó)</t>
  </si>
  <si>
    <t>nyertes NKA pályázat</t>
  </si>
  <si>
    <t>Agóra Veszprém Városi Művelődési Központ - nyertes NKA pályázat</t>
  </si>
  <si>
    <t>nyertes NKA pályázatból dologi kiadásokra</t>
  </si>
  <si>
    <t>pályázati támogatás</t>
  </si>
  <si>
    <t>pályázati támogatásból, belső átcsoportosításból</t>
  </si>
  <si>
    <t>pályázati támogatásból, belső átcsoportosításból (személyi kiadásokra 2760 eFt., munkaadót terh.jár. és szoc.hóra 600 eFt., dologi kiadásokról -2985 eFt.)</t>
  </si>
  <si>
    <t>Művészetek Háza - pályázati támogatás</t>
  </si>
  <si>
    <t>Kabóca Bábszínház - átcsoportosítás (nyertes EMMI pályázat)</t>
  </si>
  <si>
    <t>személyi kiadásokra 2000 eFt., munkaadót terh.jár. és szoc.hóra 2500 eFt.</t>
  </si>
  <si>
    <t>Kabóca Bábszínház - Projektor</t>
  </si>
  <si>
    <t>Településfejlesztési feladatok - átcsoportosítás beruházási kiadásokra</t>
  </si>
  <si>
    <t>jubileumi jutalom, felmentési idő</t>
  </si>
  <si>
    <t>jubileumi jutalom</t>
  </si>
  <si>
    <t>végkielégítés</t>
  </si>
  <si>
    <t xml:space="preserve">Felmentési idő, jub.jut., végkielégítés </t>
  </si>
  <si>
    <t>jubileumi jutalom, végkielégítés</t>
  </si>
  <si>
    <t>jubielumi jutalom</t>
  </si>
  <si>
    <t>felmentési idő</t>
  </si>
  <si>
    <t>Alkolhol-Drogsegély Ambulancia Egyesület (működési költségekre)</t>
  </si>
  <si>
    <t>2.vk. Alkohol-Drogsegély Ambulancia Egyesület (működési költségekre)</t>
  </si>
  <si>
    <t>Agóra visszafizetési kötelezettség</t>
  </si>
  <si>
    <t>Veszprémi Diák és Atlétikai Club/VEDAC (működési költségekre)</t>
  </si>
  <si>
    <t>8.vk. Veszprémi Diák és Atlétikai Club/VEDAC (működési költségekre)</t>
  </si>
  <si>
    <t>9.vk. Veszprémi Diák és Atlétikai Club/VEDAC (működési költésgekre)</t>
  </si>
  <si>
    <t>és munkaadót terh.jár. és szoc.hóra</t>
  </si>
  <si>
    <t>TOP-6.2.1-15-VPI-2016-00003 Egry úti óvoda újjáépítése  (személyi kiadásokra 8612 eFt., munkaad.terh.jár.és szoc.hó 2325 eFt.)</t>
  </si>
  <si>
    <t>Szakképzési támogatásból, átcsoportosításokból (személyi kiadásokról -1000 eFt., munkaadót terh. jár. és szoc.hóra 3263 eFt., dologi kiadásokról -2000 eFt., egyéb működési célú kiadásokra 3254 eFt.)</t>
  </si>
  <si>
    <t>TOP-6.6.2-15-VP1-2016-00001 Idős demensek nappali ellátójának kialakítása</t>
  </si>
  <si>
    <t>9.</t>
  </si>
  <si>
    <t>TOP-6.6.2 Idős demensek nappali ellátójának kialakítása, előkészítő, engedélyezési, kiviteli terv -átnevezés</t>
  </si>
  <si>
    <t>TOP-6.6.2-15-VP1-2016-00001 Idős demensek nappali ellátójának kialakítása (személyi kadásokra 286 eFt., munkaad.terh.jár.és szoc.hóra 77 eFt.)</t>
  </si>
  <si>
    <t>TOP.6.6.1-15-VP2-2016-00001 Egészségház építése</t>
  </si>
  <si>
    <t>TOP.6.6.1-15-VP2-2016-00001 Egészségház építése (személyi kiadásokra 2480 eFt., munkaad.terh.jár.és szoc.hó 670 eFt.)</t>
  </si>
  <si>
    <t>Agóra visszafizetési kötelezettség  - átcsoportosítás dologi kiadásokra</t>
  </si>
  <si>
    <t>egyéb működési célú kiadásokra</t>
  </si>
  <si>
    <t>átcsoportosítás dologi kiadásokra</t>
  </si>
  <si>
    <t>TOP 6.6.-2-15-VPI-2016-00001 Idős demensek nappali ellátójának kialakítása</t>
  </si>
  <si>
    <t>TOP 6.6-1-15-VPI-2016-00001 Egészségház építése</t>
  </si>
  <si>
    <t>átcsoportosítás 6.vk. Dombormű elhelyezésének költségeire</t>
  </si>
  <si>
    <t>Kisértékű tárgyi eszközök (gyerekfektető, futóbicikli, locsolóberendezés, kerti szerszámok, hangosító csoportszobákba, robotgép, tepsi, fűszerőrlő, rúdmixier, telefon, kapu elektromos nyitása, tolóajtók, napernyők, 2 db. laptop)</t>
  </si>
  <si>
    <t>4.vk. SZABAD-SAJTÓ Kulturális és Ifjúsági Közhasznú Egyesület (működési költségekre)</t>
  </si>
  <si>
    <t>4.vk.</t>
  </si>
  <si>
    <t>módosítás - támogatói szerződés alapján</t>
  </si>
  <si>
    <t>TOP-6.6.1. Táncsics utca 1. szám alatti rendelő energetikai megújítása</t>
  </si>
  <si>
    <t>Lovassy L.Gimnázium: Phonendoszkóp gyerek orvosi rendelőbe, Pupillavizsgáló orv.rendelőbe, Műtő zsámoly 1 lépcsős orv.rendelőbe, 5 db. tárgyalószék, kávéfőzőgép, 2 db. kézilabda kapuháló, kézilabda ejtőháló, Röplabda versenyháló- Ping-pong asztal, 40 db. billenthető kuka 2 db. sárfogó amfiteátrumhoz, vasalódeszka, A/3-as papírvágó, 25 db. képkeret</t>
  </si>
  <si>
    <t>Kisértékű tárgyi eszközök (5 db. Office 2016 szoftver, 5 db. Windows 10 szoftver, edénytároló polc Bárczi konyhába, laptop, monitor alátét, forgószékek, iratmegsemmisítők, monitor, hűtőszekrény 120 literes, konyhai asztal Bárczi konyhába, íróasztal 3db., irodai szőnyeg, irodabútor (asztal, székek, polcok, fogasok), függöny, 2db, notebook, 2-2 db. Windows 10 és Office 2016 szoftver, 2 db. óra)</t>
  </si>
  <si>
    <t>Kisértékű tárgyi eszközök (irodai szőnyeg, irodabútor (asztal, székek, polcok, fogasok), függöny, 2db, notebbok, 2-2 db. Windows 10 és Office 2016 szoftver, 2 db. óra)</t>
  </si>
  <si>
    <t>Kisértékű tárgyi eszközök (mosógép, főzőzsámoly, tűzhely, kapuzár, tartós játékok, riasztó központ, kezelőpanel, gáztűzhely 1 db., mikrohullámú sütő 1 db., irattartó szekrény 1 db., irattartó polc 1 db., óvoda riasztó rendszerének bővítése - tartozékokkal, íróasztal lámpa 4 db.)</t>
  </si>
  <si>
    <t>Kisértékű tárgyi eszközök (számítógép, szakmai és konyhai eszközök, bútorok, fagyasztószekrény, gáztűzhely, konyhai csepegtető asztal)</t>
  </si>
  <si>
    <t>6.6</t>
  </si>
  <si>
    <t>Városi közszolgáltatások fejlesztése</t>
  </si>
  <si>
    <t>V.</t>
  </si>
  <si>
    <t>KDOP- 3-1.1-D1- 14-k2-2014-0001 Veszprém Integrált településfejlesztés, belváros funkcióbővítő rehabilitációja I/B ütem</t>
  </si>
  <si>
    <t>Családsegítő és Gyermekjóléti Központ - Felázott főfalak vizesedése miatt szakvélemény készítés</t>
  </si>
  <si>
    <t>Mikszáth Kálmán u. 1. sz. épületkár vizsgálat szakértői költségek</t>
  </si>
  <si>
    <t>Kisértékű tárgyi eszközök (oldalcsípő fogó, nyomtató jegyiroda, egér, billentyűzet, mikrofon tartó, mikrofon jelosztó, túlfeszültségmérő elosztó, szobor díszlethez, notebook tápegység, emelő heveder, biztonsági karabiner, hűtő, szállítókocsi, porszívó, házt. varrógép, hajsütők, laminálógép, hordozható telefon, kazán tágulási tartály, akkumulátor)</t>
  </si>
  <si>
    <t>"Otthon Melege Program” pályázati felhíváshoz kapcsolódó önkormányzati támogatás</t>
  </si>
  <si>
    <t>Főbejárat feletti vakolat csere</t>
  </si>
  <si>
    <t>1. melléklet a 40/2016. (XI.24.) önkormányzati rendelethez</t>
  </si>
  <si>
    <t>2. melléklet a 40/2016. (XI.24.) önkormányzati rendelethez</t>
  </si>
  <si>
    <t>3. melléklet a 40/2016. (XI.24.) önkormányzati rendelethez</t>
  </si>
  <si>
    <t>4. melléklet a 40/2016. (XI.24.) önkormányzati rendelethez</t>
  </si>
  <si>
    <t>5. melléklet a 40/2016. (XI.24.) önkormányzati rendelethez</t>
  </si>
  <si>
    <t>6. melléklet a 40/2016. (XI.24.) önkormányzati rendelethez</t>
  </si>
  <si>
    <t>6.A. melléklet a 40/2016. (XI.24.) önkormányzati rendelethez</t>
  </si>
  <si>
    <t>7. melléklet a 40/2016. (XI.24.) önkormányzati rendelethez</t>
  </si>
  <si>
    <t>8. melléklet a 40/2016. (XI.24.) önkormányzati rendelethez</t>
  </si>
  <si>
    <t>9. melléklet a 40/2016. (XI.24.) önkormányzati rendelethez</t>
  </si>
  <si>
    <t>10. melléklet a 40/2016. (XI.24.) önkormányzati rendelethez</t>
  </si>
  <si>
    <t>11. melléklet a 40/2016. (XI.24.) önkormányzati rendelethez</t>
  </si>
  <si>
    <t>12. melléklet a 40/2016. (XI.24.) önkormányzati rendelethez</t>
  </si>
</sst>
</file>

<file path=xl/styles.xml><?xml version="1.0" encoding="utf-8"?>
<styleSheet xmlns="http://schemas.openxmlformats.org/spreadsheetml/2006/main">
  <numFmts count="2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0.000"/>
    <numFmt numFmtId="173" formatCode="0.0"/>
    <numFmt numFmtId="174" formatCode="0.0%"/>
    <numFmt numFmtId="175" formatCode="#,##0_ ;\-#,##0\ "/>
    <numFmt numFmtId="176" formatCode="_-* #,##0\ _F_t_-;\-* #,##0\ _F_t_-;_-* &quot;-&quot;??\ _F_t_-;_-@_-"/>
  </numFmts>
  <fonts count="81">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b/>
      <sz val="12"/>
      <name val="Palatino Linotype"/>
      <family val="1"/>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b/>
      <i/>
      <sz val="10"/>
      <name val="Palatino Linotype"/>
      <family val="1"/>
    </font>
    <font>
      <i/>
      <sz val="9"/>
      <name val="Palatino Linotype"/>
      <family val="1"/>
    </font>
    <font>
      <b/>
      <i/>
      <sz val="9"/>
      <name val="Palatino Linotype"/>
      <family val="1"/>
    </font>
    <font>
      <b/>
      <i/>
      <sz val="11"/>
      <name val="Palatino Linotype"/>
      <family val="1"/>
    </font>
    <font>
      <sz val="7"/>
      <name val="Palatino Linotype"/>
      <family val="1"/>
    </font>
    <font>
      <b/>
      <u val="single"/>
      <sz val="9"/>
      <name val="Palatino Linotype"/>
      <family val="1"/>
    </font>
    <font>
      <b/>
      <sz val="8"/>
      <name val="Palatino Linotype"/>
      <family val="1"/>
    </font>
    <font>
      <i/>
      <sz val="8"/>
      <name val="Palatino Linotype"/>
      <family val="1"/>
    </font>
    <font>
      <i/>
      <u val="single"/>
      <sz val="11"/>
      <name val="Palatino Linotype"/>
      <family val="1"/>
    </font>
    <font>
      <u val="single"/>
      <sz val="11"/>
      <name val="Palatino Linotype"/>
      <family val="1"/>
    </font>
    <font>
      <b/>
      <i/>
      <u val="single"/>
      <sz val="11"/>
      <name val="Palatino Linotype"/>
      <family val="1"/>
    </font>
    <font>
      <b/>
      <u val="single"/>
      <sz val="11"/>
      <name val="Palatino Linotype"/>
      <family val="1"/>
    </font>
    <font>
      <i/>
      <sz val="12"/>
      <name val="Palatino Linotype"/>
      <family val="1"/>
    </font>
    <font>
      <b/>
      <u val="double"/>
      <sz val="10"/>
      <name val="Palatino Linotype"/>
      <family val="1"/>
    </font>
    <font>
      <sz val="11"/>
      <name val="Arial CE"/>
      <family val="0"/>
    </font>
    <font>
      <i/>
      <sz val="7"/>
      <name val="Palatino Linotype"/>
      <family val="1"/>
    </font>
    <font>
      <b/>
      <sz val="7"/>
      <name val="Palatino Linotype"/>
      <family val="1"/>
    </font>
    <font>
      <i/>
      <sz val="9.5"/>
      <name val="Palatino Linotype"/>
      <family val="1"/>
    </font>
    <font>
      <b/>
      <i/>
      <sz val="9.5"/>
      <name val="Palatino Linotype"/>
      <family val="1"/>
    </font>
    <font>
      <b/>
      <i/>
      <sz val="8"/>
      <name val="Palatino Linotype"/>
      <family val="1"/>
    </font>
    <font>
      <i/>
      <u val="single"/>
      <sz val="10"/>
      <name val="Palatino Linotype"/>
      <family val="1"/>
    </font>
    <font>
      <i/>
      <sz val="10"/>
      <name val="Arial CE"/>
      <family val="0"/>
    </font>
    <font>
      <b/>
      <sz val="10"/>
      <name val="Arial CE"/>
      <family val="0"/>
    </font>
    <font>
      <sz val="10.5"/>
      <name val="Palatino Linotype"/>
      <family val="1"/>
    </font>
    <font>
      <b/>
      <i/>
      <sz val="11"/>
      <name val="Arial CE"/>
      <family val="0"/>
    </font>
    <font>
      <i/>
      <u val="single"/>
      <sz val="10.5"/>
      <name val="Palatino Linotype"/>
      <family val="1"/>
    </font>
    <font>
      <sz val="11"/>
      <color indexed="10"/>
      <name val="Palatino Linotype"/>
      <family val="1"/>
    </font>
    <font>
      <sz val="10"/>
      <name val="Times New Roman"/>
      <family val="1"/>
    </font>
    <font>
      <sz val="10"/>
      <name val="Tahoma"/>
      <family val="2"/>
    </font>
    <font>
      <sz val="9"/>
      <name val="Tahoma"/>
      <family val="2"/>
    </font>
    <font>
      <b/>
      <sz val="10"/>
      <name val="Tahoma"/>
      <family val="2"/>
    </font>
    <font>
      <b/>
      <i/>
      <sz val="10"/>
      <name val="Tahoma"/>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20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style="medium"/>
      <top/>
      <bottom style="medium"/>
    </border>
    <border>
      <left style="thin"/>
      <right/>
      <top style="medium"/>
      <bottom style="medium"/>
    </border>
    <border>
      <left/>
      <right/>
      <top style="medium"/>
      <bottom style="thin"/>
    </border>
    <border>
      <left/>
      <right/>
      <top/>
      <bottom style="thin"/>
    </border>
    <border>
      <left/>
      <right/>
      <top style="thin"/>
      <bottom style="thin"/>
    </border>
    <border>
      <left/>
      <right/>
      <top style="thin"/>
      <bottom style="double"/>
    </border>
    <border>
      <left/>
      <right/>
      <top style="double"/>
      <bottom style="medium"/>
    </border>
    <border>
      <left/>
      <right/>
      <top style="thin"/>
      <bottom style="medium"/>
    </border>
    <border>
      <left/>
      <right/>
      <top/>
      <bottom style="medium"/>
    </border>
    <border>
      <left style="medium"/>
      <right style="thin"/>
      <top style="medium"/>
      <bottom style="medium"/>
    </border>
    <border>
      <left style="thin"/>
      <right style="thin"/>
      <top style="medium"/>
      <bottom style="medium"/>
    </border>
    <border>
      <left style="medium"/>
      <right/>
      <top style="medium"/>
      <bottom style="thin"/>
    </border>
    <border>
      <left style="medium"/>
      <right/>
      <top style="thin"/>
      <bottom style="thin"/>
    </border>
    <border>
      <left style="medium"/>
      <right/>
      <top style="medium"/>
      <bottom style="medium"/>
    </border>
    <border>
      <left/>
      <right/>
      <top style="medium"/>
      <bottom style="medium"/>
    </border>
    <border>
      <left style="double"/>
      <right/>
      <top/>
      <bottom/>
    </border>
    <border>
      <left style="double"/>
      <right/>
      <top style="thin"/>
      <bottom style="double"/>
    </border>
    <border>
      <left/>
      <right/>
      <top style="double"/>
      <bottom/>
    </border>
    <border>
      <left/>
      <right style="thin"/>
      <top/>
      <bottom/>
    </border>
    <border>
      <left/>
      <right/>
      <top style="medium"/>
      <bottom/>
    </border>
    <border>
      <left style="medium"/>
      <right style="hair"/>
      <top style="double"/>
      <bottom style="hair"/>
    </border>
    <border>
      <left style="hair"/>
      <right style="hair"/>
      <top style="double"/>
      <bottom style="hair"/>
    </border>
    <border>
      <left style="hair"/>
      <right/>
      <top style="double"/>
      <bottom style="hair"/>
    </border>
    <border>
      <left style="double"/>
      <right style="hair"/>
      <top style="double"/>
      <bottom style="hair"/>
    </border>
    <border>
      <left style="medium"/>
      <right style="hair"/>
      <top style="hair"/>
      <bottom style="hair"/>
    </border>
    <border>
      <left style="hair"/>
      <right style="hair"/>
      <top style="hair"/>
      <bottom style="hair"/>
    </border>
    <border>
      <left style="medium"/>
      <right style="hair"/>
      <top style="medium"/>
      <bottom style="medium"/>
    </border>
    <border>
      <left style="hair"/>
      <right style="hair"/>
      <top style="medium"/>
      <bottom style="medium"/>
    </border>
    <border>
      <left style="medium"/>
      <right style="hair"/>
      <top/>
      <bottom style="hair"/>
    </border>
    <border>
      <left style="hair"/>
      <right style="hair"/>
      <top/>
      <bottom style="hair"/>
    </border>
    <border>
      <left style="hair"/>
      <right style="hair"/>
      <top style="hair"/>
      <bottom/>
    </border>
    <border>
      <left style="medium"/>
      <right style="hair"/>
      <top style="hair"/>
      <bottom/>
    </border>
    <border>
      <left style="hair"/>
      <right/>
      <top style="medium"/>
      <bottom style="medium"/>
    </border>
    <border>
      <left style="medium"/>
      <right style="hair"/>
      <top/>
      <bottom style="medium"/>
    </border>
    <border>
      <left style="hair"/>
      <right style="hair"/>
      <top/>
      <bottom style="medium"/>
    </border>
    <border>
      <left/>
      <right style="medium"/>
      <top/>
      <bottom/>
    </border>
    <border>
      <left/>
      <right style="double"/>
      <top/>
      <bottom/>
    </border>
    <border>
      <left style="thin"/>
      <right style="medium"/>
      <top style="medium"/>
      <bottom style="medium"/>
    </border>
    <border>
      <left/>
      <right style="medium"/>
      <top style="medium"/>
      <bottom style="medium"/>
    </border>
    <border>
      <left/>
      <right/>
      <top/>
      <bottom style="double"/>
    </border>
    <border>
      <left/>
      <right style="medium"/>
      <top style="thin"/>
      <bottom style="thin"/>
    </border>
    <border>
      <left/>
      <right style="medium"/>
      <top/>
      <bottom style="thin"/>
    </border>
    <border>
      <left>
        <color indexed="63"/>
      </left>
      <right style="medium"/>
      <top style="thin"/>
      <bottom style="medium"/>
    </border>
    <border>
      <left>
        <color indexed="63"/>
      </left>
      <right style="medium"/>
      <top style="medium"/>
      <bottom style="thin"/>
    </border>
    <border>
      <left>
        <color indexed="63"/>
      </left>
      <right>
        <color indexed="63"/>
      </right>
      <top style="thin"/>
      <bottom>
        <color indexed="63"/>
      </bottom>
    </border>
    <border>
      <left style="medium"/>
      <right/>
      <top/>
      <bottom style="thin"/>
    </border>
    <border>
      <left style="medium"/>
      <right>
        <color indexed="63"/>
      </right>
      <top style="thin"/>
      <bottom>
        <color indexed="63"/>
      </bottom>
    </border>
    <border>
      <left>
        <color indexed="63"/>
      </left>
      <right style="double"/>
      <top>
        <color indexed="63"/>
      </top>
      <bottom style="thin"/>
    </border>
    <border>
      <left style="medium"/>
      <right/>
      <top/>
      <bottom style="double"/>
    </border>
    <border>
      <left style="double"/>
      <right/>
      <top>
        <color indexed="63"/>
      </top>
      <bottom style="double"/>
    </border>
    <border>
      <left style="medium"/>
      <right/>
      <top/>
      <bottom style="medium"/>
    </border>
    <border>
      <left style="medium"/>
      <right/>
      <top style="medium"/>
      <bottom/>
    </border>
    <border>
      <left/>
      <right style="medium"/>
      <top/>
      <bottom style="double"/>
    </border>
    <border>
      <left style="double"/>
      <right style="hair"/>
      <top>
        <color indexed="63"/>
      </top>
      <bottom style="hair"/>
    </border>
    <border>
      <left style="hair"/>
      <right style="medium"/>
      <top/>
      <bottom style="hair"/>
    </border>
    <border>
      <left style="hair"/>
      <right/>
      <top style="hair"/>
      <bottom/>
    </border>
    <border>
      <left style="double"/>
      <right style="hair"/>
      <top style="hair"/>
      <bottom>
        <color indexed="63"/>
      </bottom>
    </border>
    <border>
      <left style="hair"/>
      <right style="medium"/>
      <top style="hair"/>
      <bottom/>
    </border>
    <border>
      <left style="double"/>
      <right style="hair"/>
      <top style="hair"/>
      <bottom style="double"/>
    </border>
    <border>
      <left style="double"/>
      <right style="hair"/>
      <top style="hair"/>
      <bottom style="hair"/>
    </border>
    <border>
      <left style="hair"/>
      <right style="hair"/>
      <top/>
      <bottom style="double"/>
    </border>
    <border>
      <left style="hair"/>
      <right style="medium"/>
      <top/>
      <bottom style="double"/>
    </border>
    <border>
      <left style="hair"/>
      <right/>
      <top style="hair"/>
      <bottom style="hair"/>
    </border>
    <border>
      <left style="hair"/>
      <right style="medium"/>
      <top style="hair"/>
      <bottom style="hair"/>
    </border>
    <border>
      <left style="hair"/>
      <right/>
      <top/>
      <bottom style="hair"/>
    </border>
    <border>
      <left style="medium"/>
      <right style="hair"/>
      <top style="hair"/>
      <bottom style="double"/>
    </border>
    <border>
      <left style="hair"/>
      <right style="hair"/>
      <top style="hair"/>
      <bottom style="double"/>
    </border>
    <border>
      <left style="hair"/>
      <right style="double"/>
      <top style="hair"/>
      <bottom style="double"/>
    </border>
    <border>
      <left style="hair"/>
      <right style="medium"/>
      <top style="hair"/>
      <bottom style="double"/>
    </border>
    <border>
      <left style="hair"/>
      <right/>
      <top style="hair"/>
      <bottom style="double"/>
    </border>
    <border>
      <left style="hair"/>
      <right style="medium"/>
      <top style="double"/>
      <bottom style="hair"/>
    </border>
    <border>
      <left>
        <color indexed="63"/>
      </left>
      <right style="medium"/>
      <top/>
      <bottom style="hair"/>
    </border>
    <border>
      <left>
        <color indexed="63"/>
      </left>
      <right style="medium"/>
      <top style="hair"/>
      <bottom style="hair"/>
    </border>
    <border>
      <left style="hair"/>
      <right style="double"/>
      <top style="medium"/>
      <bottom style="medium"/>
    </border>
    <border>
      <left style="hair"/>
      <right style="double"/>
      <top/>
      <bottom style="hair"/>
    </border>
    <border>
      <left style="hair"/>
      <right style="double"/>
      <top style="hair"/>
      <bottom style="hair"/>
    </border>
    <border>
      <left>
        <color indexed="63"/>
      </left>
      <right style="medium"/>
      <top style="hair"/>
      <bottom/>
    </border>
    <border>
      <left style="medium"/>
      <right style="medium"/>
      <top style="medium"/>
      <bottom style="medium"/>
    </border>
    <border>
      <left/>
      <right style="medium"/>
      <top/>
      <bottom style="medium"/>
    </border>
    <border>
      <left style="medium"/>
      <right style="medium"/>
      <top style="medium"/>
      <bottom/>
    </border>
    <border>
      <left style="double"/>
      <right style="medium"/>
      <top style="medium"/>
      <bottom style="medium"/>
    </border>
    <border>
      <left style="double"/>
      <right style="medium"/>
      <top/>
      <bottom/>
    </border>
    <border>
      <left style="hair"/>
      <right style="medium"/>
      <top style="medium"/>
      <bottom style="medium"/>
    </border>
    <border>
      <left style="medium"/>
      <right style="hair"/>
      <top style="hair"/>
      <bottom style="medium"/>
    </border>
    <border>
      <left style="hair"/>
      <right style="hair"/>
      <top style="hair"/>
      <bottom style="medium"/>
    </border>
    <border>
      <left style="hair"/>
      <right/>
      <top style="hair"/>
      <bottom style="medium"/>
    </border>
    <border>
      <left style="double"/>
      <right style="hair"/>
      <top style="hair"/>
      <bottom style="medium"/>
    </border>
    <border>
      <left style="hair"/>
      <right style="medium"/>
      <top style="hair"/>
      <bottom style="medium"/>
    </border>
    <border>
      <left style="hair"/>
      <right>
        <color indexed="63"/>
      </right>
      <top/>
      <bottom style="medium"/>
    </border>
    <border>
      <left style="double"/>
      <right style="medium"/>
      <top/>
      <bottom style="medium"/>
    </border>
    <border>
      <left/>
      <right style="medium"/>
      <top style="double"/>
      <bottom style="medium"/>
    </border>
    <border>
      <left style="medium"/>
      <right style="hair"/>
      <top/>
      <bottom/>
    </border>
    <border>
      <left style="hair"/>
      <right style="hair"/>
      <top/>
      <bottom/>
    </border>
    <border>
      <left style="hair"/>
      <right>
        <color indexed="63"/>
      </right>
      <top/>
      <bottom/>
    </border>
    <border>
      <left>
        <color indexed="63"/>
      </left>
      <right style="thin"/>
      <top style="medium"/>
      <bottom style="medium"/>
    </border>
    <border>
      <left>
        <color indexed="63"/>
      </left>
      <right/>
      <top style="hair"/>
      <bottom style="hair"/>
    </border>
    <border>
      <left/>
      <right/>
      <top/>
      <bottom style="hair"/>
    </border>
    <border>
      <left/>
      <right style="medium"/>
      <top style="medium"/>
      <bottom/>
    </border>
    <border>
      <left>
        <color indexed="63"/>
      </left>
      <right style="medium"/>
      <top style="thin"/>
      <bottom>
        <color indexed="63"/>
      </bottom>
    </border>
    <border>
      <left style="hair"/>
      <right style="medium"/>
      <top>
        <color indexed="63"/>
      </top>
      <bottom>
        <color indexed="63"/>
      </bottom>
    </border>
    <border>
      <left>
        <color indexed="63"/>
      </left>
      <right>
        <color indexed="63"/>
      </right>
      <top style="hair"/>
      <bottom>
        <color indexed="63"/>
      </bottom>
    </border>
    <border>
      <left style="double"/>
      <right style="hair"/>
      <top style="medium"/>
      <bottom style="medium"/>
    </border>
    <border>
      <left style="double"/>
      <right>
        <color indexed="63"/>
      </right>
      <top style="hair"/>
      <bottom style="hair"/>
    </border>
    <border>
      <left/>
      <right style="hair"/>
      <top/>
      <bottom style="medium"/>
    </border>
    <border>
      <left style="double"/>
      <right style="hair"/>
      <top/>
      <bottom style="medium"/>
    </border>
    <border>
      <left style="medium"/>
      <right/>
      <top style="thin"/>
      <bottom style="double"/>
    </border>
    <border>
      <left/>
      <right style="medium"/>
      <top style="thin"/>
      <bottom style="double"/>
    </border>
    <border>
      <left style="medium"/>
      <right/>
      <top style="double"/>
      <bottom style="medium"/>
    </border>
    <border>
      <left style="medium"/>
      <right/>
      <top style="thin"/>
      <bottom style="medium"/>
    </border>
    <border>
      <left style="double"/>
      <right style="thin"/>
      <top style="medium"/>
      <bottom style="medium"/>
    </border>
    <border>
      <left style="double"/>
      <right/>
      <top style="medium"/>
      <bottom style="thin"/>
    </border>
    <border>
      <left style="double"/>
      <right/>
      <top/>
      <bottom style="thin"/>
    </border>
    <border>
      <left style="double"/>
      <right/>
      <top style="thin"/>
      <bottom style="thin"/>
    </border>
    <border>
      <left style="double"/>
      <right>
        <color indexed="63"/>
      </right>
      <top style="double"/>
      <bottom style="medium"/>
    </border>
    <border>
      <left style="double"/>
      <right>
        <color indexed="63"/>
      </right>
      <top style="thin"/>
      <bottom style="medium"/>
    </border>
    <border>
      <left style="double"/>
      <right/>
      <top style="medium"/>
      <bottom style="medium"/>
    </border>
    <border>
      <left style="double"/>
      <right/>
      <top style="medium"/>
      <bottom/>
    </border>
    <border>
      <left style="double"/>
      <right/>
      <top style="thin"/>
      <bottom/>
    </border>
    <border>
      <left style="double"/>
      <right/>
      <top/>
      <bottom style="medium"/>
    </border>
    <border>
      <left style="double"/>
      <right style="hair"/>
      <top/>
      <bottom/>
    </border>
    <border>
      <left>
        <color indexed="63"/>
      </left>
      <right style="hair"/>
      <top style="hair"/>
      <bottom style="hair"/>
    </border>
    <border>
      <left>
        <color indexed="63"/>
      </left>
      <right style="hair"/>
      <top/>
      <bottom/>
    </border>
    <border>
      <left/>
      <right style="thin"/>
      <top style="medium"/>
      <bottom style="thin"/>
    </border>
    <border>
      <left style="thin"/>
      <right/>
      <top style="medium"/>
      <bottom style="thin"/>
    </border>
    <border>
      <left style="thin"/>
      <right style="thin"/>
      <top style="medium"/>
      <bottom style="thin"/>
    </border>
    <border>
      <left style="thin"/>
      <right style="medium"/>
      <top style="medium"/>
      <bottom style="thin"/>
    </border>
    <border>
      <left style="thin"/>
      <right/>
      <top/>
      <bottom/>
    </border>
    <border>
      <left style="thin"/>
      <right style="thin"/>
      <top/>
      <bottom/>
    </border>
    <border>
      <left style="thin"/>
      <right style="medium"/>
      <top/>
      <bottom/>
    </border>
    <border>
      <left style="thin"/>
      <right/>
      <top style="thin"/>
      <bottom style="thin"/>
    </border>
    <border>
      <left style="thin"/>
      <right style="thin"/>
      <top style="thin"/>
      <bottom style="thin"/>
    </border>
    <border>
      <left style="thin"/>
      <right style="medium"/>
      <top style="thin"/>
      <bottom style="thin"/>
    </border>
    <border>
      <left style="thin"/>
      <right/>
      <top style="thin"/>
      <bottom style="double"/>
    </border>
    <border>
      <left style="thin"/>
      <right style="thin"/>
      <top style="thin"/>
      <bottom style="double"/>
    </border>
    <border>
      <left style="thin"/>
      <right style="medium"/>
      <top style="thin"/>
      <bottom style="double"/>
    </border>
    <border>
      <left style="medium"/>
      <right/>
      <top style="double"/>
      <bottom style="double"/>
    </border>
    <border>
      <left/>
      <right style="thin"/>
      <top style="double"/>
      <bottom style="double"/>
    </border>
    <border>
      <left style="thin"/>
      <right style="double"/>
      <top style="double"/>
      <bottom style="double"/>
    </border>
    <border>
      <left style="double"/>
      <right/>
      <top style="double"/>
      <bottom style="double"/>
    </border>
    <border>
      <left style="thin"/>
      <right style="thin"/>
      <top/>
      <bottom style="double"/>
    </border>
    <border>
      <left style="thin"/>
      <right style="medium"/>
      <top/>
      <bottom style="double"/>
    </border>
    <border>
      <left style="medium"/>
      <right/>
      <top style="double"/>
      <bottom/>
    </border>
    <border>
      <left style="thin"/>
      <right>
        <color indexed="63"/>
      </right>
      <top style="double"/>
      <bottom/>
    </border>
    <border>
      <left style="thin"/>
      <right/>
      <top/>
      <bottom style="thin"/>
    </border>
    <border>
      <left style="thin"/>
      <right style="thin"/>
      <top/>
      <bottom style="thin"/>
    </border>
    <border>
      <left style="thin"/>
      <right style="medium"/>
      <top/>
      <bottom style="thin"/>
    </border>
    <border>
      <left style="thin"/>
      <right>
        <color indexed="63"/>
      </right>
      <top/>
      <bottom style="medium"/>
    </border>
    <border>
      <left style="thin"/>
      <right style="thin"/>
      <top/>
      <bottom style="medium"/>
    </border>
    <border>
      <left style="thin"/>
      <right style="medium"/>
      <top/>
      <bottom style="medium"/>
    </border>
    <border>
      <left style="hair"/>
      <right style="hair"/>
      <top style="hair"/>
      <bottom style="thin"/>
    </border>
    <border>
      <left style="hair"/>
      <right/>
      <top style="hair"/>
      <bottom style="thin"/>
    </border>
    <border>
      <left style="double"/>
      <right style="hair"/>
      <top style="hair"/>
      <bottom style="thin"/>
    </border>
    <border>
      <left style="hair"/>
      <right style="double"/>
      <top style="hair"/>
      <bottom style="thin"/>
    </border>
    <border>
      <left style="hair"/>
      <right style="double"/>
      <top>
        <color indexed="63"/>
      </top>
      <bottom style="medium"/>
    </border>
    <border>
      <left style="hair"/>
      <right/>
      <top style="thin"/>
      <bottom style="thin"/>
    </border>
    <border>
      <left style="hair"/>
      <right style="hair"/>
      <top style="thin"/>
      <bottom style="thin"/>
    </border>
    <border>
      <left style="hair"/>
      <right style="double"/>
      <top style="thin"/>
      <bottom style="thin"/>
    </border>
    <border>
      <left>
        <color indexed="63"/>
      </left>
      <right style="hair"/>
      <top style="thin"/>
      <bottom style="thin"/>
    </border>
    <border>
      <left>
        <color indexed="63"/>
      </left>
      <right>
        <color indexed="63"/>
      </right>
      <top style="hair"/>
      <bottom style="thin"/>
    </border>
    <border>
      <left style="double"/>
      <right style="double"/>
      <top style="medium"/>
      <bottom/>
    </border>
    <border>
      <left style="double"/>
      <right style="double"/>
      <top/>
      <bottom/>
    </border>
    <border>
      <left style="double"/>
      <right style="double"/>
      <top/>
      <bottom style="thin"/>
    </border>
    <border>
      <left style="medium"/>
      <right/>
      <top style="thin"/>
      <bottom style="hair"/>
    </border>
    <border>
      <left/>
      <right/>
      <top style="thin"/>
      <bottom style="hair"/>
    </border>
    <border>
      <left/>
      <right style="double"/>
      <top style="thin"/>
      <bottom style="hair"/>
    </border>
    <border>
      <left style="double"/>
      <right/>
      <top style="thin"/>
      <bottom style="hair"/>
    </border>
    <border>
      <left/>
      <right style="double"/>
      <top style="hair"/>
      <bottom style="hair"/>
    </border>
    <border>
      <left style="double"/>
      <right style="medium"/>
      <top style="thin"/>
      <bottom style="hair"/>
    </border>
    <border>
      <left style="medium"/>
      <right/>
      <top style="hair"/>
      <bottom style="hair"/>
    </border>
    <border>
      <left style="double"/>
      <right style="medium"/>
      <top style="hair"/>
      <bottom style="hair"/>
    </border>
    <border>
      <left style="double"/>
      <right style="double"/>
      <top style="medium"/>
      <bottom style="medium"/>
    </border>
    <border>
      <left/>
      <right style="double"/>
      <top style="medium"/>
      <bottom style="medium"/>
    </border>
    <border>
      <left style="double"/>
      <right style="medium"/>
      <top style="thin"/>
      <bottom style="thin"/>
    </border>
    <border>
      <left>
        <color indexed="63"/>
      </left>
      <right style="double"/>
      <top style="hair"/>
      <bottom style="medium"/>
    </border>
    <border>
      <left style="thin"/>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style="medium"/>
      <bottom/>
    </border>
    <border>
      <left style="double"/>
      <right style="medium"/>
      <top style="medium"/>
      <bottom/>
    </border>
    <border>
      <left style="hair"/>
      <right style="hair"/>
      <top style="medium"/>
      <bottom style="dotted"/>
    </border>
    <border>
      <left style="hair"/>
      <right style="hair"/>
      <top style="dotted"/>
      <bottom style="double"/>
    </border>
    <border>
      <left style="hair"/>
      <right/>
      <top style="medium"/>
      <bottom style="dotted"/>
    </border>
    <border>
      <left style="hair"/>
      <right/>
      <top style="dotted"/>
      <bottom style="double"/>
    </border>
    <border>
      <left style="double"/>
      <right style="hair"/>
      <top style="medium"/>
      <bottom style="dotted"/>
    </border>
    <border>
      <left style="double"/>
      <right style="hair"/>
      <top style="dotted"/>
      <bottom style="double"/>
    </border>
    <border>
      <left style="hair"/>
      <right style="hair"/>
      <top style="medium"/>
      <bottom style="hair"/>
    </border>
    <border>
      <left style="hair"/>
      <right style="medium"/>
      <top style="medium"/>
      <bottom style="hair"/>
    </border>
    <border>
      <left style="medium"/>
      <right style="hair"/>
      <top style="medium"/>
      <bottom style="dotted"/>
    </border>
    <border>
      <left style="medium"/>
      <right style="hair"/>
      <top style="dotted"/>
      <bottom style="double"/>
    </border>
    <border>
      <left style="hair"/>
      <right style="medium"/>
      <top style="medium"/>
      <bottom/>
    </border>
    <border>
      <left>
        <color indexed="63"/>
      </left>
      <right style="hair"/>
      <top style="medium"/>
      <bottom style="medium"/>
    </border>
    <border>
      <left>
        <color indexed="63"/>
      </left>
      <right style="hair"/>
      <top>
        <color indexed="63"/>
      </top>
      <bottom style="hair"/>
    </border>
    <border>
      <left style="double"/>
      <right style="thin"/>
      <top style="medium"/>
      <bottom style="thin"/>
    </border>
    <border>
      <left style="thin"/>
      <right style="double"/>
      <top style="medium"/>
      <bottom style="thin"/>
    </border>
    <border>
      <left style="double"/>
      <right style="medium"/>
      <top/>
      <bottom style="thin"/>
    </border>
    <border>
      <left/>
      <right style="double"/>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0" borderId="0" applyNumberFormat="0" applyFill="0" applyBorder="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0" fontId="7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64" fillId="0" borderId="0" applyFon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0" fillId="22" borderId="7" applyNumberFormat="0" applyFont="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4" fillId="29" borderId="0" applyNumberFormat="0" applyBorder="0" applyAlignment="0" applyProtection="0"/>
    <xf numFmtId="0" fontId="75" fillId="30" borderId="8" applyNumberFormat="0" applyAlignment="0" applyProtection="0"/>
    <xf numFmtId="0" fontId="76" fillId="0" borderId="0" applyNumberFormat="0" applyFill="0" applyBorder="0" applyAlignment="0" applyProtection="0"/>
    <xf numFmtId="0" fontId="7" fillId="0" borderId="0">
      <alignment/>
      <protection/>
    </xf>
    <xf numFmtId="0" fontId="9" fillId="0" borderId="0">
      <alignment/>
      <protection/>
    </xf>
    <xf numFmtId="0" fontId="9"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7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79" fillId="32" borderId="0" applyNumberFormat="0" applyBorder="0" applyAlignment="0" applyProtection="0"/>
    <xf numFmtId="0" fontId="80"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677">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63" applyNumberFormat="1" applyFont="1" applyFill="1" applyAlignment="1">
      <alignment horizontal="center"/>
      <protection/>
    </xf>
    <xf numFmtId="3" fontId="2" fillId="0" borderId="0" xfId="63" applyNumberFormat="1" applyFont="1" applyFill="1">
      <alignment/>
      <protection/>
    </xf>
    <xf numFmtId="3" fontId="4" fillId="0" borderId="0" xfId="63" applyNumberFormat="1" applyFont="1" applyFill="1">
      <alignment/>
      <protection/>
    </xf>
    <xf numFmtId="3" fontId="2" fillId="0" borderId="0" xfId="63" applyNumberFormat="1" applyFont="1" applyFill="1" applyAlignment="1">
      <alignment vertical="center"/>
      <protection/>
    </xf>
    <xf numFmtId="3" fontId="2" fillId="0" borderId="0" xfId="63" applyNumberFormat="1" applyFont="1" applyFill="1" applyAlignment="1">
      <alignment horizontal="center" vertical="top"/>
      <protection/>
    </xf>
    <xf numFmtId="0" fontId="4" fillId="0" borderId="0" xfId="63" applyFont="1" applyFill="1" applyBorder="1" applyAlignment="1">
      <alignment vertical="top" wrapText="1"/>
      <protection/>
    </xf>
    <xf numFmtId="0" fontId="4" fillId="0" borderId="0" xfId="63" applyFont="1" applyFill="1" applyBorder="1" applyAlignment="1">
      <alignment horizontal="center"/>
      <protection/>
    </xf>
    <xf numFmtId="3" fontId="2" fillId="0" borderId="0" xfId="63" applyNumberFormat="1" applyFont="1" applyFill="1" applyAlignment="1">
      <alignment/>
      <protection/>
    </xf>
    <xf numFmtId="3" fontId="2" fillId="0" borderId="0" xfId="63" applyNumberFormat="1" applyFont="1" applyFill="1" applyAlignment="1">
      <alignment horizontal="center" vertical="center"/>
      <protection/>
    </xf>
    <xf numFmtId="3" fontId="5" fillId="0" borderId="0" xfId="63" applyNumberFormat="1" applyFont="1" applyFill="1" applyAlignment="1">
      <alignment horizontal="center" vertical="center"/>
      <protection/>
    </xf>
    <xf numFmtId="3" fontId="2" fillId="0" borderId="0" xfId="63" applyNumberFormat="1" applyFont="1" applyFill="1" applyBorder="1" applyAlignment="1">
      <alignment vertical="center"/>
      <protection/>
    </xf>
    <xf numFmtId="3" fontId="4" fillId="0" borderId="0" xfId="0" applyNumberFormat="1" applyFont="1" applyFill="1" applyBorder="1" applyAlignment="1">
      <alignment/>
    </xf>
    <xf numFmtId="3" fontId="2" fillId="0" borderId="0" xfId="63" applyNumberFormat="1" applyFont="1" applyFill="1" applyBorder="1" applyAlignment="1">
      <alignment vertical="top" wrapText="1"/>
      <protection/>
    </xf>
    <xf numFmtId="3" fontId="2" fillId="0" borderId="0" xfId="63" applyNumberFormat="1" applyFont="1" applyFill="1" applyBorder="1" applyAlignment="1">
      <alignment horizontal="center"/>
      <protection/>
    </xf>
    <xf numFmtId="3" fontId="4" fillId="0" borderId="0" xfId="63" applyNumberFormat="1" applyFont="1" applyFill="1" applyBorder="1">
      <alignment/>
      <protection/>
    </xf>
    <xf numFmtId="3" fontId="4" fillId="0" borderId="0" xfId="63" applyNumberFormat="1" applyFont="1" applyFill="1" applyBorder="1" applyAlignment="1">
      <alignment vertical="top" wrapText="1"/>
      <protection/>
    </xf>
    <xf numFmtId="3" fontId="4" fillId="0" borderId="0" xfId="63" applyNumberFormat="1" applyFont="1" applyFill="1" applyBorder="1" applyAlignment="1">
      <alignment horizontal="center"/>
      <protection/>
    </xf>
    <xf numFmtId="3" fontId="2" fillId="0" borderId="0" xfId="63" applyNumberFormat="1" applyFont="1" applyFill="1" applyAlignment="1">
      <alignment vertical="top" wrapText="1"/>
      <protection/>
    </xf>
    <xf numFmtId="3" fontId="2" fillId="0" borderId="0" xfId="63" applyNumberFormat="1" applyFont="1" applyFill="1" applyBorder="1" applyAlignment="1">
      <alignment horizontal="center" vertical="top" wrapText="1"/>
      <protection/>
    </xf>
    <xf numFmtId="3" fontId="4" fillId="0" borderId="0" xfId="63" applyNumberFormat="1" applyFont="1" applyFill="1" applyAlignment="1">
      <alignment vertical="top" wrapText="1"/>
      <protection/>
    </xf>
    <xf numFmtId="0" fontId="2" fillId="0" borderId="0" xfId="0" applyFont="1" applyFill="1" applyAlignment="1">
      <alignment vertical="center"/>
    </xf>
    <xf numFmtId="0" fontId="2" fillId="0" borderId="10" xfId="0" applyFont="1" applyFill="1" applyBorder="1" applyAlignment="1">
      <alignment horizontal="center" vertical="center"/>
    </xf>
    <xf numFmtId="0" fontId="4" fillId="0" borderId="0" xfId="0" applyFont="1" applyFill="1" applyAlignment="1">
      <alignment vertical="center"/>
    </xf>
    <xf numFmtId="3" fontId="11" fillId="0" borderId="0" xfId="0" applyNumberFormat="1" applyFont="1" applyFill="1" applyAlignment="1">
      <alignment vertical="top"/>
    </xf>
    <xf numFmtId="3" fontId="11" fillId="0" borderId="0" xfId="0" applyNumberFormat="1" applyFont="1" applyFill="1" applyBorder="1" applyAlignment="1">
      <alignment vertical="top"/>
    </xf>
    <xf numFmtId="3" fontId="11" fillId="0" borderId="0" xfId="0" applyNumberFormat="1" applyFont="1" applyFill="1" applyBorder="1" applyAlignment="1">
      <alignment horizontal="right" vertical="center"/>
    </xf>
    <xf numFmtId="3" fontId="6" fillId="0" borderId="0" xfId="0" applyNumberFormat="1" applyFont="1" applyFill="1" applyBorder="1" applyAlignment="1">
      <alignment vertical="center"/>
    </xf>
    <xf numFmtId="3" fontId="17" fillId="0" borderId="0" xfId="0" applyNumberFormat="1" applyFont="1" applyFill="1" applyBorder="1" applyAlignment="1">
      <alignment vertical="center"/>
    </xf>
    <xf numFmtId="3" fontId="11" fillId="0" borderId="0" xfId="0" applyNumberFormat="1" applyFont="1" applyFill="1" applyAlignment="1">
      <alignment horizontal="center" vertical="top"/>
    </xf>
    <xf numFmtId="3" fontId="11" fillId="0" borderId="11" xfId="62" applyNumberFormat="1" applyFont="1" applyFill="1" applyBorder="1" applyAlignment="1">
      <alignment horizontal="center" vertical="center" wrapText="1"/>
      <protection/>
    </xf>
    <xf numFmtId="3" fontId="11" fillId="0" borderId="0" xfId="0" applyNumberFormat="1" applyFont="1" applyFill="1" applyBorder="1" applyAlignment="1">
      <alignment horizontal="right" vertical="top"/>
    </xf>
    <xf numFmtId="3" fontId="11" fillId="0" borderId="12" xfId="62" applyNumberFormat="1" applyFont="1" applyFill="1" applyBorder="1" applyAlignment="1">
      <alignment horizontal="center" vertical="center" wrapText="1"/>
      <protection/>
    </xf>
    <xf numFmtId="3" fontId="8" fillId="0" borderId="13" xfId="62" applyNumberFormat="1" applyFont="1" applyFill="1" applyBorder="1" applyAlignment="1">
      <alignment horizontal="right" wrapText="1"/>
      <protection/>
    </xf>
    <xf numFmtId="3" fontId="4" fillId="0" borderId="0" xfId="62" applyNumberFormat="1" applyFont="1" applyFill="1" applyBorder="1" applyAlignment="1">
      <alignment horizontal="right" wrapText="1"/>
      <protection/>
    </xf>
    <xf numFmtId="0" fontId="4" fillId="0" borderId="0" xfId="0" applyFont="1" applyFill="1" applyBorder="1" applyAlignment="1">
      <alignment horizontal="left" wrapText="1"/>
    </xf>
    <xf numFmtId="3"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14" xfId="0" applyNumberFormat="1" applyFont="1" applyFill="1" applyBorder="1" applyAlignment="1">
      <alignment/>
    </xf>
    <xf numFmtId="3" fontId="8" fillId="0" borderId="14" xfId="62" applyNumberFormat="1" applyFont="1" applyFill="1" applyBorder="1" applyAlignment="1">
      <alignment horizontal="right" wrapText="1"/>
      <protection/>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15" xfId="0" applyNumberFormat="1" applyFont="1" applyFill="1" applyBorder="1" applyAlignment="1">
      <alignment vertical="center"/>
    </xf>
    <xf numFmtId="3" fontId="8" fillId="0" borderId="16" xfId="0" applyNumberFormat="1" applyFont="1" applyFill="1" applyBorder="1" applyAlignment="1">
      <alignment vertical="center"/>
    </xf>
    <xf numFmtId="3" fontId="4" fillId="0" borderId="17" xfId="0" applyNumberFormat="1" applyFont="1" applyFill="1" applyBorder="1" applyAlignment="1">
      <alignment vertical="center"/>
    </xf>
    <xf numFmtId="3" fontId="8" fillId="0" borderId="0" xfId="0" applyNumberFormat="1" applyFont="1" applyFill="1" applyBorder="1" applyAlignment="1">
      <alignment vertical="center"/>
    </xf>
    <xf numFmtId="3" fontId="8" fillId="0" borderId="15" xfId="0" applyNumberFormat="1" applyFont="1" applyFill="1" applyBorder="1" applyAlignment="1">
      <alignment vertical="center"/>
    </xf>
    <xf numFmtId="3" fontId="2" fillId="0" borderId="14" xfId="0" applyNumberFormat="1" applyFont="1" applyFill="1" applyBorder="1" applyAlignment="1">
      <alignment/>
    </xf>
    <xf numFmtId="3" fontId="8" fillId="0" borderId="18" xfId="0" applyNumberFormat="1" applyFont="1" applyFill="1" applyBorder="1" applyAlignment="1">
      <alignment vertical="center"/>
    </xf>
    <xf numFmtId="3" fontId="2" fillId="0" borderId="0" xfId="0" applyNumberFormat="1" applyFont="1" applyFill="1" applyAlignment="1">
      <alignment/>
    </xf>
    <xf numFmtId="3" fontId="6" fillId="0" borderId="0" xfId="62" applyNumberFormat="1" applyFont="1" applyFill="1" applyAlignment="1">
      <alignment horizontal="center"/>
      <protection/>
    </xf>
    <xf numFmtId="3" fontId="2" fillId="0" borderId="0" xfId="62" applyNumberFormat="1" applyFont="1" applyFill="1">
      <alignment/>
      <protection/>
    </xf>
    <xf numFmtId="3" fontId="2" fillId="0" borderId="0" xfId="62" applyNumberFormat="1" applyFont="1" applyFill="1" applyAlignment="1">
      <alignment horizontal="right"/>
      <protection/>
    </xf>
    <xf numFmtId="3" fontId="2" fillId="0" borderId="0" xfId="62" applyNumberFormat="1" applyFont="1" applyFill="1" applyAlignment="1">
      <alignment/>
      <protection/>
    </xf>
    <xf numFmtId="3" fontId="6" fillId="0" borderId="0" xfId="62" applyNumberFormat="1" applyFont="1" applyFill="1" applyAlignment="1">
      <alignment horizontal="center" vertical="center"/>
      <protection/>
    </xf>
    <xf numFmtId="3" fontId="2" fillId="0" borderId="0" xfId="62" applyNumberFormat="1" applyFont="1" applyFill="1" applyAlignment="1">
      <alignment vertical="center"/>
      <protection/>
    </xf>
    <xf numFmtId="49" fontId="6" fillId="0" borderId="0" xfId="62" applyNumberFormat="1" applyFont="1" applyFill="1" applyAlignment="1">
      <alignment horizontal="center"/>
      <protection/>
    </xf>
    <xf numFmtId="3" fontId="12" fillId="0" borderId="0" xfId="62" applyNumberFormat="1" applyFont="1" applyFill="1" applyAlignment="1">
      <alignment horizontal="center"/>
      <protection/>
    </xf>
    <xf numFmtId="3" fontId="6" fillId="0" borderId="0" xfId="62" applyNumberFormat="1" applyFont="1" applyFill="1">
      <alignment/>
      <protection/>
    </xf>
    <xf numFmtId="3" fontId="6" fillId="0" borderId="19" xfId="62" applyNumberFormat="1" applyFont="1" applyFill="1" applyBorder="1" applyAlignment="1">
      <alignment horizontal="center"/>
      <protection/>
    </xf>
    <xf numFmtId="49" fontId="6" fillId="0" borderId="20" xfId="62" applyNumberFormat="1" applyFont="1" applyFill="1" applyBorder="1" applyAlignment="1">
      <alignment horizontal="center" vertical="center" textRotation="90"/>
      <protection/>
    </xf>
    <xf numFmtId="3" fontId="6" fillId="0" borderId="21" xfId="62" applyNumberFormat="1" applyFont="1" applyFill="1" applyBorder="1" applyAlignment="1">
      <alignment horizontal="center" vertical="center" textRotation="90"/>
      <protection/>
    </xf>
    <xf numFmtId="3" fontId="6" fillId="0" borderId="21" xfId="62" applyNumberFormat="1" applyFont="1" applyFill="1" applyBorder="1" applyAlignment="1">
      <alignment horizontal="center" vertical="center" wrapText="1"/>
      <protection/>
    </xf>
    <xf numFmtId="3" fontId="14" fillId="0" borderId="21" xfId="62" applyNumberFormat="1" applyFont="1" applyFill="1" applyBorder="1" applyAlignment="1">
      <alignment horizontal="center" vertical="center"/>
      <protection/>
    </xf>
    <xf numFmtId="3" fontId="11" fillId="0" borderId="21" xfId="62" applyNumberFormat="1" applyFont="1" applyFill="1" applyBorder="1" applyAlignment="1">
      <alignment horizontal="center" vertical="center" wrapText="1"/>
      <protection/>
    </xf>
    <xf numFmtId="3" fontId="2" fillId="0" borderId="0" xfId="62" applyNumberFormat="1" applyFont="1" applyFill="1" applyAlignment="1">
      <alignment horizontal="center" vertical="center"/>
      <protection/>
    </xf>
    <xf numFmtId="49" fontId="2" fillId="0" borderId="22" xfId="62" applyNumberFormat="1" applyFont="1" applyFill="1" applyBorder="1" applyAlignment="1">
      <alignment horizontal="center"/>
      <protection/>
    </xf>
    <xf numFmtId="3" fontId="4" fillId="0" borderId="13" xfId="62" applyNumberFormat="1" applyFont="1" applyFill="1" applyBorder="1" applyAlignment="1">
      <alignment horizontal="center"/>
      <protection/>
    </xf>
    <xf numFmtId="3" fontId="2" fillId="0" borderId="13" xfId="62" applyNumberFormat="1" applyFont="1" applyFill="1" applyBorder="1" applyAlignment="1">
      <alignment horizontal="center"/>
      <protection/>
    </xf>
    <xf numFmtId="3" fontId="4" fillId="0" borderId="13" xfId="62" applyNumberFormat="1" applyFont="1" applyFill="1" applyBorder="1" applyAlignment="1">
      <alignment wrapText="1"/>
      <protection/>
    </xf>
    <xf numFmtId="3" fontId="4" fillId="0" borderId="13" xfId="62" applyNumberFormat="1" applyFont="1" applyFill="1" applyBorder="1">
      <alignment/>
      <protection/>
    </xf>
    <xf numFmtId="3" fontId="4" fillId="0" borderId="0" xfId="62" applyNumberFormat="1" applyFont="1" applyFill="1">
      <alignment/>
      <protection/>
    </xf>
    <xf numFmtId="49" fontId="2" fillId="0" borderId="10" xfId="62" applyNumberFormat="1" applyFont="1" applyFill="1" applyBorder="1" applyAlignment="1">
      <alignment horizontal="center"/>
      <protection/>
    </xf>
    <xf numFmtId="3" fontId="2" fillId="0" borderId="0" xfId="62" applyNumberFormat="1" applyFont="1" applyFill="1" applyBorder="1" applyAlignment="1">
      <alignment horizontal="center"/>
      <protection/>
    </xf>
    <xf numFmtId="3" fontId="2" fillId="0" borderId="0" xfId="62" applyNumberFormat="1" applyFont="1" applyFill="1" applyBorder="1">
      <alignment/>
      <protection/>
    </xf>
    <xf numFmtId="3" fontId="2" fillId="0" borderId="0" xfId="62" applyNumberFormat="1" applyFont="1" applyFill="1" applyBorder="1" applyAlignment="1">
      <alignment horizontal="left" indent="2"/>
      <protection/>
    </xf>
    <xf numFmtId="49" fontId="2" fillId="0" borderId="23" xfId="62" applyNumberFormat="1" applyFont="1" applyFill="1" applyBorder="1" applyAlignment="1">
      <alignment horizontal="center"/>
      <protection/>
    </xf>
    <xf numFmtId="3" fontId="4" fillId="0" borderId="15" xfId="62" applyNumberFormat="1" applyFont="1" applyFill="1" applyBorder="1" applyAlignment="1">
      <alignment horizontal="center"/>
      <protection/>
    </xf>
    <xf numFmtId="3" fontId="2" fillId="0" borderId="15" xfId="62" applyNumberFormat="1" applyFont="1" applyFill="1" applyBorder="1" applyAlignment="1">
      <alignment horizontal="center"/>
      <protection/>
    </xf>
    <xf numFmtId="3" fontId="4" fillId="0" borderId="15" xfId="62" applyNumberFormat="1" applyFont="1" applyFill="1" applyBorder="1">
      <alignment/>
      <protection/>
    </xf>
    <xf numFmtId="3" fontId="4" fillId="0" borderId="0" xfId="62" applyNumberFormat="1" applyFont="1" applyFill="1" applyBorder="1" applyAlignment="1">
      <alignment horizontal="center"/>
      <protection/>
    </xf>
    <xf numFmtId="3" fontId="4" fillId="0" borderId="0" xfId="62" applyNumberFormat="1" applyFont="1" applyFill="1" applyBorder="1">
      <alignment/>
      <protection/>
    </xf>
    <xf numFmtId="49" fontId="5" fillId="0" borderId="10" xfId="62" applyNumberFormat="1" applyFont="1" applyFill="1" applyBorder="1" applyAlignment="1">
      <alignment horizontal="center"/>
      <protection/>
    </xf>
    <xf numFmtId="3" fontId="5" fillId="0" borderId="0" xfId="62" applyNumberFormat="1" applyFont="1" applyFill="1" applyBorder="1" applyAlignment="1">
      <alignment horizontal="center"/>
      <protection/>
    </xf>
    <xf numFmtId="3" fontId="5" fillId="0" borderId="0" xfId="62" applyNumberFormat="1" applyFont="1" applyFill="1" applyBorder="1" applyAlignment="1">
      <alignment horizontal="left" indent="2"/>
      <protection/>
    </xf>
    <xf numFmtId="3" fontId="5" fillId="0" borderId="0" xfId="62" applyNumberFormat="1" applyFont="1" applyFill="1" applyBorder="1">
      <alignment/>
      <protection/>
    </xf>
    <xf numFmtId="3" fontId="5" fillId="0" borderId="0" xfId="62" applyNumberFormat="1" applyFont="1" applyFill="1">
      <alignment/>
      <protection/>
    </xf>
    <xf numFmtId="3" fontId="2" fillId="0" borderId="0" xfId="62" applyNumberFormat="1" applyFont="1" applyFill="1" applyBorder="1" applyAlignment="1">
      <alignment horizontal="left" indent="3"/>
      <protection/>
    </xf>
    <xf numFmtId="49" fontId="2" fillId="0" borderId="10" xfId="62" applyNumberFormat="1" applyFont="1" applyFill="1" applyBorder="1" applyAlignment="1">
      <alignment horizontal="center" vertical="center"/>
      <protection/>
    </xf>
    <xf numFmtId="3" fontId="4" fillId="0" borderId="0" xfId="62" applyNumberFormat="1" applyFont="1" applyFill="1" applyBorder="1" applyAlignment="1">
      <alignment horizontal="center" vertical="center"/>
      <protection/>
    </xf>
    <xf numFmtId="3" fontId="4" fillId="0" borderId="0" xfId="62" applyNumberFormat="1" applyFont="1" applyFill="1" applyBorder="1" applyAlignment="1">
      <alignment vertical="center"/>
      <protection/>
    </xf>
    <xf numFmtId="3" fontId="2" fillId="0" borderId="0" xfId="62" applyNumberFormat="1" applyFont="1" applyFill="1" applyBorder="1" applyAlignment="1">
      <alignment horizontal="left"/>
      <protection/>
    </xf>
    <xf numFmtId="49" fontId="2" fillId="0" borderId="10" xfId="62" applyNumberFormat="1" applyFont="1" applyFill="1" applyBorder="1" applyAlignment="1">
      <alignment horizontal="center" vertical="top"/>
      <protection/>
    </xf>
    <xf numFmtId="3" fontId="2" fillId="0" borderId="0" xfId="62" applyNumberFormat="1" applyFont="1" applyFill="1" applyBorder="1" applyAlignment="1">
      <alignment horizontal="center" vertical="top"/>
      <protection/>
    </xf>
    <xf numFmtId="3" fontId="2" fillId="0" borderId="0" xfId="62" applyNumberFormat="1" applyFont="1" applyFill="1" applyBorder="1" applyAlignment="1">
      <alignment vertical="top" wrapText="1"/>
      <protection/>
    </xf>
    <xf numFmtId="3" fontId="2" fillId="0" borderId="0" xfId="62" applyNumberFormat="1" applyFont="1" applyFill="1" applyBorder="1" applyAlignment="1">
      <alignment vertical="top"/>
      <protection/>
    </xf>
    <xf numFmtId="3" fontId="2" fillId="0" borderId="0" xfId="62" applyNumberFormat="1" applyFont="1" applyFill="1" applyAlignment="1">
      <alignment vertical="top"/>
      <protection/>
    </xf>
    <xf numFmtId="49" fontId="2" fillId="0" borderId="24" xfId="62" applyNumberFormat="1" applyFont="1" applyFill="1" applyBorder="1" applyAlignment="1">
      <alignment horizontal="center" vertical="center"/>
      <protection/>
    </xf>
    <xf numFmtId="3" fontId="4" fillId="0" borderId="25" xfId="62" applyNumberFormat="1" applyFont="1" applyFill="1" applyBorder="1" applyAlignment="1">
      <alignment horizontal="center" vertical="center"/>
      <protection/>
    </xf>
    <xf numFmtId="3" fontId="2" fillId="0" borderId="25" xfId="62" applyNumberFormat="1" applyFont="1" applyFill="1" applyBorder="1" applyAlignment="1">
      <alignment horizontal="center" vertical="center"/>
      <protection/>
    </xf>
    <xf numFmtId="3" fontId="4" fillId="0" borderId="25" xfId="62" applyNumberFormat="1" applyFont="1" applyFill="1" applyBorder="1" applyAlignment="1">
      <alignment vertical="center"/>
      <protection/>
    </xf>
    <xf numFmtId="3" fontId="2" fillId="0" borderId="0" xfId="62" applyNumberFormat="1" applyFont="1" applyFill="1" applyBorder="1" applyAlignment="1">
      <alignment/>
      <protection/>
    </xf>
    <xf numFmtId="3" fontId="2" fillId="0" borderId="0" xfId="62" applyNumberFormat="1" applyFont="1" applyFill="1" applyBorder="1" applyAlignment="1">
      <alignment horizontal="left" indent="1"/>
      <protection/>
    </xf>
    <xf numFmtId="3" fontId="2" fillId="0" borderId="0" xfId="62" applyNumberFormat="1" applyFont="1" applyFill="1" applyBorder="1" applyAlignment="1">
      <alignment horizontal="left" vertical="top" indent="1"/>
      <protection/>
    </xf>
    <xf numFmtId="49" fontId="2" fillId="0" borderId="0" xfId="62" applyNumberFormat="1" applyFont="1" applyFill="1" applyBorder="1" applyAlignment="1">
      <alignment horizontal="center"/>
      <protection/>
    </xf>
    <xf numFmtId="49" fontId="2" fillId="0" borderId="0" xfId="62" applyNumberFormat="1" applyFont="1" applyFill="1" applyAlignment="1">
      <alignment horizontal="center"/>
      <protection/>
    </xf>
    <xf numFmtId="3" fontId="4" fillId="0" borderId="0" xfId="62" applyNumberFormat="1" applyFont="1" applyFill="1" applyAlignment="1">
      <alignment horizontal="center"/>
      <protection/>
    </xf>
    <xf numFmtId="3" fontId="2" fillId="0" borderId="0" xfId="62" applyNumberFormat="1" applyFont="1" applyFill="1" applyAlignment="1">
      <alignment horizontal="center"/>
      <protection/>
    </xf>
    <xf numFmtId="0" fontId="11" fillId="0" borderId="0" xfId="0" applyFont="1" applyFill="1" applyBorder="1" applyAlignment="1">
      <alignment/>
    </xf>
    <xf numFmtId="0" fontId="11" fillId="0" borderId="0" xfId="0" applyFont="1" applyFill="1" applyBorder="1" applyAlignment="1">
      <alignment vertical="top"/>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1" fillId="0" borderId="26" xfId="0" applyFont="1" applyFill="1" applyBorder="1" applyAlignment="1">
      <alignment horizontal="center" vertical="center"/>
    </xf>
    <xf numFmtId="0" fontId="11" fillId="0" borderId="0" xfId="0" applyFont="1" applyFill="1" applyBorder="1" applyAlignment="1">
      <alignment vertical="center"/>
    </xf>
    <xf numFmtId="0" fontId="11" fillId="0" borderId="27" xfId="0" applyFont="1" applyFill="1" applyBorder="1" applyAlignment="1">
      <alignment horizontal="center" vertical="center"/>
    </xf>
    <xf numFmtId="0" fontId="14" fillId="0" borderId="28"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4" xfId="0" applyFont="1" applyFill="1" applyBorder="1" applyAlignment="1">
      <alignment horizontal="left" vertical="center"/>
    </xf>
    <xf numFmtId="3" fontId="11" fillId="0" borderId="11" xfId="0" applyNumberFormat="1" applyFont="1" applyFill="1" applyBorder="1" applyAlignment="1">
      <alignment horizontal="center" vertical="center" wrapText="1"/>
    </xf>
    <xf numFmtId="3" fontId="2" fillId="0" borderId="0" xfId="63" applyNumberFormat="1" applyFont="1" applyFill="1" applyAlignment="1">
      <alignment horizontal="right"/>
      <protection/>
    </xf>
    <xf numFmtId="3" fontId="4" fillId="0" borderId="0" xfId="63" applyNumberFormat="1" applyFont="1" applyFill="1" applyAlignment="1">
      <alignment horizontal="center"/>
      <protection/>
    </xf>
    <xf numFmtId="3" fontId="4" fillId="0" borderId="0" xfId="63" applyNumberFormat="1" applyFont="1" applyFill="1" applyAlignment="1">
      <alignment horizontal="center" vertical="center"/>
      <protection/>
    </xf>
    <xf numFmtId="0" fontId="14" fillId="0" borderId="14" xfId="0" applyFont="1" applyFill="1" applyBorder="1" applyAlignment="1">
      <alignment horizontal="left" vertical="center" wrapText="1"/>
    </xf>
    <xf numFmtId="0" fontId="14" fillId="0" borderId="29" xfId="0" applyFont="1" applyFill="1" applyBorder="1" applyAlignment="1">
      <alignment horizontal="left" vertical="center"/>
    </xf>
    <xf numFmtId="3" fontId="6" fillId="0" borderId="0" xfId="0" applyNumberFormat="1" applyFont="1" applyFill="1" applyAlignment="1">
      <alignment horizontal="right" vertical="center"/>
    </xf>
    <xf numFmtId="3" fontId="6" fillId="0" borderId="0" xfId="0" applyNumberFormat="1" applyFont="1" applyFill="1" applyAlignment="1">
      <alignment horizontal="right"/>
    </xf>
    <xf numFmtId="3" fontId="11" fillId="0" borderId="0" xfId="0" applyNumberFormat="1" applyFont="1" applyFill="1" applyBorder="1" applyAlignment="1">
      <alignment horizontal="right"/>
    </xf>
    <xf numFmtId="3" fontId="6" fillId="0" borderId="0" xfId="0" applyNumberFormat="1" applyFont="1" applyFill="1" applyBorder="1" applyAlignment="1">
      <alignment horizontal="right" vertical="center"/>
    </xf>
    <xf numFmtId="3" fontId="12" fillId="0" borderId="30" xfId="0" applyNumberFormat="1" applyFont="1" applyFill="1" applyBorder="1" applyAlignment="1">
      <alignment horizontal="right" vertical="center"/>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63" applyNumberFormat="1" applyFont="1" applyFill="1" applyAlignment="1">
      <alignment horizontal="center" vertical="center"/>
      <protection/>
    </xf>
    <xf numFmtId="3" fontId="11" fillId="0" borderId="31" xfId="0" applyNumberFormat="1" applyFont="1" applyFill="1" applyBorder="1" applyAlignment="1">
      <alignment horizontal="center" wrapText="1"/>
    </xf>
    <xf numFmtId="3" fontId="11" fillId="0" borderId="32" xfId="0" applyNumberFormat="1" applyFont="1" applyFill="1" applyBorder="1" applyAlignment="1">
      <alignment horizontal="center" wrapText="1"/>
    </xf>
    <xf numFmtId="3" fontId="13" fillId="0" borderId="32" xfId="0" applyNumberFormat="1" applyFont="1" applyFill="1" applyBorder="1" applyAlignment="1">
      <alignment wrapText="1"/>
    </xf>
    <xf numFmtId="3" fontId="11" fillId="0" borderId="32" xfId="0" applyNumberFormat="1" applyFont="1" applyFill="1" applyBorder="1" applyAlignment="1">
      <alignment/>
    </xf>
    <xf numFmtId="3" fontId="11" fillId="0" borderId="33" xfId="0" applyNumberFormat="1" applyFont="1" applyFill="1" applyBorder="1" applyAlignment="1">
      <alignment/>
    </xf>
    <xf numFmtId="3" fontId="14" fillId="0" borderId="34" xfId="0" applyNumberFormat="1" applyFont="1" applyFill="1" applyBorder="1" applyAlignment="1">
      <alignment/>
    </xf>
    <xf numFmtId="3" fontId="11" fillId="0" borderId="35" xfId="0" applyNumberFormat="1" applyFont="1" applyFill="1" applyBorder="1" applyAlignment="1">
      <alignment horizontal="center" wrapText="1"/>
    </xf>
    <xf numFmtId="3" fontId="11" fillId="0" borderId="36" xfId="0" applyNumberFormat="1" applyFont="1" applyFill="1" applyBorder="1" applyAlignment="1">
      <alignment horizontal="center" wrapText="1"/>
    </xf>
    <xf numFmtId="3" fontId="13" fillId="0" borderId="36" xfId="0" applyNumberFormat="1" applyFont="1" applyFill="1" applyBorder="1" applyAlignment="1">
      <alignment wrapText="1"/>
    </xf>
    <xf numFmtId="3" fontId="11" fillId="0" borderId="36" xfId="0" applyNumberFormat="1" applyFont="1" applyFill="1" applyBorder="1" applyAlignment="1">
      <alignment/>
    </xf>
    <xf numFmtId="0" fontId="2" fillId="0" borderId="10" xfId="0" applyFont="1" applyFill="1" applyBorder="1" applyAlignment="1">
      <alignment horizontal="center"/>
    </xf>
    <xf numFmtId="0" fontId="2" fillId="0" borderId="0" xfId="0" applyFont="1" applyFill="1" applyAlignment="1">
      <alignment/>
    </xf>
    <xf numFmtId="0" fontId="2" fillId="0" borderId="10" xfId="0" applyFont="1" applyFill="1" applyBorder="1" applyAlignment="1">
      <alignment horizontal="center" vertical="top"/>
    </xf>
    <xf numFmtId="0" fontId="2" fillId="0" borderId="0" xfId="0" applyFont="1" applyFill="1" applyAlignment="1">
      <alignment vertical="top"/>
    </xf>
    <xf numFmtId="0" fontId="6" fillId="0" borderId="0" xfId="70" applyFont="1" applyFill="1" applyBorder="1" applyAlignment="1">
      <alignment horizontal="center" vertical="top"/>
      <protection/>
    </xf>
    <xf numFmtId="0" fontId="6" fillId="0" borderId="0" xfId="70" applyFont="1" applyFill="1" applyBorder="1" applyAlignment="1">
      <alignment horizontal="center" vertical="center"/>
      <protection/>
    </xf>
    <xf numFmtId="3" fontId="6" fillId="0" borderId="19" xfId="0" applyNumberFormat="1" applyFont="1" applyFill="1" applyBorder="1" applyAlignment="1">
      <alignment horizontal="center"/>
    </xf>
    <xf numFmtId="3" fontId="6" fillId="0" borderId="0" xfId="0" applyNumberFormat="1" applyFont="1" applyFill="1" applyBorder="1" applyAlignment="1">
      <alignment horizontal="center" vertical="center"/>
    </xf>
    <xf numFmtId="0" fontId="6" fillId="0" borderId="0" xfId="0" applyFont="1" applyFill="1" applyAlignment="1">
      <alignment horizontal="center"/>
    </xf>
    <xf numFmtId="0" fontId="6" fillId="0" borderId="0" xfId="0" applyFont="1" applyFill="1" applyAlignment="1">
      <alignment vertical="center"/>
    </xf>
    <xf numFmtId="3" fontId="6" fillId="0" borderId="0" xfId="0" applyNumberFormat="1" applyFont="1" applyFill="1" applyBorder="1" applyAlignment="1">
      <alignment/>
    </xf>
    <xf numFmtId="3" fontId="6" fillId="0" borderId="0" xfId="0" applyNumberFormat="1" applyFont="1" applyFill="1" applyBorder="1" applyAlignment="1">
      <alignment vertical="top"/>
    </xf>
    <xf numFmtId="3"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3" fontId="6" fillId="0" borderId="0" xfId="68" applyNumberFormat="1" applyFont="1" applyFill="1" applyBorder="1" applyAlignment="1">
      <alignment/>
      <protection/>
    </xf>
    <xf numFmtId="3" fontId="6" fillId="0" borderId="10" xfId="0" applyNumberFormat="1" applyFont="1" applyFill="1" applyBorder="1" applyAlignment="1">
      <alignment horizontal="center" vertical="center"/>
    </xf>
    <xf numFmtId="3" fontId="6" fillId="0" borderId="0" xfId="68" applyNumberFormat="1" applyFont="1" applyFill="1" applyBorder="1" applyAlignment="1">
      <alignment vertical="center"/>
      <protection/>
    </xf>
    <xf numFmtId="3" fontId="6" fillId="0" borderId="0" xfId="68" applyNumberFormat="1" applyFont="1" applyFill="1" applyBorder="1" applyAlignment="1">
      <alignment horizontal="left" vertical="center" wrapText="1" indent="1"/>
      <protection/>
    </xf>
    <xf numFmtId="3" fontId="6" fillId="0" borderId="0" xfId="68" applyNumberFormat="1" applyFont="1" applyFill="1" applyBorder="1" applyAlignment="1">
      <alignment vertical="center" wrapText="1"/>
      <protection/>
    </xf>
    <xf numFmtId="3" fontId="6" fillId="0" borderId="10" xfId="0" applyNumberFormat="1" applyFont="1" applyFill="1" applyBorder="1" applyAlignment="1">
      <alignment horizontal="center" vertical="top"/>
    </xf>
    <xf numFmtId="3" fontId="6" fillId="0" borderId="0" xfId="0" applyNumberFormat="1" applyFont="1" applyFill="1" applyBorder="1" applyAlignment="1">
      <alignment horizontal="center" vertical="top"/>
    </xf>
    <xf numFmtId="3" fontId="6" fillId="0" borderId="0" xfId="68" applyNumberFormat="1" applyFont="1" applyFill="1" applyBorder="1" applyAlignment="1">
      <alignment horizontal="left" vertical="top" wrapText="1" indent="1"/>
      <protection/>
    </xf>
    <xf numFmtId="3" fontId="6" fillId="0" borderId="0" xfId="68" applyNumberFormat="1" applyFont="1" applyFill="1" applyBorder="1" applyAlignment="1">
      <alignment wrapText="1"/>
      <protection/>
    </xf>
    <xf numFmtId="3" fontId="6" fillId="0" borderId="0" xfId="0" applyNumberFormat="1" applyFont="1" applyFill="1" applyBorder="1" applyAlignment="1">
      <alignment horizontal="left" vertical="center"/>
    </xf>
    <xf numFmtId="3" fontId="12" fillId="0" borderId="0" xfId="68" applyNumberFormat="1" applyFont="1" applyFill="1" applyBorder="1" applyAlignment="1">
      <alignment vertical="center"/>
      <protection/>
    </xf>
    <xf numFmtId="3" fontId="12" fillId="0" borderId="0" xfId="0" applyNumberFormat="1" applyFont="1" applyFill="1" applyBorder="1" applyAlignment="1">
      <alignment horizontal="center" vertical="center"/>
    </xf>
    <xf numFmtId="3" fontId="6" fillId="0" borderId="0" xfId="68" applyNumberFormat="1" applyFont="1" applyFill="1" applyBorder="1" applyAlignment="1">
      <alignment horizontal="left" vertical="center" wrapText="1"/>
      <protection/>
    </xf>
    <xf numFmtId="3" fontId="12" fillId="0" borderId="0" xfId="0" applyNumberFormat="1" applyFont="1" applyFill="1" applyAlignment="1">
      <alignment horizontal="center"/>
    </xf>
    <xf numFmtId="0" fontId="2" fillId="0" borderId="0" xfId="62" applyNumberFormat="1" applyFont="1" applyFill="1" applyBorder="1" applyAlignment="1">
      <alignment horizontal="left" indent="3"/>
      <protection/>
    </xf>
    <xf numFmtId="3" fontId="6" fillId="0" borderId="0" xfId="0" applyNumberFormat="1" applyFont="1" applyFill="1" applyBorder="1" applyAlignment="1">
      <alignment horizontal="left" vertical="top"/>
    </xf>
    <xf numFmtId="3" fontId="6" fillId="0" borderId="37" xfId="63" applyNumberFormat="1" applyFont="1" applyFill="1" applyBorder="1" applyAlignment="1">
      <alignment horizontal="center" vertical="center" textRotation="90"/>
      <protection/>
    </xf>
    <xf numFmtId="3" fontId="6" fillId="0" borderId="38" xfId="63" applyNumberFormat="1" applyFont="1" applyFill="1" applyBorder="1" applyAlignment="1">
      <alignment horizontal="center" vertical="center" textRotation="90"/>
      <protection/>
    </xf>
    <xf numFmtId="0" fontId="12" fillId="0" borderId="38" xfId="70" applyFont="1" applyFill="1" applyBorder="1" applyAlignment="1">
      <alignment horizontal="center" vertical="center" wrapText="1"/>
      <protection/>
    </xf>
    <xf numFmtId="0" fontId="6" fillId="0" borderId="38" xfId="70" applyFont="1" applyFill="1" applyBorder="1" applyAlignment="1">
      <alignment horizontal="center" vertical="center" textRotation="90" wrapText="1"/>
      <protection/>
    </xf>
    <xf numFmtId="3" fontId="12" fillId="0" borderId="38" xfId="70" applyNumberFormat="1" applyFont="1" applyFill="1" applyBorder="1" applyAlignment="1">
      <alignment horizontal="center" vertical="center" wrapText="1"/>
      <protection/>
    </xf>
    <xf numFmtId="0" fontId="6" fillId="0" borderId="39" xfId="70" applyFont="1" applyFill="1" applyBorder="1" applyAlignment="1">
      <alignment horizontal="center"/>
      <protection/>
    </xf>
    <xf numFmtId="0" fontId="21" fillId="0" borderId="40" xfId="70" applyFont="1" applyFill="1" applyBorder="1" applyAlignment="1">
      <alignment wrapText="1"/>
      <protection/>
    </xf>
    <xf numFmtId="3" fontId="6" fillId="0" borderId="36" xfId="70" applyNumberFormat="1" applyFont="1" applyFill="1" applyBorder="1">
      <alignment/>
      <protection/>
    </xf>
    <xf numFmtId="0" fontId="6" fillId="0" borderId="36" xfId="70" applyFont="1" applyFill="1" applyBorder="1" applyAlignment="1">
      <alignment horizontal="center" vertical="center" wrapText="1"/>
      <protection/>
    </xf>
    <xf numFmtId="0" fontId="6" fillId="0" borderId="36" xfId="64" applyFont="1" applyFill="1" applyBorder="1" applyAlignment="1">
      <alignment wrapText="1"/>
      <protection/>
    </xf>
    <xf numFmtId="0" fontId="12" fillId="0" borderId="36" xfId="70" applyFont="1" applyFill="1" applyBorder="1" applyAlignment="1">
      <alignment horizontal="left" vertical="top" wrapText="1"/>
      <protection/>
    </xf>
    <xf numFmtId="0" fontId="12" fillId="0" borderId="36" xfId="70" applyFont="1" applyFill="1" applyBorder="1" applyAlignment="1">
      <alignment wrapText="1"/>
      <protection/>
    </xf>
    <xf numFmtId="0" fontId="6" fillId="0" borderId="36" xfId="70" applyFont="1" applyFill="1" applyBorder="1" applyAlignment="1">
      <alignment vertical="center" wrapText="1"/>
      <protection/>
    </xf>
    <xf numFmtId="0" fontId="6" fillId="0" borderId="36" xfId="70" applyFont="1" applyFill="1" applyBorder="1" applyAlignment="1">
      <alignment horizontal="left" vertical="top" wrapText="1" indent="1"/>
      <protection/>
    </xf>
    <xf numFmtId="0" fontId="6" fillId="0" borderId="36" xfId="70" applyFont="1" applyFill="1" applyBorder="1" applyAlignment="1">
      <alignment vertical="top" wrapText="1"/>
      <protection/>
    </xf>
    <xf numFmtId="0" fontId="6" fillId="0" borderId="36" xfId="64" applyFont="1" applyFill="1" applyBorder="1" applyAlignment="1">
      <alignment horizontal="center" vertical="center" wrapText="1"/>
      <protection/>
    </xf>
    <xf numFmtId="0" fontId="6" fillId="0" borderId="36" xfId="70" applyFont="1" applyFill="1" applyBorder="1" applyAlignment="1">
      <alignment horizontal="center" wrapText="1"/>
      <protection/>
    </xf>
    <xf numFmtId="0" fontId="6" fillId="0" borderId="36" xfId="64" applyFont="1" applyFill="1" applyBorder="1" applyAlignment="1">
      <alignment horizontal="left" wrapText="1" indent="1"/>
      <protection/>
    </xf>
    <xf numFmtId="0" fontId="6" fillId="0" borderId="41" xfId="70" applyFont="1" applyFill="1" applyBorder="1" applyAlignment="1">
      <alignment horizontal="left" vertical="top" wrapText="1" indent="1"/>
      <protection/>
    </xf>
    <xf numFmtId="0" fontId="6" fillId="0" borderId="41" xfId="70" applyFont="1" applyFill="1" applyBorder="1" applyAlignment="1">
      <alignment horizontal="center" vertical="center" wrapText="1"/>
      <protection/>
    </xf>
    <xf numFmtId="0" fontId="6" fillId="0" borderId="0" xfId="61" applyFont="1" applyFill="1" applyBorder="1">
      <alignment/>
      <protection/>
    </xf>
    <xf numFmtId="3" fontId="6" fillId="0" borderId="0" xfId="70" applyNumberFormat="1" applyFont="1" applyFill="1" applyBorder="1" applyAlignment="1">
      <alignment horizontal="right"/>
      <protection/>
    </xf>
    <xf numFmtId="0" fontId="20" fillId="0" borderId="0" xfId="70" applyFont="1" applyFill="1" applyBorder="1" applyAlignment="1">
      <alignment horizontal="center" vertical="top"/>
      <protection/>
    </xf>
    <xf numFmtId="0" fontId="6" fillId="0" borderId="0" xfId="70" applyFont="1" applyFill="1" applyBorder="1">
      <alignment/>
      <protection/>
    </xf>
    <xf numFmtId="0" fontId="6" fillId="0" borderId="0" xfId="70" applyFont="1" applyFill="1" applyBorder="1" applyAlignment="1">
      <alignment wrapText="1"/>
      <protection/>
    </xf>
    <xf numFmtId="0" fontId="6" fillId="0" borderId="0" xfId="70" applyFont="1" applyFill="1" applyBorder="1" applyAlignment="1">
      <alignment horizontal="center" vertical="center" wrapText="1"/>
      <protection/>
    </xf>
    <xf numFmtId="3" fontId="6" fillId="0" borderId="0" xfId="70" applyNumberFormat="1" applyFont="1" applyFill="1" applyBorder="1">
      <alignment/>
      <protection/>
    </xf>
    <xf numFmtId="0" fontId="10" fillId="0" borderId="0" xfId="70" applyFont="1" applyFill="1" applyBorder="1" applyAlignment="1">
      <alignment horizontal="center" vertical="center"/>
      <protection/>
    </xf>
    <xf numFmtId="0" fontId="10" fillId="0" borderId="0" xfId="70" applyFont="1" applyFill="1" applyBorder="1" applyAlignment="1">
      <alignment horizontal="center" vertical="top"/>
      <protection/>
    </xf>
    <xf numFmtId="0" fontId="10" fillId="0" borderId="0" xfId="70" applyFont="1" applyFill="1" applyBorder="1" applyAlignment="1">
      <alignment horizontal="center" vertical="center" wrapText="1"/>
      <protection/>
    </xf>
    <xf numFmtId="3" fontId="10" fillId="0" borderId="0" xfId="70" applyNumberFormat="1" applyFont="1" applyFill="1" applyBorder="1" applyAlignment="1">
      <alignment horizontal="center" vertical="center"/>
      <protection/>
    </xf>
    <xf numFmtId="0" fontId="6" fillId="0" borderId="35" xfId="70" applyFont="1" applyFill="1" applyBorder="1">
      <alignment/>
      <protection/>
    </xf>
    <xf numFmtId="0" fontId="6" fillId="0" borderId="36" xfId="70" applyFont="1" applyFill="1" applyBorder="1" applyAlignment="1">
      <alignment horizontal="center" vertical="top"/>
      <protection/>
    </xf>
    <xf numFmtId="0" fontId="6" fillId="0" borderId="36" xfId="70" applyFont="1" applyFill="1" applyBorder="1" applyAlignment="1">
      <alignment wrapText="1"/>
      <protection/>
    </xf>
    <xf numFmtId="0" fontId="6" fillId="0" borderId="0" xfId="70" applyFont="1" applyFill="1" applyBorder="1" applyAlignment="1">
      <alignment vertical="center"/>
      <protection/>
    </xf>
    <xf numFmtId="0" fontId="6" fillId="0" borderId="36" xfId="70" applyFont="1" applyFill="1" applyBorder="1">
      <alignment/>
      <protection/>
    </xf>
    <xf numFmtId="0" fontId="6" fillId="0" borderId="36" xfId="70" applyFont="1" applyFill="1" applyBorder="1" applyAlignment="1">
      <alignment horizontal="center" vertical="center"/>
      <protection/>
    </xf>
    <xf numFmtId="3" fontId="6" fillId="0" borderId="36" xfId="70" applyNumberFormat="1" applyFont="1" applyFill="1" applyBorder="1" applyAlignment="1">
      <alignment horizontal="center" vertical="center"/>
      <protection/>
    </xf>
    <xf numFmtId="0" fontId="6" fillId="0" borderId="35" xfId="70" applyFont="1" applyFill="1" applyBorder="1" applyAlignment="1">
      <alignment/>
      <protection/>
    </xf>
    <xf numFmtId="0" fontId="6" fillId="0" borderId="36" xfId="70" applyFont="1" applyFill="1" applyBorder="1" applyAlignment="1">
      <alignment horizontal="center"/>
      <protection/>
    </xf>
    <xf numFmtId="0" fontId="6" fillId="0" borderId="0" xfId="70" applyFont="1" applyFill="1" applyBorder="1" applyAlignment="1">
      <alignment/>
      <protection/>
    </xf>
    <xf numFmtId="0" fontId="6" fillId="0" borderId="42" xfId="70" applyFont="1" applyFill="1" applyBorder="1">
      <alignment/>
      <protection/>
    </xf>
    <xf numFmtId="0" fontId="12" fillId="0" borderId="37" xfId="70" applyFont="1" applyFill="1" applyBorder="1" applyAlignment="1">
      <alignment vertical="center"/>
      <protection/>
    </xf>
    <xf numFmtId="0" fontId="12" fillId="0" borderId="38" xfId="70" applyFont="1" applyFill="1" applyBorder="1" applyAlignment="1">
      <alignment horizontal="center" vertical="center"/>
      <protection/>
    </xf>
    <xf numFmtId="0" fontId="6" fillId="0" borderId="38" xfId="70" applyFont="1" applyFill="1" applyBorder="1" applyAlignment="1">
      <alignment horizontal="center" vertical="center"/>
      <protection/>
    </xf>
    <xf numFmtId="3" fontId="12" fillId="0" borderId="38" xfId="70" applyNumberFormat="1" applyFont="1" applyFill="1" applyBorder="1" applyAlignment="1">
      <alignment vertical="center"/>
      <protection/>
    </xf>
    <xf numFmtId="0" fontId="12" fillId="0" borderId="0" xfId="70" applyFont="1" applyFill="1" applyBorder="1" applyAlignment="1">
      <alignment vertical="center"/>
      <protection/>
    </xf>
    <xf numFmtId="0" fontId="20" fillId="0" borderId="0" xfId="70" applyFont="1" applyFill="1" applyBorder="1" applyAlignment="1">
      <alignment horizontal="center" vertical="center"/>
      <protection/>
    </xf>
    <xf numFmtId="0" fontId="20" fillId="0" borderId="0" xfId="70" applyFont="1" applyFill="1" applyBorder="1" applyAlignment="1">
      <alignment horizontal="center"/>
      <protection/>
    </xf>
    <xf numFmtId="0" fontId="6" fillId="0" borderId="0" xfId="70" applyFont="1" applyFill="1" applyBorder="1" applyAlignment="1">
      <alignment vertical="top"/>
      <protection/>
    </xf>
    <xf numFmtId="3" fontId="10" fillId="0" borderId="0" xfId="70" applyNumberFormat="1" applyFont="1" applyFill="1" applyBorder="1" applyAlignment="1">
      <alignment horizontal="right"/>
      <protection/>
    </xf>
    <xf numFmtId="0" fontId="6" fillId="0" borderId="0" xfId="61" applyFont="1" applyFill="1" applyBorder="1" applyAlignment="1">
      <alignment horizontal="center" vertical="top"/>
      <protection/>
    </xf>
    <xf numFmtId="0" fontId="15" fillId="0" borderId="0" xfId="0" applyFont="1" applyFill="1" applyAlignment="1">
      <alignment/>
    </xf>
    <xf numFmtId="0" fontId="6" fillId="0" borderId="37" xfId="70" applyFont="1" applyFill="1" applyBorder="1" applyAlignment="1">
      <alignment vertical="center"/>
      <protection/>
    </xf>
    <xf numFmtId="0" fontId="6" fillId="0" borderId="38" xfId="70" applyFont="1" applyFill="1" applyBorder="1" applyAlignment="1">
      <alignment horizontal="center" vertical="center" wrapText="1"/>
      <protection/>
    </xf>
    <xf numFmtId="3" fontId="6" fillId="0" borderId="43" xfId="70" applyNumberFormat="1" applyFont="1" applyFill="1" applyBorder="1" applyAlignment="1">
      <alignment vertical="center"/>
      <protection/>
    </xf>
    <xf numFmtId="3" fontId="6" fillId="0" borderId="0" xfId="0" applyNumberFormat="1" applyFont="1" applyFill="1" applyBorder="1" applyAlignment="1">
      <alignment horizontal="left"/>
    </xf>
    <xf numFmtId="3" fontId="6" fillId="0" borderId="0" xfId="61" applyNumberFormat="1" applyFont="1" applyFill="1" applyBorder="1">
      <alignment/>
      <protection/>
    </xf>
    <xf numFmtId="0" fontId="0" fillId="0" borderId="0" xfId="0" applyFont="1" applyFill="1" applyAlignment="1">
      <alignment/>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vertical="center"/>
    </xf>
    <xf numFmtId="3" fontId="12" fillId="0" borderId="0" xfId="70" applyNumberFormat="1" applyFont="1" applyFill="1" applyBorder="1">
      <alignment/>
      <protection/>
    </xf>
    <xf numFmtId="3" fontId="10" fillId="0" borderId="0" xfId="63" applyNumberFormat="1" applyFont="1" applyFill="1" applyAlignment="1">
      <alignment horizontal="center" vertical="center"/>
      <protection/>
    </xf>
    <xf numFmtId="0" fontId="6" fillId="0" borderId="36" xfId="64" applyFont="1" applyFill="1" applyBorder="1" applyAlignment="1">
      <alignment vertical="top" wrapText="1"/>
      <protection/>
    </xf>
    <xf numFmtId="0" fontId="6" fillId="0" borderId="36" xfId="64" applyFont="1" applyFill="1" applyBorder="1" applyAlignment="1">
      <alignment vertical="center" wrapText="1"/>
      <protection/>
    </xf>
    <xf numFmtId="3" fontId="10" fillId="0" borderId="0" xfId="61" applyNumberFormat="1" applyFont="1" applyFill="1" applyBorder="1" applyAlignment="1">
      <alignment horizontal="left" vertical="top"/>
      <protection/>
    </xf>
    <xf numFmtId="0" fontId="6" fillId="0" borderId="35" xfId="70" applyFont="1" applyFill="1" applyBorder="1" applyAlignment="1">
      <alignment horizontal="center" vertical="center"/>
      <protection/>
    </xf>
    <xf numFmtId="0" fontId="6" fillId="0" borderId="36" xfId="70" applyFont="1" applyFill="1" applyBorder="1" applyAlignment="1">
      <alignment vertical="center"/>
      <protection/>
    </xf>
    <xf numFmtId="0" fontId="6" fillId="0" borderId="36" xfId="70" applyFont="1" applyFill="1" applyBorder="1" applyAlignment="1">
      <alignment vertical="top"/>
      <protection/>
    </xf>
    <xf numFmtId="3" fontId="12" fillId="0" borderId="0" xfId="70" applyNumberFormat="1" applyFont="1" applyFill="1" applyBorder="1" applyAlignment="1">
      <alignment vertical="center"/>
      <protection/>
    </xf>
    <xf numFmtId="0" fontId="12" fillId="0" borderId="37" xfId="70" applyFont="1" applyFill="1" applyBorder="1" applyAlignment="1">
      <alignment horizontal="center" vertical="center"/>
      <protection/>
    </xf>
    <xf numFmtId="0" fontId="12" fillId="0" borderId="38" xfId="64" applyFont="1" applyFill="1" applyBorder="1" applyAlignment="1">
      <alignment horizontal="center" vertical="center" wrapText="1"/>
      <protection/>
    </xf>
    <xf numFmtId="3" fontId="12" fillId="0" borderId="38" xfId="64" applyNumberFormat="1" applyFont="1" applyFill="1" applyBorder="1" applyAlignment="1">
      <alignment vertical="center" wrapText="1"/>
      <protection/>
    </xf>
    <xf numFmtId="3" fontId="6" fillId="0" borderId="36" xfId="64" applyNumberFormat="1" applyFont="1" applyFill="1" applyBorder="1" applyAlignment="1">
      <alignment horizontal="center" vertical="center" wrapText="1"/>
      <protection/>
    </xf>
    <xf numFmtId="3" fontId="12" fillId="0" borderId="38" xfId="64" applyNumberFormat="1" applyFont="1" applyFill="1" applyBorder="1" applyAlignment="1">
      <alignment horizontal="center" vertical="center" wrapText="1"/>
      <protection/>
    </xf>
    <xf numFmtId="0" fontId="12" fillId="0" borderId="37" xfId="71" applyFont="1" applyFill="1" applyBorder="1" applyAlignment="1">
      <alignment horizontal="center" vertical="center"/>
      <protection/>
    </xf>
    <xf numFmtId="0" fontId="12" fillId="0" borderId="38" xfId="71" applyFont="1" applyFill="1" applyBorder="1" applyAlignment="1">
      <alignment horizontal="center" vertical="center"/>
      <protection/>
    </xf>
    <xf numFmtId="3" fontId="12" fillId="0" borderId="0" xfId="64" applyNumberFormat="1" applyFont="1" applyFill="1" applyBorder="1" applyAlignment="1">
      <alignment vertical="center" wrapText="1"/>
      <protection/>
    </xf>
    <xf numFmtId="0" fontId="12" fillId="0" borderId="44" xfId="71" applyFont="1" applyFill="1" applyBorder="1" applyAlignment="1">
      <alignment horizontal="center" vertical="center"/>
      <protection/>
    </xf>
    <xf numFmtId="0" fontId="12" fillId="0" borderId="45" xfId="71" applyFont="1" applyFill="1" applyBorder="1" applyAlignment="1">
      <alignment horizontal="center" vertical="center"/>
      <protection/>
    </xf>
    <xf numFmtId="3" fontId="12" fillId="0" borderId="45" xfId="64" applyNumberFormat="1" applyFont="1" applyFill="1" applyBorder="1" applyAlignment="1">
      <alignment vertical="center" wrapText="1"/>
      <protection/>
    </xf>
    <xf numFmtId="3" fontId="12" fillId="0" borderId="45" xfId="64" applyNumberFormat="1" applyFont="1" applyFill="1" applyBorder="1" applyAlignment="1">
      <alignment horizontal="center" vertical="center" wrapText="1"/>
      <protection/>
    </xf>
    <xf numFmtId="3" fontId="10" fillId="0" borderId="0" xfId="61" applyNumberFormat="1" applyFont="1" applyFill="1" applyBorder="1" applyAlignment="1">
      <alignment horizontal="right"/>
      <protection/>
    </xf>
    <xf numFmtId="3" fontId="6" fillId="0" borderId="36" xfId="64" applyNumberFormat="1" applyFont="1" applyFill="1" applyBorder="1" applyAlignment="1">
      <alignment horizontal="right"/>
      <protection/>
    </xf>
    <xf numFmtId="3" fontId="12" fillId="0" borderId="0" xfId="70" applyNumberFormat="1" applyFont="1" applyFill="1" applyBorder="1" applyAlignment="1">
      <alignment horizontal="right"/>
      <protection/>
    </xf>
    <xf numFmtId="3" fontId="10" fillId="0" borderId="0" xfId="71" applyNumberFormat="1" applyFont="1" applyFill="1" applyBorder="1" applyAlignment="1">
      <alignment horizontal="right"/>
      <protection/>
    </xf>
    <xf numFmtId="3" fontId="12" fillId="0" borderId="40" xfId="70" applyNumberFormat="1" applyFont="1" applyFill="1" applyBorder="1" applyAlignment="1">
      <alignment horizontal="right" wrapText="1"/>
      <protection/>
    </xf>
    <xf numFmtId="3" fontId="12" fillId="0" borderId="40" xfId="71" applyNumberFormat="1" applyFont="1" applyFill="1" applyBorder="1" applyAlignment="1">
      <alignment horizontal="right"/>
      <protection/>
    </xf>
    <xf numFmtId="3" fontId="6" fillId="0" borderId="40" xfId="70" applyNumberFormat="1" applyFont="1" applyFill="1" applyBorder="1" applyAlignment="1">
      <alignment horizontal="right"/>
      <protection/>
    </xf>
    <xf numFmtId="3" fontId="10" fillId="0" borderId="0" xfId="71" applyNumberFormat="1" applyFont="1" applyFill="1" applyBorder="1" applyAlignment="1">
      <alignment horizontal="right" wrapText="1"/>
      <protection/>
    </xf>
    <xf numFmtId="3" fontId="22" fillId="0" borderId="0" xfId="71" applyNumberFormat="1" applyFont="1" applyFill="1" applyBorder="1" applyAlignment="1">
      <alignment horizontal="right"/>
      <protection/>
    </xf>
    <xf numFmtId="0" fontId="10" fillId="0" borderId="0" xfId="70" applyFont="1" applyFill="1" applyBorder="1">
      <alignment/>
      <protection/>
    </xf>
    <xf numFmtId="0" fontId="17" fillId="0" borderId="0" xfId="70" applyFont="1" applyFill="1" applyBorder="1">
      <alignment/>
      <protection/>
    </xf>
    <xf numFmtId="0" fontId="23" fillId="0" borderId="0" xfId="70" applyFont="1" applyFill="1" applyBorder="1">
      <alignment/>
      <protection/>
    </xf>
    <xf numFmtId="0" fontId="17" fillId="0" borderId="0" xfId="70" applyFont="1" applyFill="1" applyBorder="1" applyAlignment="1">
      <alignment vertical="center"/>
      <protection/>
    </xf>
    <xf numFmtId="3" fontId="18" fillId="0" borderId="0" xfId="70" applyNumberFormat="1" applyFont="1" applyFill="1" applyBorder="1" applyAlignment="1">
      <alignment vertical="center"/>
      <protection/>
    </xf>
    <xf numFmtId="3" fontId="18" fillId="0" borderId="0" xfId="64" applyNumberFormat="1" applyFont="1" applyFill="1" applyBorder="1" applyAlignment="1">
      <alignment vertical="center" wrapText="1"/>
      <protection/>
    </xf>
    <xf numFmtId="3" fontId="10" fillId="0" borderId="0" xfId="61" applyNumberFormat="1" applyFont="1" applyFill="1" applyBorder="1" applyAlignment="1">
      <alignment horizontal="center" vertical="center"/>
      <protection/>
    </xf>
    <xf numFmtId="3" fontId="6" fillId="0" borderId="0" xfId="70" applyNumberFormat="1" applyFont="1" applyFill="1" applyBorder="1" applyAlignment="1">
      <alignment horizontal="center" vertical="center" wrapText="1"/>
      <protection/>
    </xf>
    <xf numFmtId="0" fontId="2" fillId="0" borderId="0" xfId="0" applyFont="1" applyFill="1" applyBorder="1" applyAlignment="1">
      <alignment horizontal="center"/>
    </xf>
    <xf numFmtId="0" fontId="14" fillId="0" borderId="0" xfId="0" applyFont="1" applyFill="1" applyBorder="1" applyAlignment="1">
      <alignment horizontal="left" vertical="center" wrapText="1"/>
    </xf>
    <xf numFmtId="3" fontId="4" fillId="0" borderId="46" xfId="0" applyNumberFormat="1" applyFont="1" applyFill="1" applyBorder="1" applyAlignment="1">
      <alignment/>
    </xf>
    <xf numFmtId="3" fontId="4" fillId="0" borderId="47" xfId="0" applyNumberFormat="1" applyFont="1" applyFill="1" applyBorder="1" applyAlignment="1">
      <alignment/>
    </xf>
    <xf numFmtId="0" fontId="2" fillId="0" borderId="0" xfId="0" applyFont="1" applyFill="1" applyAlignment="1">
      <alignment/>
    </xf>
    <xf numFmtId="0" fontId="2" fillId="0" borderId="0" xfId="0" applyFont="1" applyFill="1" applyAlignment="1">
      <alignment wrapText="1"/>
    </xf>
    <xf numFmtId="3" fontId="2" fillId="0" borderId="0" xfId="0" applyNumberFormat="1" applyFont="1" applyFill="1" applyAlignment="1">
      <alignment horizontal="right"/>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wrapText="1"/>
    </xf>
    <xf numFmtId="3" fontId="2" fillId="0" borderId="0" xfId="0" applyNumberFormat="1" applyFont="1" applyFill="1" applyAlignment="1">
      <alignment horizontal="center"/>
    </xf>
    <xf numFmtId="0" fontId="4" fillId="0" borderId="24" xfId="0" applyFont="1" applyFill="1" applyBorder="1" applyAlignment="1">
      <alignment vertical="center"/>
    </xf>
    <xf numFmtId="0" fontId="4" fillId="0" borderId="25" xfId="0" applyFont="1" applyFill="1" applyBorder="1" applyAlignment="1">
      <alignment horizontal="center" vertical="top"/>
    </xf>
    <xf numFmtId="0" fontId="4" fillId="0" borderId="25" xfId="0" applyFont="1" applyFill="1" applyBorder="1" applyAlignment="1">
      <alignment horizontal="center" vertical="center" wrapText="1"/>
    </xf>
    <xf numFmtId="3" fontId="4" fillId="0" borderId="48" xfId="0" applyNumberFormat="1" applyFont="1" applyFill="1" applyBorder="1" applyAlignment="1">
      <alignment horizontal="center" vertical="center"/>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Alignment="1">
      <alignment wrapText="1"/>
    </xf>
    <xf numFmtId="0" fontId="5" fillId="0" borderId="0" xfId="0" applyFont="1" applyFill="1" applyAlignment="1">
      <alignment/>
    </xf>
    <xf numFmtId="0" fontId="24" fillId="0" borderId="0" xfId="0" applyFont="1" applyFill="1" applyAlignment="1">
      <alignment wrapText="1"/>
    </xf>
    <xf numFmtId="3" fontId="5" fillId="0" borderId="0" xfId="0" applyNumberFormat="1" applyFont="1" applyFill="1" applyAlignment="1">
      <alignment/>
    </xf>
    <xf numFmtId="0" fontId="2" fillId="0" borderId="0" xfId="0" applyFont="1" applyFill="1" applyAlignment="1">
      <alignment horizontal="left" wrapText="1" indent="2"/>
    </xf>
    <xf numFmtId="3" fontId="5" fillId="0" borderId="0" xfId="0" applyNumberFormat="1" applyFont="1" applyFill="1" applyAlignment="1">
      <alignment/>
    </xf>
    <xf numFmtId="0" fontId="2" fillId="0" borderId="0" xfId="0" applyFont="1" applyFill="1" applyAlignment="1">
      <alignment vertical="top" wrapText="1"/>
    </xf>
    <xf numFmtId="3" fontId="5" fillId="0" borderId="0" xfId="0" applyNumberFormat="1" applyFont="1" applyFill="1" applyAlignment="1">
      <alignment vertical="top"/>
    </xf>
    <xf numFmtId="3" fontId="2" fillId="0" borderId="0" xfId="68" applyNumberFormat="1" applyFont="1" applyFill="1" applyBorder="1" applyAlignment="1">
      <alignment wrapText="1"/>
      <protection/>
    </xf>
    <xf numFmtId="3" fontId="2" fillId="0" borderId="14" xfId="68" applyNumberFormat="1" applyFont="1" applyFill="1" applyBorder="1" applyAlignment="1">
      <alignment wrapText="1"/>
      <protection/>
    </xf>
    <xf numFmtId="3" fontId="5" fillId="0" borderId="0" xfId="68" applyNumberFormat="1" applyFont="1" applyFill="1" applyBorder="1" applyAlignment="1">
      <alignment wrapText="1"/>
      <protection/>
    </xf>
    <xf numFmtId="0" fontId="5" fillId="0" borderId="0" xfId="0" applyFont="1" applyFill="1" applyAlignment="1">
      <alignment vertical="center"/>
    </xf>
    <xf numFmtId="0" fontId="5" fillId="0" borderId="0" xfId="0" applyFont="1" applyFill="1" applyAlignment="1">
      <alignment vertical="top"/>
    </xf>
    <xf numFmtId="0" fontId="4" fillId="0" borderId="25" xfId="0" applyFont="1" applyFill="1" applyBorder="1" applyAlignment="1">
      <alignment vertical="top"/>
    </xf>
    <xf numFmtId="0" fontId="4" fillId="0" borderId="25" xfId="0" applyFont="1" applyFill="1" applyBorder="1" applyAlignment="1">
      <alignment vertical="center" wrapText="1"/>
    </xf>
    <xf numFmtId="3" fontId="4" fillId="0" borderId="49" xfId="0" applyNumberFormat="1" applyFont="1" applyFill="1" applyBorder="1" applyAlignment="1">
      <alignment vertical="center"/>
    </xf>
    <xf numFmtId="0" fontId="5" fillId="0" borderId="0" xfId="0" applyFont="1" applyFill="1" applyAlignment="1">
      <alignment horizontal="right" vertical="top"/>
    </xf>
    <xf numFmtId="0" fontId="25" fillId="0" borderId="0" xfId="0" applyFont="1" applyFill="1" applyAlignment="1">
      <alignment/>
    </xf>
    <xf numFmtId="3" fontId="2" fillId="0" borderId="0" xfId="0" applyNumberFormat="1" applyFont="1" applyFill="1" applyAlignment="1">
      <alignment vertical="top"/>
    </xf>
    <xf numFmtId="0" fontId="2" fillId="0" borderId="16" xfId="0" applyFont="1" applyFill="1" applyBorder="1" applyAlignment="1">
      <alignment vertical="center"/>
    </xf>
    <xf numFmtId="0" fontId="5" fillId="0" borderId="16" xfId="0" applyFont="1" applyFill="1" applyBorder="1" applyAlignment="1">
      <alignment vertical="center"/>
    </xf>
    <xf numFmtId="0" fontId="2" fillId="0" borderId="16" xfId="0" applyFont="1" applyFill="1" applyBorder="1" applyAlignment="1">
      <alignment horizontal="right" vertical="center"/>
    </xf>
    <xf numFmtId="3" fontId="2" fillId="0" borderId="16" xfId="0" applyNumberFormat="1" applyFont="1" applyFill="1" applyBorder="1" applyAlignment="1">
      <alignment vertical="center"/>
    </xf>
    <xf numFmtId="0" fontId="5" fillId="0" borderId="16" xfId="0" applyFont="1" applyFill="1" applyBorder="1" applyAlignment="1">
      <alignment horizontal="right" vertical="center"/>
    </xf>
    <xf numFmtId="3" fontId="5" fillId="0" borderId="16" xfId="0" applyNumberFormat="1" applyFont="1" applyFill="1" applyBorder="1" applyAlignment="1">
      <alignment vertical="center"/>
    </xf>
    <xf numFmtId="3" fontId="2" fillId="0" borderId="0" xfId="72" applyNumberFormat="1" applyFont="1" applyFill="1" applyBorder="1">
      <alignment/>
      <protection/>
    </xf>
    <xf numFmtId="0" fontId="2"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xf>
    <xf numFmtId="0" fontId="5" fillId="0" borderId="16" xfId="72" applyFont="1" applyFill="1" applyBorder="1" applyAlignment="1">
      <alignment horizontal="right" vertical="center" wrapText="1"/>
      <protection/>
    </xf>
    <xf numFmtId="3" fontId="5" fillId="0" borderId="16" xfId="72" applyNumberFormat="1" applyFont="1" applyFill="1" applyBorder="1" applyAlignment="1">
      <alignment vertical="center"/>
      <protection/>
    </xf>
    <xf numFmtId="0" fontId="5" fillId="0" borderId="0" xfId="0" applyFont="1" applyFill="1" applyBorder="1" applyAlignment="1">
      <alignment vertical="top"/>
    </xf>
    <xf numFmtId="0" fontId="2" fillId="0" borderId="50" xfId="0" applyFont="1" applyFill="1" applyBorder="1" applyAlignment="1">
      <alignment vertical="center"/>
    </xf>
    <xf numFmtId="3" fontId="5" fillId="0" borderId="50" xfId="0" applyNumberFormat="1" applyFont="1" applyFill="1" applyBorder="1" applyAlignment="1">
      <alignment vertical="center"/>
    </xf>
    <xf numFmtId="0" fontId="4" fillId="0" borderId="0" xfId="0" applyFont="1" applyFill="1" applyAlignment="1">
      <alignment/>
    </xf>
    <xf numFmtId="0" fontId="25" fillId="0" borderId="0" xfId="0" applyFont="1" applyFill="1" applyAlignment="1">
      <alignment wrapText="1"/>
    </xf>
    <xf numFmtId="3" fontId="5" fillId="0" borderId="0" xfId="0" applyNumberFormat="1" applyFont="1" applyFill="1" applyBorder="1" applyAlignment="1">
      <alignment/>
    </xf>
    <xf numFmtId="3" fontId="5" fillId="0" borderId="0" xfId="0" applyNumberFormat="1" applyFont="1" applyFill="1" applyBorder="1" applyAlignment="1">
      <alignment vertical="top"/>
    </xf>
    <xf numFmtId="0" fontId="5" fillId="0" borderId="16" xfId="0" applyFont="1" applyFill="1" applyBorder="1" applyAlignment="1">
      <alignment vertical="center" wrapText="1"/>
    </xf>
    <xf numFmtId="0" fontId="5" fillId="0" borderId="0" xfId="0" applyFont="1" applyFill="1" applyBorder="1" applyAlignment="1">
      <alignment vertical="center"/>
    </xf>
    <xf numFmtId="0" fontId="5" fillId="0" borderId="16" xfId="0" applyFont="1" applyFill="1" applyBorder="1" applyAlignment="1">
      <alignment horizontal="right" vertical="center" wrapText="1"/>
    </xf>
    <xf numFmtId="3" fontId="2" fillId="0" borderId="0" xfId="0" applyNumberFormat="1" applyFont="1" applyFill="1" applyAlignment="1">
      <alignment vertical="center"/>
    </xf>
    <xf numFmtId="0" fontId="2" fillId="0" borderId="0" xfId="65" applyFont="1" applyFill="1" applyBorder="1" applyAlignment="1">
      <alignment wrapText="1"/>
      <protection/>
    </xf>
    <xf numFmtId="0" fontId="4" fillId="0" borderId="0" xfId="0" applyFont="1" applyFill="1" applyBorder="1" applyAlignment="1">
      <alignment/>
    </xf>
    <xf numFmtId="0" fontId="4" fillId="0" borderId="0" xfId="0" applyFont="1" applyFill="1" applyBorder="1" applyAlignment="1">
      <alignment vertical="top"/>
    </xf>
    <xf numFmtId="0" fontId="4" fillId="0" borderId="0" xfId="0" applyFont="1" applyFill="1" applyBorder="1" applyAlignment="1">
      <alignment wrapText="1"/>
    </xf>
    <xf numFmtId="0" fontId="2" fillId="0" borderId="0" xfId="0" applyFont="1" applyFill="1" applyBorder="1" applyAlignment="1">
      <alignment vertical="top"/>
    </xf>
    <xf numFmtId="0" fontId="2" fillId="0" borderId="0" xfId="0" applyFont="1" applyFill="1" applyBorder="1" applyAlignment="1">
      <alignment wrapText="1"/>
    </xf>
    <xf numFmtId="0" fontId="2" fillId="0" borderId="0" xfId="0" applyFont="1" applyFill="1" applyBorder="1" applyAlignment="1">
      <alignment horizontal="center" vertical="top"/>
    </xf>
    <xf numFmtId="0" fontId="2" fillId="0" borderId="0" xfId="0" applyFont="1" applyFill="1" applyBorder="1" applyAlignment="1">
      <alignment horizontal="center" wrapText="1"/>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0" fontId="25" fillId="0" borderId="0" xfId="0" applyFont="1" applyFill="1" applyBorder="1" applyAlignment="1">
      <alignment wrapText="1"/>
    </xf>
    <xf numFmtId="0" fontId="5" fillId="0" borderId="0" xfId="0" applyFont="1" applyFill="1" applyBorder="1" applyAlignment="1">
      <alignment wrapText="1"/>
    </xf>
    <xf numFmtId="3" fontId="25" fillId="0" borderId="0" xfId="0" applyNumberFormat="1" applyFont="1" applyFill="1" applyBorder="1" applyAlignment="1">
      <alignment/>
    </xf>
    <xf numFmtId="3" fontId="25" fillId="0" borderId="0" xfId="0" applyNumberFormat="1" applyFont="1" applyFill="1" applyAlignment="1">
      <alignment/>
    </xf>
    <xf numFmtId="0" fontId="5" fillId="0" borderId="0" xfId="0" applyFont="1" applyFill="1" applyAlignment="1">
      <alignment wrapText="1"/>
    </xf>
    <xf numFmtId="3" fontId="4" fillId="0" borderId="0" xfId="0" applyNumberFormat="1" applyFont="1" applyFill="1" applyAlignment="1">
      <alignment/>
    </xf>
    <xf numFmtId="3" fontId="2" fillId="0" borderId="46" xfId="0" applyNumberFormat="1" applyFont="1" applyFill="1" applyBorder="1" applyAlignment="1">
      <alignment/>
    </xf>
    <xf numFmtId="3" fontId="28" fillId="0" borderId="0" xfId="0" applyNumberFormat="1" applyFont="1" applyFill="1" applyBorder="1" applyAlignment="1">
      <alignment/>
    </xf>
    <xf numFmtId="3" fontId="8" fillId="0" borderId="46" xfId="0" applyNumberFormat="1" applyFont="1" applyFill="1" applyBorder="1" applyAlignment="1">
      <alignment/>
    </xf>
    <xf numFmtId="3" fontId="28" fillId="0" borderId="14" xfId="0" applyNumberFormat="1" applyFont="1" applyFill="1" applyBorder="1" applyAlignment="1">
      <alignment/>
    </xf>
    <xf numFmtId="3" fontId="8" fillId="0" borderId="46" xfId="0" applyNumberFormat="1" applyFont="1" applyFill="1" applyBorder="1" applyAlignment="1">
      <alignment/>
    </xf>
    <xf numFmtId="3" fontId="4" fillId="0" borderId="51" xfId="0" applyNumberFormat="1" applyFont="1" applyFill="1" applyBorder="1" applyAlignment="1">
      <alignment vertical="center"/>
    </xf>
    <xf numFmtId="3" fontId="5" fillId="0" borderId="14" xfId="0" applyNumberFormat="1" applyFont="1" applyFill="1" applyBorder="1" applyAlignment="1">
      <alignment/>
    </xf>
    <xf numFmtId="3" fontId="2" fillId="0" borderId="52" xfId="0" applyNumberFormat="1" applyFont="1" applyFill="1" applyBorder="1" applyAlignment="1">
      <alignment/>
    </xf>
    <xf numFmtId="3" fontId="8" fillId="0" borderId="46" xfId="0" applyNumberFormat="1" applyFont="1" applyFill="1" applyBorder="1" applyAlignment="1">
      <alignment vertical="center"/>
    </xf>
    <xf numFmtId="3" fontId="28" fillId="0" borderId="0" xfId="0" applyNumberFormat="1" applyFont="1" applyFill="1" applyBorder="1" applyAlignment="1">
      <alignment vertical="center"/>
    </xf>
    <xf numFmtId="3" fontId="8" fillId="0" borderId="51" xfId="0" applyNumberFormat="1" applyFont="1" applyFill="1" applyBorder="1" applyAlignment="1">
      <alignment vertical="center"/>
    </xf>
    <xf numFmtId="3" fontId="8" fillId="0" borderId="53" xfId="0" applyNumberFormat="1" applyFont="1" applyFill="1" applyBorder="1" applyAlignment="1">
      <alignment vertical="center"/>
    </xf>
    <xf numFmtId="3" fontId="5" fillId="0" borderId="21" xfId="62" applyNumberFormat="1" applyFont="1" applyFill="1" applyBorder="1" applyAlignment="1">
      <alignment horizontal="center" vertical="center" wrapText="1"/>
      <protection/>
    </xf>
    <xf numFmtId="3" fontId="4" fillId="0" borderId="48" xfId="62" applyNumberFormat="1" applyFont="1" applyFill="1" applyBorder="1" applyAlignment="1">
      <alignment horizontal="center" vertical="center" wrapText="1"/>
      <protection/>
    </xf>
    <xf numFmtId="3" fontId="6" fillId="0" borderId="0" xfId="62" applyNumberFormat="1" applyFont="1" applyFill="1" applyBorder="1" applyAlignment="1">
      <alignment/>
      <protection/>
    </xf>
    <xf numFmtId="3" fontId="4" fillId="0" borderId="54" xfId="62" applyNumberFormat="1" applyFont="1" applyFill="1" applyBorder="1">
      <alignment/>
      <protection/>
    </xf>
    <xf numFmtId="3" fontId="2" fillId="0" borderId="46" xfId="62" applyNumberFormat="1" applyFont="1" applyFill="1" applyBorder="1">
      <alignment/>
      <protection/>
    </xf>
    <xf numFmtId="3" fontId="4" fillId="0" borderId="51" xfId="62" applyNumberFormat="1" applyFont="1" applyFill="1" applyBorder="1">
      <alignment/>
      <protection/>
    </xf>
    <xf numFmtId="3" fontId="4" fillId="0" borderId="46" xfId="62" applyNumberFormat="1" applyFont="1" applyFill="1" applyBorder="1">
      <alignment/>
      <protection/>
    </xf>
    <xf numFmtId="3" fontId="5" fillId="0" borderId="46" xfId="62" applyNumberFormat="1" applyFont="1" applyFill="1" applyBorder="1">
      <alignment/>
      <protection/>
    </xf>
    <xf numFmtId="3" fontId="2" fillId="0" borderId="46" xfId="62" applyNumberFormat="1" applyFont="1" applyFill="1" applyBorder="1" applyAlignment="1">
      <alignment vertical="top"/>
      <protection/>
    </xf>
    <xf numFmtId="3" fontId="4" fillId="0" borderId="49" xfId="62" applyNumberFormat="1" applyFont="1" applyFill="1" applyBorder="1" applyAlignment="1">
      <alignment vertical="center"/>
      <protection/>
    </xf>
    <xf numFmtId="3" fontId="2" fillId="0" borderId="46" xfId="62" applyNumberFormat="1" applyFont="1" applyFill="1" applyBorder="1" applyAlignment="1">
      <alignment/>
      <protection/>
    </xf>
    <xf numFmtId="3" fontId="14" fillId="0" borderId="0" xfId="0" applyNumberFormat="1" applyFont="1" applyFill="1" applyAlignment="1">
      <alignment vertical="top"/>
    </xf>
    <xf numFmtId="3" fontId="13" fillId="0" borderId="0" xfId="0" applyNumberFormat="1" applyFont="1" applyFill="1" applyAlignment="1">
      <alignment vertical="top"/>
    </xf>
    <xf numFmtId="3" fontId="14" fillId="0" borderId="0" xfId="0" applyNumberFormat="1" applyFont="1" applyFill="1" applyAlignment="1">
      <alignment/>
    </xf>
    <xf numFmtId="3" fontId="17" fillId="0" borderId="10"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3" fontId="17" fillId="0" borderId="0" xfId="68" applyNumberFormat="1" applyFont="1" applyFill="1" applyBorder="1" applyAlignment="1">
      <alignment vertical="center"/>
      <protection/>
    </xf>
    <xf numFmtId="3" fontId="12" fillId="0" borderId="10" xfId="0" applyNumberFormat="1" applyFont="1" applyFill="1" applyBorder="1" applyAlignment="1">
      <alignment horizontal="center" vertical="center"/>
    </xf>
    <xf numFmtId="3" fontId="12" fillId="0" borderId="0" xfId="0" applyNumberFormat="1" applyFont="1" applyFill="1" applyBorder="1" applyAlignment="1">
      <alignment vertical="center"/>
    </xf>
    <xf numFmtId="3" fontId="6" fillId="0" borderId="0" xfId="68" applyNumberFormat="1" applyFont="1" applyFill="1" applyBorder="1" applyAlignment="1">
      <alignment horizontal="left" vertical="center" indent="1"/>
      <protection/>
    </xf>
    <xf numFmtId="3" fontId="17" fillId="0" borderId="0" xfId="68" applyNumberFormat="1" applyFont="1" applyFill="1" applyBorder="1" applyAlignment="1">
      <alignment horizontal="left" vertical="center" indent="1"/>
      <protection/>
    </xf>
    <xf numFmtId="3" fontId="12" fillId="0" borderId="0" xfId="68" applyNumberFormat="1" applyFont="1" applyFill="1" applyBorder="1" applyAlignment="1">
      <alignment horizontal="left" vertical="center" indent="1"/>
      <protection/>
    </xf>
    <xf numFmtId="3" fontId="18" fillId="0" borderId="55" xfId="0" applyNumberFormat="1" applyFont="1" applyFill="1" applyBorder="1" applyAlignment="1">
      <alignment vertical="center"/>
    </xf>
    <xf numFmtId="3" fontId="6" fillId="0" borderId="0" xfId="68" applyNumberFormat="1" applyFont="1" applyFill="1" applyBorder="1" applyAlignment="1">
      <alignment horizontal="left" wrapText="1"/>
      <protection/>
    </xf>
    <xf numFmtId="3" fontId="12" fillId="0" borderId="56" xfId="0" applyNumberFormat="1" applyFont="1" applyFill="1" applyBorder="1" applyAlignment="1">
      <alignment horizontal="center" vertical="center"/>
    </xf>
    <xf numFmtId="3" fontId="12" fillId="0" borderId="14" xfId="0" applyNumberFormat="1" applyFont="1" applyFill="1" applyBorder="1" applyAlignment="1">
      <alignment horizontal="center" vertical="center"/>
    </xf>
    <xf numFmtId="3" fontId="12" fillId="0" borderId="14" xfId="68" applyNumberFormat="1" applyFont="1" applyFill="1" applyBorder="1" applyAlignment="1">
      <alignment horizontal="left" vertical="center" indent="1"/>
      <protection/>
    </xf>
    <xf numFmtId="3" fontId="12" fillId="0" borderId="14" xfId="0" applyNumberFormat="1" applyFont="1" applyFill="1" applyBorder="1" applyAlignment="1">
      <alignment vertical="center"/>
    </xf>
    <xf numFmtId="3" fontId="18" fillId="0" borderId="57" xfId="0" applyNumberFormat="1" applyFont="1" applyFill="1" applyBorder="1" applyAlignment="1">
      <alignment horizontal="center" vertical="center"/>
    </xf>
    <xf numFmtId="3" fontId="6" fillId="0" borderId="47" xfId="68" applyNumberFormat="1" applyFont="1" applyFill="1" applyBorder="1" applyAlignment="1">
      <alignment vertical="center" wrapText="1"/>
      <protection/>
    </xf>
    <xf numFmtId="3" fontId="6" fillId="0" borderId="0" xfId="68" applyNumberFormat="1" applyFont="1" applyFill="1" applyBorder="1" applyAlignment="1">
      <alignment horizontal="left" wrapText="1" indent="1"/>
      <protection/>
    </xf>
    <xf numFmtId="3" fontId="12" fillId="0" borderId="58" xfId="0" applyNumberFormat="1" applyFont="1" applyFill="1" applyBorder="1" applyAlignment="1">
      <alignment vertical="center"/>
    </xf>
    <xf numFmtId="3" fontId="11" fillId="0" borderId="55" xfId="0" applyNumberFormat="1" applyFont="1" applyFill="1" applyBorder="1" applyAlignment="1">
      <alignment horizontal="right" vertical="top"/>
    </xf>
    <xf numFmtId="3" fontId="12" fillId="0" borderId="50" xfId="68" applyNumberFormat="1" applyFont="1" applyFill="1" applyBorder="1" applyAlignment="1">
      <alignment vertical="center"/>
      <protection/>
    </xf>
    <xf numFmtId="3" fontId="13" fillId="0" borderId="26" xfId="0" applyNumberFormat="1" applyFont="1" applyFill="1" applyBorder="1" applyAlignment="1">
      <alignment vertical="center"/>
    </xf>
    <xf numFmtId="3" fontId="13" fillId="0" borderId="0" xfId="0" applyNumberFormat="1" applyFont="1" applyFill="1" applyBorder="1" applyAlignment="1">
      <alignment horizontal="right" vertical="center"/>
    </xf>
    <xf numFmtId="3" fontId="11" fillId="0" borderId="26" xfId="0" applyNumberFormat="1" applyFont="1" applyFill="1" applyBorder="1" applyAlignment="1">
      <alignment vertical="center"/>
    </xf>
    <xf numFmtId="3" fontId="12" fillId="0" borderId="59" xfId="0" applyNumberFormat="1" applyFont="1" applyFill="1" applyBorder="1" applyAlignment="1">
      <alignment horizontal="center" vertical="center"/>
    </xf>
    <xf numFmtId="3" fontId="12" fillId="0" borderId="50" xfId="0" applyNumberFormat="1" applyFont="1" applyFill="1" applyBorder="1" applyAlignment="1">
      <alignment vertical="center"/>
    </xf>
    <xf numFmtId="3" fontId="14" fillId="0" borderId="60" xfId="0" applyNumberFormat="1" applyFont="1" applyFill="1" applyBorder="1" applyAlignment="1">
      <alignment vertical="center"/>
    </xf>
    <xf numFmtId="3" fontId="14" fillId="0" borderId="50" xfId="0" applyNumberFormat="1" applyFont="1" applyFill="1" applyBorder="1" applyAlignment="1">
      <alignment horizontal="right" vertical="center"/>
    </xf>
    <xf numFmtId="3" fontId="6" fillId="0" borderId="55" xfId="0" applyNumberFormat="1" applyFont="1" applyFill="1" applyBorder="1" applyAlignment="1">
      <alignment vertical="center"/>
    </xf>
    <xf numFmtId="3" fontId="12" fillId="0" borderId="55" xfId="0" applyNumberFormat="1" applyFont="1" applyFill="1" applyBorder="1" applyAlignment="1">
      <alignment vertical="center"/>
    </xf>
    <xf numFmtId="3" fontId="6" fillId="0" borderId="57" xfId="0" applyNumberFormat="1" applyFont="1" applyFill="1" applyBorder="1" applyAlignment="1">
      <alignment horizontal="center"/>
    </xf>
    <xf numFmtId="3" fontId="6" fillId="0" borderId="55" xfId="0" applyNumberFormat="1" applyFont="1" applyFill="1" applyBorder="1" applyAlignment="1">
      <alignment horizontal="center"/>
    </xf>
    <xf numFmtId="3" fontId="6" fillId="0" borderId="55" xfId="68" applyNumberFormat="1" applyFont="1" applyFill="1" applyBorder="1" applyAlignment="1">
      <alignment/>
      <protection/>
    </xf>
    <xf numFmtId="3" fontId="6" fillId="0" borderId="55" xfId="0" applyNumberFormat="1" applyFont="1" applyFill="1" applyBorder="1" applyAlignment="1">
      <alignment/>
    </xf>
    <xf numFmtId="3" fontId="11" fillId="0" borderId="55" xfId="0" applyNumberFormat="1" applyFont="1" applyFill="1" applyBorder="1" applyAlignment="1">
      <alignment horizontal="right"/>
    </xf>
    <xf numFmtId="3" fontId="12" fillId="0" borderId="0" xfId="0" applyNumberFormat="1" applyFont="1" applyFill="1" applyBorder="1" applyAlignment="1">
      <alignment horizontal="center"/>
    </xf>
    <xf numFmtId="3" fontId="12" fillId="0" borderId="10" xfId="0" applyNumberFormat="1" applyFont="1" applyFill="1" applyBorder="1" applyAlignment="1">
      <alignment horizontal="center" vertical="top"/>
    </xf>
    <xf numFmtId="3" fontId="12" fillId="0" borderId="0" xfId="0" applyNumberFormat="1" applyFont="1" applyFill="1" applyBorder="1" applyAlignment="1">
      <alignment horizontal="center" vertical="top"/>
    </xf>
    <xf numFmtId="3" fontId="6" fillId="0" borderId="0" xfId="68" applyNumberFormat="1" applyFont="1" applyFill="1" applyBorder="1" applyAlignment="1">
      <alignment vertical="top" wrapText="1"/>
      <protection/>
    </xf>
    <xf numFmtId="3" fontId="12" fillId="0" borderId="0" xfId="68" applyNumberFormat="1" applyFont="1" applyFill="1" applyBorder="1" applyAlignment="1">
      <alignment horizontal="left" vertical="top" indent="1"/>
      <protection/>
    </xf>
    <xf numFmtId="3" fontId="12" fillId="0" borderId="50" xfId="0" applyNumberFormat="1" applyFont="1" applyFill="1" applyBorder="1" applyAlignment="1">
      <alignment horizontal="center" vertical="center"/>
    </xf>
    <xf numFmtId="3" fontId="12" fillId="0" borderId="19" xfId="68" applyNumberFormat="1" applyFont="1" applyFill="1" applyBorder="1" applyAlignment="1">
      <alignment vertical="center"/>
      <protection/>
    </xf>
    <xf numFmtId="3" fontId="12" fillId="0" borderId="19" xfId="0" applyNumberFormat="1" applyFont="1" applyFill="1" applyBorder="1" applyAlignment="1">
      <alignment vertical="center"/>
    </xf>
    <xf numFmtId="3" fontId="17" fillId="0" borderId="0" xfId="0" applyNumberFormat="1" applyFont="1" applyFill="1" applyBorder="1" applyAlignment="1">
      <alignment horizontal="left" vertical="center"/>
    </xf>
    <xf numFmtId="3" fontId="12" fillId="0" borderId="61" xfId="0" applyNumberFormat="1" applyFont="1" applyFill="1" applyBorder="1" applyAlignment="1">
      <alignment horizontal="center" vertical="center"/>
    </xf>
    <xf numFmtId="3" fontId="12" fillId="0" borderId="19" xfId="0" applyNumberFormat="1" applyFont="1" applyFill="1" applyBorder="1" applyAlignment="1">
      <alignment horizontal="left" vertical="center"/>
    </xf>
    <xf numFmtId="3" fontId="6" fillId="0" borderId="62" xfId="0" applyNumberFormat="1" applyFont="1" applyFill="1" applyBorder="1" applyAlignment="1">
      <alignment horizontal="center"/>
    </xf>
    <xf numFmtId="3" fontId="6" fillId="0" borderId="30" xfId="0" applyNumberFormat="1" applyFont="1" applyFill="1" applyBorder="1" applyAlignment="1">
      <alignment horizontal="left"/>
    </xf>
    <xf numFmtId="3" fontId="12" fillId="0" borderId="30" xfId="68" applyNumberFormat="1" applyFont="1" applyFill="1" applyBorder="1" applyAlignment="1">
      <alignment horizontal="center"/>
      <protection/>
    </xf>
    <xf numFmtId="3" fontId="12" fillId="0" borderId="30" xfId="0" applyNumberFormat="1" applyFont="1" applyFill="1" applyBorder="1" applyAlignment="1">
      <alignment/>
    </xf>
    <xf numFmtId="3" fontId="11" fillId="0" borderId="30" xfId="0" applyNumberFormat="1" applyFont="1" applyFill="1" applyBorder="1" applyAlignment="1">
      <alignment horizontal="right"/>
    </xf>
    <xf numFmtId="3" fontId="12" fillId="0" borderId="0" xfId="0" applyNumberFormat="1" applyFont="1" applyFill="1" applyBorder="1" applyAlignment="1">
      <alignment vertical="top"/>
    </xf>
    <xf numFmtId="3" fontId="6"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3" fontId="14" fillId="0" borderId="26" xfId="0"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46" xfId="0" applyNumberFormat="1" applyFont="1" applyFill="1" applyBorder="1" applyAlignment="1">
      <alignment horizontal="right"/>
    </xf>
    <xf numFmtId="3" fontId="14" fillId="0" borderId="0" xfId="0" applyNumberFormat="1" applyFont="1" applyFill="1" applyAlignment="1">
      <alignment horizontal="right"/>
    </xf>
    <xf numFmtId="3" fontId="6" fillId="0" borderId="0" xfId="0" applyNumberFormat="1" applyFont="1" applyFill="1" applyBorder="1" applyAlignment="1">
      <alignment horizontal="right" vertical="top"/>
    </xf>
    <xf numFmtId="3" fontId="17" fillId="0" borderId="0" xfId="0" applyNumberFormat="1" applyFont="1" applyFill="1" applyBorder="1" applyAlignment="1">
      <alignment horizontal="right" vertical="center"/>
    </xf>
    <xf numFmtId="3" fontId="17" fillId="0" borderId="19" xfId="0" applyNumberFormat="1" applyFont="1" applyFill="1" applyBorder="1" applyAlignment="1">
      <alignment horizontal="right" vertical="center"/>
    </xf>
    <xf numFmtId="3" fontId="13" fillId="0" borderId="0" xfId="0" applyNumberFormat="1" applyFont="1" applyFill="1" applyAlignment="1">
      <alignment horizontal="center" vertical="top"/>
    </xf>
    <xf numFmtId="3" fontId="17" fillId="0" borderId="0" xfId="0" applyNumberFormat="1" applyFont="1" applyFill="1" applyAlignment="1">
      <alignment horizontal="right"/>
    </xf>
    <xf numFmtId="3" fontId="14" fillId="0" borderId="0" xfId="0" applyNumberFormat="1" applyFont="1" applyFill="1" applyAlignment="1">
      <alignment horizontal="center" vertical="top"/>
    </xf>
    <xf numFmtId="3" fontId="12" fillId="0" borderId="0" xfId="0" applyNumberFormat="1" applyFont="1" applyFill="1" applyAlignment="1">
      <alignment horizontal="right"/>
    </xf>
    <xf numFmtId="3" fontId="11" fillId="0" borderId="46" xfId="0" applyNumberFormat="1" applyFont="1" applyFill="1" applyBorder="1" applyAlignment="1">
      <alignment horizontal="right" vertical="center"/>
    </xf>
    <xf numFmtId="3" fontId="14" fillId="0" borderId="63" xfId="0" applyNumberFormat="1" applyFont="1" applyFill="1" applyBorder="1" applyAlignment="1">
      <alignment horizontal="right" vertical="center"/>
    </xf>
    <xf numFmtId="3" fontId="5" fillId="0" borderId="0" xfId="63" applyNumberFormat="1" applyFont="1" applyFill="1" applyAlignment="1">
      <alignment horizontal="center"/>
      <protection/>
    </xf>
    <xf numFmtId="3" fontId="6" fillId="0" borderId="0" xfId="63" applyNumberFormat="1" applyFont="1" applyFill="1" applyBorder="1" applyAlignment="1">
      <alignment horizontal="center"/>
      <protection/>
    </xf>
    <xf numFmtId="3" fontId="17" fillId="0" borderId="0" xfId="63" applyNumberFormat="1" applyFont="1" applyFill="1" applyBorder="1" applyAlignment="1">
      <alignment horizontal="center"/>
      <protection/>
    </xf>
    <xf numFmtId="3" fontId="10" fillId="0" borderId="0" xfId="63" applyNumberFormat="1" applyFont="1" applyFill="1" applyBorder="1" applyAlignment="1">
      <alignment horizontal="center" vertical="center"/>
      <protection/>
    </xf>
    <xf numFmtId="3" fontId="14" fillId="0" borderId="64" xfId="0" applyNumberFormat="1" applyFont="1" applyFill="1" applyBorder="1" applyAlignment="1">
      <alignment/>
    </xf>
    <xf numFmtId="3" fontId="11" fillId="0" borderId="40" xfId="0" applyNumberFormat="1" applyFont="1" applyFill="1" applyBorder="1" applyAlignment="1">
      <alignment horizontal="right"/>
    </xf>
    <xf numFmtId="3" fontId="11" fillId="0" borderId="65" xfId="0" applyNumberFormat="1" applyFont="1" applyFill="1" applyBorder="1" applyAlignment="1">
      <alignment horizontal="right"/>
    </xf>
    <xf numFmtId="3" fontId="11" fillId="0" borderId="41" xfId="0" applyNumberFormat="1" applyFont="1" applyFill="1" applyBorder="1" applyAlignment="1">
      <alignment/>
    </xf>
    <xf numFmtId="3" fontId="11" fillId="0" borderId="66" xfId="0" applyNumberFormat="1" applyFont="1" applyFill="1" applyBorder="1" applyAlignment="1">
      <alignment/>
    </xf>
    <xf numFmtId="3" fontId="14" fillId="0" borderId="67" xfId="0" applyNumberFormat="1" applyFont="1" applyFill="1" applyBorder="1" applyAlignment="1">
      <alignment/>
    </xf>
    <xf numFmtId="3" fontId="11" fillId="0" borderId="68" xfId="0" applyNumberFormat="1" applyFont="1" applyFill="1" applyBorder="1" applyAlignment="1">
      <alignment/>
    </xf>
    <xf numFmtId="3" fontId="14" fillId="0" borderId="40" xfId="0" applyNumberFormat="1" applyFont="1" applyFill="1" applyBorder="1" applyAlignment="1">
      <alignment vertical="center"/>
    </xf>
    <xf numFmtId="3" fontId="14" fillId="0" borderId="69" xfId="0" applyNumberFormat="1" applyFont="1" applyFill="1" applyBorder="1" applyAlignment="1">
      <alignment/>
    </xf>
    <xf numFmtId="3" fontId="11" fillId="0" borderId="70" xfId="0" applyNumberFormat="1" applyFont="1" applyFill="1" applyBorder="1" applyAlignment="1">
      <alignment/>
    </xf>
    <xf numFmtId="3" fontId="5" fillId="0" borderId="0" xfId="63" applyNumberFormat="1" applyFont="1" applyFill="1" applyBorder="1" applyAlignment="1">
      <alignment vertical="center"/>
      <protection/>
    </xf>
    <xf numFmtId="3" fontId="19" fillId="0" borderId="0" xfId="63" applyNumberFormat="1" applyFont="1" applyFill="1" applyAlignment="1">
      <alignment horizontal="center" vertical="center"/>
      <protection/>
    </xf>
    <xf numFmtId="3" fontId="13" fillId="0" borderId="70" xfId="0" applyNumberFormat="1" applyFont="1" applyFill="1" applyBorder="1" applyAlignment="1">
      <alignment/>
    </xf>
    <xf numFmtId="3" fontId="13" fillId="0" borderId="36" xfId="0" applyNumberFormat="1" applyFont="1" applyFill="1" applyBorder="1" applyAlignment="1">
      <alignment/>
    </xf>
    <xf numFmtId="3" fontId="4" fillId="0" borderId="0" xfId="63" applyNumberFormat="1" applyFont="1" applyFill="1" applyBorder="1" applyAlignment="1">
      <alignment vertical="center"/>
      <protection/>
    </xf>
    <xf numFmtId="3" fontId="6" fillId="0" borderId="0" xfId="0" applyNumberFormat="1" applyFont="1" applyFill="1" applyBorder="1" applyAlignment="1">
      <alignment/>
    </xf>
    <xf numFmtId="3" fontId="12" fillId="0" borderId="0" xfId="0" applyNumberFormat="1" applyFont="1" applyFill="1" applyBorder="1" applyAlignment="1">
      <alignment/>
    </xf>
    <xf numFmtId="3" fontId="6" fillId="0" borderId="0" xfId="63" applyNumberFormat="1" applyFont="1" applyFill="1" applyBorder="1">
      <alignment/>
      <protection/>
    </xf>
    <xf numFmtId="3" fontId="11" fillId="0" borderId="71" xfId="0" applyNumberFormat="1" applyFont="1" applyFill="1" applyBorder="1" applyAlignment="1">
      <alignment horizontal="center" vertical="center" wrapText="1"/>
    </xf>
    <xf numFmtId="3" fontId="11" fillId="0" borderId="72" xfId="0" applyNumberFormat="1" applyFont="1" applyFill="1" applyBorder="1" applyAlignment="1">
      <alignment horizontal="center" vertical="center" wrapText="1"/>
    </xf>
    <xf numFmtId="3" fontId="11" fillId="0" borderId="35" xfId="63" applyNumberFormat="1" applyFont="1" applyFill="1" applyBorder="1" applyAlignment="1">
      <alignment horizontal="center"/>
      <protection/>
    </xf>
    <xf numFmtId="3" fontId="11" fillId="0" borderId="36" xfId="63" applyNumberFormat="1" applyFont="1" applyFill="1" applyBorder="1" applyAlignment="1">
      <alignment horizontal="center"/>
      <protection/>
    </xf>
    <xf numFmtId="3" fontId="11" fillId="0" borderId="36" xfId="63" applyNumberFormat="1" applyFont="1" applyFill="1" applyBorder="1" applyAlignment="1">
      <alignment wrapText="1"/>
      <protection/>
    </xf>
    <xf numFmtId="3" fontId="11" fillId="0" borderId="36" xfId="63" applyNumberFormat="1" applyFont="1" applyFill="1" applyBorder="1" applyAlignment="1">
      <alignment horizontal="right"/>
      <protection/>
    </xf>
    <xf numFmtId="3" fontId="11" fillId="0" borderId="73" xfId="63" applyNumberFormat="1" applyFont="1" applyFill="1" applyBorder="1" applyAlignment="1">
      <alignment horizontal="right"/>
      <protection/>
    </xf>
    <xf numFmtId="3" fontId="14" fillId="0" borderId="64" xfId="63" applyNumberFormat="1" applyFont="1" applyFill="1" applyBorder="1" applyAlignment="1">
      <alignment horizontal="right"/>
      <protection/>
    </xf>
    <xf numFmtId="3" fontId="14" fillId="0" borderId="40" xfId="0" applyNumberFormat="1" applyFont="1" applyFill="1" applyBorder="1" applyAlignment="1">
      <alignment horizontal="right" wrapText="1"/>
    </xf>
    <xf numFmtId="3" fontId="14" fillId="0" borderId="65" xfId="0" applyNumberFormat="1" applyFont="1" applyFill="1" applyBorder="1" applyAlignment="1">
      <alignment horizontal="right" wrapText="1"/>
    </xf>
    <xf numFmtId="3" fontId="11" fillId="0" borderId="35" xfId="63" applyNumberFormat="1" applyFont="1" applyFill="1" applyBorder="1" applyAlignment="1">
      <alignment horizontal="center" vertical="center"/>
      <protection/>
    </xf>
    <xf numFmtId="3" fontId="11" fillId="0" borderId="36" xfId="63" applyNumberFormat="1" applyFont="1" applyFill="1" applyBorder="1" applyAlignment="1">
      <alignment horizontal="center" vertical="center"/>
      <protection/>
    </xf>
    <xf numFmtId="3" fontId="11" fillId="0" borderId="40" xfId="63" applyNumberFormat="1" applyFont="1" applyFill="1" applyBorder="1" applyAlignment="1">
      <alignment wrapText="1"/>
      <protection/>
    </xf>
    <xf numFmtId="3" fontId="11" fillId="0" borderId="36" xfId="63" applyNumberFormat="1" applyFont="1" applyFill="1" applyBorder="1" applyAlignment="1">
      <alignment horizontal="right" vertical="center"/>
      <protection/>
    </xf>
    <xf numFmtId="3" fontId="11" fillId="0" borderId="73" xfId="63" applyNumberFormat="1" applyFont="1" applyFill="1" applyBorder="1" applyAlignment="1">
      <alignment horizontal="right" vertical="center"/>
      <protection/>
    </xf>
    <xf numFmtId="3" fontId="14" fillId="0" borderId="70" xfId="63" applyNumberFormat="1" applyFont="1" applyFill="1" applyBorder="1" applyAlignment="1">
      <alignment horizontal="right"/>
      <protection/>
    </xf>
    <xf numFmtId="3" fontId="11" fillId="0" borderId="36" xfId="0" applyNumberFormat="1" applyFont="1" applyFill="1" applyBorder="1" applyAlignment="1">
      <alignment horizontal="right" wrapText="1"/>
    </xf>
    <xf numFmtId="3" fontId="11" fillId="0" borderId="74" xfId="0" applyNumberFormat="1" applyFont="1" applyFill="1" applyBorder="1" applyAlignment="1">
      <alignment horizontal="right" wrapText="1"/>
    </xf>
    <xf numFmtId="3" fontId="13" fillId="0" borderId="39" xfId="63" applyNumberFormat="1" applyFont="1" applyFill="1" applyBorder="1" applyAlignment="1">
      <alignment horizontal="center"/>
      <protection/>
    </xf>
    <xf numFmtId="3" fontId="13" fillId="0" borderId="40" xfId="63" applyNumberFormat="1" applyFont="1" applyFill="1" applyBorder="1" applyAlignment="1">
      <alignment horizontal="center"/>
      <protection/>
    </xf>
    <xf numFmtId="3" fontId="13" fillId="0" borderId="40" xfId="63" applyNumberFormat="1" applyFont="1" applyFill="1" applyBorder="1" applyAlignment="1">
      <alignment wrapText="1"/>
      <protection/>
    </xf>
    <xf numFmtId="3" fontId="13" fillId="0" borderId="40" xfId="63" applyNumberFormat="1" applyFont="1" applyFill="1" applyBorder="1" applyAlignment="1">
      <alignment horizontal="right"/>
      <protection/>
    </xf>
    <xf numFmtId="3" fontId="13" fillId="0" borderId="75" xfId="63" applyNumberFormat="1" applyFont="1" applyFill="1" applyBorder="1" applyAlignment="1">
      <alignment horizontal="right"/>
      <protection/>
    </xf>
    <xf numFmtId="3" fontId="14" fillId="0" borderId="39" xfId="63" applyNumberFormat="1" applyFont="1" applyFill="1" applyBorder="1" applyAlignment="1">
      <alignment horizontal="center"/>
      <protection/>
    </xf>
    <xf numFmtId="3" fontId="14" fillId="0" borderId="40" xfId="63" applyNumberFormat="1" applyFont="1" applyFill="1" applyBorder="1" applyAlignment="1">
      <alignment horizontal="center"/>
      <protection/>
    </xf>
    <xf numFmtId="3" fontId="14" fillId="0" borderId="40" xfId="63" applyNumberFormat="1" applyFont="1" applyFill="1" applyBorder="1" applyAlignment="1">
      <alignment wrapText="1"/>
      <protection/>
    </xf>
    <xf numFmtId="3" fontId="14" fillId="0" borderId="40" xfId="63" applyNumberFormat="1" applyFont="1" applyFill="1" applyBorder="1" applyAlignment="1">
      <alignment horizontal="right"/>
      <protection/>
    </xf>
    <xf numFmtId="3" fontId="14" fillId="0" borderId="75" xfId="63" applyNumberFormat="1" applyFont="1" applyFill="1" applyBorder="1" applyAlignment="1">
      <alignment horizontal="right"/>
      <protection/>
    </xf>
    <xf numFmtId="3" fontId="13" fillId="0" borderId="40" xfId="0" applyNumberFormat="1" applyFont="1" applyFill="1" applyBorder="1" applyAlignment="1">
      <alignment horizontal="right" wrapText="1"/>
    </xf>
    <xf numFmtId="3" fontId="13" fillId="0" borderId="65" xfId="0" applyNumberFormat="1" applyFont="1" applyFill="1" applyBorder="1" applyAlignment="1">
      <alignment horizontal="right" wrapText="1"/>
    </xf>
    <xf numFmtId="3" fontId="14" fillId="0" borderId="70" xfId="63" applyNumberFormat="1" applyFont="1" applyFill="1" applyBorder="1" applyAlignment="1">
      <alignment horizontal="right" vertical="center"/>
      <protection/>
    </xf>
    <xf numFmtId="3" fontId="11" fillId="0" borderId="36" xfId="0" applyNumberFormat="1" applyFont="1" applyFill="1" applyBorder="1" applyAlignment="1">
      <alignment horizontal="right" vertical="center" wrapText="1"/>
    </xf>
    <xf numFmtId="3" fontId="11" fillId="0" borderId="74" xfId="0" applyNumberFormat="1" applyFont="1" applyFill="1" applyBorder="1" applyAlignment="1">
      <alignment horizontal="right" vertical="center" wrapText="1"/>
    </xf>
    <xf numFmtId="3" fontId="11" fillId="0" borderId="36" xfId="63" applyNumberFormat="1" applyFont="1" applyFill="1" applyBorder="1" applyAlignment="1">
      <alignment vertical="center" wrapText="1"/>
      <protection/>
    </xf>
    <xf numFmtId="3" fontId="13" fillId="0" borderId="35" xfId="63" applyNumberFormat="1" applyFont="1" applyFill="1" applyBorder="1" applyAlignment="1">
      <alignment horizontal="center" vertical="center"/>
      <protection/>
    </xf>
    <xf numFmtId="3" fontId="13" fillId="0" borderId="36" xfId="63" applyNumberFormat="1" applyFont="1" applyFill="1" applyBorder="1" applyAlignment="1">
      <alignment horizontal="center" vertical="top"/>
      <protection/>
    </xf>
    <xf numFmtId="3" fontId="13" fillId="0" borderId="36" xfId="63" applyNumberFormat="1" applyFont="1" applyFill="1" applyBorder="1" applyAlignment="1">
      <alignment vertical="top" wrapText="1"/>
      <protection/>
    </xf>
    <xf numFmtId="3" fontId="13" fillId="0" borderId="36" xfId="63" applyNumberFormat="1" applyFont="1" applyFill="1" applyBorder="1" applyAlignment="1">
      <alignment horizontal="center"/>
      <protection/>
    </xf>
    <xf numFmtId="3" fontId="13" fillId="0" borderId="36" xfId="63" applyNumberFormat="1" applyFont="1" applyFill="1" applyBorder="1" applyAlignment="1">
      <alignment horizontal="right"/>
      <protection/>
    </xf>
    <xf numFmtId="3" fontId="13" fillId="0" borderId="73" xfId="63" applyNumberFormat="1" applyFont="1" applyFill="1" applyBorder="1" applyAlignment="1">
      <alignment horizontal="right"/>
      <protection/>
    </xf>
    <xf numFmtId="3" fontId="16" fillId="0" borderId="70" xfId="63" applyNumberFormat="1" applyFont="1" applyFill="1" applyBorder="1" applyAlignment="1">
      <alignment horizontal="right" vertical="center"/>
      <protection/>
    </xf>
    <xf numFmtId="3" fontId="13" fillId="0" borderId="36" xfId="0" applyNumberFormat="1" applyFont="1" applyFill="1" applyBorder="1" applyAlignment="1">
      <alignment horizontal="right" vertical="center" wrapText="1"/>
    </xf>
    <xf numFmtId="3" fontId="13" fillId="0" borderId="74" xfId="0" applyNumberFormat="1" applyFont="1" applyFill="1" applyBorder="1" applyAlignment="1">
      <alignment horizontal="right" vertical="center" wrapText="1"/>
    </xf>
    <xf numFmtId="3" fontId="13" fillId="0" borderId="40" xfId="63" applyNumberFormat="1" applyFont="1" applyFill="1" applyBorder="1" applyAlignment="1">
      <alignment horizontal="left" wrapText="1" indent="4"/>
      <protection/>
    </xf>
    <xf numFmtId="3" fontId="13" fillId="0" borderId="36" xfId="63" applyNumberFormat="1" applyFont="1" applyFill="1" applyBorder="1" applyAlignment="1">
      <alignment horizontal="center" vertical="center"/>
      <protection/>
    </xf>
    <xf numFmtId="3" fontId="13" fillId="0" borderId="36" xfId="63" applyNumberFormat="1" applyFont="1" applyFill="1" applyBorder="1" applyAlignment="1">
      <alignment vertical="center" wrapText="1"/>
      <protection/>
    </xf>
    <xf numFmtId="3" fontId="13" fillId="0" borderId="36" xfId="63" applyNumberFormat="1" applyFont="1" applyFill="1" applyBorder="1" applyAlignment="1">
      <alignment horizontal="right" vertical="center"/>
      <protection/>
    </xf>
    <xf numFmtId="3" fontId="13" fillId="0" borderId="73" xfId="63" applyNumberFormat="1" applyFont="1" applyFill="1" applyBorder="1" applyAlignment="1">
      <alignment horizontal="right" vertical="center"/>
      <protection/>
    </xf>
    <xf numFmtId="3" fontId="13" fillId="0" borderId="36" xfId="63" applyNumberFormat="1" applyFont="1" applyFill="1" applyBorder="1" applyAlignment="1">
      <alignment horizontal="left" vertical="top" wrapText="1"/>
      <protection/>
    </xf>
    <xf numFmtId="3" fontId="13" fillId="0" borderId="36" xfId="63" applyNumberFormat="1" applyFont="1" applyFill="1" applyBorder="1" applyAlignment="1">
      <alignment horizontal="left" vertical="top" wrapText="1" indent="3"/>
      <protection/>
    </xf>
    <xf numFmtId="3" fontId="13" fillId="0" borderId="36" xfId="63" applyNumberFormat="1" applyFont="1" applyFill="1" applyBorder="1" applyAlignment="1">
      <alignment horizontal="left" vertical="center" wrapText="1" indent="3"/>
      <protection/>
    </xf>
    <xf numFmtId="3" fontId="11" fillId="0" borderId="36" xfId="63" applyNumberFormat="1" applyFont="1" applyFill="1" applyBorder="1" applyAlignment="1">
      <alignment horizontal="center" vertical="top"/>
      <protection/>
    </xf>
    <xf numFmtId="3" fontId="16" fillId="0" borderId="70" xfId="63" applyNumberFormat="1" applyFont="1" applyFill="1" applyBorder="1" applyAlignment="1">
      <alignment horizontal="right"/>
      <protection/>
    </xf>
    <xf numFmtId="3" fontId="11" fillId="0" borderId="40" xfId="63" applyNumberFormat="1" applyFont="1" applyFill="1" applyBorder="1" applyAlignment="1">
      <alignment horizontal="center" vertical="center"/>
      <protection/>
    </xf>
    <xf numFmtId="3" fontId="11" fillId="0" borderId="36" xfId="63" applyNumberFormat="1" applyFont="1" applyFill="1" applyBorder="1" applyAlignment="1">
      <alignment/>
      <protection/>
    </xf>
    <xf numFmtId="3" fontId="11" fillId="0" borderId="73" xfId="63" applyNumberFormat="1" applyFont="1" applyFill="1" applyBorder="1" applyAlignment="1">
      <alignment/>
      <protection/>
    </xf>
    <xf numFmtId="3" fontId="11" fillId="0" borderId="35" xfId="63" applyNumberFormat="1" applyFont="1" applyFill="1" applyBorder="1" applyAlignment="1">
      <alignment horizontal="center" vertical="top"/>
      <protection/>
    </xf>
    <xf numFmtId="3" fontId="11" fillId="0" borderId="40" xfId="63" applyNumberFormat="1" applyFont="1" applyFill="1" applyBorder="1" applyAlignment="1">
      <alignment horizontal="left" wrapText="1" indent="2"/>
      <protection/>
    </xf>
    <xf numFmtId="3" fontId="14" fillId="0" borderId="40" xfId="63" applyNumberFormat="1" applyFont="1" applyFill="1" applyBorder="1" applyAlignment="1">
      <alignment horizontal="left" wrapText="1" indent="2"/>
      <protection/>
    </xf>
    <xf numFmtId="49" fontId="13" fillId="0" borderId="36" xfId="63" applyNumberFormat="1" applyFont="1" applyFill="1" applyBorder="1" applyAlignment="1">
      <alignment horizontal="left" vertical="center" wrapText="1" indent="4"/>
      <protection/>
    </xf>
    <xf numFmtId="3" fontId="29" fillId="0" borderId="36" xfId="63" applyNumberFormat="1" applyFont="1" applyFill="1" applyBorder="1" applyAlignment="1">
      <alignment wrapText="1"/>
      <protection/>
    </xf>
    <xf numFmtId="3" fontId="11" fillId="0" borderId="40" xfId="63" applyNumberFormat="1" applyFont="1" applyFill="1" applyBorder="1" applyAlignment="1">
      <alignment horizontal="center"/>
      <protection/>
    </xf>
    <xf numFmtId="0" fontId="11" fillId="0" borderId="36" xfId="72" applyFont="1" applyFill="1" applyBorder="1" applyAlignment="1">
      <alignment wrapText="1"/>
      <protection/>
    </xf>
    <xf numFmtId="3" fontId="11" fillId="0" borderId="76" xfId="63" applyNumberFormat="1" applyFont="1" applyFill="1" applyBorder="1" applyAlignment="1">
      <alignment horizontal="center" vertical="center"/>
      <protection/>
    </xf>
    <xf numFmtId="3" fontId="11" fillId="0" borderId="77" xfId="63" applyNumberFormat="1" applyFont="1" applyFill="1" applyBorder="1" applyAlignment="1">
      <alignment vertical="center" wrapText="1"/>
      <protection/>
    </xf>
    <xf numFmtId="3" fontId="11" fillId="0" borderId="77" xfId="63" applyNumberFormat="1" applyFont="1" applyFill="1" applyBorder="1" applyAlignment="1">
      <alignment horizontal="center" vertical="center"/>
      <protection/>
    </xf>
    <xf numFmtId="3" fontId="11" fillId="0" borderId="77" xfId="63" applyNumberFormat="1" applyFont="1" applyFill="1" applyBorder="1" applyAlignment="1">
      <alignment horizontal="right" vertical="center"/>
      <protection/>
    </xf>
    <xf numFmtId="3" fontId="11" fillId="0" borderId="78" xfId="63" applyNumberFormat="1" applyFont="1" applyFill="1" applyBorder="1" applyAlignment="1">
      <alignment horizontal="right" vertical="center"/>
      <protection/>
    </xf>
    <xf numFmtId="3" fontId="14" fillId="0" borderId="69" xfId="63" applyNumberFormat="1" applyFont="1" applyFill="1" applyBorder="1" applyAlignment="1">
      <alignment horizontal="right" vertical="center"/>
      <protection/>
    </xf>
    <xf numFmtId="3" fontId="11" fillId="0" borderId="77" xfId="0" applyNumberFormat="1" applyFont="1" applyFill="1" applyBorder="1" applyAlignment="1">
      <alignment horizontal="right" vertical="center" wrapText="1"/>
    </xf>
    <xf numFmtId="3" fontId="11" fillId="0" borderId="79" xfId="0" applyNumberFormat="1" applyFont="1" applyFill="1" applyBorder="1" applyAlignment="1">
      <alignment horizontal="right" vertical="center" wrapText="1"/>
    </xf>
    <xf numFmtId="3" fontId="11" fillId="0" borderId="39" xfId="63" applyNumberFormat="1" applyFont="1" applyFill="1" applyBorder="1" applyAlignment="1">
      <alignment horizontal="center" vertical="center"/>
      <protection/>
    </xf>
    <xf numFmtId="3" fontId="14" fillId="0" borderId="40" xfId="63" applyNumberFormat="1" applyFont="1" applyFill="1" applyBorder="1" applyAlignment="1">
      <alignment horizontal="center" vertical="center" wrapText="1"/>
      <protection/>
    </xf>
    <xf numFmtId="3" fontId="14" fillId="0" borderId="40" xfId="63" applyNumberFormat="1" applyFont="1" applyFill="1" applyBorder="1" applyAlignment="1">
      <alignment horizontal="center" vertical="center"/>
      <protection/>
    </xf>
    <xf numFmtId="3" fontId="14" fillId="0" borderId="40" xfId="63" applyNumberFormat="1" applyFont="1" applyFill="1" applyBorder="1" applyAlignment="1">
      <alignment horizontal="right" vertical="center"/>
      <protection/>
    </xf>
    <xf numFmtId="3" fontId="11" fillId="0" borderId="32" xfId="63" applyNumberFormat="1" applyFont="1" applyFill="1" applyBorder="1" applyAlignment="1">
      <alignment vertical="center"/>
      <protection/>
    </xf>
    <xf numFmtId="3" fontId="11" fillId="0" borderId="36" xfId="63" applyNumberFormat="1" applyFont="1" applyFill="1" applyBorder="1" applyAlignment="1">
      <alignment horizontal="left" vertical="center" wrapText="1"/>
      <protection/>
    </xf>
    <xf numFmtId="3" fontId="13" fillId="0" borderId="36" xfId="63" applyNumberFormat="1" applyFont="1" applyFill="1" applyBorder="1" applyAlignment="1">
      <alignment horizontal="left" vertical="center" wrapText="1"/>
      <protection/>
    </xf>
    <xf numFmtId="3" fontId="14" fillId="0" borderId="76" xfId="63" applyNumberFormat="1" applyFont="1" applyFill="1" applyBorder="1" applyAlignment="1">
      <alignment horizontal="center" vertical="center"/>
      <protection/>
    </xf>
    <xf numFmtId="3" fontId="14" fillId="0" borderId="77" xfId="63" applyNumberFormat="1" applyFont="1" applyFill="1" applyBorder="1" applyAlignment="1">
      <alignment horizontal="center" vertical="top"/>
      <protection/>
    </xf>
    <xf numFmtId="3" fontId="14" fillId="0" borderId="77" xfId="63" applyNumberFormat="1" applyFont="1" applyFill="1" applyBorder="1" applyAlignment="1">
      <alignment horizontal="left" vertical="center" wrapText="1"/>
      <protection/>
    </xf>
    <xf numFmtId="3" fontId="14" fillId="0" borderId="77" xfId="63" applyNumberFormat="1" applyFont="1" applyFill="1" applyBorder="1" applyAlignment="1">
      <alignment horizontal="center" vertical="center"/>
      <protection/>
    </xf>
    <xf numFmtId="3" fontId="14" fillId="0" borderId="77" xfId="63" applyNumberFormat="1" applyFont="1" applyFill="1" applyBorder="1" applyAlignment="1">
      <alignment horizontal="right" vertical="center"/>
      <protection/>
    </xf>
    <xf numFmtId="3" fontId="14" fillId="0" borderId="80" xfId="63" applyNumberFormat="1" applyFont="1" applyFill="1" applyBorder="1" applyAlignment="1">
      <alignment horizontal="right" vertical="center"/>
      <protection/>
    </xf>
    <xf numFmtId="3" fontId="14" fillId="0" borderId="34" xfId="63" applyNumberFormat="1" applyFont="1" applyFill="1" applyBorder="1" applyAlignment="1">
      <alignment horizontal="right"/>
      <protection/>
    </xf>
    <xf numFmtId="3" fontId="14" fillId="0" borderId="32" xfId="63" applyNumberFormat="1" applyFont="1" applyFill="1" applyBorder="1" applyAlignment="1">
      <alignment horizontal="right"/>
      <protection/>
    </xf>
    <xf numFmtId="3" fontId="14" fillId="0" borderId="81" xfId="63" applyNumberFormat="1" applyFont="1" applyFill="1" applyBorder="1" applyAlignment="1">
      <alignment horizontal="right"/>
      <protection/>
    </xf>
    <xf numFmtId="3" fontId="11" fillId="0" borderId="81" xfId="63" applyNumberFormat="1" applyFont="1" applyFill="1" applyBorder="1" applyAlignment="1">
      <alignment vertical="center"/>
      <protection/>
    </xf>
    <xf numFmtId="3" fontId="14" fillId="0" borderId="79" xfId="63" applyNumberFormat="1" applyFont="1" applyFill="1" applyBorder="1" applyAlignment="1">
      <alignment horizontal="right" vertical="center"/>
      <protection/>
    </xf>
    <xf numFmtId="3" fontId="6" fillId="0" borderId="0" xfId="63" applyNumberFormat="1" applyFont="1" applyFill="1" applyAlignment="1">
      <alignment horizontal="center"/>
      <protection/>
    </xf>
    <xf numFmtId="3" fontId="6" fillId="0" borderId="0" xfId="63" applyNumberFormat="1" applyFont="1" applyFill="1">
      <alignment/>
      <protection/>
    </xf>
    <xf numFmtId="3" fontId="12" fillId="0" borderId="0" xfId="63" applyNumberFormat="1" applyFont="1" applyFill="1">
      <alignment/>
      <protection/>
    </xf>
    <xf numFmtId="3" fontId="6" fillId="0" borderId="0" xfId="63" applyNumberFormat="1" applyFont="1" applyFill="1" applyAlignment="1">
      <alignment horizontal="right"/>
      <protection/>
    </xf>
    <xf numFmtId="3" fontId="11" fillId="0" borderId="70" xfId="63" applyNumberFormat="1" applyFont="1" applyFill="1" applyBorder="1" applyAlignment="1">
      <alignment horizontal="right"/>
      <protection/>
    </xf>
    <xf numFmtId="3" fontId="16" fillId="0" borderId="39" xfId="63" applyNumberFormat="1" applyFont="1" applyFill="1" applyBorder="1" applyAlignment="1">
      <alignment horizontal="center"/>
      <protection/>
    </xf>
    <xf numFmtId="3" fontId="16" fillId="0" borderId="40" xfId="63" applyNumberFormat="1" applyFont="1" applyFill="1" applyBorder="1" applyAlignment="1">
      <alignment horizontal="center"/>
      <protection/>
    </xf>
    <xf numFmtId="3" fontId="16" fillId="0" borderId="40" xfId="63" applyNumberFormat="1" applyFont="1" applyFill="1" applyBorder="1" applyAlignment="1">
      <alignment horizontal="right"/>
      <protection/>
    </xf>
    <xf numFmtId="3" fontId="16" fillId="0" borderId="75" xfId="63" applyNumberFormat="1" applyFont="1" applyFill="1" applyBorder="1" applyAlignment="1">
      <alignment horizontal="right"/>
      <protection/>
    </xf>
    <xf numFmtId="3" fontId="16" fillId="0" borderId="40" xfId="0" applyNumberFormat="1" applyFont="1" applyFill="1" applyBorder="1" applyAlignment="1">
      <alignment horizontal="right" wrapText="1"/>
    </xf>
    <xf numFmtId="3" fontId="16" fillId="0" borderId="65" xfId="0" applyNumberFormat="1" applyFont="1" applyFill="1" applyBorder="1" applyAlignment="1">
      <alignment horizontal="right" wrapText="1"/>
    </xf>
    <xf numFmtId="3" fontId="19" fillId="0" borderId="0" xfId="63" applyNumberFormat="1" applyFont="1" applyFill="1" applyAlignment="1">
      <alignment horizontal="center"/>
      <protection/>
    </xf>
    <xf numFmtId="3" fontId="13" fillId="0" borderId="70" xfId="63" applyNumberFormat="1" applyFont="1" applyFill="1" applyBorder="1" applyAlignment="1">
      <alignment horizontal="right"/>
      <protection/>
    </xf>
    <xf numFmtId="3" fontId="13" fillId="0" borderId="36" xfId="0" applyNumberFormat="1" applyFont="1" applyFill="1" applyBorder="1" applyAlignment="1">
      <alignment horizontal="right" wrapText="1"/>
    </xf>
    <xf numFmtId="3" fontId="13" fillId="0" borderId="74" xfId="0" applyNumberFormat="1" applyFont="1" applyFill="1" applyBorder="1" applyAlignment="1">
      <alignment horizontal="right" wrapText="1"/>
    </xf>
    <xf numFmtId="3" fontId="16" fillId="0" borderId="40" xfId="63" applyNumberFormat="1" applyFont="1" applyFill="1" applyBorder="1" applyAlignment="1">
      <alignment horizontal="left" wrapText="1" indent="4"/>
      <protection/>
    </xf>
    <xf numFmtId="3" fontId="10" fillId="0" borderId="0" xfId="63" applyNumberFormat="1" applyFont="1" applyFill="1" applyBorder="1" applyAlignment="1">
      <alignment horizontal="center" vertical="center" wrapText="1"/>
      <protection/>
    </xf>
    <xf numFmtId="3" fontId="17" fillId="0" borderId="35" xfId="63" applyNumberFormat="1" applyFont="1" applyFill="1" applyBorder="1" applyAlignment="1">
      <alignment horizontal="center" vertical="center"/>
      <protection/>
    </xf>
    <xf numFmtId="3" fontId="17" fillId="0" borderId="36" xfId="63" applyNumberFormat="1" applyFont="1" applyFill="1" applyBorder="1" applyAlignment="1">
      <alignment horizontal="center" vertical="center"/>
      <protection/>
    </xf>
    <xf numFmtId="3" fontId="17" fillId="0" borderId="40" xfId="63" applyNumberFormat="1" applyFont="1" applyFill="1" applyBorder="1" applyAlignment="1">
      <alignment horizontal="left" wrapText="1" indent="4"/>
      <protection/>
    </xf>
    <xf numFmtId="3" fontId="17" fillId="0" borderId="36" xfId="63" applyNumberFormat="1" applyFont="1" applyFill="1" applyBorder="1" applyAlignment="1">
      <alignment horizontal="right" vertical="center"/>
      <protection/>
    </xf>
    <xf numFmtId="3" fontId="17" fillId="0" borderId="73" xfId="63" applyNumberFormat="1" applyFont="1" applyFill="1" applyBorder="1" applyAlignment="1">
      <alignment horizontal="right" vertical="center"/>
      <protection/>
    </xf>
    <xf numFmtId="3" fontId="17" fillId="0" borderId="70" xfId="63" applyNumberFormat="1" applyFont="1" applyFill="1" applyBorder="1" applyAlignment="1">
      <alignment horizontal="right"/>
      <protection/>
    </xf>
    <xf numFmtId="3" fontId="17" fillId="0" borderId="36" xfId="0" applyNumberFormat="1" applyFont="1" applyFill="1" applyBorder="1" applyAlignment="1">
      <alignment horizontal="right" wrapText="1"/>
    </xf>
    <xf numFmtId="3" fontId="17" fillId="0" borderId="74" xfId="0" applyNumberFormat="1" applyFont="1" applyFill="1" applyBorder="1" applyAlignment="1">
      <alignment horizontal="right" wrapText="1"/>
    </xf>
    <xf numFmtId="3" fontId="17" fillId="0" borderId="0" xfId="63" applyNumberFormat="1" applyFont="1" applyFill="1" applyAlignment="1">
      <alignment horizontal="center" vertical="center"/>
      <protection/>
    </xf>
    <xf numFmtId="3" fontId="17" fillId="0" borderId="39" xfId="63" applyNumberFormat="1" applyFont="1" applyFill="1" applyBorder="1" applyAlignment="1">
      <alignment horizontal="center"/>
      <protection/>
    </xf>
    <xf numFmtId="3" fontId="17" fillId="0" borderId="40" xfId="63" applyNumberFormat="1" applyFont="1" applyFill="1" applyBorder="1" applyAlignment="1">
      <alignment horizontal="center"/>
      <protection/>
    </xf>
    <xf numFmtId="3" fontId="17" fillId="0" borderId="40" xfId="63" applyNumberFormat="1" applyFont="1" applyFill="1" applyBorder="1" applyAlignment="1">
      <alignment horizontal="right"/>
      <protection/>
    </xf>
    <xf numFmtId="3" fontId="17" fillId="0" borderId="75" xfId="63" applyNumberFormat="1" applyFont="1" applyFill="1" applyBorder="1" applyAlignment="1">
      <alignment horizontal="right"/>
      <protection/>
    </xf>
    <xf numFmtId="3" fontId="17" fillId="0" borderId="40" xfId="0" applyNumberFormat="1" applyFont="1" applyFill="1" applyBorder="1" applyAlignment="1">
      <alignment horizontal="right" wrapText="1"/>
    </xf>
    <xf numFmtId="3" fontId="17" fillId="0" borderId="65" xfId="0" applyNumberFormat="1" applyFont="1" applyFill="1" applyBorder="1" applyAlignment="1">
      <alignment horizontal="right" wrapText="1"/>
    </xf>
    <xf numFmtId="3" fontId="17" fillId="0" borderId="0" xfId="63" applyNumberFormat="1" applyFont="1" applyFill="1" applyAlignment="1">
      <alignment horizontal="center"/>
      <protection/>
    </xf>
    <xf numFmtId="3" fontId="18" fillId="0" borderId="39" xfId="63" applyNumberFormat="1" applyFont="1" applyFill="1" applyBorder="1" applyAlignment="1">
      <alignment horizontal="center"/>
      <protection/>
    </xf>
    <xf numFmtId="3" fontId="18" fillId="0" borderId="40" xfId="63" applyNumberFormat="1" applyFont="1" applyFill="1" applyBorder="1" applyAlignment="1">
      <alignment horizontal="center"/>
      <protection/>
    </xf>
    <xf numFmtId="3" fontId="18" fillId="0" borderId="40" xfId="63" applyNumberFormat="1" applyFont="1" applyFill="1" applyBorder="1" applyAlignment="1">
      <alignment horizontal="left" wrapText="1" indent="4"/>
      <protection/>
    </xf>
    <xf numFmtId="3" fontId="18" fillId="0" borderId="40" xfId="63" applyNumberFormat="1" applyFont="1" applyFill="1" applyBorder="1" applyAlignment="1">
      <alignment horizontal="right"/>
      <protection/>
    </xf>
    <xf numFmtId="3" fontId="18" fillId="0" borderId="75" xfId="63" applyNumberFormat="1" applyFont="1" applyFill="1" applyBorder="1" applyAlignment="1">
      <alignment horizontal="right"/>
      <protection/>
    </xf>
    <xf numFmtId="3" fontId="18" fillId="0" borderId="70" xfId="63" applyNumberFormat="1" applyFont="1" applyFill="1" applyBorder="1" applyAlignment="1">
      <alignment horizontal="right"/>
      <protection/>
    </xf>
    <xf numFmtId="3" fontId="18" fillId="0" borderId="40" xfId="0" applyNumberFormat="1" applyFont="1" applyFill="1" applyBorder="1" applyAlignment="1">
      <alignment horizontal="right" wrapText="1"/>
    </xf>
    <xf numFmtId="3" fontId="18" fillId="0" borderId="0" xfId="63" applyNumberFormat="1" applyFont="1" applyFill="1" applyAlignment="1">
      <alignment horizontal="center" vertical="center"/>
      <protection/>
    </xf>
    <xf numFmtId="3" fontId="18" fillId="0" borderId="0" xfId="63" applyNumberFormat="1" applyFont="1" applyFill="1" applyAlignment="1">
      <alignment horizontal="center"/>
      <protection/>
    </xf>
    <xf numFmtId="3" fontId="13" fillId="0" borderId="36" xfId="63" applyNumberFormat="1" applyFont="1" applyFill="1" applyBorder="1" applyAlignment="1">
      <alignment horizontal="left" wrapText="1" indent="2"/>
      <protection/>
    </xf>
    <xf numFmtId="3" fontId="18" fillId="0" borderId="65" xfId="0" applyNumberFormat="1" applyFont="1" applyFill="1" applyBorder="1" applyAlignment="1">
      <alignment horizontal="right" wrapText="1"/>
    </xf>
    <xf numFmtId="3" fontId="6" fillId="0" borderId="0" xfId="63" applyNumberFormat="1" applyFont="1" applyFill="1" applyAlignment="1">
      <alignment horizontal="center" vertical="top"/>
      <protection/>
    </xf>
    <xf numFmtId="3" fontId="6" fillId="0" borderId="0" xfId="63" applyNumberFormat="1" applyFont="1" applyFill="1" applyBorder="1" applyAlignment="1">
      <alignment vertical="top" wrapText="1"/>
      <protection/>
    </xf>
    <xf numFmtId="3" fontId="17" fillId="0" borderId="0" xfId="63" applyNumberFormat="1" applyFont="1" applyFill="1" applyAlignment="1">
      <alignment horizontal="center" vertical="top"/>
      <protection/>
    </xf>
    <xf numFmtId="3" fontId="17" fillId="0" borderId="0" xfId="63" applyNumberFormat="1" applyFont="1" applyFill="1" applyBorder="1" applyAlignment="1">
      <alignment vertical="top" wrapText="1"/>
      <protection/>
    </xf>
    <xf numFmtId="3" fontId="17" fillId="0" borderId="0" xfId="63" applyNumberFormat="1" applyFont="1" applyFill="1" applyBorder="1">
      <alignment/>
      <protection/>
    </xf>
    <xf numFmtId="3" fontId="17" fillId="0" borderId="0" xfId="63" applyNumberFormat="1" applyFont="1" applyFill="1">
      <alignment/>
      <protection/>
    </xf>
    <xf numFmtId="3" fontId="12" fillId="0" borderId="0" xfId="63" applyNumberFormat="1" applyFont="1" applyFill="1" applyBorder="1">
      <alignment/>
      <protection/>
    </xf>
    <xf numFmtId="3" fontId="12" fillId="0" borderId="49" xfId="70" applyNumberFormat="1" applyFont="1" applyFill="1" applyBorder="1" applyAlignment="1">
      <alignment horizontal="center" vertical="center" wrapText="1"/>
      <protection/>
    </xf>
    <xf numFmtId="3" fontId="12" fillId="0" borderId="82" xfId="70" applyNumberFormat="1" applyFont="1" applyFill="1" applyBorder="1" applyAlignment="1">
      <alignment horizontal="right" wrapText="1"/>
      <protection/>
    </xf>
    <xf numFmtId="3" fontId="6" fillId="0" borderId="83" xfId="70" applyNumberFormat="1" applyFont="1" applyFill="1" applyBorder="1" applyAlignment="1">
      <alignment horizontal="right"/>
      <protection/>
    </xf>
    <xf numFmtId="3" fontId="6" fillId="0" borderId="83" xfId="64" applyNumberFormat="1" applyFont="1" applyFill="1" applyBorder="1" applyAlignment="1">
      <alignment horizontal="right"/>
      <protection/>
    </xf>
    <xf numFmtId="3" fontId="6" fillId="0" borderId="82" xfId="70" applyNumberFormat="1" applyFont="1" applyFill="1" applyBorder="1" applyAlignment="1">
      <alignment horizontal="right"/>
      <protection/>
    </xf>
    <xf numFmtId="3" fontId="12" fillId="0" borderId="84" xfId="70" applyNumberFormat="1" applyFont="1" applyFill="1" applyBorder="1" applyAlignment="1">
      <alignment horizontal="center" vertical="center" wrapText="1"/>
      <protection/>
    </xf>
    <xf numFmtId="3" fontId="12" fillId="0" borderId="85" xfId="70" applyNumberFormat="1" applyFont="1" applyFill="1" applyBorder="1" applyAlignment="1">
      <alignment horizontal="right" wrapText="1"/>
      <protection/>
    </xf>
    <xf numFmtId="3" fontId="12" fillId="0" borderId="86" xfId="70" applyNumberFormat="1" applyFont="1" applyFill="1" applyBorder="1" applyAlignment="1">
      <alignment horizontal="right"/>
      <protection/>
    </xf>
    <xf numFmtId="3" fontId="12" fillId="0" borderId="85" xfId="70" applyNumberFormat="1" applyFont="1" applyFill="1" applyBorder="1" applyAlignment="1">
      <alignment horizontal="right"/>
      <protection/>
    </xf>
    <xf numFmtId="3" fontId="17" fillId="0" borderId="75" xfId="70" applyNumberFormat="1" applyFont="1" applyFill="1" applyBorder="1" applyAlignment="1">
      <alignment horizontal="right" wrapText="1"/>
      <protection/>
    </xf>
    <xf numFmtId="3" fontId="17" fillId="0" borderId="73" xfId="70" applyNumberFormat="1" applyFont="1" applyFill="1" applyBorder="1" applyAlignment="1">
      <alignment horizontal="right"/>
      <protection/>
    </xf>
    <xf numFmtId="3" fontId="17" fillId="0" borderId="75" xfId="70" applyNumberFormat="1" applyFont="1" applyFill="1" applyBorder="1" applyAlignment="1">
      <alignment horizontal="right"/>
      <protection/>
    </xf>
    <xf numFmtId="3" fontId="23" fillId="0" borderId="0" xfId="71" applyNumberFormat="1" applyFont="1" applyFill="1" applyBorder="1" applyAlignment="1">
      <alignment horizontal="right"/>
      <protection/>
    </xf>
    <xf numFmtId="3" fontId="17" fillId="0" borderId="0" xfId="70" applyNumberFormat="1" applyFont="1" applyFill="1" applyBorder="1" applyAlignment="1">
      <alignment horizontal="right"/>
      <protection/>
    </xf>
    <xf numFmtId="3" fontId="6" fillId="0" borderId="73" xfId="70" applyNumberFormat="1" applyFont="1" applyFill="1" applyBorder="1">
      <alignment/>
      <protection/>
    </xf>
    <xf numFmtId="3" fontId="6" fillId="0" borderId="73" xfId="70" applyNumberFormat="1" applyFont="1" applyFill="1" applyBorder="1" applyAlignment="1">
      <alignment/>
      <protection/>
    </xf>
    <xf numFmtId="3" fontId="6" fillId="0" borderId="73" xfId="70" applyNumberFormat="1" applyFont="1" applyFill="1" applyBorder="1" applyAlignment="1">
      <alignment vertical="top"/>
      <protection/>
    </xf>
    <xf numFmtId="3" fontId="6" fillId="0" borderId="66" xfId="70" applyNumberFormat="1" applyFont="1" applyFill="1" applyBorder="1" applyAlignment="1">
      <alignment vertical="top"/>
      <protection/>
    </xf>
    <xf numFmtId="3" fontId="6" fillId="0" borderId="83" xfId="70" applyNumberFormat="1" applyFont="1" applyFill="1" applyBorder="1">
      <alignment/>
      <protection/>
    </xf>
    <xf numFmtId="3" fontId="6" fillId="0" borderId="83" xfId="70" applyNumberFormat="1" applyFont="1" applyFill="1" applyBorder="1" applyAlignment="1">
      <alignment horizontal="center" vertical="top" wrapText="1"/>
      <protection/>
    </xf>
    <xf numFmtId="3" fontId="6" fillId="0" borderId="83" xfId="70" applyNumberFormat="1" applyFont="1" applyFill="1" applyBorder="1" applyAlignment="1">
      <alignment/>
      <protection/>
    </xf>
    <xf numFmtId="3" fontId="6" fillId="0" borderId="83" xfId="70" applyNumberFormat="1" applyFont="1" applyFill="1" applyBorder="1" applyAlignment="1">
      <alignment vertical="top"/>
      <protection/>
    </xf>
    <xf numFmtId="3" fontId="12" fillId="0" borderId="83" xfId="70" applyNumberFormat="1" applyFont="1" applyFill="1" applyBorder="1" applyAlignment="1">
      <alignment vertical="top"/>
      <protection/>
    </xf>
    <xf numFmtId="3" fontId="6" fillId="0" borderId="83" xfId="70" applyNumberFormat="1" applyFont="1" applyFill="1" applyBorder="1" applyAlignment="1">
      <alignment vertical="top" wrapText="1"/>
      <protection/>
    </xf>
    <xf numFmtId="3" fontId="6" fillId="0" borderId="87" xfId="70" applyNumberFormat="1" applyFont="1" applyFill="1" applyBorder="1" applyAlignment="1">
      <alignment vertical="top"/>
      <protection/>
    </xf>
    <xf numFmtId="3" fontId="12" fillId="0" borderId="49" xfId="70" applyNumberFormat="1" applyFont="1" applyFill="1" applyBorder="1" applyAlignment="1">
      <alignment vertical="center"/>
      <protection/>
    </xf>
    <xf numFmtId="3" fontId="12" fillId="0" borderId="86" xfId="70" applyNumberFormat="1" applyFont="1" applyFill="1" applyBorder="1">
      <alignment/>
      <protection/>
    </xf>
    <xf numFmtId="3" fontId="12" fillId="0" borderId="84" xfId="70" applyNumberFormat="1" applyFont="1" applyFill="1" applyBorder="1" applyAlignment="1">
      <alignment vertical="center"/>
      <protection/>
    </xf>
    <xf numFmtId="3" fontId="17" fillId="0" borderId="73" xfId="70" applyNumberFormat="1" applyFont="1" applyFill="1" applyBorder="1" applyAlignment="1">
      <alignment/>
      <protection/>
    </xf>
    <xf numFmtId="3" fontId="17" fillId="0" borderId="0" xfId="70" applyNumberFormat="1" applyFont="1" applyFill="1" applyBorder="1">
      <alignment/>
      <protection/>
    </xf>
    <xf numFmtId="0" fontId="11" fillId="0" borderId="0" xfId="0" applyFont="1" applyFill="1" applyBorder="1" applyAlignment="1">
      <alignment horizontal="center"/>
    </xf>
    <xf numFmtId="0" fontId="4" fillId="0" borderId="88" xfId="0" applyFont="1" applyFill="1" applyBorder="1" applyAlignment="1">
      <alignment horizontal="center" vertical="center" wrapText="1"/>
    </xf>
    <xf numFmtId="3" fontId="2" fillId="0" borderId="46"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46" xfId="0" applyNumberFormat="1" applyFont="1" applyFill="1" applyBorder="1" applyAlignment="1">
      <alignment horizontal="right"/>
    </xf>
    <xf numFmtId="3" fontId="4" fillId="0" borderId="14" xfId="0" applyNumberFormat="1" applyFont="1" applyFill="1" applyBorder="1" applyAlignment="1">
      <alignment horizontal="right"/>
    </xf>
    <xf numFmtId="3" fontId="4" fillId="0" borderId="52" xfId="0" applyNumberFormat="1" applyFont="1" applyFill="1" applyBorder="1" applyAlignment="1">
      <alignment horizontal="right"/>
    </xf>
    <xf numFmtId="0" fontId="11" fillId="0" borderId="0" xfId="0" applyFont="1" applyFill="1" applyBorder="1" applyAlignment="1">
      <alignment horizontal="center" vertical="top"/>
    </xf>
    <xf numFmtId="3" fontId="4" fillId="0" borderId="46" xfId="0" applyNumberFormat="1" applyFont="1" applyFill="1" applyBorder="1" applyAlignment="1">
      <alignment horizontal="right" vertical="top"/>
    </xf>
    <xf numFmtId="0" fontId="11" fillId="0" borderId="0" xfId="0" applyFont="1" applyFill="1" applyBorder="1" applyAlignment="1">
      <alignment horizontal="center" vertical="center"/>
    </xf>
    <xf numFmtId="3" fontId="5" fillId="0" borderId="0" xfId="0" applyNumberFormat="1" applyFont="1" applyFill="1" applyBorder="1" applyAlignment="1">
      <alignment horizontal="right" vertical="center"/>
    </xf>
    <xf numFmtId="3" fontId="5" fillId="0" borderId="46" xfId="0" applyNumberFormat="1" applyFont="1" applyFill="1" applyBorder="1" applyAlignment="1">
      <alignment horizontal="right" vertical="center"/>
    </xf>
    <xf numFmtId="3" fontId="4" fillId="0" borderId="89" xfId="0" applyNumberFormat="1" applyFont="1" applyFill="1" applyBorder="1" applyAlignment="1">
      <alignment horizontal="right" vertical="center"/>
    </xf>
    <xf numFmtId="0" fontId="4" fillId="0" borderId="30" xfId="0" applyFont="1" applyFill="1" applyBorder="1" applyAlignment="1">
      <alignment horizontal="center"/>
    </xf>
    <xf numFmtId="0" fontId="4" fillId="0" borderId="19" xfId="0" applyFont="1" applyFill="1" applyBorder="1" applyAlignment="1">
      <alignment horizontal="center" vertical="top"/>
    </xf>
    <xf numFmtId="0" fontId="4" fillId="0" borderId="90" xfId="0" applyFont="1" applyFill="1" applyBorder="1" applyAlignment="1">
      <alignment horizontal="center"/>
    </xf>
    <xf numFmtId="0" fontId="4" fillId="0" borderId="11" xfId="0" applyFont="1" applyFill="1" applyBorder="1" applyAlignment="1">
      <alignment horizontal="center" vertical="top"/>
    </xf>
    <xf numFmtId="3" fontId="2" fillId="0" borderId="0" xfId="0" applyNumberFormat="1" applyFont="1" applyFill="1" applyBorder="1" applyAlignment="1">
      <alignment vertical="top"/>
    </xf>
    <xf numFmtId="3" fontId="2" fillId="0" borderId="0" xfId="72" applyNumberFormat="1" applyFont="1" applyFill="1" applyBorder="1" applyAlignment="1">
      <alignment vertical="center"/>
      <protection/>
    </xf>
    <xf numFmtId="0" fontId="4" fillId="0" borderId="0" xfId="0" applyFont="1" applyFill="1" applyBorder="1" applyAlignment="1">
      <alignment horizontal="center"/>
    </xf>
    <xf numFmtId="0" fontId="4" fillId="0" borderId="0" xfId="0" applyFont="1" applyFill="1" applyBorder="1" applyAlignment="1">
      <alignment/>
    </xf>
    <xf numFmtId="3" fontId="12" fillId="0" borderId="43" xfId="70" applyNumberFormat="1" applyFont="1" applyFill="1" applyBorder="1" applyAlignment="1">
      <alignment horizontal="center" vertical="center" wrapText="1"/>
      <protection/>
    </xf>
    <xf numFmtId="3" fontId="6" fillId="0" borderId="83" xfId="70" applyNumberFormat="1" applyFont="1" applyFill="1" applyBorder="1" applyAlignment="1">
      <alignment vertical="center"/>
      <protection/>
    </xf>
    <xf numFmtId="3" fontId="12" fillId="0" borderId="91" xfId="70" applyNumberFormat="1" applyFont="1" applyFill="1" applyBorder="1" applyAlignment="1">
      <alignment vertical="center"/>
      <protection/>
    </xf>
    <xf numFmtId="3" fontId="12" fillId="0" borderId="92" xfId="70" applyNumberFormat="1" applyFont="1" applyFill="1" applyBorder="1" applyAlignment="1">
      <alignment vertical="center"/>
      <protection/>
    </xf>
    <xf numFmtId="0" fontId="6" fillId="0" borderId="36" xfId="70" applyFont="1" applyFill="1" applyBorder="1" applyAlignment="1">
      <alignment horizontal="left" vertical="center" wrapText="1" indent="1"/>
      <protection/>
    </xf>
    <xf numFmtId="3" fontId="17" fillId="0" borderId="86" xfId="70" applyNumberFormat="1" applyFont="1" applyFill="1" applyBorder="1" applyAlignment="1">
      <alignment/>
      <protection/>
    </xf>
    <xf numFmtId="0" fontId="12" fillId="0" borderId="36" xfId="70" applyFont="1" applyFill="1" applyBorder="1" applyAlignment="1">
      <alignment horizontal="left" vertical="center" wrapText="1"/>
      <protection/>
    </xf>
    <xf numFmtId="3" fontId="12" fillId="0" borderId="86" xfId="70" applyNumberFormat="1" applyFont="1" applyFill="1" applyBorder="1" applyAlignment="1">
      <alignment/>
      <protection/>
    </xf>
    <xf numFmtId="3" fontId="12" fillId="0" borderId="93" xfId="70" applyNumberFormat="1" applyFont="1" applyFill="1" applyBorder="1" applyAlignment="1">
      <alignment vertical="center"/>
      <protection/>
    </xf>
    <xf numFmtId="3" fontId="11" fillId="0" borderId="39" xfId="63" applyNumberFormat="1" applyFont="1" applyFill="1" applyBorder="1" applyAlignment="1">
      <alignment horizontal="center"/>
      <protection/>
    </xf>
    <xf numFmtId="0" fontId="6" fillId="0" borderId="0" xfId="63" applyNumberFormat="1" applyFont="1" applyFill="1" applyBorder="1" applyAlignment="1">
      <alignment horizontal="center"/>
      <protection/>
    </xf>
    <xf numFmtId="3" fontId="2" fillId="0" borderId="35" xfId="63" applyNumberFormat="1" applyFont="1" applyFill="1" applyBorder="1" applyAlignment="1">
      <alignment vertical="center" wrapText="1"/>
      <protection/>
    </xf>
    <xf numFmtId="3" fontId="2" fillId="0" borderId="74" xfId="0" applyNumberFormat="1" applyFont="1" applyFill="1" applyBorder="1" applyAlignment="1">
      <alignment horizontal="right" vertical="center" wrapText="1"/>
    </xf>
    <xf numFmtId="3" fontId="4" fillId="0" borderId="37" xfId="63" applyNumberFormat="1" applyFont="1" applyFill="1" applyBorder="1" applyAlignment="1">
      <alignment horizontal="center" vertical="center" wrapText="1"/>
      <protection/>
    </xf>
    <xf numFmtId="3" fontId="4" fillId="0" borderId="93" xfId="63" applyNumberFormat="1" applyFont="1" applyFill="1" applyBorder="1" applyAlignment="1">
      <alignment vertical="center"/>
      <protection/>
    </xf>
    <xf numFmtId="0" fontId="6" fillId="0" borderId="0" xfId="63" applyNumberFormat="1" applyFont="1" applyFill="1" applyBorder="1" applyAlignment="1">
      <alignment horizontal="center" vertical="top"/>
      <protection/>
    </xf>
    <xf numFmtId="3" fontId="6" fillId="0" borderId="0" xfId="63" applyNumberFormat="1" applyFont="1" applyFill="1" applyAlignment="1">
      <alignment vertical="top"/>
      <protection/>
    </xf>
    <xf numFmtId="0" fontId="5" fillId="0" borderId="0" xfId="72" applyFont="1" applyFill="1" applyBorder="1" applyAlignment="1">
      <alignment horizontal="right" wrapText="1"/>
      <protection/>
    </xf>
    <xf numFmtId="3" fontId="5" fillId="0" borderId="0" xfId="72" applyNumberFormat="1" applyFont="1" applyFill="1" applyBorder="1">
      <alignment/>
      <protection/>
    </xf>
    <xf numFmtId="3" fontId="2" fillId="0" borderId="0" xfId="0" applyNumberFormat="1" applyFont="1" applyFill="1" applyAlignment="1">
      <alignment/>
    </xf>
    <xf numFmtId="0" fontId="20" fillId="0" borderId="0" xfId="0" applyFont="1" applyFill="1" applyAlignment="1">
      <alignment horizontal="center"/>
    </xf>
    <xf numFmtId="0" fontId="20" fillId="0" borderId="0" xfId="0" applyFont="1" applyFill="1" applyAlignment="1">
      <alignment horizontal="center" vertical="top"/>
    </xf>
    <xf numFmtId="0" fontId="20" fillId="0" borderId="0" xfId="0" applyFont="1" applyFill="1" applyAlignment="1">
      <alignment horizontal="center" vertical="center"/>
    </xf>
    <xf numFmtId="3" fontId="17" fillId="0" borderId="0" xfId="68" applyNumberFormat="1" applyFont="1" applyFill="1" applyBorder="1" applyAlignment="1">
      <alignment vertical="center" wrapText="1"/>
      <protection/>
    </xf>
    <xf numFmtId="3" fontId="6" fillId="0" borderId="0" xfId="0" applyNumberFormat="1" applyFont="1" applyFill="1" applyAlignment="1">
      <alignment/>
    </xf>
    <xf numFmtId="3" fontId="12" fillId="0" borderId="30" xfId="0" applyNumberFormat="1" applyFont="1" applyFill="1" applyBorder="1" applyAlignment="1">
      <alignment horizontal="center"/>
    </xf>
    <xf numFmtId="3" fontId="17" fillId="0" borderId="0" xfId="0" applyNumberFormat="1" applyFont="1" applyFill="1" applyAlignment="1">
      <alignment/>
    </xf>
    <xf numFmtId="3" fontId="12" fillId="0" borderId="0" xfId="0" applyNumberFormat="1" applyFont="1" applyFill="1" applyAlignment="1">
      <alignment/>
    </xf>
    <xf numFmtId="3" fontId="20" fillId="0" borderId="0" xfId="0" applyNumberFormat="1" applyFont="1" applyFill="1" applyAlignment="1">
      <alignment horizontal="center"/>
    </xf>
    <xf numFmtId="3" fontId="20" fillId="0" borderId="0" xfId="0" applyNumberFormat="1" applyFont="1" applyFill="1" applyBorder="1" applyAlignment="1">
      <alignment horizontal="center"/>
    </xf>
    <xf numFmtId="3" fontId="31" fillId="0" borderId="0" xfId="0" applyNumberFormat="1" applyFont="1" applyFill="1" applyAlignment="1">
      <alignment horizontal="center"/>
    </xf>
    <xf numFmtId="3" fontId="32" fillId="0" borderId="0" xfId="0" applyNumberFormat="1" applyFont="1" applyFill="1" applyAlignment="1">
      <alignment horizontal="center"/>
    </xf>
    <xf numFmtId="3" fontId="17" fillId="0" borderId="36" xfId="63" applyNumberFormat="1" applyFont="1" applyFill="1" applyBorder="1" applyAlignment="1">
      <alignment vertical="center" wrapText="1"/>
      <protection/>
    </xf>
    <xf numFmtId="3" fontId="33" fillId="0" borderId="35" xfId="63" applyNumberFormat="1" applyFont="1" applyFill="1" applyBorder="1" applyAlignment="1">
      <alignment horizontal="center" vertical="center"/>
      <protection/>
    </xf>
    <xf numFmtId="3" fontId="33" fillId="0" borderId="36" xfId="63" applyNumberFormat="1" applyFont="1" applyFill="1" applyBorder="1" applyAlignment="1">
      <alignment horizontal="center" vertical="center"/>
      <protection/>
    </xf>
    <xf numFmtId="3" fontId="33" fillId="0" borderId="36" xfId="63" applyNumberFormat="1" applyFont="1" applyFill="1" applyBorder="1" applyAlignment="1">
      <alignment horizontal="left" vertical="center" wrapText="1" indent="3"/>
      <protection/>
    </xf>
    <xf numFmtId="3" fontId="33" fillId="0" borderId="36" xfId="63" applyNumberFormat="1" applyFont="1" applyFill="1" applyBorder="1" applyAlignment="1">
      <alignment horizontal="right" vertical="center"/>
      <protection/>
    </xf>
    <xf numFmtId="3" fontId="33" fillId="0" borderId="73" xfId="63" applyNumberFormat="1" applyFont="1" applyFill="1" applyBorder="1" applyAlignment="1">
      <alignment horizontal="right" vertical="center"/>
      <protection/>
    </xf>
    <xf numFmtId="3" fontId="34" fillId="0" borderId="70" xfId="63" applyNumberFormat="1" applyFont="1" applyFill="1" applyBorder="1" applyAlignment="1">
      <alignment horizontal="right" vertical="center"/>
      <protection/>
    </xf>
    <xf numFmtId="3" fontId="33" fillId="0" borderId="36" xfId="0" applyNumberFormat="1" applyFont="1" applyFill="1" applyBorder="1" applyAlignment="1">
      <alignment horizontal="right" vertical="center" wrapText="1"/>
    </xf>
    <xf numFmtId="3" fontId="33" fillId="0" borderId="74" xfId="0" applyNumberFormat="1" applyFont="1" applyFill="1" applyBorder="1" applyAlignment="1">
      <alignment horizontal="right" vertical="center" wrapText="1"/>
    </xf>
    <xf numFmtId="3" fontId="33" fillId="0" borderId="0" xfId="63" applyNumberFormat="1" applyFont="1" applyFill="1" applyAlignment="1">
      <alignment horizontal="center" vertical="center"/>
      <protection/>
    </xf>
    <xf numFmtId="3" fontId="33" fillId="0" borderId="40" xfId="63" applyNumberFormat="1" applyFont="1" applyFill="1" applyBorder="1" applyAlignment="1">
      <alignment horizontal="left" wrapText="1" indent="4"/>
      <protection/>
    </xf>
    <xf numFmtId="3" fontId="33" fillId="0" borderId="70" xfId="63" applyNumberFormat="1" applyFont="1" applyFill="1" applyBorder="1" applyAlignment="1">
      <alignment horizontal="right"/>
      <protection/>
    </xf>
    <xf numFmtId="3" fontId="33" fillId="0" borderId="39" xfId="63" applyNumberFormat="1" applyFont="1" applyFill="1" applyBorder="1" applyAlignment="1">
      <alignment horizontal="center"/>
      <protection/>
    </xf>
    <xf numFmtId="3" fontId="33" fillId="0" borderId="40" xfId="63" applyNumberFormat="1" applyFont="1" applyFill="1" applyBorder="1" applyAlignment="1">
      <alignment horizontal="center"/>
      <protection/>
    </xf>
    <xf numFmtId="3" fontId="33" fillId="0" borderId="40" xfId="63" applyNumberFormat="1" applyFont="1" applyFill="1" applyBorder="1" applyAlignment="1">
      <alignment horizontal="right"/>
      <protection/>
    </xf>
    <xf numFmtId="3" fontId="33" fillId="0" borderId="75" xfId="63" applyNumberFormat="1" applyFont="1" applyFill="1" applyBorder="1" applyAlignment="1">
      <alignment horizontal="right"/>
      <protection/>
    </xf>
    <xf numFmtId="3" fontId="33" fillId="0" borderId="40" xfId="0" applyNumberFormat="1" applyFont="1" applyFill="1" applyBorder="1" applyAlignment="1">
      <alignment horizontal="right" wrapText="1"/>
    </xf>
    <xf numFmtId="3" fontId="33" fillId="0" borderId="65" xfId="0" applyNumberFormat="1" applyFont="1" applyFill="1" applyBorder="1" applyAlignment="1">
      <alignment horizontal="right" wrapText="1"/>
    </xf>
    <xf numFmtId="3" fontId="33" fillId="0" borderId="0" xfId="63" applyNumberFormat="1" applyFont="1" applyFill="1" applyAlignment="1">
      <alignment horizontal="center"/>
      <protection/>
    </xf>
    <xf numFmtId="3" fontId="34" fillId="0" borderId="39" xfId="63" applyNumberFormat="1" applyFont="1" applyFill="1" applyBorder="1" applyAlignment="1">
      <alignment horizontal="center"/>
      <protection/>
    </xf>
    <xf numFmtId="3" fontId="34" fillId="0" borderId="40" xfId="63" applyNumberFormat="1" applyFont="1" applyFill="1" applyBorder="1" applyAlignment="1">
      <alignment horizontal="center"/>
      <protection/>
    </xf>
    <xf numFmtId="3" fontId="34" fillId="0" borderId="40" xfId="63" applyNumberFormat="1" applyFont="1" applyFill="1" applyBorder="1" applyAlignment="1">
      <alignment horizontal="left" wrapText="1" indent="4"/>
      <protection/>
    </xf>
    <xf numFmtId="3" fontId="34" fillId="0" borderId="40" xfId="63" applyNumberFormat="1" applyFont="1" applyFill="1" applyBorder="1" applyAlignment="1">
      <alignment horizontal="right"/>
      <protection/>
    </xf>
    <xf numFmtId="3" fontId="34" fillId="0" borderId="75" xfId="63" applyNumberFormat="1" applyFont="1" applyFill="1" applyBorder="1" applyAlignment="1">
      <alignment horizontal="right"/>
      <protection/>
    </xf>
    <xf numFmtId="3" fontId="34" fillId="0" borderId="70" xfId="63" applyNumberFormat="1" applyFont="1" applyFill="1" applyBorder="1" applyAlignment="1">
      <alignment horizontal="right"/>
      <protection/>
    </xf>
    <xf numFmtId="3" fontId="34" fillId="0" borderId="40" xfId="0" applyNumberFormat="1" applyFont="1" applyFill="1" applyBorder="1" applyAlignment="1">
      <alignment horizontal="right" wrapText="1"/>
    </xf>
    <xf numFmtId="3" fontId="34" fillId="0" borderId="0" xfId="63" applyNumberFormat="1" applyFont="1" applyFill="1" applyAlignment="1">
      <alignment horizontal="center" vertical="center"/>
      <protection/>
    </xf>
    <xf numFmtId="3" fontId="34" fillId="0" borderId="0" xfId="63" applyNumberFormat="1" applyFont="1" applyFill="1" applyAlignment="1">
      <alignment horizontal="center"/>
      <protection/>
    </xf>
    <xf numFmtId="3" fontId="11" fillId="0" borderId="41" xfId="0" applyNumberFormat="1" applyFont="1" applyFill="1" applyBorder="1" applyAlignment="1">
      <alignment horizontal="right" vertical="center" wrapText="1"/>
    </xf>
    <xf numFmtId="3" fontId="11" fillId="0" borderId="40" xfId="0" applyNumberFormat="1" applyFont="1" applyFill="1" applyBorder="1" applyAlignment="1">
      <alignment horizontal="right" wrapText="1"/>
    </xf>
    <xf numFmtId="3" fontId="11" fillId="0" borderId="40" xfId="63" applyNumberFormat="1" applyFont="1" applyFill="1" applyBorder="1" applyAlignment="1">
      <alignment horizontal="right"/>
      <protection/>
    </xf>
    <xf numFmtId="3" fontId="11" fillId="0" borderId="75" xfId="63" applyNumberFormat="1" applyFont="1" applyFill="1" applyBorder="1" applyAlignment="1">
      <alignment horizontal="right"/>
      <protection/>
    </xf>
    <xf numFmtId="3" fontId="14" fillId="0" borderId="94" xfId="63" applyNumberFormat="1" applyFont="1" applyFill="1" applyBorder="1" applyAlignment="1">
      <alignment horizontal="center"/>
      <protection/>
    </xf>
    <xf numFmtId="3" fontId="14" fillId="0" borderId="95" xfId="63" applyNumberFormat="1" applyFont="1" applyFill="1" applyBorder="1" applyAlignment="1">
      <alignment horizontal="center"/>
      <protection/>
    </xf>
    <xf numFmtId="3" fontId="14" fillId="0" borderId="95" xfId="63" applyNumberFormat="1" applyFont="1" applyFill="1" applyBorder="1" applyAlignment="1">
      <alignment wrapText="1"/>
      <protection/>
    </xf>
    <xf numFmtId="3" fontId="14" fillId="0" borderId="95" xfId="63" applyNumberFormat="1" applyFont="1" applyFill="1" applyBorder="1" applyAlignment="1">
      <alignment horizontal="right"/>
      <protection/>
    </xf>
    <xf numFmtId="3" fontId="14" fillId="0" borderId="96" xfId="63" applyNumberFormat="1" applyFont="1" applyFill="1" applyBorder="1" applyAlignment="1">
      <alignment horizontal="right"/>
      <protection/>
    </xf>
    <xf numFmtId="3" fontId="14" fillId="0" borderId="97" xfId="63" applyNumberFormat="1" applyFont="1" applyFill="1" applyBorder="1" applyAlignment="1">
      <alignment horizontal="right"/>
      <protection/>
    </xf>
    <xf numFmtId="3" fontId="14" fillId="0" borderId="95" xfId="0" applyNumberFormat="1" applyFont="1" applyFill="1" applyBorder="1" applyAlignment="1">
      <alignment horizontal="right" wrapText="1"/>
    </xf>
    <xf numFmtId="3" fontId="14" fillId="0" borderId="98" xfId="0" applyNumberFormat="1" applyFont="1" applyFill="1" applyBorder="1" applyAlignment="1">
      <alignment horizontal="right" wrapText="1"/>
    </xf>
    <xf numFmtId="0" fontId="10" fillId="0" borderId="0" xfId="63" applyNumberFormat="1" applyFont="1" applyFill="1" applyBorder="1" applyAlignment="1">
      <alignment horizontal="center" vertical="center"/>
      <protection/>
    </xf>
    <xf numFmtId="0" fontId="22" fillId="0" borderId="0" xfId="63" applyNumberFormat="1" applyFont="1" applyFill="1" applyBorder="1" applyAlignment="1">
      <alignment horizontal="center" vertical="center"/>
      <protection/>
    </xf>
    <xf numFmtId="3" fontId="6" fillId="0" borderId="0" xfId="63" applyNumberFormat="1" applyFont="1" applyFill="1" applyAlignment="1">
      <alignment horizontal="right" vertical="top"/>
      <protection/>
    </xf>
    <xf numFmtId="3" fontId="12" fillId="0" borderId="75" xfId="70" applyNumberFormat="1" applyFont="1" applyFill="1" applyBorder="1" applyAlignment="1">
      <alignment horizontal="right" wrapText="1"/>
      <protection/>
    </xf>
    <xf numFmtId="3" fontId="6" fillId="0" borderId="73" xfId="70" applyNumberFormat="1" applyFont="1" applyFill="1" applyBorder="1" applyAlignment="1">
      <alignment horizontal="right"/>
      <protection/>
    </xf>
    <xf numFmtId="3" fontId="6" fillId="0" borderId="75" xfId="70" applyNumberFormat="1" applyFont="1" applyFill="1" applyBorder="1" applyAlignment="1">
      <alignment horizontal="right"/>
      <protection/>
    </xf>
    <xf numFmtId="0" fontId="20" fillId="0" borderId="0" xfId="71" applyFont="1" applyFill="1" applyBorder="1" applyAlignment="1">
      <alignment horizontal="center" vertical="center" wrapText="1"/>
      <protection/>
    </xf>
    <xf numFmtId="3" fontId="20" fillId="0" borderId="0" xfId="71" applyNumberFormat="1" applyFont="1" applyFill="1" applyBorder="1" applyAlignment="1">
      <alignment horizontal="center" vertical="top"/>
      <protection/>
    </xf>
    <xf numFmtId="3" fontId="20" fillId="0" borderId="0" xfId="71" applyNumberFormat="1" applyFont="1" applyFill="1" applyBorder="1" applyAlignment="1">
      <alignment horizontal="center" vertical="center"/>
      <protection/>
    </xf>
    <xf numFmtId="3" fontId="20" fillId="0" borderId="0" xfId="71" applyNumberFormat="1" applyFont="1" applyFill="1" applyBorder="1" applyAlignment="1">
      <alignment horizontal="center"/>
      <protection/>
    </xf>
    <xf numFmtId="0" fontId="31" fillId="0" borderId="0" xfId="70" applyFont="1" applyFill="1" applyBorder="1" applyAlignment="1">
      <alignment horizontal="center" vertical="center"/>
      <protection/>
    </xf>
    <xf numFmtId="3" fontId="6" fillId="0" borderId="0" xfId="61" applyNumberFormat="1" applyFont="1" applyFill="1" applyBorder="1" applyAlignment="1">
      <alignment horizontal="center" vertical="center"/>
      <protection/>
    </xf>
    <xf numFmtId="3" fontId="6" fillId="0" borderId="0" xfId="61" applyNumberFormat="1" applyFont="1" applyFill="1" applyBorder="1" applyAlignment="1">
      <alignment horizontal="right"/>
      <protection/>
    </xf>
    <xf numFmtId="0" fontId="17" fillId="0" borderId="0" xfId="61" applyFont="1" applyFill="1" applyBorder="1">
      <alignment/>
      <protection/>
    </xf>
    <xf numFmtId="3" fontId="6" fillId="0" borderId="39" xfId="63" applyNumberFormat="1" applyFont="1" applyFill="1" applyBorder="1" applyAlignment="1">
      <alignment horizontal="center"/>
      <protection/>
    </xf>
    <xf numFmtId="3" fontId="6" fillId="0" borderId="40" xfId="63" applyNumberFormat="1" applyFont="1" applyFill="1" applyBorder="1" applyAlignment="1">
      <alignment horizontal="center" textRotation="90"/>
      <protection/>
    </xf>
    <xf numFmtId="0" fontId="21" fillId="0" borderId="40" xfId="71" applyFont="1" applyFill="1" applyBorder="1" applyAlignment="1">
      <alignment horizontal="left" wrapText="1"/>
      <protection/>
    </xf>
    <xf numFmtId="0" fontId="6" fillId="0" borderId="40" xfId="70" applyFont="1" applyFill="1" applyBorder="1" applyAlignment="1">
      <alignment horizontal="center" textRotation="90" wrapText="1"/>
      <protection/>
    </xf>
    <xf numFmtId="0" fontId="17" fillId="0" borderId="0" xfId="70" applyFont="1" applyFill="1" applyBorder="1" applyAlignment="1">
      <alignment/>
      <protection/>
    </xf>
    <xf numFmtId="0" fontId="15" fillId="0" borderId="0" xfId="0" applyFont="1" applyFill="1" applyAlignment="1">
      <alignment/>
    </xf>
    <xf numFmtId="3" fontId="12" fillId="0" borderId="45" xfId="70" applyNumberFormat="1" applyFont="1" applyFill="1" applyBorder="1" applyAlignment="1">
      <alignment horizontal="right" vertical="center"/>
      <protection/>
    </xf>
    <xf numFmtId="0" fontId="6" fillId="0" borderId="39" xfId="71" applyFont="1" applyFill="1" applyBorder="1" applyAlignment="1">
      <alignment horizontal="center"/>
      <protection/>
    </xf>
    <xf numFmtId="0" fontId="6" fillId="0" borderId="40" xfId="71" applyFont="1" applyFill="1" applyBorder="1" applyAlignment="1">
      <alignment horizontal="center"/>
      <protection/>
    </xf>
    <xf numFmtId="0" fontId="21" fillId="0" borderId="40" xfId="71" applyFont="1" applyFill="1" applyBorder="1" applyAlignment="1">
      <alignment horizontal="left"/>
      <protection/>
    </xf>
    <xf numFmtId="0" fontId="12" fillId="0" borderId="40" xfId="71" applyFont="1" applyFill="1" applyBorder="1" applyAlignment="1">
      <alignment horizontal="center"/>
      <protection/>
    </xf>
    <xf numFmtId="3" fontId="6" fillId="0" borderId="83" xfId="70" applyNumberFormat="1" applyFont="1" applyFill="1" applyBorder="1" applyAlignment="1">
      <alignment horizontal="right" vertical="center"/>
      <protection/>
    </xf>
    <xf numFmtId="3" fontId="12" fillId="0" borderId="38" xfId="64" applyNumberFormat="1" applyFont="1" applyFill="1" applyBorder="1" applyAlignment="1">
      <alignment horizontal="right" vertical="center" wrapText="1"/>
      <protection/>
    </xf>
    <xf numFmtId="3" fontId="12" fillId="0" borderId="43" xfId="64" applyNumberFormat="1" applyFont="1" applyFill="1" applyBorder="1" applyAlignment="1">
      <alignment horizontal="right" vertical="center" wrapText="1"/>
      <protection/>
    </xf>
    <xf numFmtId="3" fontId="17" fillId="0" borderId="38" xfId="64" applyNumberFormat="1" applyFont="1" applyFill="1" applyBorder="1" applyAlignment="1">
      <alignment horizontal="right" vertical="center" wrapText="1"/>
      <protection/>
    </xf>
    <xf numFmtId="3" fontId="12" fillId="0" borderId="91" xfId="64" applyNumberFormat="1" applyFont="1" applyFill="1" applyBorder="1" applyAlignment="1">
      <alignment horizontal="right" vertical="center" wrapText="1"/>
      <protection/>
    </xf>
    <xf numFmtId="3" fontId="12" fillId="0" borderId="45" xfId="64" applyNumberFormat="1" applyFont="1" applyFill="1" applyBorder="1" applyAlignment="1">
      <alignment horizontal="right" vertical="center" wrapText="1"/>
      <protection/>
    </xf>
    <xf numFmtId="3" fontId="12" fillId="0" borderId="99" xfId="64" applyNumberFormat="1" applyFont="1" applyFill="1" applyBorder="1" applyAlignment="1">
      <alignment horizontal="right" vertical="center" wrapText="1"/>
      <protection/>
    </xf>
    <xf numFmtId="3" fontId="17" fillId="0" borderId="45" xfId="64" applyNumberFormat="1" applyFont="1" applyFill="1" applyBorder="1" applyAlignment="1">
      <alignment horizontal="right" vertical="center" wrapText="1"/>
      <protection/>
    </xf>
    <xf numFmtId="3" fontId="12" fillId="0" borderId="100" xfId="64" applyNumberFormat="1" applyFont="1" applyFill="1" applyBorder="1" applyAlignment="1">
      <alignment horizontal="right" vertical="center" wrapText="1"/>
      <protection/>
    </xf>
    <xf numFmtId="3" fontId="6" fillId="0" borderId="36" xfId="70" applyNumberFormat="1" applyFont="1" applyFill="1" applyBorder="1" applyAlignment="1">
      <alignment horizontal="right" vertical="center"/>
      <protection/>
    </xf>
    <xf numFmtId="0" fontId="6" fillId="0" borderId="36" xfId="70" applyFont="1" applyFill="1" applyBorder="1" applyAlignment="1">
      <alignment horizontal="left" wrapText="1" indent="1"/>
      <protection/>
    </xf>
    <xf numFmtId="0" fontId="4" fillId="0" borderId="10" xfId="0" applyFont="1" applyFill="1" applyBorder="1" applyAlignment="1">
      <alignment/>
    </xf>
    <xf numFmtId="0" fontId="19" fillId="0" borderId="10" xfId="0" applyFont="1" applyFill="1" applyBorder="1" applyAlignment="1">
      <alignment/>
    </xf>
    <xf numFmtId="0" fontId="4" fillId="0" borderId="14" xfId="0" applyFont="1" applyFill="1" applyBorder="1" applyAlignment="1">
      <alignment/>
    </xf>
    <xf numFmtId="0" fontId="4" fillId="0" borderId="10" xfId="0" applyFont="1" applyFill="1" applyBorder="1" applyAlignment="1">
      <alignment vertical="top"/>
    </xf>
    <xf numFmtId="3" fontId="4" fillId="0" borderId="0" xfId="0" applyNumberFormat="1" applyFont="1" applyFill="1" applyBorder="1" applyAlignment="1">
      <alignment horizontal="right" vertical="top"/>
    </xf>
    <xf numFmtId="0" fontId="4" fillId="0" borderId="62" xfId="0" applyFont="1" applyFill="1" applyBorder="1" applyAlignment="1">
      <alignment vertical="center"/>
    </xf>
    <xf numFmtId="0" fontId="19" fillId="0" borderId="10" xfId="0" applyFont="1" applyFill="1" applyBorder="1" applyAlignment="1">
      <alignment vertical="center"/>
    </xf>
    <xf numFmtId="0" fontId="4" fillId="0" borderId="61" xfId="0" applyFont="1" applyFill="1" applyBorder="1" applyAlignment="1">
      <alignment vertical="center"/>
    </xf>
    <xf numFmtId="3" fontId="4" fillId="0" borderId="19" xfId="0" applyNumberFormat="1" applyFont="1" applyFill="1" applyBorder="1" applyAlignment="1">
      <alignment horizontal="right" vertical="center"/>
    </xf>
    <xf numFmtId="0" fontId="4" fillId="0" borderId="0" xfId="0" applyFont="1" applyFill="1" applyBorder="1" applyAlignment="1">
      <alignment vertical="center"/>
    </xf>
    <xf numFmtId="3" fontId="4" fillId="0" borderId="0" xfId="0" applyNumberFormat="1" applyFont="1" applyFill="1" applyBorder="1" applyAlignment="1">
      <alignment horizontal="right"/>
    </xf>
    <xf numFmtId="0" fontId="0" fillId="0" borderId="0" xfId="0" applyFont="1" applyFill="1" applyBorder="1" applyAlignment="1">
      <alignment/>
    </xf>
    <xf numFmtId="3" fontId="4" fillId="0" borderId="101" xfId="0" applyNumberFormat="1" applyFont="1" applyFill="1" applyBorder="1" applyAlignment="1">
      <alignment vertical="center"/>
    </xf>
    <xf numFmtId="3" fontId="4" fillId="0" borderId="46" xfId="62" applyNumberFormat="1" applyFont="1" applyFill="1" applyBorder="1" applyAlignment="1">
      <alignment vertical="center"/>
      <protection/>
    </xf>
    <xf numFmtId="3" fontId="10" fillId="0" borderId="0" xfId="0" applyNumberFormat="1" applyFont="1" applyFill="1" applyBorder="1" applyAlignment="1">
      <alignment horizontal="center" vertical="top"/>
    </xf>
    <xf numFmtId="3" fontId="10" fillId="0" borderId="10" xfId="0" applyNumberFormat="1" applyFont="1" applyFill="1" applyBorder="1" applyAlignment="1">
      <alignment horizontal="center" vertical="top"/>
    </xf>
    <xf numFmtId="3" fontId="10" fillId="0" borderId="0" xfId="68" applyNumberFormat="1" applyFont="1" applyFill="1" applyBorder="1" applyAlignment="1">
      <alignment horizontal="left" vertical="top" wrapText="1" indent="1"/>
      <protection/>
    </xf>
    <xf numFmtId="3" fontId="10" fillId="0" borderId="0" xfId="0" applyNumberFormat="1" applyFont="1" applyFill="1" applyBorder="1" applyAlignment="1">
      <alignment vertical="top"/>
    </xf>
    <xf numFmtId="3" fontId="10" fillId="0" borderId="0" xfId="0" applyNumberFormat="1" applyFont="1" applyFill="1" applyBorder="1" applyAlignment="1">
      <alignment horizontal="right"/>
    </xf>
    <xf numFmtId="3" fontId="10" fillId="0" borderId="1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10" fillId="0" borderId="0" xfId="0" applyNumberFormat="1" applyFont="1" applyFill="1" applyBorder="1" applyAlignment="1">
      <alignment vertical="center"/>
    </xf>
    <xf numFmtId="3" fontId="23" fillId="0" borderId="10"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3" fontId="22" fillId="0" borderId="0" xfId="0" applyNumberFormat="1" applyFont="1" applyFill="1" applyBorder="1" applyAlignment="1">
      <alignment vertical="center"/>
    </xf>
    <xf numFmtId="3" fontId="22" fillId="0" borderId="1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3" fontId="10" fillId="0" borderId="0" xfId="68" applyNumberFormat="1" applyFont="1" applyFill="1" applyBorder="1" applyAlignment="1">
      <alignment vertical="center" wrapText="1"/>
      <protection/>
    </xf>
    <xf numFmtId="3" fontId="17" fillId="0" borderId="36" xfId="0" applyNumberFormat="1" applyFont="1" applyFill="1" applyBorder="1" applyAlignment="1">
      <alignment horizontal="right" vertical="center" wrapText="1"/>
    </xf>
    <xf numFmtId="3" fontId="17" fillId="0" borderId="74" xfId="0" applyNumberFormat="1" applyFont="1" applyFill="1" applyBorder="1" applyAlignment="1">
      <alignment horizontal="right" vertical="center" wrapText="1"/>
    </xf>
    <xf numFmtId="3" fontId="11" fillId="0" borderId="36" xfId="63" applyNumberFormat="1" applyFont="1" applyFill="1" applyBorder="1" applyAlignment="1">
      <alignment horizontal="left" wrapText="1"/>
      <protection/>
    </xf>
    <xf numFmtId="3" fontId="17" fillId="0" borderId="0" xfId="70" applyNumberFormat="1" applyFont="1" applyFill="1" applyBorder="1" applyAlignment="1">
      <alignment/>
      <protection/>
    </xf>
    <xf numFmtId="0" fontId="6" fillId="0" borderId="35" xfId="71" applyFont="1" applyFill="1" applyBorder="1" applyAlignment="1">
      <alignment horizontal="center"/>
      <protection/>
    </xf>
    <xf numFmtId="0" fontId="6" fillId="0" borderId="36" xfId="71" applyFont="1" applyFill="1" applyBorder="1" applyAlignment="1">
      <alignment horizontal="center"/>
      <protection/>
    </xf>
    <xf numFmtId="0" fontId="6" fillId="0" borderId="40" xfId="70" applyFont="1" applyFill="1" applyBorder="1" applyAlignment="1">
      <alignment horizontal="center"/>
      <protection/>
    </xf>
    <xf numFmtId="3" fontId="12" fillId="0" borderId="40" xfId="70" applyNumberFormat="1" applyFont="1" applyFill="1" applyBorder="1" applyAlignment="1">
      <alignment horizontal="center" wrapText="1"/>
      <protection/>
    </xf>
    <xf numFmtId="3" fontId="12" fillId="0" borderId="75" xfId="70" applyNumberFormat="1" applyFont="1" applyFill="1" applyBorder="1" applyAlignment="1">
      <alignment horizontal="center" wrapText="1"/>
      <protection/>
    </xf>
    <xf numFmtId="3" fontId="12" fillId="0" borderId="85" xfId="70" applyNumberFormat="1" applyFont="1" applyFill="1" applyBorder="1" applyAlignment="1">
      <alignment horizontal="center" wrapText="1"/>
      <protection/>
    </xf>
    <xf numFmtId="3" fontId="12" fillId="0" borderId="82" xfId="70" applyNumberFormat="1" applyFont="1" applyFill="1" applyBorder="1" applyAlignment="1">
      <alignment horizontal="center" wrapText="1"/>
      <protection/>
    </xf>
    <xf numFmtId="3" fontId="6" fillId="0" borderId="36" xfId="70" applyNumberFormat="1" applyFont="1" applyFill="1" applyBorder="1" applyAlignment="1">
      <alignment/>
      <protection/>
    </xf>
    <xf numFmtId="0" fontId="6" fillId="0" borderId="35" xfId="70" applyFont="1" applyFill="1" applyBorder="1" applyAlignment="1">
      <alignment vertical="top"/>
      <protection/>
    </xf>
    <xf numFmtId="3" fontId="6" fillId="0" borderId="36" xfId="70" applyNumberFormat="1" applyFont="1" applyFill="1" applyBorder="1" applyAlignment="1">
      <alignment vertical="top"/>
      <protection/>
    </xf>
    <xf numFmtId="3" fontId="6" fillId="0" borderId="0" xfId="70" applyNumberFormat="1" applyFont="1" applyFill="1" applyBorder="1" applyAlignment="1">
      <alignment vertical="top"/>
      <protection/>
    </xf>
    <xf numFmtId="0" fontId="6" fillId="0" borderId="102" xfId="70" applyFont="1" applyFill="1" applyBorder="1" applyAlignment="1">
      <alignment/>
      <protection/>
    </xf>
    <xf numFmtId="0" fontId="6" fillId="0" borderId="103" xfId="70" applyFont="1" applyFill="1" applyBorder="1" applyAlignment="1">
      <alignment horizontal="center"/>
      <protection/>
    </xf>
    <xf numFmtId="0" fontId="21" fillId="0" borderId="103" xfId="70" applyFont="1" applyFill="1" applyBorder="1" applyAlignment="1">
      <alignment horizontal="left" wrapText="1"/>
      <protection/>
    </xf>
    <xf numFmtId="0" fontId="6" fillId="0" borderId="103" xfId="70" applyFont="1" applyFill="1" applyBorder="1" applyAlignment="1">
      <alignment horizontal="center" wrapText="1"/>
      <protection/>
    </xf>
    <xf numFmtId="3" fontId="6" fillId="0" borderId="103" xfId="70" applyNumberFormat="1" applyFont="1" applyFill="1" applyBorder="1" applyAlignment="1">
      <alignment/>
      <protection/>
    </xf>
    <xf numFmtId="3" fontId="12" fillId="0" borderId="103" xfId="70" applyNumberFormat="1" applyFont="1" applyFill="1" applyBorder="1" applyAlignment="1">
      <alignment/>
      <protection/>
    </xf>
    <xf numFmtId="3" fontId="12" fillId="0" borderId="104" xfId="70" applyNumberFormat="1" applyFont="1" applyFill="1" applyBorder="1" applyAlignment="1">
      <alignment/>
      <protection/>
    </xf>
    <xf numFmtId="3" fontId="12" fillId="0" borderId="92" xfId="70" applyNumberFormat="1" applyFont="1" applyFill="1" applyBorder="1" applyAlignment="1">
      <alignment/>
      <protection/>
    </xf>
    <xf numFmtId="0" fontId="5" fillId="0" borderId="0" xfId="0" applyFont="1" applyFill="1" applyAlignment="1">
      <alignment horizontal="left" wrapText="1" indent="5"/>
    </xf>
    <xf numFmtId="0" fontId="2" fillId="0" borderId="0" xfId="0" applyFont="1" applyFill="1" applyAlignment="1">
      <alignment horizontal="left" indent="8"/>
    </xf>
    <xf numFmtId="3" fontId="11" fillId="0" borderId="65" xfId="0" applyNumberFormat="1" applyFont="1" applyFill="1" applyBorder="1" applyAlignment="1">
      <alignment horizontal="right" wrapText="1"/>
    </xf>
    <xf numFmtId="3" fontId="18" fillId="0" borderId="70" xfId="63" applyNumberFormat="1" applyFont="1" applyFill="1" applyBorder="1" applyAlignment="1">
      <alignment horizontal="right" vertical="center"/>
      <protection/>
    </xf>
    <xf numFmtId="3" fontId="2" fillId="0" borderId="105" xfId="62" applyNumberFormat="1" applyFont="1" applyFill="1" applyBorder="1" applyAlignment="1">
      <alignment horizontal="center" vertical="center" wrapText="1"/>
      <protection/>
    </xf>
    <xf numFmtId="3" fontId="11" fillId="0" borderId="40" xfId="63" applyNumberFormat="1" applyFont="1" applyFill="1" applyBorder="1" applyAlignment="1">
      <alignment horizontal="right" vertical="center"/>
      <protection/>
    </xf>
    <xf numFmtId="3" fontId="11" fillId="0" borderId="75" xfId="63" applyNumberFormat="1" applyFont="1" applyFill="1" applyBorder="1" applyAlignment="1">
      <alignment horizontal="right" vertical="center"/>
      <protection/>
    </xf>
    <xf numFmtId="3" fontId="13" fillId="0" borderId="39" xfId="63" applyNumberFormat="1" applyFont="1" applyFill="1" applyBorder="1" applyAlignment="1">
      <alignment horizontal="center" vertical="center"/>
      <protection/>
    </xf>
    <xf numFmtId="3" fontId="13" fillId="0" borderId="40" xfId="63" applyNumberFormat="1" applyFont="1" applyFill="1" applyBorder="1" applyAlignment="1">
      <alignment horizontal="center" vertical="center"/>
      <protection/>
    </xf>
    <xf numFmtId="3" fontId="13" fillId="0" borderId="40" xfId="63" applyNumberFormat="1" applyFont="1" applyFill="1" applyBorder="1" applyAlignment="1">
      <alignment horizontal="right" vertical="center"/>
      <protection/>
    </xf>
    <xf numFmtId="3" fontId="13" fillId="0" borderId="75" xfId="63" applyNumberFormat="1" applyFont="1" applyFill="1" applyBorder="1" applyAlignment="1">
      <alignment horizontal="right" vertical="center"/>
      <protection/>
    </xf>
    <xf numFmtId="3" fontId="11" fillId="0" borderId="46" xfId="0" applyNumberFormat="1" applyFont="1" applyFill="1" applyBorder="1" applyAlignment="1">
      <alignment horizontal="right"/>
    </xf>
    <xf numFmtId="0" fontId="20" fillId="0" borderId="0" xfId="63" applyNumberFormat="1" applyFont="1" applyFill="1" applyBorder="1" applyAlignment="1">
      <alignment horizontal="center" vertical="center"/>
      <protection/>
    </xf>
    <xf numFmtId="0" fontId="20" fillId="0" borderId="0" xfId="63" applyNumberFormat="1" applyFont="1" applyFill="1" applyBorder="1" applyAlignment="1">
      <alignment horizontal="center"/>
      <protection/>
    </xf>
    <xf numFmtId="0" fontId="20" fillId="0" borderId="0" xfId="63" applyNumberFormat="1" applyFont="1" applyFill="1" applyBorder="1" applyAlignment="1">
      <alignment horizontal="left" vertical="center"/>
      <protection/>
    </xf>
    <xf numFmtId="0" fontId="31" fillId="0" borderId="0" xfId="63" applyNumberFormat="1" applyFont="1" applyFill="1" applyBorder="1" applyAlignment="1">
      <alignment horizontal="center" vertical="center"/>
      <protection/>
    </xf>
    <xf numFmtId="3" fontId="11" fillId="0" borderId="40" xfId="63" applyNumberFormat="1" applyFont="1" applyFill="1" applyBorder="1" applyAlignment="1">
      <alignment horizontal="left" wrapText="1" indent="4"/>
      <protection/>
    </xf>
    <xf numFmtId="3" fontId="6" fillId="0" borderId="106" xfId="70" applyNumberFormat="1" applyFont="1" applyFill="1" applyBorder="1" applyAlignment="1">
      <alignment horizontal="right"/>
      <protection/>
    </xf>
    <xf numFmtId="3" fontId="17" fillId="0" borderId="38" xfId="70" applyNumberFormat="1" applyFont="1" applyFill="1" applyBorder="1" applyAlignment="1">
      <alignment horizontal="center" vertical="center" wrapText="1"/>
      <protection/>
    </xf>
    <xf numFmtId="3" fontId="6" fillId="0" borderId="107" xfId="70" applyNumberFormat="1" applyFont="1" applyFill="1" applyBorder="1" applyAlignment="1">
      <alignment horizontal="right" wrapText="1"/>
      <protection/>
    </xf>
    <xf numFmtId="3" fontId="6" fillId="0" borderId="107" xfId="70" applyNumberFormat="1" applyFont="1" applyFill="1" applyBorder="1" applyAlignment="1">
      <alignment horizontal="right"/>
      <protection/>
    </xf>
    <xf numFmtId="3" fontId="6" fillId="0" borderId="38" xfId="70" applyNumberFormat="1" applyFont="1" applyFill="1" applyBorder="1" applyAlignment="1">
      <alignment horizontal="center" vertical="center" wrapText="1"/>
      <protection/>
    </xf>
    <xf numFmtId="3" fontId="17" fillId="0" borderId="40" xfId="70" applyNumberFormat="1" applyFont="1" applyFill="1" applyBorder="1" applyAlignment="1">
      <alignment horizontal="center" wrapText="1"/>
      <protection/>
    </xf>
    <xf numFmtId="3" fontId="17" fillId="0" borderId="36" xfId="70" applyNumberFormat="1" applyFont="1" applyFill="1" applyBorder="1">
      <alignment/>
      <protection/>
    </xf>
    <xf numFmtId="3" fontId="17" fillId="0" borderId="36" xfId="70" applyNumberFormat="1" applyFont="1" applyFill="1" applyBorder="1" applyAlignment="1">
      <alignment/>
      <protection/>
    </xf>
    <xf numFmtId="3" fontId="17" fillId="0" borderId="36" xfId="70" applyNumberFormat="1" applyFont="1" applyFill="1" applyBorder="1" applyAlignment="1">
      <alignment vertical="top"/>
      <protection/>
    </xf>
    <xf numFmtId="3" fontId="6" fillId="0" borderId="36" xfId="70" applyNumberFormat="1" applyFont="1" applyFill="1" applyBorder="1" applyAlignment="1">
      <alignment vertical="center"/>
      <protection/>
    </xf>
    <xf numFmtId="3" fontId="6" fillId="0" borderId="41" xfId="70" applyNumberFormat="1" applyFont="1" applyFill="1" applyBorder="1" applyAlignment="1">
      <alignment vertical="top"/>
      <protection/>
    </xf>
    <xf numFmtId="3" fontId="17" fillId="0" borderId="41" xfId="70" applyNumberFormat="1" applyFont="1" applyFill="1" applyBorder="1" applyAlignment="1">
      <alignment vertical="top"/>
      <protection/>
    </xf>
    <xf numFmtId="3" fontId="6" fillId="0" borderId="38" xfId="70" applyNumberFormat="1" applyFont="1" applyFill="1" applyBorder="1" applyAlignment="1">
      <alignment vertical="center"/>
      <protection/>
    </xf>
    <xf numFmtId="3" fontId="17" fillId="0" borderId="103" xfId="70" applyNumberFormat="1" applyFont="1" applyFill="1" applyBorder="1">
      <alignment/>
      <protection/>
    </xf>
    <xf numFmtId="3" fontId="12" fillId="0" borderId="104" xfId="70" applyNumberFormat="1" applyFont="1" applyFill="1" applyBorder="1">
      <alignment/>
      <protection/>
    </xf>
    <xf numFmtId="3" fontId="10" fillId="0" borderId="19" xfId="70" applyNumberFormat="1" applyFont="1" applyFill="1" applyBorder="1" applyAlignment="1">
      <alignment horizontal="center" vertical="center"/>
      <protection/>
    </xf>
    <xf numFmtId="3" fontId="6" fillId="0" borderId="40" xfId="70" applyNumberFormat="1" applyFont="1" applyFill="1" applyBorder="1" applyAlignment="1">
      <alignment horizontal="center" wrapText="1"/>
      <protection/>
    </xf>
    <xf numFmtId="3" fontId="6" fillId="0" borderId="103" xfId="70" applyNumberFormat="1" applyFont="1" applyFill="1" applyBorder="1">
      <alignment/>
      <protection/>
    </xf>
    <xf numFmtId="0" fontId="4" fillId="0" borderId="10" xfId="0" applyFont="1" applyFill="1" applyBorder="1" applyAlignment="1">
      <alignment vertical="center"/>
    </xf>
    <xf numFmtId="3" fontId="2" fillId="0" borderId="0" xfId="0" applyNumberFormat="1" applyFont="1" applyFill="1" applyBorder="1" applyAlignment="1">
      <alignment horizontal="right" vertical="center"/>
    </xf>
    <xf numFmtId="3" fontId="2" fillId="0" borderId="46" xfId="0" applyNumberFormat="1" applyFont="1" applyFill="1" applyBorder="1" applyAlignment="1">
      <alignment horizontal="right" vertical="center"/>
    </xf>
    <xf numFmtId="0" fontId="4" fillId="0" borderId="19" xfId="0" applyFont="1" applyFill="1" applyBorder="1" applyAlignment="1">
      <alignment/>
    </xf>
    <xf numFmtId="0" fontId="4" fillId="0" borderId="14" xfId="0" applyFont="1" applyFill="1" applyBorder="1" applyAlignment="1">
      <alignment vertical="top"/>
    </xf>
    <xf numFmtId="3" fontId="34" fillId="0" borderId="65" xfId="0" applyNumberFormat="1" applyFont="1" applyFill="1" applyBorder="1" applyAlignment="1">
      <alignment horizontal="right" wrapText="1"/>
    </xf>
    <xf numFmtId="3" fontId="11" fillId="0" borderId="0" xfId="0" applyNumberFormat="1" applyFont="1" applyFill="1" applyAlignment="1">
      <alignment horizontal="center" vertical="center"/>
    </xf>
    <xf numFmtId="3" fontId="11" fillId="0" borderId="62" xfId="0"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1" fillId="0" borderId="0" xfId="0" applyNumberFormat="1" applyFont="1" applyFill="1" applyAlignment="1">
      <alignment vertical="center"/>
    </xf>
    <xf numFmtId="3" fontId="13" fillId="0" borderId="0" xfId="0" applyNumberFormat="1" applyFont="1" applyFill="1" applyAlignment="1">
      <alignment vertical="center"/>
    </xf>
    <xf numFmtId="3" fontId="11" fillId="0" borderId="0" xfId="0" applyNumberFormat="1" applyFont="1" applyFill="1" applyBorder="1" applyAlignment="1">
      <alignment vertical="center"/>
    </xf>
    <xf numFmtId="3" fontId="6" fillId="0" borderId="0" xfId="0" applyNumberFormat="1" applyFont="1" applyFill="1" applyAlignment="1">
      <alignment horizontal="center" vertical="center"/>
    </xf>
    <xf numFmtId="3" fontId="17" fillId="0" borderId="0" xfId="0" applyNumberFormat="1" applyFont="1" applyFill="1" applyAlignment="1">
      <alignment horizontal="center" vertical="center"/>
    </xf>
    <xf numFmtId="3" fontId="36" fillId="0" borderId="11" xfId="0" applyNumberFormat="1" applyFont="1" applyFill="1" applyBorder="1" applyAlignment="1">
      <alignment horizontal="center" vertical="center" wrapText="1"/>
    </xf>
    <xf numFmtId="3" fontId="10" fillId="0" borderId="0" xfId="0" applyNumberFormat="1" applyFont="1" applyFill="1" applyAlignment="1">
      <alignment horizontal="center"/>
    </xf>
    <xf numFmtId="3" fontId="11" fillId="0" borderId="62" xfId="0" applyNumberFormat="1" applyFont="1" applyFill="1" applyBorder="1" applyAlignment="1">
      <alignment horizontal="center"/>
    </xf>
    <xf numFmtId="3" fontId="11" fillId="0" borderId="30" xfId="0" applyNumberFormat="1" applyFont="1" applyFill="1" applyBorder="1" applyAlignment="1">
      <alignment horizontal="center"/>
    </xf>
    <xf numFmtId="3" fontId="11" fillId="0" borderId="30" xfId="0" applyNumberFormat="1" applyFont="1" applyFill="1" applyBorder="1" applyAlignment="1">
      <alignment/>
    </xf>
    <xf numFmtId="3" fontId="13" fillId="0" borderId="30" xfId="0" applyNumberFormat="1" applyFont="1" applyFill="1" applyBorder="1" applyAlignment="1">
      <alignment/>
    </xf>
    <xf numFmtId="3" fontId="11" fillId="0" borderId="108" xfId="0" applyNumberFormat="1" applyFont="1" applyFill="1" applyBorder="1" applyAlignment="1">
      <alignment/>
    </xf>
    <xf numFmtId="3" fontId="11" fillId="0" borderId="0" xfId="0" applyNumberFormat="1" applyFont="1" applyFill="1" applyAlignment="1">
      <alignment/>
    </xf>
    <xf numFmtId="3" fontId="11" fillId="0" borderId="10"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3" fontId="11" fillId="0" borderId="0" xfId="68" applyNumberFormat="1" applyFont="1" applyFill="1" applyBorder="1" applyAlignment="1">
      <alignment vertical="center"/>
      <protection/>
    </xf>
    <xf numFmtId="3" fontId="11" fillId="0" borderId="0" xfId="0" applyNumberFormat="1" applyFont="1" applyFill="1" applyBorder="1" applyAlignment="1">
      <alignment/>
    </xf>
    <xf numFmtId="3" fontId="13" fillId="0" borderId="0" xfId="0" applyNumberFormat="1" applyFont="1" applyFill="1" applyBorder="1" applyAlignment="1">
      <alignment/>
    </xf>
    <xf numFmtId="3" fontId="11" fillId="0" borderId="46" xfId="0" applyNumberFormat="1" applyFont="1" applyFill="1" applyBorder="1" applyAlignment="1">
      <alignment/>
    </xf>
    <xf numFmtId="3" fontId="13" fillId="0" borderId="10"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xf>
    <xf numFmtId="3" fontId="13" fillId="0" borderId="0" xfId="68" applyNumberFormat="1" applyFont="1" applyFill="1" applyBorder="1" applyAlignment="1">
      <alignment vertical="center"/>
      <protection/>
    </xf>
    <xf numFmtId="3" fontId="13" fillId="0" borderId="0" xfId="0" applyNumberFormat="1" applyFont="1" applyFill="1" applyBorder="1" applyAlignment="1">
      <alignment vertical="center"/>
    </xf>
    <xf numFmtId="3" fontId="13" fillId="0" borderId="46" xfId="0" applyNumberFormat="1" applyFont="1" applyFill="1" applyBorder="1" applyAlignment="1">
      <alignment/>
    </xf>
    <xf numFmtId="3" fontId="14" fillId="0" borderId="1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4" fillId="0" borderId="0" xfId="68" applyNumberFormat="1" applyFont="1" applyFill="1" applyBorder="1" applyAlignment="1">
      <alignment vertical="center"/>
      <protection/>
    </xf>
    <xf numFmtId="3" fontId="14"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4" fillId="0" borderId="46" xfId="0" applyNumberFormat="1" applyFont="1" applyFill="1" applyBorder="1" applyAlignment="1">
      <alignment/>
    </xf>
    <xf numFmtId="3" fontId="14" fillId="0" borderId="0" xfId="0" applyNumberFormat="1" applyFont="1" applyFill="1" applyAlignment="1">
      <alignment vertical="center"/>
    </xf>
    <xf numFmtId="3" fontId="11" fillId="0" borderId="10" xfId="0" applyNumberFormat="1" applyFont="1" applyFill="1" applyBorder="1" applyAlignment="1">
      <alignment horizontal="center" vertical="top"/>
    </xf>
    <xf numFmtId="3" fontId="11" fillId="0" borderId="0" xfId="0" applyNumberFormat="1" applyFont="1" applyFill="1" applyBorder="1" applyAlignment="1">
      <alignment horizontal="center" vertical="top"/>
    </xf>
    <xf numFmtId="3" fontId="11" fillId="0" borderId="0" xfId="68" applyNumberFormat="1" applyFont="1" applyFill="1" applyBorder="1" applyAlignment="1">
      <alignment horizontal="left" vertical="top" indent="2"/>
      <protection/>
    </xf>
    <xf numFmtId="3" fontId="14" fillId="0" borderId="46" xfId="0" applyNumberFormat="1" applyFont="1" applyFill="1" applyBorder="1" applyAlignment="1">
      <alignment vertical="center"/>
    </xf>
    <xf numFmtId="3" fontId="13" fillId="0" borderId="0" xfId="0" applyNumberFormat="1" applyFont="1" applyFill="1" applyBorder="1" applyAlignment="1">
      <alignment vertical="top"/>
    </xf>
    <xf numFmtId="3" fontId="11" fillId="0" borderId="46" xfId="0" applyNumberFormat="1" applyFont="1" applyFill="1" applyBorder="1" applyAlignment="1">
      <alignment vertical="top"/>
    </xf>
    <xf numFmtId="3" fontId="13" fillId="0" borderId="10" xfId="0" applyNumberFormat="1" applyFont="1" applyFill="1" applyBorder="1" applyAlignment="1">
      <alignment horizontal="center" vertical="top"/>
    </xf>
    <xf numFmtId="3" fontId="13" fillId="0" borderId="0" xfId="0" applyNumberFormat="1" applyFont="1" applyFill="1" applyBorder="1" applyAlignment="1">
      <alignment horizontal="center" vertical="top"/>
    </xf>
    <xf numFmtId="3" fontId="13" fillId="0" borderId="0" xfId="68" applyNumberFormat="1" applyFont="1" applyFill="1" applyBorder="1" applyAlignment="1">
      <alignment horizontal="left" vertical="top" indent="2"/>
      <protection/>
    </xf>
    <xf numFmtId="3" fontId="13" fillId="0" borderId="46" xfId="0" applyNumberFormat="1" applyFont="1" applyFill="1" applyBorder="1" applyAlignment="1">
      <alignment vertical="top"/>
    </xf>
    <xf numFmtId="3" fontId="14" fillId="0" borderId="10" xfId="0" applyNumberFormat="1" applyFont="1" applyFill="1" applyBorder="1" applyAlignment="1">
      <alignment horizontal="center" vertical="top"/>
    </xf>
    <xf numFmtId="3" fontId="14" fillId="0" borderId="0" xfId="0" applyNumberFormat="1" applyFont="1" applyFill="1" applyBorder="1" applyAlignment="1">
      <alignment horizontal="center" vertical="top"/>
    </xf>
    <xf numFmtId="3" fontId="14" fillId="0" borderId="0" xfId="68" applyNumberFormat="1" applyFont="1" applyFill="1" applyBorder="1" applyAlignment="1">
      <alignment horizontal="left" vertical="top" indent="2"/>
      <protection/>
    </xf>
    <xf numFmtId="3" fontId="14" fillId="0" borderId="0" xfId="0" applyNumberFormat="1" applyFont="1" applyFill="1" applyBorder="1" applyAlignment="1">
      <alignment vertical="top"/>
    </xf>
    <xf numFmtId="3" fontId="16" fillId="0" borderId="0" xfId="0" applyNumberFormat="1" applyFont="1" applyFill="1" applyBorder="1" applyAlignment="1">
      <alignment vertical="top"/>
    </xf>
    <xf numFmtId="3" fontId="14" fillId="0" borderId="46" xfId="0" applyNumberFormat="1" applyFont="1" applyFill="1" applyBorder="1" applyAlignment="1">
      <alignment vertical="top"/>
    </xf>
    <xf numFmtId="3" fontId="11" fillId="0" borderId="10" xfId="0" applyNumberFormat="1" applyFont="1" applyFill="1" applyBorder="1" applyAlignment="1">
      <alignment horizontal="center"/>
    </xf>
    <xf numFmtId="3" fontId="11" fillId="0" borderId="0" xfId="0" applyNumberFormat="1" applyFont="1" applyFill="1" applyBorder="1" applyAlignment="1">
      <alignment horizontal="center"/>
    </xf>
    <xf numFmtId="3" fontId="11" fillId="0" borderId="0" xfId="68" applyNumberFormat="1" applyFont="1" applyFill="1" applyBorder="1" applyAlignment="1">
      <alignment/>
      <protection/>
    </xf>
    <xf numFmtId="3" fontId="13" fillId="0" borderId="55" xfId="0" applyNumberFormat="1" applyFont="1" applyFill="1" applyBorder="1" applyAlignment="1">
      <alignment vertical="center"/>
    </xf>
    <xf numFmtId="3" fontId="11" fillId="0" borderId="55" xfId="0" applyNumberFormat="1" applyFont="1" applyFill="1" applyBorder="1" applyAlignment="1">
      <alignment vertical="top"/>
    </xf>
    <xf numFmtId="3" fontId="13" fillId="0" borderId="55" xfId="0" applyNumberFormat="1" applyFont="1" applyFill="1" applyBorder="1" applyAlignment="1">
      <alignment vertical="top"/>
    </xf>
    <xf numFmtId="3" fontId="14" fillId="0" borderId="109" xfId="0" applyNumberFormat="1" applyFont="1" applyFill="1" applyBorder="1" applyAlignment="1">
      <alignment vertical="top"/>
    </xf>
    <xf numFmtId="3" fontId="13" fillId="0" borderId="46" xfId="0" applyNumberFormat="1" applyFont="1" applyFill="1" applyBorder="1" applyAlignment="1">
      <alignment vertical="center"/>
    </xf>
    <xf numFmtId="3" fontId="14" fillId="0" borderId="14" xfId="0" applyNumberFormat="1" applyFont="1" applyFill="1" applyBorder="1" applyAlignment="1">
      <alignment horizontal="center" vertical="center"/>
    </xf>
    <xf numFmtId="3" fontId="14" fillId="0" borderId="14" xfId="68" applyNumberFormat="1" applyFont="1" applyFill="1" applyBorder="1" applyAlignment="1">
      <alignment vertical="center"/>
      <protection/>
    </xf>
    <xf numFmtId="3" fontId="14" fillId="0" borderId="14" xfId="0" applyNumberFormat="1" applyFont="1" applyFill="1" applyBorder="1" applyAlignment="1">
      <alignment vertical="center"/>
    </xf>
    <xf numFmtId="3" fontId="16" fillId="0" borderId="14" xfId="0" applyNumberFormat="1" applyFont="1" applyFill="1" applyBorder="1" applyAlignment="1">
      <alignment vertical="center"/>
    </xf>
    <xf numFmtId="3" fontId="14" fillId="0" borderId="52" xfId="0" applyNumberFormat="1" applyFont="1" applyFill="1" applyBorder="1" applyAlignment="1">
      <alignment/>
    </xf>
    <xf numFmtId="3" fontId="11" fillId="0" borderId="0" xfId="68" applyNumberFormat="1" applyFont="1" applyFill="1" applyBorder="1" applyAlignment="1">
      <alignment wrapText="1"/>
      <protection/>
    </xf>
    <xf numFmtId="3" fontId="11" fillId="0" borderId="46" xfId="0" applyNumberFormat="1" applyFont="1" applyFill="1" applyBorder="1" applyAlignment="1">
      <alignment vertical="center"/>
    </xf>
    <xf numFmtId="3" fontId="11" fillId="0" borderId="0" xfId="68" applyNumberFormat="1" applyFont="1" applyFill="1" applyBorder="1" applyAlignment="1">
      <alignment horizontal="left" indent="2"/>
      <protection/>
    </xf>
    <xf numFmtId="3" fontId="13" fillId="0" borderId="109" xfId="0" applyNumberFormat="1" applyFont="1" applyFill="1" applyBorder="1" applyAlignment="1">
      <alignment vertical="center"/>
    </xf>
    <xf numFmtId="3" fontId="13" fillId="0" borderId="0" xfId="68" applyNumberFormat="1" applyFont="1" applyFill="1" applyBorder="1" applyAlignment="1">
      <alignment vertical="center" wrapText="1"/>
      <protection/>
    </xf>
    <xf numFmtId="3" fontId="11" fillId="0" borderId="0" xfId="68" applyNumberFormat="1" applyFont="1" applyFill="1" applyBorder="1" applyAlignment="1">
      <alignment horizontal="left" vertical="center" wrapText="1" indent="2"/>
      <protection/>
    </xf>
    <xf numFmtId="3" fontId="14" fillId="0" borderId="0" xfId="68" applyNumberFormat="1" applyFont="1" applyFill="1" applyBorder="1" applyAlignment="1">
      <alignment vertical="top"/>
      <protection/>
    </xf>
    <xf numFmtId="3" fontId="14" fillId="0" borderId="61" xfId="0" applyNumberFormat="1" applyFont="1" applyFill="1" applyBorder="1" applyAlignment="1">
      <alignment horizontal="center" vertical="center"/>
    </xf>
    <xf numFmtId="3" fontId="14" fillId="0" borderId="19" xfId="0" applyNumberFormat="1" applyFont="1" applyFill="1" applyBorder="1" applyAlignment="1">
      <alignment horizontal="center" vertical="center"/>
    </xf>
    <xf numFmtId="3" fontId="14" fillId="0" borderId="19" xfId="68" applyNumberFormat="1" applyFont="1" applyFill="1" applyBorder="1" applyAlignment="1">
      <alignment vertical="center"/>
      <protection/>
    </xf>
    <xf numFmtId="3" fontId="14" fillId="0" borderId="19" xfId="0" applyNumberFormat="1" applyFont="1" applyFill="1" applyBorder="1" applyAlignment="1">
      <alignment vertical="center"/>
    </xf>
    <xf numFmtId="3" fontId="14" fillId="0" borderId="89" xfId="0" applyNumberFormat="1" applyFont="1" applyFill="1" applyBorder="1" applyAlignment="1">
      <alignment/>
    </xf>
    <xf numFmtId="3" fontId="13" fillId="0" borderId="10" xfId="0" applyNumberFormat="1" applyFont="1" applyFill="1" applyBorder="1" applyAlignment="1">
      <alignment horizontal="center"/>
    </xf>
    <xf numFmtId="3" fontId="13" fillId="0" borderId="55" xfId="0" applyNumberFormat="1" applyFont="1" applyFill="1" applyBorder="1" applyAlignment="1">
      <alignment/>
    </xf>
    <xf numFmtId="3" fontId="13" fillId="0" borderId="109" xfId="0" applyNumberFormat="1" applyFont="1" applyFill="1" applyBorder="1" applyAlignment="1">
      <alignment/>
    </xf>
    <xf numFmtId="3" fontId="13" fillId="0" borderId="0" xfId="0" applyNumberFormat="1" applyFont="1" applyFill="1" applyAlignment="1">
      <alignment/>
    </xf>
    <xf numFmtId="3" fontId="11" fillId="0" borderId="0" xfId="68" applyNumberFormat="1" applyFont="1" applyFill="1" applyBorder="1" applyAlignment="1">
      <alignment vertical="center" wrapText="1"/>
      <protection/>
    </xf>
    <xf numFmtId="3" fontId="11" fillId="0" borderId="0" xfId="0" applyNumberFormat="1" applyFont="1" applyFill="1" applyBorder="1" applyAlignment="1">
      <alignment horizontal="left" vertical="center"/>
    </xf>
    <xf numFmtId="0" fontId="39" fillId="0" borderId="0" xfId="0" applyFont="1" applyFill="1" applyAlignment="1">
      <alignment horizontal="left" wrapText="1" indent="2"/>
    </xf>
    <xf numFmtId="0" fontId="6" fillId="0" borderId="106" xfId="70" applyFont="1" applyFill="1" applyBorder="1" applyAlignment="1">
      <alignment horizontal="center" vertical="center" wrapText="1"/>
      <protection/>
    </xf>
    <xf numFmtId="3" fontId="2" fillId="0" borderId="0" xfId="0" applyNumberFormat="1" applyFont="1" applyFill="1" applyBorder="1" applyAlignment="1">
      <alignment vertical="center"/>
    </xf>
    <xf numFmtId="3" fontId="2" fillId="0" borderId="0" xfId="0" applyNumberFormat="1" applyFont="1" applyFill="1" applyAlignment="1">
      <alignment wrapText="1"/>
    </xf>
    <xf numFmtId="0" fontId="24" fillId="0" borderId="0" xfId="0" applyFont="1" applyFill="1" applyAlignment="1">
      <alignment horizontal="left" wrapText="1"/>
    </xf>
    <xf numFmtId="3" fontId="5" fillId="0" borderId="0" xfId="0" applyNumberFormat="1" applyFont="1" applyFill="1" applyBorder="1" applyAlignment="1">
      <alignment horizontal="right" vertical="top"/>
    </xf>
    <xf numFmtId="3" fontId="2" fillId="0" borderId="110" xfId="0" applyNumberFormat="1" applyFont="1" applyFill="1" applyBorder="1" applyAlignment="1">
      <alignment horizontal="right" vertical="center" wrapText="1"/>
    </xf>
    <xf numFmtId="3" fontId="12" fillId="0" borderId="86" xfId="70" applyNumberFormat="1" applyFont="1" applyFill="1" applyBorder="1" applyAlignment="1">
      <alignment vertical="center"/>
      <protection/>
    </xf>
    <xf numFmtId="3" fontId="6" fillId="0" borderId="73" xfId="70" applyNumberFormat="1" applyFont="1" applyFill="1" applyBorder="1" applyAlignment="1">
      <alignment vertical="center"/>
      <protection/>
    </xf>
    <xf numFmtId="3" fontId="17" fillId="0" borderId="36" xfId="70" applyNumberFormat="1" applyFont="1" applyFill="1" applyBorder="1" applyAlignment="1">
      <alignment vertical="center"/>
      <protection/>
    </xf>
    <xf numFmtId="3" fontId="6" fillId="0" borderId="73" xfId="70" applyNumberFormat="1" applyFont="1" applyFill="1" applyBorder="1" applyAlignment="1">
      <alignment horizontal="right" vertical="center"/>
      <protection/>
    </xf>
    <xf numFmtId="3" fontId="17" fillId="0" borderId="36" xfId="70" applyNumberFormat="1" applyFont="1" applyFill="1" applyBorder="1" applyAlignment="1">
      <alignment horizontal="right" vertical="center"/>
      <protection/>
    </xf>
    <xf numFmtId="3" fontId="12" fillId="0" borderId="86" xfId="70" applyNumberFormat="1" applyFont="1" applyFill="1" applyBorder="1" applyAlignment="1">
      <alignment horizontal="right" vertical="center"/>
      <protection/>
    </xf>
    <xf numFmtId="1" fontId="20" fillId="0" borderId="0" xfId="0" applyNumberFormat="1" applyFont="1" applyFill="1" applyAlignment="1">
      <alignment horizontal="center"/>
    </xf>
    <xf numFmtId="3" fontId="6" fillId="0" borderId="0" xfId="0" applyNumberFormat="1" applyFont="1" applyFill="1" applyAlignment="1">
      <alignment vertical="center"/>
    </xf>
    <xf numFmtId="3" fontId="11" fillId="0" borderId="0" xfId="0" applyNumberFormat="1" applyFont="1" applyFill="1" applyAlignment="1">
      <alignment horizontal="right" vertical="center"/>
    </xf>
    <xf numFmtId="3" fontId="17" fillId="0" borderId="15" xfId="0" applyNumberFormat="1" applyFont="1" applyFill="1" applyBorder="1" applyAlignment="1">
      <alignment vertical="center"/>
    </xf>
    <xf numFmtId="3" fontId="13" fillId="0" borderId="51" xfId="0" applyNumberFormat="1" applyFont="1" applyFill="1" applyBorder="1" applyAlignment="1">
      <alignment vertical="center"/>
    </xf>
    <xf numFmtId="3" fontId="12" fillId="0" borderId="25" xfId="0" applyNumberFormat="1" applyFont="1" applyFill="1" applyBorder="1" applyAlignment="1">
      <alignment vertical="center"/>
    </xf>
    <xf numFmtId="3" fontId="14" fillId="0" borderId="49" xfId="0" applyNumberFormat="1" applyFont="1" applyFill="1" applyBorder="1" applyAlignment="1">
      <alignment vertical="center"/>
    </xf>
    <xf numFmtId="3" fontId="6" fillId="0" borderId="14" xfId="0" applyNumberFormat="1" applyFont="1" applyFill="1" applyBorder="1" applyAlignment="1">
      <alignment vertical="center"/>
    </xf>
    <xf numFmtId="3" fontId="11" fillId="0" borderId="51" xfId="0" applyNumberFormat="1" applyFont="1" applyFill="1" applyBorder="1" applyAlignment="1">
      <alignment vertical="center"/>
    </xf>
    <xf numFmtId="3" fontId="11" fillId="0" borderId="52" xfId="0" applyNumberFormat="1" applyFont="1" applyFill="1" applyBorder="1" applyAlignment="1">
      <alignment vertical="center"/>
    </xf>
    <xf numFmtId="3" fontId="11" fillId="0" borderId="89" xfId="0" applyNumberFormat="1" applyFont="1" applyFill="1" applyBorder="1" applyAlignment="1">
      <alignment vertical="center"/>
    </xf>
    <xf numFmtId="3" fontId="2" fillId="0" borderId="0" xfId="0" applyNumberFormat="1" applyFont="1" applyFill="1" applyBorder="1" applyAlignment="1">
      <alignment horizontal="right" vertical="center" wrapText="1"/>
    </xf>
    <xf numFmtId="3" fontId="2" fillId="0" borderId="0" xfId="63" applyNumberFormat="1" applyFont="1" applyFill="1" applyBorder="1" applyAlignment="1">
      <alignment vertical="center" wrapText="1"/>
      <protection/>
    </xf>
    <xf numFmtId="3" fontId="2" fillId="0" borderId="0" xfId="0" applyNumberFormat="1" applyFont="1" applyFill="1" applyAlignment="1">
      <alignment horizontal="left" vertical="top"/>
    </xf>
    <xf numFmtId="3" fontId="6" fillId="0" borderId="106" xfId="70" applyNumberFormat="1" applyFont="1" applyFill="1" applyBorder="1" applyAlignment="1">
      <alignment horizontal="right" vertical="center"/>
      <protection/>
    </xf>
    <xf numFmtId="3" fontId="17" fillId="0" borderId="73" xfId="70" applyNumberFormat="1" applyFont="1" applyFill="1" applyBorder="1" applyAlignment="1">
      <alignment horizontal="right" vertical="center"/>
      <protection/>
    </xf>
    <xf numFmtId="3" fontId="6" fillId="0" borderId="36" xfId="64" applyNumberFormat="1" applyFont="1" applyFill="1" applyBorder="1" applyAlignment="1">
      <alignment horizontal="right" vertical="center"/>
      <protection/>
    </xf>
    <xf numFmtId="3" fontId="6" fillId="0" borderId="106" xfId="64" applyNumberFormat="1" applyFont="1" applyFill="1" applyBorder="1" applyAlignment="1">
      <alignment horizontal="right" vertical="center" wrapText="1"/>
      <protection/>
    </xf>
    <xf numFmtId="3" fontId="17" fillId="0" borderId="73" xfId="64" applyNumberFormat="1" applyFont="1" applyFill="1" applyBorder="1" applyAlignment="1">
      <alignment horizontal="right" vertical="center" wrapText="1"/>
      <protection/>
    </xf>
    <xf numFmtId="3" fontId="6" fillId="0" borderId="73" xfId="64" applyNumberFormat="1" applyFont="1" applyFill="1" applyBorder="1" applyAlignment="1">
      <alignment horizontal="right" vertical="center"/>
      <protection/>
    </xf>
    <xf numFmtId="3" fontId="6" fillId="0" borderId="41" xfId="64" applyNumberFormat="1" applyFont="1" applyFill="1" applyBorder="1" applyAlignment="1">
      <alignment horizontal="right" vertical="center"/>
      <protection/>
    </xf>
    <xf numFmtId="3" fontId="6" fillId="0" borderId="66" xfId="70" applyNumberFormat="1" applyFont="1" applyFill="1" applyBorder="1" applyAlignment="1">
      <alignment horizontal="right" vertical="center"/>
      <protection/>
    </xf>
    <xf numFmtId="3" fontId="6" fillId="0" borderId="111" xfId="70" applyNumberFormat="1" applyFont="1" applyFill="1" applyBorder="1" applyAlignment="1">
      <alignment horizontal="right" vertical="center"/>
      <protection/>
    </xf>
    <xf numFmtId="3" fontId="17" fillId="0" borderId="66" xfId="70" applyNumberFormat="1" applyFont="1" applyFill="1" applyBorder="1" applyAlignment="1">
      <alignment horizontal="right" vertical="center"/>
      <protection/>
    </xf>
    <xf numFmtId="3" fontId="6" fillId="0" borderId="40" xfId="70" applyNumberFormat="1" applyFont="1" applyFill="1" applyBorder="1" applyAlignment="1">
      <alignment horizontal="right" vertical="center"/>
      <protection/>
    </xf>
    <xf numFmtId="3" fontId="6" fillId="0" borderId="75" xfId="70" applyNumberFormat="1" applyFont="1" applyFill="1" applyBorder="1" applyAlignment="1">
      <alignment horizontal="right" vertical="center"/>
      <protection/>
    </xf>
    <xf numFmtId="3" fontId="6" fillId="0" borderId="107" xfId="70" applyNumberFormat="1" applyFont="1" applyFill="1" applyBorder="1" applyAlignment="1">
      <alignment horizontal="right" vertical="center"/>
      <protection/>
    </xf>
    <xf numFmtId="3" fontId="17" fillId="0" borderId="75" xfId="70" applyNumberFormat="1" applyFont="1" applyFill="1" applyBorder="1" applyAlignment="1">
      <alignment horizontal="right" vertical="center"/>
      <protection/>
    </xf>
    <xf numFmtId="3" fontId="12" fillId="0" borderId="86" xfId="64" applyNumberFormat="1" applyFont="1" applyFill="1" applyBorder="1" applyAlignment="1">
      <alignment horizontal="right" vertical="center"/>
      <protection/>
    </xf>
    <xf numFmtId="3" fontId="6" fillId="0" borderId="40" xfId="71" applyNumberFormat="1" applyFont="1" applyFill="1" applyBorder="1" applyAlignment="1">
      <alignment horizontal="right" vertical="center"/>
      <protection/>
    </xf>
    <xf numFmtId="3" fontId="6" fillId="0" borderId="106" xfId="64" applyNumberFormat="1" applyFont="1" applyFill="1" applyBorder="1" applyAlignment="1">
      <alignment horizontal="right" vertical="center"/>
      <protection/>
    </xf>
    <xf numFmtId="3" fontId="17" fillId="0" borderId="73" xfId="64" applyNumberFormat="1" applyFont="1" applyFill="1" applyBorder="1" applyAlignment="1">
      <alignment horizontal="right" vertical="center"/>
      <protection/>
    </xf>
    <xf numFmtId="3" fontId="6" fillId="0" borderId="41" xfId="70" applyNumberFormat="1" applyFont="1" applyFill="1" applyBorder="1" applyAlignment="1">
      <alignment horizontal="right" vertical="center"/>
      <protection/>
    </xf>
    <xf numFmtId="3" fontId="6" fillId="0" borderId="111" xfId="71" applyNumberFormat="1" applyFont="1" applyFill="1" applyBorder="1" applyAlignment="1">
      <alignment horizontal="right" vertical="center"/>
      <protection/>
    </xf>
    <xf numFmtId="3" fontId="17" fillId="0" borderId="66" xfId="71" applyNumberFormat="1" applyFont="1" applyFill="1" applyBorder="1" applyAlignment="1">
      <alignment horizontal="right" vertical="center"/>
      <protection/>
    </xf>
    <xf numFmtId="3" fontId="13" fillId="0" borderId="0" xfId="0" applyNumberFormat="1" applyFont="1" applyFill="1" applyAlignment="1">
      <alignment horizontal="right" vertical="center"/>
    </xf>
    <xf numFmtId="3" fontId="17" fillId="0" borderId="10" xfId="0" applyNumberFormat="1" applyFont="1" applyFill="1" applyBorder="1" applyAlignment="1">
      <alignment horizontal="left" vertical="center" wrapText="1"/>
    </xf>
    <xf numFmtId="3" fontId="17" fillId="0" borderId="0" xfId="0" applyNumberFormat="1" applyFont="1" applyFill="1" applyBorder="1" applyAlignment="1">
      <alignment horizontal="left" vertical="center" wrapText="1"/>
    </xf>
    <xf numFmtId="0" fontId="20" fillId="0" borderId="0" xfId="0" applyFont="1" applyFill="1" applyAlignment="1">
      <alignment/>
    </xf>
    <xf numFmtId="3" fontId="6" fillId="0" borderId="112" xfId="70" applyNumberFormat="1" applyFont="1" applyFill="1" applyBorder="1" applyAlignment="1">
      <alignment horizontal="center" vertical="center" wrapText="1"/>
      <protection/>
    </xf>
    <xf numFmtId="3" fontId="6" fillId="0" borderId="64" xfId="70" applyNumberFormat="1" applyFont="1" applyFill="1" applyBorder="1" applyAlignment="1">
      <alignment horizontal="right" wrapText="1"/>
      <protection/>
    </xf>
    <xf numFmtId="0" fontId="6" fillId="0" borderId="0" xfId="0" applyFont="1" applyFill="1" applyAlignment="1">
      <alignment/>
    </xf>
    <xf numFmtId="3" fontId="6" fillId="0" borderId="70" xfId="70" applyNumberFormat="1" applyFont="1" applyFill="1" applyBorder="1" applyAlignment="1">
      <alignment horizontal="right" vertical="center"/>
      <protection/>
    </xf>
    <xf numFmtId="3" fontId="6" fillId="0" borderId="70" xfId="64" applyNumberFormat="1" applyFont="1" applyFill="1" applyBorder="1" applyAlignment="1">
      <alignment horizontal="right" vertical="center" wrapText="1"/>
      <protection/>
    </xf>
    <xf numFmtId="3" fontId="6" fillId="0" borderId="113" xfId="70" applyNumberFormat="1" applyFont="1" applyFill="1" applyBorder="1" applyAlignment="1">
      <alignment horizontal="right" vertical="center"/>
      <protection/>
    </xf>
    <xf numFmtId="3" fontId="6" fillId="0" borderId="36" xfId="70" applyNumberFormat="1" applyFont="1" applyFill="1" applyBorder="1" applyAlignment="1">
      <alignment horizontal="center" vertical="center" wrapText="1"/>
      <protection/>
    </xf>
    <xf numFmtId="3" fontId="6" fillId="0" borderId="36" xfId="70" applyNumberFormat="1" applyFont="1" applyFill="1" applyBorder="1" applyAlignment="1">
      <alignment horizontal="right"/>
      <protection/>
    </xf>
    <xf numFmtId="3" fontId="6" fillId="0" borderId="70" xfId="70" applyNumberFormat="1" applyFont="1" applyFill="1" applyBorder="1" applyAlignment="1">
      <alignment horizontal="right"/>
      <protection/>
    </xf>
    <xf numFmtId="3" fontId="6" fillId="0" borderId="67" xfId="70" applyNumberFormat="1" applyFont="1" applyFill="1" applyBorder="1" applyAlignment="1">
      <alignment horizontal="right" vertical="center"/>
      <protection/>
    </xf>
    <xf numFmtId="3" fontId="12" fillId="0" borderId="114" xfId="70" applyNumberFormat="1" applyFont="1" applyFill="1" applyBorder="1" applyAlignment="1">
      <alignment horizontal="right" vertical="center"/>
      <protection/>
    </xf>
    <xf numFmtId="3" fontId="6" fillId="0" borderId="64" xfId="70" applyNumberFormat="1" applyFont="1" applyFill="1" applyBorder="1" applyAlignment="1">
      <alignment horizontal="right"/>
      <protection/>
    </xf>
    <xf numFmtId="3" fontId="6" fillId="0" borderId="64" xfId="70" applyNumberFormat="1" applyFont="1" applyFill="1" applyBorder="1" applyAlignment="1">
      <alignment horizontal="right" vertical="center"/>
      <protection/>
    </xf>
    <xf numFmtId="3" fontId="14" fillId="0" borderId="0" xfId="68" applyNumberFormat="1" applyFont="1" applyFill="1" applyBorder="1" applyAlignment="1">
      <alignment wrapText="1"/>
      <protection/>
    </xf>
    <xf numFmtId="3" fontId="6" fillId="0" borderId="70" xfId="64" applyNumberFormat="1" applyFont="1" applyFill="1" applyBorder="1" applyAlignment="1">
      <alignment horizontal="right" vertical="center"/>
      <protection/>
    </xf>
    <xf numFmtId="3" fontId="6" fillId="0" borderId="67" xfId="71" applyNumberFormat="1" applyFont="1" applyFill="1" applyBorder="1" applyAlignment="1">
      <alignment horizontal="right" vertical="center"/>
      <protection/>
    </xf>
    <xf numFmtId="3" fontId="12" fillId="0" borderId="112" xfId="64" applyNumberFormat="1" applyFont="1" applyFill="1" applyBorder="1" applyAlignment="1">
      <alignment horizontal="right" vertical="center" wrapText="1"/>
      <protection/>
    </xf>
    <xf numFmtId="3" fontId="12" fillId="0" borderId="115" xfId="64" applyNumberFormat="1" applyFont="1" applyFill="1" applyBorder="1" applyAlignment="1">
      <alignment horizontal="right" vertical="center" wrapText="1"/>
      <protection/>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xf>
    <xf numFmtId="0" fontId="6" fillId="0" borderId="19" xfId="0" applyFont="1" applyFill="1" applyBorder="1" applyAlignment="1">
      <alignment horizontal="center"/>
    </xf>
    <xf numFmtId="0" fontId="6" fillId="0" borderId="0" xfId="0" applyFont="1" applyFill="1" applyAlignment="1">
      <alignment/>
    </xf>
    <xf numFmtId="3" fontId="6" fillId="0" borderId="20" xfId="62" applyNumberFormat="1" applyFont="1" applyFill="1" applyBorder="1" applyAlignment="1">
      <alignment horizontal="center" vertical="center" textRotation="90" wrapText="1"/>
      <protection/>
    </xf>
    <xf numFmtId="3" fontId="6" fillId="0" borderId="21" xfId="62" applyNumberFormat="1" applyFont="1" applyFill="1" applyBorder="1" applyAlignment="1">
      <alignment horizontal="center" vertical="center" textRotation="90" wrapText="1"/>
      <protection/>
    </xf>
    <xf numFmtId="3" fontId="14" fillId="0" borderId="21" xfId="62" applyNumberFormat="1" applyFont="1" applyFill="1" applyBorder="1" applyAlignment="1">
      <alignment horizontal="center" vertical="center" wrapText="1"/>
      <protection/>
    </xf>
    <xf numFmtId="3" fontId="4" fillId="0" borderId="22" xfId="62" applyNumberFormat="1" applyFont="1" applyFill="1" applyBorder="1" applyAlignment="1">
      <alignment horizontal="center" textRotation="90" wrapText="1"/>
      <protection/>
    </xf>
    <xf numFmtId="3" fontId="4" fillId="0" borderId="13" xfId="62" applyNumberFormat="1" applyFont="1" applyFill="1" applyBorder="1" applyAlignment="1">
      <alignment horizontal="left" textRotation="90" wrapText="1"/>
      <protection/>
    </xf>
    <xf numFmtId="3" fontId="2" fillId="0" borderId="13" xfId="62" applyNumberFormat="1" applyFont="1" applyFill="1" applyBorder="1" applyAlignment="1">
      <alignment horizontal="center" wrapText="1"/>
      <protection/>
    </xf>
    <xf numFmtId="3" fontId="4" fillId="0" borderId="13" xfId="62" applyNumberFormat="1" applyFont="1" applyFill="1" applyBorder="1" applyAlignment="1">
      <alignment horizontal="left" wrapText="1"/>
      <protection/>
    </xf>
    <xf numFmtId="3" fontId="8" fillId="0" borderId="54" xfId="62" applyNumberFormat="1" applyFont="1" applyFill="1" applyBorder="1" applyAlignment="1">
      <alignment horizontal="right" wrapText="1"/>
      <protection/>
    </xf>
    <xf numFmtId="3" fontId="4" fillId="0" borderId="0" xfId="62" applyNumberFormat="1" applyFont="1" applyFill="1" applyBorder="1" applyAlignment="1">
      <alignment horizontal="left"/>
      <protection/>
    </xf>
    <xf numFmtId="3" fontId="4" fillId="0" borderId="0" xfId="62" applyNumberFormat="1" applyFont="1" applyFill="1" applyAlignment="1">
      <alignment horizontal="left"/>
      <protection/>
    </xf>
    <xf numFmtId="3" fontId="2" fillId="0" borderId="10" xfId="62" applyNumberFormat="1" applyFont="1" applyFill="1" applyBorder="1" applyAlignment="1">
      <alignment horizontal="center" wrapText="1"/>
      <protection/>
    </xf>
    <xf numFmtId="3" fontId="4" fillId="0" borderId="0" xfId="62" applyNumberFormat="1" applyFont="1" applyFill="1" applyBorder="1" applyAlignment="1">
      <alignment horizontal="left" wrapText="1"/>
      <protection/>
    </xf>
    <xf numFmtId="3" fontId="2" fillId="0" borderId="0" xfId="62" applyNumberFormat="1" applyFont="1" applyFill="1" applyBorder="1" applyAlignment="1">
      <alignment horizontal="center" wrapText="1"/>
      <protection/>
    </xf>
    <xf numFmtId="3" fontId="4" fillId="0" borderId="46" xfId="62" applyNumberFormat="1" applyFont="1" applyFill="1" applyBorder="1" applyAlignment="1">
      <alignment horizontal="right" wrapText="1"/>
      <protection/>
    </xf>
    <xf numFmtId="0" fontId="4" fillId="0" borderId="1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center" vertical="top"/>
    </xf>
    <xf numFmtId="49" fontId="2" fillId="0" borderId="10" xfId="0" applyNumberFormat="1" applyFont="1" applyFill="1" applyBorder="1" applyAlignment="1">
      <alignment horizontal="center" vertical="center"/>
    </xf>
    <xf numFmtId="3" fontId="2" fillId="0" borderId="0" xfId="62"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xf>
    <xf numFmtId="3" fontId="28" fillId="0" borderId="0" xfId="0" applyNumberFormat="1" applyFont="1" applyFill="1" applyBorder="1" applyAlignment="1">
      <alignment/>
    </xf>
    <xf numFmtId="49" fontId="2" fillId="0" borderId="10" xfId="0" applyNumberFormat="1" applyFont="1" applyFill="1" applyBorder="1" applyAlignment="1">
      <alignment horizontal="center" vertical="top"/>
    </xf>
    <xf numFmtId="0" fontId="4" fillId="0" borderId="14" xfId="0" applyFont="1" applyFill="1" applyBorder="1" applyAlignment="1">
      <alignment horizontal="center"/>
    </xf>
    <xf numFmtId="0" fontId="2" fillId="0" borderId="14" xfId="0" applyFont="1" applyFill="1" applyBorder="1" applyAlignment="1">
      <alignment horizontal="center" vertical="top"/>
    </xf>
    <xf numFmtId="0" fontId="4" fillId="0" borderId="14" xfId="0" applyFont="1" applyFill="1" applyBorder="1" applyAlignment="1">
      <alignment wrapText="1"/>
    </xf>
    <xf numFmtId="3" fontId="8" fillId="0" borderId="52" xfId="0" applyNumberFormat="1" applyFont="1" applyFill="1" applyBorder="1" applyAlignment="1">
      <alignment/>
    </xf>
    <xf numFmtId="3" fontId="4" fillId="0" borderId="23" xfId="62" applyNumberFormat="1" applyFont="1" applyFill="1" applyBorder="1" applyAlignment="1">
      <alignment horizontal="center" textRotation="90" wrapText="1"/>
      <protection/>
    </xf>
    <xf numFmtId="3" fontId="4" fillId="0" borderId="14" xfId="62" applyNumberFormat="1" applyFont="1" applyFill="1" applyBorder="1" applyAlignment="1">
      <alignment horizontal="left" textRotation="90" wrapText="1"/>
      <protection/>
    </xf>
    <xf numFmtId="3" fontId="2" fillId="0" borderId="14" xfId="62" applyNumberFormat="1" applyFont="1" applyFill="1" applyBorder="1" applyAlignment="1">
      <alignment horizontal="center" wrapText="1"/>
      <protection/>
    </xf>
    <xf numFmtId="3" fontId="4" fillId="0" borderId="14" xfId="62" applyNumberFormat="1" applyFont="1" applyFill="1" applyBorder="1" applyAlignment="1">
      <alignment horizontal="left" wrapText="1"/>
      <protection/>
    </xf>
    <xf numFmtId="3" fontId="8" fillId="0" borderId="52" xfId="62" applyNumberFormat="1" applyFont="1" applyFill="1" applyBorder="1" applyAlignment="1">
      <alignment horizontal="right" wrapText="1"/>
      <protection/>
    </xf>
    <xf numFmtId="3" fontId="5" fillId="0" borderId="0" xfId="0" applyNumberFormat="1" applyFont="1" applyFill="1" applyBorder="1" applyAlignment="1">
      <alignment/>
    </xf>
    <xf numFmtId="3" fontId="4" fillId="0" borderId="46" xfId="0" applyNumberFormat="1" applyFont="1" applyFill="1" applyBorder="1" applyAlignment="1">
      <alignment/>
    </xf>
    <xf numFmtId="0" fontId="4" fillId="0" borderId="0" xfId="0" applyFont="1" applyFill="1" applyBorder="1" applyAlignment="1">
      <alignment vertical="top" wrapText="1"/>
    </xf>
    <xf numFmtId="0" fontId="4"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15" xfId="0" applyFont="1" applyFill="1" applyBorder="1" applyAlignment="1">
      <alignment vertical="center"/>
    </xf>
    <xf numFmtId="0" fontId="2" fillId="0" borderId="14" xfId="0" applyFont="1" applyFill="1" applyBorder="1" applyAlignment="1">
      <alignment horizontal="center"/>
    </xf>
    <xf numFmtId="0" fontId="2" fillId="0" borderId="14" xfId="0" applyFont="1" applyFill="1" applyBorder="1" applyAlignment="1">
      <alignment horizontal="left" wrapText="1" indent="1"/>
    </xf>
    <xf numFmtId="0" fontId="4" fillId="0" borderId="116" xfId="0" applyFont="1" applyFill="1" applyBorder="1" applyAlignment="1">
      <alignment horizontal="center" vertical="center"/>
    </xf>
    <xf numFmtId="0" fontId="4" fillId="0" borderId="16" xfId="0" applyFont="1" applyFill="1" applyBorder="1" applyAlignment="1">
      <alignment horizontal="center" vertical="center"/>
    </xf>
    <xf numFmtId="0" fontId="2" fillId="0" borderId="16" xfId="0" applyFont="1" applyFill="1" applyBorder="1" applyAlignment="1">
      <alignment horizontal="center" vertical="center"/>
    </xf>
    <xf numFmtId="0" fontId="4" fillId="0" borderId="16" xfId="0" applyFont="1" applyFill="1" applyBorder="1" applyAlignment="1">
      <alignment vertical="center"/>
    </xf>
    <xf numFmtId="3" fontId="8" fillId="0" borderId="117" xfId="0" applyNumberFormat="1" applyFont="1" applyFill="1" applyBorder="1" applyAlignment="1">
      <alignment vertical="center"/>
    </xf>
    <xf numFmtId="0" fontId="4" fillId="0" borderId="118"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vertical="center" shrinkToFit="1"/>
    </xf>
    <xf numFmtId="0" fontId="2" fillId="0" borderId="0" xfId="0" applyFont="1" applyFill="1" applyBorder="1" applyAlignment="1">
      <alignment horizontal="left" indent="1"/>
    </xf>
    <xf numFmtId="0" fontId="2" fillId="0" borderId="14" xfId="0" applyFont="1" applyFill="1" applyBorder="1" applyAlignment="1">
      <alignment horizontal="left" indent="1"/>
    </xf>
    <xf numFmtId="0" fontId="4" fillId="0" borderId="119" xfId="0" applyFont="1" applyFill="1" applyBorder="1" applyAlignment="1">
      <alignment horizontal="center" vertical="center"/>
    </xf>
    <xf numFmtId="0" fontId="4"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18" xfId="0" applyFont="1" applyFill="1" applyBorder="1" applyAlignment="1">
      <alignment vertical="center"/>
    </xf>
    <xf numFmtId="3" fontId="2" fillId="0" borderId="120" xfId="62" applyNumberFormat="1" applyFont="1" applyFill="1" applyBorder="1" applyAlignment="1">
      <alignment horizontal="center" vertical="center" wrapText="1"/>
      <protection/>
    </xf>
    <xf numFmtId="3" fontId="8" fillId="0" borderId="121" xfId="62" applyNumberFormat="1" applyFont="1" applyFill="1" applyBorder="1" applyAlignment="1">
      <alignment horizontal="right" wrapText="1"/>
      <protection/>
    </xf>
    <xf numFmtId="3" fontId="4" fillId="0" borderId="26" xfId="62" applyNumberFormat="1" applyFont="1" applyFill="1" applyBorder="1" applyAlignment="1">
      <alignment horizontal="right" wrapText="1"/>
      <protection/>
    </xf>
    <xf numFmtId="3" fontId="4" fillId="0" borderId="26" xfId="0" applyNumberFormat="1" applyFont="1" applyFill="1" applyBorder="1" applyAlignment="1">
      <alignment/>
    </xf>
    <xf numFmtId="3" fontId="2" fillId="0" borderId="26" xfId="0" applyNumberFormat="1" applyFont="1" applyFill="1" applyBorder="1" applyAlignment="1">
      <alignment/>
    </xf>
    <xf numFmtId="3" fontId="8" fillId="0" borderId="26" xfId="0" applyNumberFormat="1" applyFont="1" applyFill="1" applyBorder="1" applyAlignment="1">
      <alignment/>
    </xf>
    <xf numFmtId="3" fontId="8" fillId="0" borderId="26" xfId="0" applyNumberFormat="1" applyFont="1" applyFill="1" applyBorder="1" applyAlignment="1">
      <alignment/>
    </xf>
    <xf numFmtId="3" fontId="8" fillId="0" borderId="122" xfId="0" applyNumberFormat="1" applyFont="1" applyFill="1" applyBorder="1" applyAlignment="1">
      <alignment/>
    </xf>
    <xf numFmtId="3" fontId="8" fillId="0" borderId="122" xfId="62" applyNumberFormat="1" applyFont="1" applyFill="1" applyBorder="1" applyAlignment="1">
      <alignment horizontal="right" wrapText="1"/>
      <protection/>
    </xf>
    <xf numFmtId="3" fontId="4" fillId="0" borderId="26" xfId="0" applyNumberFormat="1" applyFont="1" applyFill="1" applyBorder="1" applyAlignment="1">
      <alignment/>
    </xf>
    <xf numFmtId="3" fontId="4" fillId="0" borderId="123" xfId="0" applyNumberFormat="1" applyFont="1" applyFill="1" applyBorder="1" applyAlignment="1">
      <alignment vertical="center"/>
    </xf>
    <xf numFmtId="3" fontId="2" fillId="0" borderId="122" xfId="0" applyNumberFormat="1" applyFont="1" applyFill="1" applyBorder="1" applyAlignment="1">
      <alignment/>
    </xf>
    <xf numFmtId="3" fontId="8" fillId="0" borderId="27" xfId="0" applyNumberFormat="1" applyFont="1" applyFill="1" applyBorder="1" applyAlignment="1">
      <alignment vertical="center"/>
    </xf>
    <xf numFmtId="3" fontId="4" fillId="0" borderId="124" xfId="0" applyNumberFormat="1" applyFont="1" applyFill="1" applyBorder="1" applyAlignment="1">
      <alignment vertical="center"/>
    </xf>
    <xf numFmtId="3" fontId="8" fillId="0" borderId="26" xfId="0" applyNumberFormat="1" applyFont="1" applyFill="1" applyBorder="1" applyAlignment="1">
      <alignment vertical="center"/>
    </xf>
    <xf numFmtId="3" fontId="8" fillId="0" borderId="123" xfId="0" applyNumberFormat="1" applyFont="1" applyFill="1" applyBorder="1" applyAlignment="1">
      <alignment vertical="center"/>
    </xf>
    <xf numFmtId="3" fontId="8" fillId="0" borderId="125" xfId="0" applyNumberFormat="1" applyFont="1" applyFill="1" applyBorder="1" applyAlignment="1">
      <alignment vertical="center"/>
    </xf>
    <xf numFmtId="3" fontId="6" fillId="0" borderId="0" xfId="62" applyNumberFormat="1" applyFont="1" applyFill="1" applyAlignment="1">
      <alignment horizontal="right"/>
      <protection/>
    </xf>
    <xf numFmtId="3" fontId="4" fillId="0" borderId="121" xfId="62" applyNumberFormat="1" applyFont="1" applyFill="1" applyBorder="1">
      <alignment/>
      <protection/>
    </xf>
    <xf numFmtId="3" fontId="2" fillId="0" borderId="26" xfId="62" applyNumberFormat="1" applyFont="1" applyFill="1" applyBorder="1">
      <alignment/>
      <protection/>
    </xf>
    <xf numFmtId="3" fontId="4" fillId="0" borderId="123" xfId="62" applyNumberFormat="1" applyFont="1" applyFill="1" applyBorder="1">
      <alignment/>
      <protection/>
    </xf>
    <xf numFmtId="3" fontId="4" fillId="0" borderId="26" xfId="62" applyNumberFormat="1" applyFont="1" applyFill="1" applyBorder="1">
      <alignment/>
      <protection/>
    </xf>
    <xf numFmtId="3" fontId="5" fillId="0" borderId="26" xfId="62" applyNumberFormat="1" applyFont="1" applyFill="1" applyBorder="1">
      <alignment/>
      <protection/>
    </xf>
    <xf numFmtId="3" fontId="4" fillId="0" borderId="26" xfId="62" applyNumberFormat="1" applyFont="1" applyFill="1" applyBorder="1" applyAlignment="1">
      <alignment vertical="center"/>
      <protection/>
    </xf>
    <xf numFmtId="3" fontId="2" fillId="0" borderId="26" xfId="62" applyNumberFormat="1" applyFont="1" applyFill="1" applyBorder="1" applyAlignment="1">
      <alignment vertical="top"/>
      <protection/>
    </xf>
    <xf numFmtId="3" fontId="4" fillId="0" borderId="126" xfId="62" applyNumberFormat="1" applyFont="1" applyFill="1" applyBorder="1" applyAlignment="1">
      <alignment vertical="center"/>
      <protection/>
    </xf>
    <xf numFmtId="3" fontId="2" fillId="0" borderId="26" xfId="62" applyNumberFormat="1" applyFont="1" applyFill="1" applyBorder="1" applyAlignment="1">
      <alignment/>
      <protection/>
    </xf>
    <xf numFmtId="0" fontId="0" fillId="0" borderId="0" xfId="0" applyFont="1" applyFill="1" applyAlignment="1">
      <alignment/>
    </xf>
    <xf numFmtId="0" fontId="37" fillId="0" borderId="0" xfId="0" applyFont="1" applyFill="1" applyAlignment="1">
      <alignment/>
    </xf>
    <xf numFmtId="0" fontId="38" fillId="0" borderId="0" xfId="0" applyFont="1" applyFill="1" applyAlignment="1">
      <alignment/>
    </xf>
    <xf numFmtId="0" fontId="37" fillId="0" borderId="0" xfId="0" applyFont="1" applyFill="1" applyBorder="1" applyAlignment="1">
      <alignment/>
    </xf>
    <xf numFmtId="0" fontId="38" fillId="0" borderId="0" xfId="0" applyFont="1" applyFill="1" applyAlignment="1">
      <alignment vertical="top"/>
    </xf>
    <xf numFmtId="0" fontId="37" fillId="0" borderId="30" xfId="0" applyFont="1" applyFill="1" applyBorder="1" applyAlignment="1">
      <alignment/>
    </xf>
    <xf numFmtId="0" fontId="37" fillId="0" borderId="0" xfId="0" applyFont="1" applyFill="1" applyAlignment="1">
      <alignment vertical="center"/>
    </xf>
    <xf numFmtId="0" fontId="7" fillId="0" borderId="0" xfId="0" applyFont="1" applyFill="1" applyAlignment="1">
      <alignment horizontal="center"/>
    </xf>
    <xf numFmtId="0" fontId="0" fillId="0" borderId="46" xfId="0" applyFont="1" applyFill="1" applyBorder="1" applyAlignment="1">
      <alignment/>
    </xf>
    <xf numFmtId="0" fontId="0" fillId="0" borderId="0" xfId="0" applyFont="1" applyFill="1" applyAlignment="1">
      <alignment/>
    </xf>
    <xf numFmtId="3" fontId="13" fillId="0" borderId="46" xfId="0" applyNumberFormat="1" applyFont="1" applyFill="1" applyBorder="1" applyAlignment="1">
      <alignment horizontal="right" vertical="center"/>
    </xf>
    <xf numFmtId="0" fontId="0" fillId="0" borderId="30" xfId="0" applyFont="1" applyFill="1" applyBorder="1" applyAlignment="1">
      <alignment/>
    </xf>
    <xf numFmtId="0" fontId="0" fillId="0" borderId="108" xfId="0" applyFont="1" applyFill="1" applyBorder="1" applyAlignment="1">
      <alignment/>
    </xf>
    <xf numFmtId="3" fontId="6" fillId="0" borderId="0" xfId="0" applyNumberFormat="1" applyFont="1" applyFill="1" applyAlignment="1">
      <alignment horizontal="left" vertical="center"/>
    </xf>
    <xf numFmtId="3" fontId="11" fillId="0" borderId="0" xfId="69" applyNumberFormat="1" applyFont="1" applyFill="1" applyBorder="1" applyAlignment="1">
      <alignment vertical="center"/>
      <protection/>
    </xf>
    <xf numFmtId="3" fontId="13" fillId="0" borderId="15" xfId="0" applyNumberFormat="1" applyFont="1" applyFill="1" applyBorder="1" applyAlignment="1">
      <alignment vertical="center"/>
    </xf>
    <xf numFmtId="3" fontId="11" fillId="0" borderId="0" xfId="69" applyNumberFormat="1" applyFont="1" applyFill="1" applyBorder="1" applyAlignment="1">
      <alignment vertical="center" wrapText="1"/>
      <protection/>
    </xf>
    <xf numFmtId="3" fontId="11" fillId="0" borderId="24" xfId="0" applyNumberFormat="1" applyFont="1" applyFill="1" applyBorder="1" applyAlignment="1">
      <alignment horizontal="center" vertical="center"/>
    </xf>
    <xf numFmtId="3" fontId="13" fillId="0" borderId="0" xfId="69" applyNumberFormat="1" applyFont="1" applyFill="1" applyBorder="1" applyAlignment="1">
      <alignment vertical="center"/>
      <protection/>
    </xf>
    <xf numFmtId="3" fontId="11" fillId="0" borderId="56" xfId="0" applyNumberFormat="1" applyFont="1" applyFill="1" applyBorder="1" applyAlignment="1">
      <alignment horizontal="center" vertical="center"/>
    </xf>
    <xf numFmtId="3" fontId="11" fillId="0" borderId="14" xfId="0" applyNumberFormat="1" applyFont="1" applyFill="1" applyBorder="1" applyAlignment="1">
      <alignment horizontal="center" vertical="center"/>
    </xf>
    <xf numFmtId="3" fontId="11" fillId="0" borderId="14" xfId="0" applyNumberFormat="1" applyFont="1" applyFill="1" applyBorder="1" applyAlignment="1">
      <alignment vertical="center"/>
    </xf>
    <xf numFmtId="3" fontId="11" fillId="0" borderId="14" xfId="69" applyNumberFormat="1" applyFont="1" applyFill="1" applyBorder="1" applyAlignment="1">
      <alignment vertical="center" wrapText="1"/>
      <protection/>
    </xf>
    <xf numFmtId="3" fontId="11" fillId="0" borderId="61" xfId="0" applyNumberFormat="1" applyFont="1" applyFill="1" applyBorder="1" applyAlignment="1">
      <alignment horizontal="center" vertical="center"/>
    </xf>
    <xf numFmtId="3" fontId="14" fillId="0" borderId="0" xfId="0" applyNumberFormat="1" applyFont="1" applyFill="1" applyAlignment="1">
      <alignment horizontal="right" vertical="center"/>
    </xf>
    <xf numFmtId="3" fontId="11" fillId="0" borderId="0" xfId="0" applyNumberFormat="1" applyFont="1" applyFill="1" applyAlignment="1">
      <alignment horizontal="center"/>
    </xf>
    <xf numFmtId="3" fontId="11" fillId="0" borderId="0" xfId="0" applyNumberFormat="1" applyFont="1" applyFill="1" applyAlignment="1">
      <alignment horizontal="right"/>
    </xf>
    <xf numFmtId="3" fontId="11" fillId="0" borderId="0" xfId="0" applyNumberFormat="1" applyFont="1" applyFill="1" applyAlignment="1">
      <alignment/>
    </xf>
    <xf numFmtId="3" fontId="11" fillId="0" borderId="11" xfId="0" applyNumberFormat="1" applyFont="1" applyFill="1" applyBorder="1" applyAlignment="1">
      <alignment horizontal="center" vertical="center"/>
    </xf>
    <xf numFmtId="3" fontId="6" fillId="0" borderId="0" xfId="68" applyNumberFormat="1" applyFont="1" applyFill="1" applyBorder="1" applyAlignment="1">
      <alignment horizontal="center"/>
      <protection/>
    </xf>
    <xf numFmtId="3" fontId="11" fillId="0" borderId="127" xfId="0" applyNumberFormat="1" applyFont="1" applyFill="1" applyBorder="1" applyAlignment="1">
      <alignment/>
    </xf>
    <xf numFmtId="3" fontId="11" fillId="0" borderId="26" xfId="0" applyNumberFormat="1" applyFont="1" applyFill="1" applyBorder="1" applyAlignment="1">
      <alignment/>
    </xf>
    <xf numFmtId="3" fontId="17" fillId="0" borderId="0" xfId="68" applyNumberFormat="1" applyFont="1" applyFill="1" applyBorder="1" applyAlignment="1">
      <alignment horizontal="center" vertical="center"/>
      <protection/>
    </xf>
    <xf numFmtId="3" fontId="12" fillId="0" borderId="0" xfId="68" applyNumberFormat="1" applyFont="1" applyFill="1" applyBorder="1" applyAlignment="1">
      <alignment horizontal="center" vertical="center"/>
      <protection/>
    </xf>
    <xf numFmtId="3" fontId="14" fillId="0" borderId="26" xfId="0" applyNumberFormat="1" applyFont="1" applyFill="1" applyBorder="1" applyAlignment="1">
      <alignment/>
    </xf>
    <xf numFmtId="3" fontId="14" fillId="0" borderId="0" xfId="0" applyNumberFormat="1" applyFont="1" applyFill="1" applyBorder="1" applyAlignment="1">
      <alignment horizontal="right" vertical="center"/>
    </xf>
    <xf numFmtId="3" fontId="14" fillId="0" borderId="46" xfId="0" applyNumberFormat="1" applyFont="1" applyFill="1" applyBorder="1" applyAlignment="1">
      <alignment horizontal="right" vertical="center"/>
    </xf>
    <xf numFmtId="3" fontId="13" fillId="0" borderId="26" xfId="0" applyNumberFormat="1" applyFont="1" applyFill="1" applyBorder="1" applyAlignment="1">
      <alignment/>
    </xf>
    <xf numFmtId="3" fontId="6" fillId="0" borderId="0" xfId="68" applyNumberFormat="1" applyFont="1" applyFill="1" applyBorder="1" applyAlignment="1">
      <alignment horizontal="center" vertical="top" wrapText="1"/>
      <protection/>
    </xf>
    <xf numFmtId="3" fontId="14" fillId="0" borderId="26" xfId="0" applyNumberFormat="1" applyFont="1" applyFill="1" applyBorder="1" applyAlignment="1">
      <alignment vertical="center"/>
    </xf>
    <xf numFmtId="3" fontId="11" fillId="0" borderId="46" xfId="0" applyNumberFormat="1" applyFont="1" applyFill="1" applyBorder="1" applyAlignment="1">
      <alignment horizontal="right" vertical="top"/>
    </xf>
    <xf numFmtId="3" fontId="11" fillId="0" borderId="0" xfId="0" applyNumberFormat="1" applyFont="1" applyFill="1" applyAlignment="1">
      <alignment horizontal="right" vertical="top"/>
    </xf>
    <xf numFmtId="3" fontId="6" fillId="0" borderId="0" xfId="68" applyNumberFormat="1" applyFont="1" applyFill="1" applyBorder="1" applyAlignment="1">
      <alignment horizontal="center" wrapText="1"/>
      <protection/>
    </xf>
    <xf numFmtId="3" fontId="13" fillId="0" borderId="128" xfId="0" applyNumberFormat="1" applyFont="1" applyFill="1" applyBorder="1" applyAlignment="1">
      <alignment vertical="center"/>
    </xf>
    <xf numFmtId="3" fontId="12" fillId="0" borderId="14" xfId="68" applyNumberFormat="1" applyFont="1" applyFill="1" applyBorder="1" applyAlignment="1">
      <alignment horizontal="center" vertical="center"/>
      <protection/>
    </xf>
    <xf numFmtId="3" fontId="14" fillId="0" borderId="122" xfId="0" applyNumberFormat="1" applyFont="1" applyFill="1" applyBorder="1" applyAlignment="1">
      <alignment/>
    </xf>
    <xf numFmtId="3" fontId="14" fillId="0" borderId="14" xfId="0" applyNumberFormat="1" applyFont="1" applyFill="1" applyBorder="1" applyAlignment="1">
      <alignment horizontal="right" vertical="center"/>
    </xf>
    <xf numFmtId="3" fontId="14" fillId="0" borderId="52" xfId="0" applyNumberFormat="1" applyFont="1" applyFill="1" applyBorder="1" applyAlignment="1">
      <alignment horizontal="right" vertical="center"/>
    </xf>
    <xf numFmtId="3" fontId="16" fillId="0" borderId="26" xfId="0" applyNumberFormat="1" applyFont="1" applyFill="1" applyBorder="1" applyAlignment="1">
      <alignment/>
    </xf>
    <xf numFmtId="3" fontId="6" fillId="0" borderId="0" xfId="68" applyNumberFormat="1" applyFont="1" applyFill="1" applyBorder="1" applyAlignment="1">
      <alignment horizontal="center" vertical="center"/>
      <protection/>
    </xf>
    <xf numFmtId="3" fontId="13" fillId="0" borderId="0" xfId="0" applyNumberFormat="1" applyFont="1" applyFill="1" applyBorder="1" applyAlignment="1">
      <alignment horizontal="right"/>
    </xf>
    <xf numFmtId="3" fontId="13" fillId="0" borderId="46" xfId="0" applyNumberFormat="1" applyFont="1" applyFill="1" applyBorder="1" applyAlignment="1">
      <alignment horizontal="right"/>
    </xf>
    <xf numFmtId="3" fontId="14" fillId="0" borderId="26" xfId="0" applyNumberFormat="1" applyFont="1" applyFill="1" applyBorder="1" applyAlignment="1">
      <alignment vertical="top"/>
    </xf>
    <xf numFmtId="3" fontId="14" fillId="0" borderId="0" xfId="0" applyNumberFormat="1" applyFont="1" applyFill="1" applyBorder="1" applyAlignment="1">
      <alignment horizontal="right" vertical="top"/>
    </xf>
    <xf numFmtId="3" fontId="14" fillId="0" borderId="46" xfId="0" applyNumberFormat="1" applyFont="1" applyFill="1" applyBorder="1" applyAlignment="1">
      <alignment horizontal="right" vertical="top"/>
    </xf>
    <xf numFmtId="3" fontId="18" fillId="0" borderId="55" xfId="0" applyNumberFormat="1" applyFont="1" applyFill="1" applyBorder="1" applyAlignment="1">
      <alignment horizontal="center" vertical="center"/>
    </xf>
    <xf numFmtId="3" fontId="14" fillId="0" borderId="128" xfId="0" applyNumberFormat="1" applyFont="1" applyFill="1" applyBorder="1" applyAlignment="1">
      <alignment vertical="top"/>
    </xf>
    <xf numFmtId="3" fontId="11" fillId="0" borderId="109" xfId="0" applyNumberFormat="1" applyFont="1" applyFill="1" applyBorder="1" applyAlignment="1">
      <alignment horizontal="right" vertical="top"/>
    </xf>
    <xf numFmtId="3" fontId="10" fillId="0" borderId="0" xfId="68" applyNumberFormat="1" applyFont="1" applyFill="1" applyBorder="1" applyAlignment="1">
      <alignment horizontal="center" vertical="top" wrapText="1"/>
      <protection/>
    </xf>
    <xf numFmtId="3" fontId="35" fillId="0" borderId="26" xfId="0" applyNumberFormat="1" applyFont="1" applyFill="1" applyBorder="1" applyAlignment="1">
      <alignment/>
    </xf>
    <xf numFmtId="3" fontId="23" fillId="0" borderId="0" xfId="0" applyNumberFormat="1" applyFont="1" applyFill="1" applyBorder="1" applyAlignment="1">
      <alignment horizontal="right"/>
    </xf>
    <xf numFmtId="3" fontId="23" fillId="0" borderId="46" xfId="0" applyNumberFormat="1" applyFont="1" applyFill="1" applyBorder="1" applyAlignment="1">
      <alignment horizontal="right"/>
    </xf>
    <xf numFmtId="3" fontId="10" fillId="0" borderId="0" xfId="0" applyNumberFormat="1" applyFont="1" applyFill="1" applyAlignment="1">
      <alignment horizontal="right" vertical="top"/>
    </xf>
    <xf numFmtId="3" fontId="10" fillId="0" borderId="0" xfId="0" applyNumberFormat="1" applyFont="1" applyFill="1" applyAlignment="1">
      <alignment vertical="top"/>
    </xf>
    <xf numFmtId="3" fontId="10" fillId="0" borderId="0" xfId="68" applyNumberFormat="1" applyFont="1" applyFill="1" applyBorder="1" applyAlignment="1">
      <alignment horizontal="center" vertical="center"/>
      <protection/>
    </xf>
    <xf numFmtId="3" fontId="10" fillId="0" borderId="26" xfId="0" applyNumberFormat="1" applyFont="1" applyFill="1" applyBorder="1" applyAlignment="1">
      <alignment/>
    </xf>
    <xf numFmtId="3" fontId="10" fillId="0" borderId="46" xfId="0" applyNumberFormat="1" applyFont="1" applyFill="1" applyBorder="1" applyAlignment="1">
      <alignment horizontal="right"/>
    </xf>
    <xf numFmtId="3" fontId="10" fillId="0" borderId="0" xfId="0" applyNumberFormat="1" applyFont="1" applyFill="1" applyBorder="1" applyAlignment="1">
      <alignment horizontal="right" vertical="center"/>
    </xf>
    <xf numFmtId="3" fontId="22" fillId="0" borderId="0" xfId="68" applyNumberFormat="1" applyFont="1" applyFill="1" applyBorder="1" applyAlignment="1">
      <alignment horizontal="center" vertical="center"/>
      <protection/>
    </xf>
    <xf numFmtId="3" fontId="23" fillId="0" borderId="26" xfId="0" applyNumberFormat="1" applyFont="1" applyFill="1" applyBorder="1" applyAlignment="1">
      <alignment/>
    </xf>
    <xf numFmtId="3" fontId="23" fillId="0" borderId="0" xfId="0" applyNumberFormat="1" applyFont="1" applyFill="1" applyBorder="1" applyAlignment="1">
      <alignment horizontal="right" vertical="center"/>
    </xf>
    <xf numFmtId="3" fontId="23" fillId="0" borderId="46" xfId="0" applyNumberFormat="1" applyFont="1" applyFill="1" applyBorder="1" applyAlignment="1">
      <alignment horizontal="right" vertical="center"/>
    </xf>
    <xf numFmtId="3" fontId="23" fillId="0" borderId="0" xfId="0" applyNumberFormat="1" applyFont="1" applyFill="1" applyBorder="1" applyAlignment="1">
      <alignment vertical="center"/>
    </xf>
    <xf numFmtId="3" fontId="22" fillId="0" borderId="26" xfId="0" applyNumberFormat="1" applyFont="1" applyFill="1" applyBorder="1" applyAlignment="1">
      <alignment/>
    </xf>
    <xf numFmtId="3" fontId="22" fillId="0" borderId="0" xfId="0" applyNumberFormat="1" applyFont="1" applyFill="1" applyBorder="1" applyAlignment="1">
      <alignment horizontal="right" vertical="center"/>
    </xf>
    <xf numFmtId="3" fontId="22" fillId="0" borderId="46" xfId="0" applyNumberFormat="1" applyFont="1" applyFill="1" applyBorder="1" applyAlignment="1">
      <alignment horizontal="right" vertical="center"/>
    </xf>
    <xf numFmtId="3" fontId="6" fillId="0" borderId="55" xfId="68" applyNumberFormat="1" applyFont="1" applyFill="1" applyBorder="1" applyAlignment="1">
      <alignment horizontal="center"/>
      <protection/>
    </xf>
    <xf numFmtId="3" fontId="14" fillId="0" borderId="128" xfId="0" applyNumberFormat="1" applyFont="1" applyFill="1" applyBorder="1" applyAlignment="1">
      <alignment/>
    </xf>
    <xf numFmtId="3" fontId="11" fillId="0" borderId="109" xfId="0" applyNumberFormat="1" applyFont="1" applyFill="1" applyBorder="1" applyAlignment="1">
      <alignment horizontal="right"/>
    </xf>
    <xf numFmtId="3" fontId="12" fillId="0" borderId="50" xfId="68" applyNumberFormat="1" applyFont="1" applyFill="1" applyBorder="1" applyAlignment="1">
      <alignment horizontal="center" vertical="center"/>
      <protection/>
    </xf>
    <xf numFmtId="3" fontId="12" fillId="0" borderId="0" xfId="68" applyNumberFormat="1" applyFont="1" applyFill="1" applyBorder="1" applyAlignment="1">
      <alignment horizontal="center" vertical="top"/>
      <protection/>
    </xf>
    <xf numFmtId="3" fontId="16" fillId="0" borderId="127" xfId="0" applyNumberFormat="1" applyFont="1" applyFill="1" applyBorder="1" applyAlignment="1">
      <alignment/>
    </xf>
    <xf numFmtId="3" fontId="11" fillId="0" borderId="108" xfId="0" applyNumberFormat="1" applyFont="1" applyFill="1" applyBorder="1" applyAlignment="1">
      <alignment horizontal="right"/>
    </xf>
    <xf numFmtId="3" fontId="12" fillId="0" borderId="19" xfId="68" applyNumberFormat="1" applyFont="1" applyFill="1" applyBorder="1" applyAlignment="1">
      <alignment horizontal="center" vertical="center"/>
      <protection/>
    </xf>
    <xf numFmtId="3" fontId="14" fillId="0" borderId="19" xfId="0" applyNumberFormat="1" applyFont="1" applyFill="1" applyBorder="1" applyAlignment="1">
      <alignment horizontal="right" vertical="center"/>
    </xf>
    <xf numFmtId="3" fontId="14" fillId="0" borderId="89" xfId="0" applyNumberFormat="1" applyFont="1" applyFill="1" applyBorder="1" applyAlignment="1">
      <alignment horizontal="right" vertical="center"/>
    </xf>
    <xf numFmtId="3" fontId="14" fillId="0" borderId="26" xfId="0" applyNumberFormat="1" applyFont="1" applyFill="1" applyBorder="1" applyAlignment="1">
      <alignment horizontal="right" vertical="center"/>
    </xf>
    <xf numFmtId="3" fontId="6" fillId="0" borderId="0" xfId="68" applyNumberFormat="1" applyFont="1" applyFill="1" applyBorder="1" applyAlignment="1">
      <alignment horizontal="center" vertical="center" wrapText="1"/>
      <protection/>
    </xf>
    <xf numFmtId="3" fontId="11" fillId="0" borderId="57" xfId="0" applyNumberFormat="1" applyFont="1" applyFill="1" applyBorder="1" applyAlignment="1">
      <alignment/>
    </xf>
    <xf numFmtId="3" fontId="11" fillId="0" borderId="55" xfId="0" applyNumberFormat="1" applyFont="1" applyFill="1" applyBorder="1" applyAlignment="1">
      <alignment/>
    </xf>
    <xf numFmtId="3" fontId="11" fillId="0" borderId="62" xfId="0" applyNumberFormat="1" applyFont="1" applyFill="1" applyBorder="1" applyAlignment="1">
      <alignment/>
    </xf>
    <xf numFmtId="3" fontId="12" fillId="0" borderId="30" xfId="0" applyNumberFormat="1" applyFont="1" applyFill="1" applyBorder="1" applyAlignment="1">
      <alignment horizontal="center" vertical="center"/>
    </xf>
    <xf numFmtId="3" fontId="14" fillId="0" borderId="127" xfId="0" applyNumberFormat="1" applyFont="1" applyFill="1" applyBorder="1" applyAlignment="1">
      <alignment horizontal="right" vertical="center"/>
    </xf>
    <xf numFmtId="3" fontId="14" fillId="0" borderId="30" xfId="0" applyNumberFormat="1" applyFont="1" applyFill="1" applyBorder="1" applyAlignment="1">
      <alignment horizontal="right" vertical="center"/>
    </xf>
    <xf numFmtId="3" fontId="14" fillId="0" borderId="108" xfId="0" applyNumberFormat="1" applyFont="1" applyFill="1" applyBorder="1" applyAlignment="1">
      <alignment horizontal="right" vertical="center"/>
    </xf>
    <xf numFmtId="3" fontId="11" fillId="0" borderId="26" xfId="0" applyNumberFormat="1" applyFont="1" applyFill="1" applyBorder="1" applyAlignment="1">
      <alignment horizontal="right" vertical="center"/>
    </xf>
    <xf numFmtId="3" fontId="13" fillId="0" borderId="26" xfId="0" applyNumberFormat="1" applyFont="1" applyFill="1" applyBorder="1" applyAlignment="1">
      <alignment horizontal="right" vertical="center"/>
    </xf>
    <xf numFmtId="3" fontId="6" fillId="0" borderId="0" xfId="0" applyNumberFormat="1" applyFont="1" applyFill="1" applyBorder="1" applyAlignment="1">
      <alignment horizontal="center" vertical="center" wrapText="1"/>
    </xf>
    <xf numFmtId="3" fontId="17" fillId="0" borderId="61" xfId="0" applyNumberFormat="1" applyFont="1" applyFill="1" applyBorder="1" applyAlignment="1">
      <alignment horizontal="left" vertical="center" wrapText="1"/>
    </xf>
    <xf numFmtId="3" fontId="17" fillId="0" borderId="19" xfId="0" applyNumberFormat="1" applyFont="1" applyFill="1" applyBorder="1" applyAlignment="1">
      <alignment horizontal="left" vertical="center" wrapText="1"/>
    </xf>
    <xf numFmtId="3" fontId="14" fillId="0" borderId="129" xfId="0" applyNumberFormat="1" applyFont="1" applyFill="1" applyBorder="1" applyAlignment="1">
      <alignment horizontal="right" vertical="center"/>
    </xf>
    <xf numFmtId="3" fontId="13" fillId="0" borderId="0" xfId="0" applyNumberFormat="1" applyFont="1" applyFill="1" applyAlignment="1">
      <alignment horizontal="center"/>
    </xf>
    <xf numFmtId="3" fontId="13" fillId="0" borderId="0" xfId="0" applyNumberFormat="1" applyFont="1" applyFill="1" applyAlignment="1">
      <alignment horizontal="right"/>
    </xf>
    <xf numFmtId="3" fontId="13" fillId="0" borderId="0" xfId="0" applyNumberFormat="1" applyFont="1" applyFill="1" applyAlignment="1">
      <alignment/>
    </xf>
    <xf numFmtId="3" fontId="14" fillId="0" borderId="0" xfId="0" applyNumberFormat="1" applyFont="1" applyFill="1" applyAlignment="1">
      <alignment horizontal="center"/>
    </xf>
    <xf numFmtId="3" fontId="14" fillId="0" borderId="0" xfId="0" applyNumberFormat="1" applyFont="1" applyFill="1" applyAlignment="1">
      <alignment/>
    </xf>
    <xf numFmtId="3" fontId="10" fillId="0" borderId="0" xfId="68" applyNumberFormat="1" applyFont="1" applyFill="1" applyBorder="1" applyAlignment="1">
      <alignment horizontal="left" vertical="center" indent="1"/>
      <protection/>
    </xf>
    <xf numFmtId="3" fontId="11" fillId="0" borderId="74" xfId="0" applyNumberFormat="1" applyFont="1" applyFill="1" applyBorder="1" applyAlignment="1">
      <alignment/>
    </xf>
    <xf numFmtId="0" fontId="15" fillId="0" borderId="0" xfId="0" applyFont="1" applyFill="1" applyAlignment="1">
      <alignment vertical="top"/>
    </xf>
    <xf numFmtId="0" fontId="30" fillId="0" borderId="0" xfId="0" applyFont="1" applyFill="1" applyAlignment="1">
      <alignment/>
    </xf>
    <xf numFmtId="0" fontId="7" fillId="0" borderId="0" xfId="0" applyFont="1" applyFill="1" applyAlignment="1">
      <alignment/>
    </xf>
    <xf numFmtId="0" fontId="30" fillId="0" borderId="0" xfId="0" applyFont="1" applyFill="1" applyAlignment="1">
      <alignment vertical="center"/>
    </xf>
    <xf numFmtId="3" fontId="30" fillId="0" borderId="0" xfId="0" applyNumberFormat="1" applyFont="1" applyFill="1" applyAlignment="1">
      <alignment vertical="center"/>
    </xf>
    <xf numFmtId="3" fontId="30" fillId="0" borderId="0" xfId="0" applyNumberFormat="1" applyFont="1" applyFill="1" applyBorder="1" applyAlignment="1">
      <alignment horizontal="center" vertical="center"/>
    </xf>
    <xf numFmtId="0" fontId="40" fillId="0" borderId="0" xfId="0" applyFont="1" applyFill="1" applyAlignment="1">
      <alignment vertical="center"/>
    </xf>
    <xf numFmtId="0" fontId="30" fillId="0" borderId="0" xfId="0" applyFont="1" applyFill="1" applyBorder="1" applyAlignment="1">
      <alignment vertical="center"/>
    </xf>
    <xf numFmtId="3" fontId="26" fillId="0" borderId="35" xfId="63" applyNumberFormat="1" applyFont="1" applyFill="1" applyBorder="1" applyAlignment="1">
      <alignment vertical="center" wrapText="1"/>
      <protection/>
    </xf>
    <xf numFmtId="3" fontId="6" fillId="0" borderId="64" xfId="70" applyNumberFormat="1" applyFont="1" applyFill="1" applyBorder="1" applyAlignment="1">
      <alignment horizontal="center" wrapText="1"/>
      <protection/>
    </xf>
    <xf numFmtId="3" fontId="6" fillId="0" borderId="70" xfId="70" applyNumberFormat="1" applyFont="1" applyFill="1" applyBorder="1">
      <alignment/>
      <protection/>
    </xf>
    <xf numFmtId="3" fontId="6" fillId="0" borderId="70" xfId="70" applyNumberFormat="1" applyFont="1" applyFill="1" applyBorder="1" applyAlignment="1">
      <alignment vertical="center"/>
      <protection/>
    </xf>
    <xf numFmtId="3" fontId="6" fillId="0" borderId="70" xfId="70" applyNumberFormat="1" applyFont="1" applyFill="1" applyBorder="1" applyAlignment="1">
      <alignment/>
      <protection/>
    </xf>
    <xf numFmtId="3" fontId="6" fillId="0" borderId="70" xfId="70" applyNumberFormat="1" applyFont="1" applyFill="1" applyBorder="1" applyAlignment="1">
      <alignment vertical="top"/>
      <protection/>
    </xf>
    <xf numFmtId="0" fontId="12" fillId="0" borderId="36" xfId="70" applyFont="1" applyFill="1" applyBorder="1" applyAlignment="1">
      <alignment horizontal="left" wrapText="1"/>
      <protection/>
    </xf>
    <xf numFmtId="3" fontId="6" fillId="0" borderId="67" xfId="70" applyNumberFormat="1" applyFont="1" applyFill="1" applyBorder="1" applyAlignment="1">
      <alignment vertical="top"/>
      <protection/>
    </xf>
    <xf numFmtId="3" fontId="12" fillId="0" borderId="112" xfId="70" applyNumberFormat="1" applyFont="1" applyFill="1" applyBorder="1" applyAlignment="1">
      <alignment vertical="center"/>
      <protection/>
    </xf>
    <xf numFmtId="3" fontId="12" fillId="0" borderId="130" xfId="70" applyNumberFormat="1" applyFont="1" applyFill="1" applyBorder="1" applyAlignment="1">
      <alignment/>
      <protection/>
    </xf>
    <xf numFmtId="3" fontId="17" fillId="0" borderId="131" xfId="70" applyNumberFormat="1" applyFont="1" applyFill="1" applyBorder="1" applyAlignment="1">
      <alignment/>
      <protection/>
    </xf>
    <xf numFmtId="3" fontId="6" fillId="0" borderId="132" xfId="70" applyNumberFormat="1" applyFont="1" applyFill="1" applyBorder="1">
      <alignment/>
      <protection/>
    </xf>
    <xf numFmtId="0" fontId="11" fillId="0" borderId="0" xfId="0" applyFont="1" applyFill="1" applyBorder="1" applyAlignment="1">
      <alignment horizontal="right" vertical="center"/>
    </xf>
    <xf numFmtId="0" fontId="14" fillId="0" borderId="22" xfId="0" applyFont="1" applyFill="1" applyBorder="1" applyAlignment="1">
      <alignment horizontal="left"/>
    </xf>
    <xf numFmtId="0" fontId="14" fillId="0" borderId="133" xfId="0" applyFont="1" applyFill="1" applyBorder="1" applyAlignment="1">
      <alignment horizontal="center"/>
    </xf>
    <xf numFmtId="3" fontId="14" fillId="0" borderId="134" xfId="0" applyNumberFormat="1" applyFont="1" applyFill="1" applyBorder="1" applyAlignment="1">
      <alignment horizontal="center" wrapText="1"/>
    </xf>
    <xf numFmtId="0" fontId="14" fillId="0" borderId="121" xfId="0" applyFont="1" applyFill="1" applyBorder="1" applyAlignment="1">
      <alignment horizontal="center"/>
    </xf>
    <xf numFmtId="0" fontId="14" fillId="0" borderId="13" xfId="0" applyFont="1" applyFill="1" applyBorder="1" applyAlignment="1">
      <alignment horizontal="center"/>
    </xf>
    <xf numFmtId="3" fontId="14" fillId="0" borderId="135" xfId="0" applyNumberFormat="1" applyFont="1" applyFill="1" applyBorder="1" applyAlignment="1">
      <alignment horizontal="center" wrapText="1"/>
    </xf>
    <xf numFmtId="3" fontId="14" fillId="0" borderId="136" xfId="0" applyNumberFormat="1" applyFont="1" applyFill="1" applyBorder="1" applyAlignment="1">
      <alignment horizontal="center" wrapText="1"/>
    </xf>
    <xf numFmtId="0" fontId="11" fillId="0" borderId="10" xfId="0" applyFont="1" applyFill="1" applyBorder="1" applyAlignment="1">
      <alignment horizontal="center" vertical="top"/>
    </xf>
    <xf numFmtId="3" fontId="11" fillId="0" borderId="137" xfId="0" applyNumberFormat="1" applyFont="1" applyFill="1" applyBorder="1" applyAlignment="1">
      <alignment/>
    </xf>
    <xf numFmtId="0" fontId="11" fillId="0" borderId="26" xfId="0" applyFont="1" applyFill="1" applyBorder="1" applyAlignment="1">
      <alignment horizontal="center"/>
    </xf>
    <xf numFmtId="3" fontId="11" fillId="0" borderId="138" xfId="0" applyNumberFormat="1" applyFont="1" applyFill="1" applyBorder="1" applyAlignment="1">
      <alignment/>
    </xf>
    <xf numFmtId="3" fontId="11" fillId="0" borderId="139" xfId="0" applyNumberFormat="1" applyFont="1" applyFill="1" applyBorder="1" applyAlignment="1">
      <alignment/>
    </xf>
    <xf numFmtId="0" fontId="11" fillId="0" borderId="0" xfId="0" applyFont="1" applyFill="1" applyBorder="1" applyAlignment="1">
      <alignment wrapText="1"/>
    </xf>
    <xf numFmtId="0" fontId="11" fillId="0" borderId="26" xfId="0" applyFont="1" applyFill="1" applyBorder="1" applyAlignment="1">
      <alignment horizontal="center" vertical="top"/>
    </xf>
    <xf numFmtId="3" fontId="11" fillId="0" borderId="138" xfId="0" applyNumberFormat="1" applyFont="1" applyFill="1" applyBorder="1" applyAlignment="1">
      <alignment vertical="top"/>
    </xf>
    <xf numFmtId="0" fontId="14" fillId="0" borderId="23" xfId="0" applyFont="1" applyFill="1" applyBorder="1" applyAlignment="1">
      <alignment horizontal="right" vertical="center"/>
    </xf>
    <xf numFmtId="3" fontId="14" fillId="0" borderId="140" xfId="0" applyNumberFormat="1" applyFont="1" applyFill="1" applyBorder="1" applyAlignment="1">
      <alignment vertical="center"/>
    </xf>
    <xf numFmtId="3" fontId="14" fillId="0" borderId="123" xfId="0" applyNumberFormat="1" applyFont="1" applyFill="1" applyBorder="1" applyAlignment="1">
      <alignment horizontal="center" vertical="center"/>
    </xf>
    <xf numFmtId="3" fontId="14" fillId="0" borderId="141" xfId="0" applyNumberFormat="1" applyFont="1" applyFill="1" applyBorder="1" applyAlignment="1">
      <alignment horizontal="right" vertical="center"/>
    </xf>
    <xf numFmtId="3" fontId="14" fillId="0" borderId="142" xfId="0" applyNumberFormat="1" applyFont="1" applyFill="1" applyBorder="1" applyAlignment="1">
      <alignment horizontal="right" vertical="center"/>
    </xf>
    <xf numFmtId="0" fontId="14" fillId="0" borderId="10" xfId="0" applyFont="1" applyFill="1" applyBorder="1" applyAlignment="1">
      <alignment horizontal="left"/>
    </xf>
    <xf numFmtId="0" fontId="14" fillId="0" borderId="0" xfId="0" applyFont="1" applyFill="1" applyBorder="1" applyAlignment="1">
      <alignment horizontal="center"/>
    </xf>
    <xf numFmtId="3" fontId="14" fillId="0" borderId="137" xfId="0" applyNumberFormat="1" applyFont="1" applyFill="1" applyBorder="1" applyAlignment="1">
      <alignment horizontal="center"/>
    </xf>
    <xf numFmtId="0" fontId="14" fillId="0" borderId="26" xfId="0" applyFont="1" applyFill="1" applyBorder="1" applyAlignment="1">
      <alignment horizontal="center"/>
    </xf>
    <xf numFmtId="3" fontId="11" fillId="0" borderId="138" xfId="0" applyNumberFormat="1" applyFont="1" applyFill="1" applyBorder="1" applyAlignment="1">
      <alignment horizontal="right"/>
    </xf>
    <xf numFmtId="3" fontId="11" fillId="0" borderId="139" xfId="0" applyNumberFormat="1" applyFont="1" applyFill="1" applyBorder="1" applyAlignment="1">
      <alignment horizontal="center" vertical="center" textRotation="180"/>
    </xf>
    <xf numFmtId="0" fontId="11" fillId="0" borderId="10" xfId="0" applyFont="1" applyFill="1" applyBorder="1" applyAlignment="1">
      <alignment horizontal="center"/>
    </xf>
    <xf numFmtId="0" fontId="11" fillId="0" borderId="0" xfId="0" applyFont="1" applyFill="1" applyBorder="1" applyAlignment="1">
      <alignment horizontal="left"/>
    </xf>
    <xf numFmtId="3" fontId="11" fillId="0" borderId="137" xfId="0" applyNumberFormat="1" applyFont="1" applyFill="1" applyBorder="1" applyAlignment="1">
      <alignment horizontal="right"/>
    </xf>
    <xf numFmtId="1" fontId="11" fillId="0" borderId="26" xfId="0" applyNumberFormat="1" applyFont="1" applyFill="1" applyBorder="1" applyAlignment="1">
      <alignment horizontal="center"/>
    </xf>
    <xf numFmtId="3" fontId="11" fillId="0" borderId="139" xfId="0" applyNumberFormat="1" applyFont="1" applyFill="1" applyBorder="1" applyAlignment="1">
      <alignment horizontal="right"/>
    </xf>
    <xf numFmtId="0" fontId="14" fillId="0" borderId="116" xfId="0" applyFont="1" applyFill="1" applyBorder="1" applyAlignment="1">
      <alignment horizontal="right" vertical="center"/>
    </xf>
    <xf numFmtId="3" fontId="14" fillId="0" borderId="143" xfId="0" applyNumberFormat="1" applyFont="1" applyFill="1" applyBorder="1" applyAlignment="1">
      <alignment vertical="center"/>
    </xf>
    <xf numFmtId="3" fontId="14" fillId="0" borderId="27" xfId="0" applyNumberFormat="1" applyFont="1" applyFill="1" applyBorder="1" applyAlignment="1">
      <alignment horizontal="center" vertical="center"/>
    </xf>
    <xf numFmtId="3" fontId="14" fillId="0" borderId="144" xfId="0" applyNumberFormat="1" applyFont="1" applyFill="1" applyBorder="1" applyAlignment="1">
      <alignment horizontal="right" vertical="center"/>
    </xf>
    <xf numFmtId="3" fontId="14" fillId="0" borderId="145" xfId="0" applyNumberFormat="1" applyFont="1" applyFill="1" applyBorder="1" applyAlignment="1">
      <alignment horizontal="right" vertical="center"/>
    </xf>
    <xf numFmtId="0" fontId="14" fillId="0" borderId="146" xfId="0" applyFont="1" applyFill="1" applyBorder="1" applyAlignment="1">
      <alignment vertical="center"/>
    </xf>
    <xf numFmtId="0" fontId="14" fillId="0" borderId="147" xfId="0" applyFont="1" applyFill="1" applyBorder="1" applyAlignment="1">
      <alignment horizontal="center" vertical="center"/>
    </xf>
    <xf numFmtId="3" fontId="14" fillId="0" borderId="50" xfId="0" applyNumberFormat="1" applyFont="1" applyFill="1" applyBorder="1" applyAlignment="1">
      <alignment vertical="center"/>
    </xf>
    <xf numFmtId="3" fontId="14" fillId="0" borderId="148" xfId="0" applyNumberFormat="1" applyFont="1" applyFill="1" applyBorder="1" applyAlignment="1">
      <alignment vertical="center"/>
    </xf>
    <xf numFmtId="0" fontId="14" fillId="0" borderId="149" xfId="0" applyFont="1" applyFill="1" applyBorder="1" applyAlignment="1">
      <alignment vertical="center"/>
    </xf>
    <xf numFmtId="3" fontId="14" fillId="0" borderId="150" xfId="0" applyNumberFormat="1" applyFont="1" applyFill="1" applyBorder="1" applyAlignment="1">
      <alignment vertical="center"/>
    </xf>
    <xf numFmtId="3" fontId="14" fillId="0" borderId="151" xfId="0" applyNumberFormat="1" applyFont="1" applyFill="1" applyBorder="1" applyAlignment="1">
      <alignment vertical="center"/>
    </xf>
    <xf numFmtId="0" fontId="11" fillId="0" borderId="10" xfId="0" applyFont="1" applyFill="1" applyBorder="1" applyAlignment="1">
      <alignment horizontal="right" vertical="center"/>
    </xf>
    <xf numFmtId="3" fontId="11" fillId="0" borderId="137" xfId="0" applyNumberFormat="1" applyFont="1" applyFill="1" applyBorder="1" applyAlignment="1">
      <alignment vertical="center"/>
    </xf>
    <xf numFmtId="3" fontId="11" fillId="0" borderId="138" xfId="0" applyNumberFormat="1" applyFont="1" applyFill="1" applyBorder="1" applyAlignment="1">
      <alignment vertical="center"/>
    </xf>
    <xf numFmtId="3" fontId="11" fillId="0" borderId="139" xfId="0" applyNumberFormat="1" applyFont="1" applyFill="1" applyBorder="1" applyAlignment="1">
      <alignment vertical="center"/>
    </xf>
    <xf numFmtId="0" fontId="11" fillId="0" borderId="10" xfId="0" applyFont="1" applyFill="1" applyBorder="1" applyAlignment="1">
      <alignment horizontal="center" vertical="center"/>
    </xf>
    <xf numFmtId="0" fontId="11" fillId="0" borderId="116" xfId="0" applyFont="1" applyFill="1" applyBorder="1" applyAlignment="1">
      <alignment horizontal="center" vertical="center"/>
    </xf>
    <xf numFmtId="0" fontId="14" fillId="0" borderId="16" xfId="0" applyFont="1" applyFill="1" applyBorder="1" applyAlignment="1">
      <alignment horizontal="center" vertical="center"/>
    </xf>
    <xf numFmtId="3" fontId="11" fillId="0" borderId="143" xfId="0" applyNumberFormat="1" applyFont="1" applyFill="1" applyBorder="1" applyAlignment="1">
      <alignment vertical="center"/>
    </xf>
    <xf numFmtId="3" fontId="11" fillId="0" borderId="144" xfId="0" applyNumberFormat="1" applyFont="1" applyFill="1" applyBorder="1" applyAlignment="1">
      <alignment vertical="center"/>
    </xf>
    <xf numFmtId="3" fontId="11" fillId="0" borderId="145" xfId="0" applyNumberFormat="1" applyFont="1" applyFill="1" applyBorder="1" applyAlignment="1">
      <alignment vertical="center"/>
    </xf>
    <xf numFmtId="0" fontId="11" fillId="0" borderId="16" xfId="0" applyFont="1" applyFill="1" applyBorder="1" applyAlignment="1">
      <alignment vertical="center"/>
    </xf>
    <xf numFmtId="0" fontId="11" fillId="0" borderId="116" xfId="0" applyFont="1" applyFill="1" applyBorder="1" applyAlignment="1">
      <alignment horizontal="right" vertical="center"/>
    </xf>
    <xf numFmtId="0" fontId="14" fillId="0" borderId="27" xfId="0" applyFont="1" applyFill="1" applyBorder="1" applyAlignment="1">
      <alignment horizontal="right" vertical="center"/>
    </xf>
    <xf numFmtId="3" fontId="14" fillId="0" borderId="144" xfId="0" applyNumberFormat="1" applyFont="1" applyFill="1" applyBorder="1" applyAlignment="1">
      <alignment vertical="center"/>
    </xf>
    <xf numFmtId="3" fontId="14" fillId="0" borderId="145" xfId="0" applyNumberFormat="1" applyFont="1" applyFill="1" applyBorder="1" applyAlignment="1">
      <alignment vertical="center"/>
    </xf>
    <xf numFmtId="0" fontId="14" fillId="0" borderId="152" xfId="0" applyFont="1" applyFill="1" applyBorder="1" applyAlignment="1">
      <alignment horizontal="right" vertical="center"/>
    </xf>
    <xf numFmtId="3" fontId="14" fillId="0" borderId="153" xfId="0" applyNumberFormat="1" applyFont="1" applyFill="1" applyBorder="1" applyAlignment="1">
      <alignment vertical="center"/>
    </xf>
    <xf numFmtId="3" fontId="14" fillId="0" borderId="26" xfId="0" applyNumberFormat="1" applyFont="1" applyFill="1" applyBorder="1" applyAlignment="1">
      <alignment horizontal="center" vertical="center"/>
    </xf>
    <xf numFmtId="3" fontId="14" fillId="0" borderId="138" xfId="0" applyNumberFormat="1" applyFont="1" applyFill="1" applyBorder="1" applyAlignment="1">
      <alignment horizontal="right" vertical="center"/>
    </xf>
    <xf numFmtId="0" fontId="14" fillId="0" borderId="10" xfId="0" applyFont="1" applyFill="1" applyBorder="1" applyAlignment="1">
      <alignment horizontal="right" vertical="center"/>
    </xf>
    <xf numFmtId="0" fontId="11" fillId="0" borderId="0" xfId="0" applyFont="1" applyFill="1" applyBorder="1" applyAlignment="1">
      <alignment horizontal="left" indent="2"/>
    </xf>
    <xf numFmtId="3" fontId="14" fillId="0" borderId="137" xfId="0" applyNumberFormat="1" applyFont="1" applyFill="1" applyBorder="1" applyAlignment="1">
      <alignment vertical="center"/>
    </xf>
    <xf numFmtId="0" fontId="14" fillId="0" borderId="56" xfId="0" applyFont="1" applyFill="1" applyBorder="1" applyAlignment="1">
      <alignment horizontal="right" vertical="center"/>
    </xf>
    <xf numFmtId="3" fontId="14" fillId="0" borderId="154" xfId="0" applyNumberFormat="1" applyFont="1" applyFill="1" applyBorder="1" applyAlignment="1">
      <alignment vertical="center"/>
    </xf>
    <xf numFmtId="3" fontId="14" fillId="0" borderId="122" xfId="0" applyNumberFormat="1" applyFont="1" applyFill="1" applyBorder="1" applyAlignment="1">
      <alignment horizontal="center" vertical="center"/>
    </xf>
    <xf numFmtId="3" fontId="14" fillId="0" borderId="155" xfId="0" applyNumberFormat="1" applyFont="1" applyFill="1" applyBorder="1" applyAlignment="1">
      <alignment horizontal="right" vertical="center"/>
    </xf>
    <xf numFmtId="3" fontId="11" fillId="0" borderId="156" xfId="0" applyNumberFormat="1" applyFont="1" applyFill="1" applyBorder="1" applyAlignment="1">
      <alignment vertical="center"/>
    </xf>
    <xf numFmtId="0" fontId="11" fillId="0" borderId="10" xfId="0" applyFont="1" applyFill="1" applyBorder="1" applyAlignment="1">
      <alignment horizontal="right"/>
    </xf>
    <xf numFmtId="174" fontId="11" fillId="0" borderId="137" xfId="79" applyNumberFormat="1" applyFont="1" applyFill="1" applyBorder="1" applyAlignment="1">
      <alignment horizontal="center"/>
    </xf>
    <xf numFmtId="0" fontId="11" fillId="0" borderId="26" xfId="0" applyFont="1" applyFill="1" applyBorder="1" applyAlignment="1">
      <alignment horizontal="right"/>
    </xf>
    <xf numFmtId="174" fontId="11" fillId="0" borderId="138" xfId="79" applyNumberFormat="1" applyFont="1" applyFill="1" applyBorder="1" applyAlignment="1">
      <alignment horizontal="center"/>
    </xf>
    <xf numFmtId="174" fontId="11" fillId="0" borderId="139" xfId="79" applyNumberFormat="1" applyFont="1" applyFill="1" applyBorder="1" applyAlignment="1">
      <alignment horizontal="center"/>
    </xf>
    <xf numFmtId="0" fontId="11" fillId="0" borderId="61" xfId="0" applyFont="1" applyFill="1" applyBorder="1" applyAlignment="1">
      <alignment horizontal="right"/>
    </xf>
    <xf numFmtId="0" fontId="11" fillId="0" borderId="19" xfId="0" applyFont="1" applyFill="1" applyBorder="1" applyAlignment="1">
      <alignment/>
    </xf>
    <xf numFmtId="174" fontId="11" fillId="0" borderId="157" xfId="79" applyNumberFormat="1" applyFont="1" applyFill="1" applyBorder="1" applyAlignment="1">
      <alignment horizontal="center"/>
    </xf>
    <xf numFmtId="0" fontId="11" fillId="0" borderId="129" xfId="0" applyFont="1" applyFill="1" applyBorder="1" applyAlignment="1">
      <alignment horizontal="right"/>
    </xf>
    <xf numFmtId="174" fontId="11" fillId="0" borderId="158" xfId="79" applyNumberFormat="1" applyFont="1" applyFill="1" applyBorder="1" applyAlignment="1">
      <alignment horizontal="center"/>
    </xf>
    <xf numFmtId="174" fontId="11" fillId="0" borderId="159" xfId="79" applyNumberFormat="1" applyFont="1" applyFill="1" applyBorder="1" applyAlignment="1">
      <alignment horizontal="center"/>
    </xf>
    <xf numFmtId="0" fontId="11" fillId="0" borderId="0" xfId="0" applyFont="1" applyFill="1" applyBorder="1" applyAlignment="1">
      <alignment horizontal="right"/>
    </xf>
    <xf numFmtId="3" fontId="11" fillId="0" borderId="0" xfId="0" applyNumberFormat="1" applyFont="1" applyFill="1" applyBorder="1" applyAlignment="1">
      <alignment/>
    </xf>
    <xf numFmtId="0" fontId="2" fillId="0" borderId="30" xfId="0" applyFont="1" applyFill="1" applyBorder="1" applyAlignment="1">
      <alignment vertical="center"/>
    </xf>
    <xf numFmtId="3" fontId="2" fillId="0" borderId="30" xfId="0" applyNumberFormat="1" applyFont="1" applyFill="1" applyBorder="1" applyAlignment="1">
      <alignment horizontal="right" vertical="center"/>
    </xf>
    <xf numFmtId="3" fontId="2" fillId="0" borderId="108" xfId="0" applyNumberFormat="1" applyFont="1" applyFill="1" applyBorder="1" applyAlignment="1">
      <alignment horizontal="right" vertical="center"/>
    </xf>
    <xf numFmtId="3" fontId="12" fillId="0" borderId="84" xfId="70" applyNumberFormat="1" applyFont="1" applyFill="1" applyBorder="1" applyAlignment="1">
      <alignment horizontal="right" vertical="center"/>
      <protection/>
    </xf>
    <xf numFmtId="3" fontId="12" fillId="0" borderId="49" xfId="70" applyNumberFormat="1" applyFont="1" applyFill="1" applyBorder="1" applyAlignment="1">
      <alignment horizontal="right" vertical="center"/>
      <protection/>
    </xf>
    <xf numFmtId="0" fontId="6" fillId="0" borderId="102" xfId="70" applyFont="1" applyFill="1" applyBorder="1" applyAlignment="1">
      <alignment horizontal="center" vertical="center"/>
      <protection/>
    </xf>
    <xf numFmtId="0" fontId="6" fillId="0" borderId="104" xfId="70" applyFont="1" applyFill="1" applyBorder="1" applyAlignment="1">
      <alignment horizontal="center" vertical="top"/>
      <protection/>
    </xf>
    <xf numFmtId="3" fontId="6" fillId="0" borderId="46" xfId="70" applyNumberFormat="1" applyFont="1" applyFill="1" applyBorder="1" applyAlignment="1">
      <alignment horizontal="right" vertical="center"/>
      <protection/>
    </xf>
    <xf numFmtId="0" fontId="6" fillId="0" borderId="73" xfId="70" applyFont="1" applyFill="1" applyBorder="1" applyAlignment="1">
      <alignment horizontal="center" vertical="top"/>
      <protection/>
    </xf>
    <xf numFmtId="3" fontId="6" fillId="0" borderId="40" xfId="64" applyNumberFormat="1" applyFont="1" applyFill="1" applyBorder="1" applyAlignment="1">
      <alignment horizontal="right"/>
      <protection/>
    </xf>
    <xf numFmtId="0" fontId="18" fillId="0" borderId="75" xfId="70" applyFont="1" applyFill="1" applyBorder="1" applyAlignment="1">
      <alignment horizontal="right" wrapText="1"/>
      <protection/>
    </xf>
    <xf numFmtId="3" fontId="6" fillId="0" borderId="160" xfId="70" applyNumberFormat="1" applyFont="1" applyFill="1" applyBorder="1" applyAlignment="1">
      <alignment horizontal="right" vertical="center"/>
      <protection/>
    </xf>
    <xf numFmtId="3" fontId="6" fillId="0" borderId="161" xfId="70" applyNumberFormat="1" applyFont="1" applyFill="1" applyBorder="1" applyAlignment="1">
      <alignment horizontal="right" vertical="center"/>
      <protection/>
    </xf>
    <xf numFmtId="3" fontId="6" fillId="0" borderId="162" xfId="70" applyNumberFormat="1" applyFont="1" applyFill="1" applyBorder="1" applyAlignment="1">
      <alignment horizontal="right" vertical="center"/>
      <protection/>
    </xf>
    <xf numFmtId="3" fontId="17" fillId="0" borderId="161" xfId="70" applyNumberFormat="1" applyFont="1" applyFill="1" applyBorder="1" applyAlignment="1">
      <alignment horizontal="right" vertical="center"/>
      <protection/>
    </xf>
    <xf numFmtId="3" fontId="12" fillId="0" borderId="163" xfId="70" applyNumberFormat="1" applyFont="1" applyFill="1" applyBorder="1" applyAlignment="1">
      <alignment horizontal="right" vertical="center"/>
      <protection/>
    </xf>
    <xf numFmtId="0" fontId="18" fillId="0" borderId="114" xfId="70" applyFont="1" applyFill="1" applyBorder="1" applyAlignment="1">
      <alignment horizontal="right" wrapText="1"/>
      <protection/>
    </xf>
    <xf numFmtId="3" fontId="18" fillId="0" borderId="45" xfId="70" applyNumberFormat="1" applyFont="1" applyFill="1" applyBorder="1" applyAlignment="1">
      <alignment horizontal="right" wrapText="1"/>
      <protection/>
    </xf>
    <xf numFmtId="3" fontId="18" fillId="0" borderId="164" xfId="70" applyNumberFormat="1" applyFont="1" applyFill="1" applyBorder="1" applyAlignment="1">
      <alignment horizontal="right" wrapText="1"/>
      <protection/>
    </xf>
    <xf numFmtId="3" fontId="18" fillId="0" borderId="114" xfId="70" applyNumberFormat="1" applyFont="1" applyFill="1" applyBorder="1" applyAlignment="1">
      <alignment horizontal="right" wrapText="1"/>
      <protection/>
    </xf>
    <xf numFmtId="0" fontId="6" fillId="0" borderId="160" xfId="64" applyFont="1" applyFill="1" applyBorder="1" applyAlignment="1">
      <alignment wrapText="1"/>
      <protection/>
    </xf>
    <xf numFmtId="0" fontId="6" fillId="0" borderId="160" xfId="70" applyFont="1" applyFill="1" applyBorder="1" applyAlignment="1">
      <alignment horizontal="center" vertical="center" wrapText="1"/>
      <protection/>
    </xf>
    <xf numFmtId="0" fontId="18" fillId="0" borderId="165" xfId="70" applyFont="1" applyFill="1" applyBorder="1" applyAlignment="1">
      <alignment horizontal="right" wrapText="1"/>
      <protection/>
    </xf>
    <xf numFmtId="0" fontId="12" fillId="0" borderId="15" xfId="70" applyFont="1" applyFill="1" applyBorder="1" applyAlignment="1">
      <alignment horizontal="center" vertical="center" wrapText="1"/>
      <protection/>
    </xf>
    <xf numFmtId="3" fontId="18" fillId="0" borderId="166" xfId="70" applyNumberFormat="1" applyFont="1" applyFill="1" applyBorder="1" applyAlignment="1">
      <alignment horizontal="right" vertical="center"/>
      <protection/>
    </xf>
    <xf numFmtId="3" fontId="18" fillId="0" borderId="167" xfId="70" applyNumberFormat="1" applyFont="1" applyFill="1" applyBorder="1" applyAlignment="1">
      <alignment horizontal="right" vertical="center"/>
      <protection/>
    </xf>
    <xf numFmtId="3" fontId="18" fillId="0" borderId="168" xfId="70" applyNumberFormat="1" applyFont="1" applyFill="1" applyBorder="1" applyAlignment="1">
      <alignment horizontal="right" vertical="center"/>
      <protection/>
    </xf>
    <xf numFmtId="3" fontId="6" fillId="0" borderId="19" xfId="0" applyNumberFormat="1" applyFont="1" applyFill="1" applyBorder="1" applyAlignment="1">
      <alignment horizontal="right"/>
    </xf>
    <xf numFmtId="3" fontId="12" fillId="0" borderId="19" xfId="0" applyNumberFormat="1" applyFont="1" applyFill="1" applyBorder="1" applyAlignment="1">
      <alignment horizontal="right"/>
    </xf>
    <xf numFmtId="3" fontId="11" fillId="0" borderId="19" xfId="0" applyNumberFormat="1" applyFont="1" applyFill="1" applyBorder="1" applyAlignment="1">
      <alignment horizontal="right"/>
    </xf>
    <xf numFmtId="3" fontId="11" fillId="0" borderId="89" xfId="0" applyNumberFormat="1" applyFont="1" applyFill="1" applyBorder="1" applyAlignment="1">
      <alignment horizontal="right"/>
    </xf>
    <xf numFmtId="3" fontId="2" fillId="0" borderId="83" xfId="63" applyNumberFormat="1" applyFont="1" applyFill="1" applyBorder="1" applyAlignment="1">
      <alignment vertical="center" wrapText="1"/>
      <protection/>
    </xf>
    <xf numFmtId="3" fontId="14" fillId="0" borderId="129" xfId="0" applyNumberFormat="1" applyFont="1" applyFill="1" applyBorder="1" applyAlignment="1">
      <alignment/>
    </xf>
    <xf numFmtId="3" fontId="11" fillId="0" borderId="30" xfId="68" applyNumberFormat="1" applyFont="1" applyFill="1" applyBorder="1" applyAlignment="1">
      <alignment horizontal="left"/>
      <protection/>
    </xf>
    <xf numFmtId="3" fontId="11" fillId="0" borderId="0" xfId="68" applyNumberFormat="1" applyFont="1" applyFill="1" applyBorder="1" applyAlignment="1">
      <alignment horizontal="left"/>
      <protection/>
    </xf>
    <xf numFmtId="0" fontId="11" fillId="0" borderId="40" xfId="72" applyFont="1" applyFill="1" applyBorder="1" applyAlignment="1">
      <alignment wrapText="1"/>
      <protection/>
    </xf>
    <xf numFmtId="3" fontId="5" fillId="0" borderId="0" xfId="0" applyNumberFormat="1" applyFont="1" applyFill="1" applyBorder="1" applyAlignment="1">
      <alignment vertical="center"/>
    </xf>
    <xf numFmtId="3" fontId="14" fillId="0" borderId="36" xfId="63" applyNumberFormat="1" applyFont="1" applyFill="1" applyBorder="1" applyAlignment="1">
      <alignment wrapText="1"/>
      <protection/>
    </xf>
    <xf numFmtId="3" fontId="13" fillId="0" borderId="40" xfId="63" applyNumberFormat="1" applyFont="1" applyFill="1" applyBorder="1" applyAlignment="1">
      <alignment horizontal="left" wrapText="1" indent="2"/>
      <protection/>
    </xf>
    <xf numFmtId="3" fontId="2" fillId="0" borderId="102" xfId="63" applyNumberFormat="1" applyFont="1" applyFill="1" applyBorder="1" applyAlignment="1">
      <alignment vertical="center" wrapText="1"/>
      <protection/>
    </xf>
    <xf numFmtId="0" fontId="6" fillId="0" borderId="160" xfId="70" applyFont="1" applyFill="1" applyBorder="1" applyAlignment="1">
      <alignment wrapText="1"/>
      <protection/>
    </xf>
    <xf numFmtId="0" fontId="6" fillId="0" borderId="169" xfId="70" applyFont="1" applyFill="1" applyBorder="1" applyAlignment="1">
      <alignment horizontal="center" vertical="center" wrapText="1"/>
      <protection/>
    </xf>
    <xf numFmtId="3" fontId="6" fillId="0" borderId="160" xfId="64" applyNumberFormat="1" applyFont="1" applyFill="1" applyBorder="1" applyAlignment="1">
      <alignment horizontal="right" vertical="center"/>
      <protection/>
    </xf>
    <xf numFmtId="3" fontId="6" fillId="0" borderId="169" xfId="70" applyNumberFormat="1" applyFont="1" applyFill="1" applyBorder="1" applyAlignment="1">
      <alignment horizontal="right" vertical="center"/>
      <protection/>
    </xf>
    <xf numFmtId="3" fontId="20" fillId="0" borderId="0" xfId="70" applyNumberFormat="1" applyFont="1" applyFill="1" applyBorder="1" applyAlignment="1">
      <alignment horizontal="center"/>
      <protection/>
    </xf>
    <xf numFmtId="3" fontId="2" fillId="0" borderId="0" xfId="72" applyNumberFormat="1" applyFont="1" applyFill="1" applyBorder="1" applyAlignment="1">
      <alignment vertical="top"/>
      <protection/>
    </xf>
    <xf numFmtId="0" fontId="41" fillId="0" borderId="0" xfId="0" applyFont="1" applyFill="1" applyAlignment="1">
      <alignment wrapText="1"/>
    </xf>
    <xf numFmtId="0" fontId="26" fillId="0" borderId="0" xfId="71" applyFont="1" applyFill="1" applyBorder="1" applyAlignment="1">
      <alignment horizontal="left" wrapText="1"/>
      <protection/>
    </xf>
    <xf numFmtId="0" fontId="26" fillId="0" borderId="0" xfId="0" applyFont="1" applyFill="1" applyAlignment="1">
      <alignment wrapText="1"/>
    </xf>
    <xf numFmtId="0" fontId="27" fillId="0" borderId="0" xfId="0" applyFont="1" applyFill="1" applyAlignment="1">
      <alignment horizontal="left" wrapText="1"/>
    </xf>
    <xf numFmtId="3" fontId="27" fillId="0" borderId="0" xfId="62" applyNumberFormat="1" applyFont="1" applyFill="1" applyBorder="1" applyAlignment="1">
      <alignment wrapText="1"/>
      <protection/>
    </xf>
    <xf numFmtId="0" fontId="26" fillId="0" borderId="0" xfId="0" applyFont="1" applyFill="1" applyBorder="1" applyAlignment="1">
      <alignment wrapText="1"/>
    </xf>
    <xf numFmtId="0" fontId="27" fillId="0" borderId="0" xfId="0" applyFont="1" applyFill="1" applyAlignment="1">
      <alignment/>
    </xf>
    <xf numFmtId="0" fontId="27" fillId="0" borderId="0" xfId="0" applyFont="1" applyFill="1" applyAlignment="1">
      <alignment/>
    </xf>
    <xf numFmtId="3" fontId="14" fillId="0" borderId="129" xfId="0" applyNumberFormat="1" applyFont="1" applyFill="1" applyBorder="1" applyAlignment="1">
      <alignment vertical="center"/>
    </xf>
    <xf numFmtId="0" fontId="44" fillId="0" borderId="0" xfId="67" applyFont="1" applyFill="1" applyBorder="1" applyAlignment="1">
      <alignment horizontal="center" vertical="top"/>
      <protection/>
    </xf>
    <xf numFmtId="0" fontId="46" fillId="0" borderId="0" xfId="67" applyFont="1" applyFill="1" applyBorder="1" applyAlignment="1">
      <alignment vertical="top"/>
      <protection/>
    </xf>
    <xf numFmtId="0" fontId="44" fillId="0" borderId="0" xfId="67" applyFont="1" applyFill="1" applyBorder="1" applyAlignment="1">
      <alignment vertical="top"/>
      <protection/>
    </xf>
    <xf numFmtId="0" fontId="44" fillId="0" borderId="0" xfId="67" applyFont="1" applyFill="1" applyBorder="1" applyAlignment="1">
      <alignment/>
      <protection/>
    </xf>
    <xf numFmtId="0" fontId="44" fillId="0" borderId="0" xfId="67" applyFont="1" applyFill="1" applyBorder="1" applyAlignment="1">
      <alignment vertical="center"/>
      <protection/>
    </xf>
    <xf numFmtId="3" fontId="44" fillId="0" borderId="107" xfId="67" applyNumberFormat="1" applyFont="1" applyFill="1" applyBorder="1" applyAlignment="1">
      <alignment horizontal="center"/>
      <protection/>
    </xf>
    <xf numFmtId="0" fontId="44" fillId="0" borderId="0" xfId="67" applyFont="1" applyFill="1" applyBorder="1" applyAlignment="1">
      <alignment horizontal="center"/>
      <protection/>
    </xf>
    <xf numFmtId="0" fontId="44" fillId="0" borderId="40" xfId="67" applyFont="1" applyFill="1" applyBorder="1" applyAlignment="1">
      <alignment horizontal="center"/>
      <protection/>
    </xf>
    <xf numFmtId="49" fontId="47" fillId="0" borderId="40" xfId="67" applyNumberFormat="1" applyFont="1" applyFill="1" applyBorder="1" applyAlignment="1">
      <alignment horizontal="left"/>
      <protection/>
    </xf>
    <xf numFmtId="3" fontId="46" fillId="0" borderId="40" xfId="67" applyNumberFormat="1" applyFont="1" applyFill="1" applyBorder="1" applyAlignment="1">
      <alignment/>
      <protection/>
    </xf>
    <xf numFmtId="0" fontId="44" fillId="0" borderId="36" xfId="67" applyFont="1" applyFill="1" applyBorder="1" applyAlignment="1">
      <alignment horizontal="center"/>
      <protection/>
    </xf>
    <xf numFmtId="49" fontId="47" fillId="0" borderId="36" xfId="67" applyNumberFormat="1" applyFont="1" applyFill="1" applyBorder="1" applyAlignment="1">
      <alignment horizontal="left"/>
      <protection/>
    </xf>
    <xf numFmtId="0" fontId="47" fillId="0" borderId="36" xfId="67" applyFont="1" applyFill="1" applyBorder="1" applyAlignment="1">
      <alignment horizontal="left"/>
      <protection/>
    </xf>
    <xf numFmtId="0" fontId="44" fillId="0" borderId="36" xfId="70" applyFont="1" applyFill="1" applyBorder="1" applyAlignment="1">
      <alignment vertical="center" wrapText="1"/>
      <protection/>
    </xf>
    <xf numFmtId="3" fontId="46" fillId="0" borderId="36" xfId="67" applyNumberFormat="1" applyFont="1" applyFill="1" applyBorder="1" applyAlignment="1">
      <alignment/>
      <protection/>
    </xf>
    <xf numFmtId="0" fontId="47" fillId="0" borderId="36" xfId="67" applyFont="1" applyFill="1" applyBorder="1" applyAlignment="1">
      <alignment horizontal="left" wrapText="1"/>
      <protection/>
    </xf>
    <xf numFmtId="0" fontId="44" fillId="0" borderId="77" xfId="67" applyFont="1" applyFill="1" applyBorder="1" applyAlignment="1">
      <alignment horizontal="center"/>
      <protection/>
    </xf>
    <xf numFmtId="49" fontId="47" fillId="0" borderId="77" xfId="67" applyNumberFormat="1" applyFont="1" applyFill="1" applyBorder="1" applyAlignment="1">
      <alignment horizontal="left"/>
      <protection/>
    </xf>
    <xf numFmtId="0" fontId="47" fillId="0" borderId="77" xfId="67" applyFont="1" applyFill="1" applyBorder="1" applyAlignment="1">
      <alignment horizontal="left"/>
      <protection/>
    </xf>
    <xf numFmtId="3" fontId="46" fillId="0" borderId="77" xfId="67" applyNumberFormat="1" applyFont="1" applyFill="1" applyBorder="1" applyAlignment="1">
      <alignment/>
      <protection/>
    </xf>
    <xf numFmtId="176" fontId="46" fillId="0" borderId="40" xfId="44" applyNumberFormat="1" applyFont="1" applyFill="1" applyBorder="1" applyAlignment="1">
      <alignment horizontal="right" vertical="center" wrapText="1"/>
    </xf>
    <xf numFmtId="0" fontId="44" fillId="0" borderId="0" xfId="67" applyFont="1" applyFill="1" applyBorder="1" applyAlignment="1">
      <alignment horizontal="center" vertical="center"/>
      <protection/>
    </xf>
    <xf numFmtId="0" fontId="46" fillId="0" borderId="0" xfId="67" applyFont="1" applyFill="1" applyBorder="1" applyAlignment="1">
      <alignment horizontal="left" vertical="center"/>
      <protection/>
    </xf>
    <xf numFmtId="0" fontId="46" fillId="0" borderId="0" xfId="67" applyFont="1" applyFill="1" applyBorder="1" applyAlignment="1">
      <alignment horizontal="right" vertical="center"/>
      <protection/>
    </xf>
    <xf numFmtId="0" fontId="46" fillId="0" borderId="0" xfId="67" applyFont="1" applyFill="1" applyBorder="1" applyAlignment="1">
      <alignment vertical="center"/>
      <protection/>
    </xf>
    <xf numFmtId="0" fontId="2" fillId="15" borderId="0" xfId="0" applyFont="1" applyFill="1" applyAlignment="1">
      <alignment/>
    </xf>
    <xf numFmtId="3" fontId="2" fillId="0" borderId="0" xfId="66" applyNumberFormat="1" applyFont="1">
      <alignment/>
      <protection/>
    </xf>
    <xf numFmtId="3" fontId="2" fillId="0" borderId="0" xfId="66" applyNumberFormat="1" applyFont="1" applyAlignment="1">
      <alignment/>
      <protection/>
    </xf>
    <xf numFmtId="3" fontId="2" fillId="0" borderId="0" xfId="66" applyNumberFormat="1" applyFont="1" applyAlignment="1">
      <alignment horizontal="center"/>
      <protection/>
    </xf>
    <xf numFmtId="3" fontId="2" fillId="0" borderId="0" xfId="66" applyNumberFormat="1" applyFont="1" applyAlignment="1">
      <alignment horizontal="left" wrapText="1"/>
      <protection/>
    </xf>
    <xf numFmtId="14" fontId="2" fillId="0" borderId="0" xfId="66" applyNumberFormat="1" applyFont="1" applyAlignment="1">
      <alignment horizontal="center"/>
      <protection/>
    </xf>
    <xf numFmtId="3" fontId="2" fillId="0" borderId="170" xfId="66" applyNumberFormat="1" applyFont="1" applyBorder="1" applyAlignment="1">
      <alignment horizontal="center" vertical="center" wrapText="1"/>
      <protection/>
    </xf>
    <xf numFmtId="3" fontId="2" fillId="0" borderId="0" xfId="66" applyNumberFormat="1" applyFont="1" applyAlignment="1">
      <alignment horizontal="center" vertical="center" wrapText="1"/>
      <protection/>
    </xf>
    <xf numFmtId="3" fontId="2" fillId="0" borderId="171" xfId="66" applyNumberFormat="1" applyFont="1" applyBorder="1" applyAlignment="1">
      <alignment horizontal="center" vertical="center" wrapText="1"/>
      <protection/>
    </xf>
    <xf numFmtId="3" fontId="2" fillId="0" borderId="172" xfId="66" applyNumberFormat="1" applyFont="1" applyBorder="1" applyAlignment="1">
      <alignment horizontal="center" vertical="center" wrapText="1"/>
      <protection/>
    </xf>
    <xf numFmtId="3" fontId="2" fillId="0" borderId="173" xfId="66" applyNumberFormat="1" applyFont="1" applyBorder="1" applyAlignment="1">
      <alignment horizontal="center" vertical="center" wrapText="1"/>
      <protection/>
    </xf>
    <xf numFmtId="3" fontId="2" fillId="0" borderId="174" xfId="66" applyNumberFormat="1" applyFont="1" applyBorder="1" applyAlignment="1">
      <alignment horizontal="left" vertical="center" wrapText="1"/>
      <protection/>
    </xf>
    <xf numFmtId="14" fontId="2" fillId="0" borderId="174" xfId="66" applyNumberFormat="1" applyFont="1" applyBorder="1" applyAlignment="1">
      <alignment horizontal="center" vertical="center" wrapText="1"/>
      <protection/>
    </xf>
    <xf numFmtId="3" fontId="2" fillId="0" borderId="175" xfId="66" applyNumberFormat="1" applyFont="1" applyBorder="1" applyAlignment="1">
      <alignment horizontal="right" vertical="center" wrapText="1"/>
      <protection/>
    </xf>
    <xf numFmtId="3" fontId="2" fillId="0" borderId="171" xfId="66" applyNumberFormat="1" applyFont="1" applyBorder="1" applyAlignment="1">
      <alignment horizontal="right" vertical="center" wrapText="1"/>
      <protection/>
    </xf>
    <xf numFmtId="3" fontId="2" fillId="0" borderId="176" xfId="66" applyNumberFormat="1" applyFont="1" applyBorder="1" applyAlignment="1">
      <alignment horizontal="right" vertical="center" wrapText="1"/>
      <protection/>
    </xf>
    <xf numFmtId="3" fontId="2" fillId="0" borderId="174" xfId="66" applyNumberFormat="1" applyFont="1" applyBorder="1" applyAlignment="1">
      <alignment horizontal="right" vertical="center" wrapText="1"/>
      <protection/>
    </xf>
    <xf numFmtId="3" fontId="2" fillId="0" borderId="177" xfId="66" applyNumberFormat="1" applyFont="1" applyBorder="1" applyAlignment="1">
      <alignment horizontal="right" vertical="center" wrapText="1"/>
      <protection/>
    </xf>
    <xf numFmtId="3" fontId="2" fillId="0" borderId="106" xfId="66" applyNumberFormat="1" applyFont="1" applyBorder="1" applyAlignment="1">
      <alignment horizontal="right" vertical="center" wrapText="1"/>
      <protection/>
    </xf>
    <xf numFmtId="3" fontId="2" fillId="0" borderId="178" xfId="66" applyNumberFormat="1" applyFont="1" applyBorder="1" applyAlignment="1">
      <alignment horizontal="right" vertical="center" wrapText="1"/>
      <protection/>
    </xf>
    <xf numFmtId="3" fontId="2" fillId="0" borderId="179" xfId="66" applyNumberFormat="1" applyFont="1" applyBorder="1" applyAlignment="1">
      <alignment horizontal="center" vertical="center" wrapText="1"/>
      <protection/>
    </xf>
    <xf numFmtId="3" fontId="2" fillId="0" borderId="106" xfId="66" applyNumberFormat="1" applyFont="1" applyBorder="1" applyAlignment="1">
      <alignment horizontal="left" vertical="center" wrapText="1"/>
      <protection/>
    </xf>
    <xf numFmtId="14" fontId="2" fillId="0" borderId="106" xfId="66" applyNumberFormat="1" applyFont="1" applyBorder="1" applyAlignment="1">
      <alignment horizontal="center" vertical="center" wrapText="1"/>
      <protection/>
    </xf>
    <xf numFmtId="3" fontId="2" fillId="0" borderId="113" xfId="66" applyNumberFormat="1" applyFont="1" applyBorder="1" applyAlignment="1">
      <alignment horizontal="right" vertical="center" wrapText="1"/>
      <protection/>
    </xf>
    <xf numFmtId="3" fontId="2" fillId="0" borderId="180" xfId="66" applyNumberFormat="1" applyFont="1" applyBorder="1" applyAlignment="1">
      <alignment horizontal="right" vertical="center" wrapText="1"/>
      <protection/>
    </xf>
    <xf numFmtId="3" fontId="4" fillId="0" borderId="25" xfId="66" applyNumberFormat="1" applyFont="1" applyBorder="1" applyAlignment="1">
      <alignment horizontal="right" vertical="center"/>
      <protection/>
    </xf>
    <xf numFmtId="3" fontId="4" fillId="0" borderId="181" xfId="66" applyNumberFormat="1" applyFont="1" applyBorder="1" applyAlignment="1">
      <alignment horizontal="right" vertical="center"/>
      <protection/>
    </xf>
    <xf numFmtId="3" fontId="4" fillId="0" borderId="126" xfId="66" applyNumberFormat="1" applyFont="1" applyBorder="1" applyAlignment="1">
      <alignment horizontal="right" vertical="center"/>
      <protection/>
    </xf>
    <xf numFmtId="3" fontId="4" fillId="0" borderId="182" xfId="66" applyNumberFormat="1" applyFont="1" applyBorder="1" applyAlignment="1">
      <alignment horizontal="right" vertical="center"/>
      <protection/>
    </xf>
    <xf numFmtId="3" fontId="4" fillId="0" borderId="49" xfId="66" applyNumberFormat="1" applyFont="1" applyBorder="1" applyAlignment="1">
      <alignment horizontal="right" vertical="center"/>
      <protection/>
    </xf>
    <xf numFmtId="3" fontId="4" fillId="0" borderId="0" xfId="66" applyNumberFormat="1" applyFont="1" applyAlignment="1">
      <alignment vertical="center"/>
      <protection/>
    </xf>
    <xf numFmtId="0" fontId="2" fillId="0" borderId="0" xfId="0" applyFont="1" applyFill="1" applyBorder="1" applyAlignment="1">
      <alignment horizontal="left" vertical="top"/>
    </xf>
    <xf numFmtId="3" fontId="12" fillId="0" borderId="0" xfId="68" applyNumberFormat="1" applyFont="1" applyFill="1" applyBorder="1" applyAlignment="1">
      <alignment horizontal="center"/>
      <protection/>
    </xf>
    <xf numFmtId="3" fontId="6" fillId="0" borderId="14" xfId="68" applyNumberFormat="1" applyFont="1" applyFill="1" applyBorder="1" applyAlignment="1">
      <alignment horizontal="left" vertical="center" wrapText="1"/>
      <protection/>
    </xf>
    <xf numFmtId="3" fontId="14" fillId="0" borderId="14" xfId="68" applyNumberFormat="1" applyFont="1" applyFill="1" applyBorder="1" applyAlignment="1">
      <alignment horizontal="left" vertical="top" indent="2"/>
      <protection/>
    </xf>
    <xf numFmtId="3" fontId="11" fillId="0" borderId="0" xfId="68" applyNumberFormat="1" applyFont="1" applyFill="1" applyBorder="1" applyAlignment="1">
      <alignment horizontal="right" vertical="top"/>
      <protection/>
    </xf>
    <xf numFmtId="3" fontId="11" fillId="0" borderId="0" xfId="68" applyNumberFormat="1" applyFont="1" applyFill="1" applyBorder="1" applyAlignment="1">
      <alignment vertical="top"/>
      <protection/>
    </xf>
    <xf numFmtId="3" fontId="11" fillId="0" borderId="32" xfId="63" applyNumberFormat="1" applyFont="1" applyFill="1" applyBorder="1" applyAlignment="1">
      <alignment horizontal="center" vertical="top"/>
      <protection/>
    </xf>
    <xf numFmtId="3" fontId="6" fillId="0" borderId="40" xfId="71" applyNumberFormat="1" applyFont="1" applyFill="1" applyBorder="1" applyAlignment="1">
      <alignment horizontal="right"/>
      <protection/>
    </xf>
    <xf numFmtId="3" fontId="12" fillId="0" borderId="86" xfId="64" applyNumberFormat="1" applyFont="1" applyFill="1" applyBorder="1" applyAlignment="1">
      <alignment horizontal="right"/>
      <protection/>
    </xf>
    <xf numFmtId="3" fontId="6" fillId="0" borderId="70" xfId="64" applyNumberFormat="1" applyFont="1" applyFill="1" applyBorder="1" applyAlignment="1">
      <alignment horizontal="right"/>
      <protection/>
    </xf>
    <xf numFmtId="3" fontId="6" fillId="0" borderId="106" xfId="64" applyNumberFormat="1" applyFont="1" applyFill="1" applyBorder="1" applyAlignment="1">
      <alignment horizontal="right"/>
      <protection/>
    </xf>
    <xf numFmtId="3" fontId="17" fillId="0" borderId="73" xfId="64" applyNumberFormat="1" applyFont="1" applyFill="1" applyBorder="1" applyAlignment="1">
      <alignment horizontal="right"/>
      <protection/>
    </xf>
    <xf numFmtId="0" fontId="6" fillId="0" borderId="39" xfId="71" applyFont="1" applyFill="1" applyBorder="1" applyAlignment="1">
      <alignment horizontal="left"/>
      <protection/>
    </xf>
    <xf numFmtId="0" fontId="6" fillId="0" borderId="40" xfId="71" applyFont="1" applyFill="1" applyBorder="1" applyAlignment="1">
      <alignment horizontal="left"/>
      <protection/>
    </xf>
    <xf numFmtId="3" fontId="12" fillId="0" borderId="40" xfId="71" applyNumberFormat="1" applyFont="1" applyFill="1" applyBorder="1" applyAlignment="1">
      <alignment horizontal="left"/>
      <protection/>
    </xf>
    <xf numFmtId="3" fontId="6" fillId="0" borderId="40" xfId="70" applyNumberFormat="1" applyFont="1" applyFill="1" applyBorder="1" applyAlignment="1">
      <alignment horizontal="left"/>
      <protection/>
    </xf>
    <xf numFmtId="3" fontId="6" fillId="0" borderId="75" xfId="70" applyNumberFormat="1" applyFont="1" applyFill="1" applyBorder="1" applyAlignment="1">
      <alignment horizontal="left"/>
      <protection/>
    </xf>
    <xf numFmtId="3" fontId="6" fillId="0" borderId="64" xfId="70" applyNumberFormat="1" applyFont="1" applyFill="1" applyBorder="1" applyAlignment="1">
      <alignment horizontal="left"/>
      <protection/>
    </xf>
    <xf numFmtId="3" fontId="6" fillId="0" borderId="107" xfId="70" applyNumberFormat="1" applyFont="1" applyFill="1" applyBorder="1" applyAlignment="1">
      <alignment horizontal="left"/>
      <protection/>
    </xf>
    <xf numFmtId="3" fontId="17" fillId="0" borderId="75" xfId="70" applyNumberFormat="1" applyFont="1" applyFill="1" applyBorder="1" applyAlignment="1">
      <alignment horizontal="left"/>
      <protection/>
    </xf>
    <xf numFmtId="3" fontId="12" fillId="0" borderId="85" xfId="70" applyNumberFormat="1" applyFont="1" applyFill="1" applyBorder="1" applyAlignment="1">
      <alignment horizontal="left"/>
      <protection/>
    </xf>
    <xf numFmtId="3" fontId="6" fillId="0" borderId="82" xfId="70" applyNumberFormat="1" applyFont="1" applyFill="1" applyBorder="1" applyAlignment="1">
      <alignment horizontal="left"/>
      <protection/>
    </xf>
    <xf numFmtId="0" fontId="17" fillId="0" borderId="0" xfId="70" applyFont="1" applyFill="1" applyBorder="1" applyAlignment="1">
      <alignment horizontal="left"/>
      <protection/>
    </xf>
    <xf numFmtId="0" fontId="6" fillId="0" borderId="0" xfId="70" applyFont="1" applyFill="1" applyBorder="1" applyAlignment="1">
      <alignment horizontal="left"/>
      <protection/>
    </xf>
    <xf numFmtId="0" fontId="6" fillId="0" borderId="0" xfId="0" applyFont="1" applyFill="1" applyAlignment="1">
      <alignment horizontal="left"/>
    </xf>
    <xf numFmtId="3" fontId="6" fillId="0" borderId="40" xfId="71" applyNumberFormat="1" applyFont="1" applyFill="1" applyBorder="1" applyAlignment="1">
      <alignment horizontal="left"/>
      <protection/>
    </xf>
    <xf numFmtId="3" fontId="12" fillId="0" borderId="86" xfId="64" applyNumberFormat="1" applyFont="1" applyFill="1" applyBorder="1" applyAlignment="1">
      <alignment horizontal="left"/>
      <protection/>
    </xf>
    <xf numFmtId="3" fontId="17" fillId="0" borderId="0" xfId="70" applyNumberFormat="1" applyFont="1" applyFill="1" applyBorder="1" applyAlignment="1">
      <alignment horizontal="left"/>
      <protection/>
    </xf>
    <xf numFmtId="0" fontId="12" fillId="0" borderId="40" xfId="71" applyFont="1" applyFill="1" applyBorder="1" applyAlignment="1">
      <alignment horizontal="left"/>
      <protection/>
    </xf>
    <xf numFmtId="0" fontId="6" fillId="0" borderId="35" xfId="71" applyFont="1" applyFill="1" applyBorder="1" applyAlignment="1">
      <alignment horizontal="left"/>
      <protection/>
    </xf>
    <xf numFmtId="0" fontId="6" fillId="0" borderId="36" xfId="71" applyFont="1" applyFill="1" applyBorder="1" applyAlignment="1">
      <alignment horizontal="left"/>
      <protection/>
    </xf>
    <xf numFmtId="0" fontId="6" fillId="0" borderId="36" xfId="70" applyFont="1" applyFill="1" applyBorder="1" applyAlignment="1">
      <alignment horizontal="left" wrapText="1"/>
      <protection/>
    </xf>
    <xf numFmtId="3" fontId="6" fillId="0" borderId="36" xfId="64" applyNumberFormat="1" applyFont="1" applyFill="1" applyBorder="1" applyAlignment="1">
      <alignment horizontal="left"/>
      <protection/>
    </xf>
    <xf numFmtId="3" fontId="6" fillId="0" borderId="36" xfId="70" applyNumberFormat="1" applyFont="1" applyFill="1" applyBorder="1" applyAlignment="1">
      <alignment horizontal="left"/>
      <protection/>
    </xf>
    <xf numFmtId="3" fontId="6" fillId="0" borderId="73" xfId="70" applyNumberFormat="1" applyFont="1" applyFill="1" applyBorder="1" applyAlignment="1">
      <alignment horizontal="left"/>
      <protection/>
    </xf>
    <xf numFmtId="3" fontId="6" fillId="0" borderId="70" xfId="64" applyNumberFormat="1" applyFont="1" applyFill="1" applyBorder="1" applyAlignment="1">
      <alignment horizontal="left"/>
      <protection/>
    </xf>
    <xf numFmtId="3" fontId="6" fillId="0" borderId="106" xfId="64" applyNumberFormat="1" applyFont="1" applyFill="1" applyBorder="1" applyAlignment="1">
      <alignment horizontal="left"/>
      <protection/>
    </xf>
    <xf numFmtId="3" fontId="17" fillId="0" borderId="73" xfId="64" applyNumberFormat="1" applyFont="1" applyFill="1" applyBorder="1" applyAlignment="1">
      <alignment horizontal="left"/>
      <protection/>
    </xf>
    <xf numFmtId="3" fontId="6" fillId="0" borderId="83" xfId="70" applyNumberFormat="1" applyFont="1" applyFill="1" applyBorder="1" applyAlignment="1">
      <alignment horizontal="left"/>
      <protection/>
    </xf>
    <xf numFmtId="3" fontId="6" fillId="0" borderId="70" xfId="71" applyNumberFormat="1" applyFont="1" applyFill="1" applyBorder="1" applyAlignment="1">
      <alignment horizontal="left"/>
      <protection/>
    </xf>
    <xf numFmtId="3" fontId="6" fillId="0" borderId="106" xfId="71" applyNumberFormat="1" applyFont="1" applyFill="1" applyBorder="1" applyAlignment="1">
      <alignment horizontal="left"/>
      <protection/>
    </xf>
    <xf numFmtId="3" fontId="17" fillId="0" borderId="73" xfId="71" applyNumberFormat="1" applyFont="1" applyFill="1" applyBorder="1" applyAlignment="1">
      <alignment horizontal="left"/>
      <protection/>
    </xf>
    <xf numFmtId="3" fontId="6" fillId="0" borderId="87" xfId="70" applyNumberFormat="1" applyFont="1" applyFill="1" applyBorder="1" applyAlignment="1">
      <alignment horizontal="right"/>
      <protection/>
    </xf>
    <xf numFmtId="3" fontId="12" fillId="0" borderId="183" xfId="70" applyNumberFormat="1" applyFont="1" applyFill="1" applyBorder="1" applyAlignment="1">
      <alignment horizontal="right" vertical="center"/>
      <protection/>
    </xf>
    <xf numFmtId="0" fontId="6" fillId="0" borderId="42" xfId="71" applyFont="1" applyFill="1" applyBorder="1" applyAlignment="1">
      <alignment horizontal="center"/>
      <protection/>
    </xf>
    <xf numFmtId="0" fontId="6" fillId="0" borderId="0" xfId="70" applyFont="1" applyFill="1" applyBorder="1" applyAlignment="1">
      <alignment horizontal="center"/>
      <protection/>
    </xf>
    <xf numFmtId="0" fontId="6" fillId="0" borderId="41" xfId="70" applyFont="1" applyFill="1" applyBorder="1" applyAlignment="1">
      <alignment wrapText="1"/>
      <protection/>
    </xf>
    <xf numFmtId="0" fontId="12" fillId="0" borderId="41" xfId="70" applyFont="1" applyFill="1" applyBorder="1" applyAlignment="1">
      <alignment wrapText="1"/>
      <protection/>
    </xf>
    <xf numFmtId="3" fontId="6" fillId="0" borderId="41" xfId="70" applyNumberFormat="1" applyFont="1" applyFill="1" applyBorder="1" applyAlignment="1">
      <alignment horizontal="right"/>
      <protection/>
    </xf>
    <xf numFmtId="3" fontId="6" fillId="0" borderId="66" xfId="70" applyNumberFormat="1" applyFont="1" applyFill="1" applyBorder="1" applyAlignment="1">
      <alignment horizontal="right"/>
      <protection/>
    </xf>
    <xf numFmtId="3" fontId="6" fillId="0" borderId="67" xfId="71" applyNumberFormat="1" applyFont="1" applyFill="1" applyBorder="1" applyAlignment="1">
      <alignment horizontal="right"/>
      <protection/>
    </xf>
    <xf numFmtId="3" fontId="6" fillId="0" borderId="111" xfId="71" applyNumberFormat="1" applyFont="1" applyFill="1" applyBorder="1" applyAlignment="1">
      <alignment horizontal="right"/>
      <protection/>
    </xf>
    <xf numFmtId="3" fontId="17" fillId="0" borderId="66" xfId="71" applyNumberFormat="1" applyFont="1" applyFill="1" applyBorder="1" applyAlignment="1">
      <alignment horizontal="right"/>
      <protection/>
    </xf>
    <xf numFmtId="0" fontId="6" fillId="0" borderId="41" xfId="71" applyFont="1" applyFill="1" applyBorder="1" applyAlignment="1">
      <alignment horizontal="center"/>
      <protection/>
    </xf>
    <xf numFmtId="0" fontId="6" fillId="0" borderId="41" xfId="70" applyFont="1" applyFill="1" applyBorder="1" applyAlignment="1">
      <alignment horizontal="center" wrapText="1"/>
      <protection/>
    </xf>
    <xf numFmtId="0" fontId="39" fillId="0" borderId="0" xfId="0" applyFont="1" applyFill="1" applyAlignment="1">
      <alignment wrapText="1"/>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3" fontId="6" fillId="0" borderId="41" xfId="64" applyNumberFormat="1" applyFont="1" applyFill="1" applyBorder="1" applyAlignment="1">
      <alignment horizontal="right"/>
      <protection/>
    </xf>
    <xf numFmtId="3" fontId="6" fillId="0" borderId="67" xfId="70" applyNumberFormat="1" applyFont="1" applyFill="1" applyBorder="1" applyAlignment="1">
      <alignment horizontal="right"/>
      <protection/>
    </xf>
    <xf numFmtId="3" fontId="6" fillId="0" borderId="111" xfId="70" applyNumberFormat="1" applyFont="1" applyFill="1" applyBorder="1" applyAlignment="1">
      <alignment horizontal="right"/>
      <protection/>
    </xf>
    <xf numFmtId="3" fontId="17" fillId="0" borderId="66" xfId="70" applyNumberFormat="1" applyFont="1" applyFill="1" applyBorder="1" applyAlignment="1">
      <alignment horizontal="right"/>
      <protection/>
    </xf>
    <xf numFmtId="3" fontId="2" fillId="0" borderId="14" xfId="0" applyNumberFormat="1" applyFont="1" applyFill="1" applyBorder="1" applyAlignment="1">
      <alignment vertical="top"/>
    </xf>
    <xf numFmtId="14" fontId="2" fillId="0" borderId="0" xfId="66" applyNumberFormat="1" applyFont="1" applyBorder="1" applyAlignment="1">
      <alignment horizontal="center" vertical="center" wrapText="1"/>
      <protection/>
    </xf>
    <xf numFmtId="3" fontId="2" fillId="0" borderId="0" xfId="68" applyNumberFormat="1" applyFont="1" applyFill="1" applyBorder="1" applyAlignment="1">
      <alignment vertical="center" wrapText="1"/>
      <protection/>
    </xf>
    <xf numFmtId="3" fontId="2" fillId="0" borderId="14" xfId="0" applyNumberFormat="1" applyFont="1" applyFill="1" applyBorder="1" applyAlignment="1">
      <alignment vertical="center"/>
    </xf>
    <xf numFmtId="3" fontId="2" fillId="0" borderId="12" xfId="62" applyNumberFormat="1" applyFont="1" applyFill="1" applyBorder="1" applyAlignment="1">
      <alignment horizontal="center" vertical="center" wrapText="1"/>
      <protection/>
    </xf>
    <xf numFmtId="3" fontId="2" fillId="0" borderId="10" xfId="66" applyNumberFormat="1" applyFont="1" applyBorder="1" applyAlignment="1">
      <alignment horizontal="center" vertical="center" wrapText="1"/>
      <protection/>
    </xf>
    <xf numFmtId="3" fontId="2" fillId="0" borderId="0" xfId="66" applyNumberFormat="1" applyFont="1" applyBorder="1" applyAlignment="1">
      <alignment horizontal="left" vertical="center" wrapText="1"/>
      <protection/>
    </xf>
    <xf numFmtId="3" fontId="2" fillId="0" borderId="0" xfId="66" applyNumberFormat="1" applyFont="1" applyBorder="1" applyAlignment="1">
      <alignment horizontal="right" vertical="center" wrapText="1"/>
      <protection/>
    </xf>
    <xf numFmtId="3" fontId="2" fillId="0" borderId="47" xfId="66" applyNumberFormat="1" applyFont="1" applyBorder="1" applyAlignment="1">
      <alignment horizontal="right" vertical="center" wrapText="1"/>
      <protection/>
    </xf>
    <xf numFmtId="3" fontId="2" fillId="0" borderId="184" xfId="66" applyNumberFormat="1" applyFont="1" applyBorder="1" applyAlignment="1">
      <alignment horizontal="right" vertical="center" wrapText="1"/>
      <protection/>
    </xf>
    <xf numFmtId="3" fontId="11" fillId="0" borderId="46" xfId="68" applyNumberFormat="1" applyFont="1" applyFill="1" applyBorder="1" applyAlignment="1">
      <alignment horizontal="right" vertical="top"/>
      <protection/>
    </xf>
    <xf numFmtId="3" fontId="13" fillId="0" borderId="74" xfId="0" applyNumberFormat="1" applyFont="1" applyFill="1" applyBorder="1" applyAlignment="1">
      <alignment/>
    </xf>
    <xf numFmtId="3" fontId="12" fillId="0" borderId="19" xfId="0" applyNumberFormat="1" applyFont="1" applyFill="1" applyBorder="1" applyAlignment="1">
      <alignment horizontal="center" vertical="center"/>
    </xf>
    <xf numFmtId="3" fontId="2" fillId="0" borderId="107" xfId="66" applyNumberFormat="1" applyFont="1" applyBorder="1" applyAlignment="1">
      <alignment horizontal="right" vertical="center" wrapText="1"/>
      <protection/>
    </xf>
    <xf numFmtId="3" fontId="11" fillId="0" borderId="57" xfId="0" applyNumberFormat="1" applyFont="1" applyFill="1" applyBorder="1" applyAlignment="1">
      <alignment horizontal="center" vertical="center"/>
    </xf>
    <xf numFmtId="0" fontId="0" fillId="0" borderId="55" xfId="0" applyFont="1" applyFill="1" applyBorder="1" applyAlignment="1">
      <alignment/>
    </xf>
    <xf numFmtId="0" fontId="37" fillId="0" borderId="55" xfId="0" applyFont="1" applyFill="1" applyBorder="1" applyAlignment="1">
      <alignment/>
    </xf>
    <xf numFmtId="0" fontId="0" fillId="0" borderId="109" xfId="0" applyFont="1" applyFill="1" applyBorder="1" applyAlignment="1">
      <alignment/>
    </xf>
    <xf numFmtId="0" fontId="0" fillId="0" borderId="0" xfId="0" applyFont="1" applyAlignment="1">
      <alignment vertical="top"/>
    </xf>
    <xf numFmtId="0" fontId="0" fillId="0" borderId="0" xfId="0" applyFont="1" applyAlignment="1">
      <alignment/>
    </xf>
    <xf numFmtId="0" fontId="0" fillId="0" borderId="0" xfId="0" applyFont="1" applyAlignment="1">
      <alignment/>
    </xf>
    <xf numFmtId="0" fontId="46" fillId="0" borderId="77" xfId="0" applyFont="1" applyBorder="1" applyAlignment="1">
      <alignment horizontal="center" vertical="center" wrapText="1"/>
    </xf>
    <xf numFmtId="0" fontId="44" fillId="0" borderId="41" xfId="67" applyFont="1" applyFill="1" applyBorder="1" applyAlignment="1">
      <alignment horizontal="center"/>
      <protection/>
    </xf>
    <xf numFmtId="49" fontId="47" fillId="0" borderId="41" xfId="67" applyNumberFormat="1" applyFont="1" applyFill="1" applyBorder="1" applyAlignment="1">
      <alignment horizontal="left"/>
      <protection/>
    </xf>
    <xf numFmtId="0" fontId="47" fillId="0" borderId="41" xfId="67" applyFont="1" applyFill="1" applyBorder="1" applyAlignment="1">
      <alignment horizontal="left"/>
      <protection/>
    </xf>
    <xf numFmtId="3" fontId="46" fillId="0" borderId="41" xfId="67" applyNumberFormat="1" applyFont="1" applyFill="1" applyBorder="1" applyAlignment="1">
      <alignment/>
      <protection/>
    </xf>
    <xf numFmtId="0" fontId="44" fillId="0" borderId="77" xfId="70" applyFont="1" applyFill="1" applyBorder="1" applyAlignment="1">
      <alignment wrapText="1"/>
      <protection/>
    </xf>
    <xf numFmtId="0" fontId="5" fillId="0" borderId="50" xfId="0" applyFont="1" applyFill="1" applyBorder="1" applyAlignment="1">
      <alignment horizontal="right" vertical="center" wrapText="1"/>
    </xf>
    <xf numFmtId="0" fontId="4"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Fill="1" applyAlignment="1">
      <alignment horizontal="lef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right"/>
    </xf>
    <xf numFmtId="3" fontId="2" fillId="0" borderId="0" xfId="62" applyNumberFormat="1" applyFont="1" applyFill="1" applyAlignment="1">
      <alignment horizontal="left"/>
      <protection/>
    </xf>
    <xf numFmtId="3" fontId="6" fillId="0" borderId="0" xfId="62" applyNumberFormat="1" applyFont="1" applyFill="1" applyBorder="1" applyAlignment="1">
      <alignment horizontal="right"/>
      <protection/>
    </xf>
    <xf numFmtId="3" fontId="4" fillId="0" borderId="0" xfId="62" applyNumberFormat="1" applyFont="1" applyFill="1" applyAlignment="1">
      <alignment horizontal="center" vertical="center"/>
      <protection/>
    </xf>
    <xf numFmtId="3" fontId="2" fillId="0" borderId="0" xfId="62" applyNumberFormat="1" applyFont="1" applyFill="1" applyAlignment="1">
      <alignment horizontal="center" vertical="center"/>
      <protection/>
    </xf>
    <xf numFmtId="3" fontId="14" fillId="0" borderId="0" xfId="0" applyNumberFormat="1" applyFont="1" applyFill="1" applyBorder="1" applyAlignment="1">
      <alignment horizontal="left" vertical="center"/>
    </xf>
    <xf numFmtId="3" fontId="11" fillId="0" borderId="90" xfId="0" applyNumberFormat="1" applyFont="1" applyFill="1" applyBorder="1" applyAlignment="1">
      <alignment horizontal="center" vertical="center" wrapText="1"/>
    </xf>
    <xf numFmtId="3" fontId="11" fillId="0" borderId="185" xfId="0" applyNumberFormat="1" applyFont="1" applyFill="1" applyBorder="1" applyAlignment="1">
      <alignment horizontal="center" vertical="center" wrapText="1"/>
    </xf>
    <xf numFmtId="3" fontId="11" fillId="0" borderId="159" xfId="0" applyNumberFormat="1" applyFont="1" applyFill="1" applyBorder="1" applyAlignment="1">
      <alignment horizontal="center" vertical="center" wrapText="1"/>
    </xf>
    <xf numFmtId="3" fontId="14" fillId="0" borderId="30" xfId="0" applyNumberFormat="1" applyFont="1" applyFill="1" applyBorder="1" applyAlignment="1">
      <alignment horizontal="left" vertical="center"/>
    </xf>
    <xf numFmtId="3" fontId="11" fillId="0" borderId="0" xfId="68" applyNumberFormat="1" applyFont="1" applyFill="1" applyBorder="1" applyAlignment="1">
      <alignment horizontal="left" wrapText="1"/>
      <protection/>
    </xf>
    <xf numFmtId="3" fontId="14" fillId="0" borderId="55" xfId="0" applyNumberFormat="1" applyFont="1" applyFill="1" applyBorder="1" applyAlignment="1">
      <alignment horizontal="left" vertical="center"/>
    </xf>
    <xf numFmtId="3" fontId="11" fillId="0" borderId="0" xfId="0" applyNumberFormat="1" applyFont="1" applyFill="1" applyAlignment="1">
      <alignment horizontal="left" vertical="center"/>
    </xf>
    <xf numFmtId="3" fontId="14" fillId="0" borderId="0" xfId="0" applyNumberFormat="1" applyFont="1" applyFill="1" applyAlignment="1">
      <alignment horizontal="center" vertical="center"/>
    </xf>
    <xf numFmtId="3" fontId="13" fillId="0" borderId="0" xfId="0" applyNumberFormat="1" applyFont="1" applyFill="1" applyAlignment="1">
      <alignment horizontal="right" vertical="center"/>
    </xf>
    <xf numFmtId="3" fontId="6" fillId="0" borderId="186" xfId="0" applyNumberFormat="1" applyFont="1" applyFill="1" applyBorder="1" applyAlignment="1">
      <alignment horizontal="center" vertical="center" textRotation="90"/>
    </xf>
    <xf numFmtId="3" fontId="6" fillId="0" borderId="187" xfId="0" applyNumberFormat="1" applyFont="1" applyFill="1" applyBorder="1" applyAlignment="1">
      <alignment horizontal="center" vertical="center" textRotation="90"/>
    </xf>
    <xf numFmtId="3" fontId="6" fillId="0" borderId="188" xfId="0" applyNumberFormat="1" applyFont="1" applyFill="1" applyBorder="1" applyAlignment="1">
      <alignment horizontal="center" vertical="center" textRotation="90"/>
    </xf>
    <xf numFmtId="0" fontId="15" fillId="0" borderId="158" xfId="0" applyFont="1" applyFill="1" applyBorder="1" applyAlignment="1">
      <alignment horizontal="center" vertical="center"/>
    </xf>
    <xf numFmtId="3" fontId="12" fillId="0" borderId="188" xfId="0" applyNumberFormat="1" applyFont="1" applyFill="1" applyBorder="1" applyAlignment="1">
      <alignment horizontal="center" vertical="center"/>
    </xf>
    <xf numFmtId="3" fontId="12" fillId="0" borderId="158" xfId="0" applyNumberFormat="1" applyFont="1" applyFill="1" applyBorder="1" applyAlignment="1">
      <alignment horizontal="center" vertical="center"/>
    </xf>
    <xf numFmtId="3" fontId="11" fillId="0" borderId="90" xfId="0" applyNumberFormat="1" applyFont="1" applyFill="1" applyBorder="1" applyAlignment="1">
      <alignment horizontal="center" vertical="center"/>
    </xf>
    <xf numFmtId="3" fontId="11" fillId="0" borderId="11" xfId="0" applyNumberFormat="1" applyFont="1" applyFill="1" applyBorder="1" applyAlignment="1">
      <alignment horizontal="center" vertical="center" wrapText="1"/>
    </xf>
    <xf numFmtId="3" fontId="6" fillId="0" borderId="188" xfId="0" applyNumberFormat="1" applyFont="1" applyFill="1" applyBorder="1" applyAlignment="1">
      <alignment horizontal="center" vertical="center" wrapText="1"/>
    </xf>
    <xf numFmtId="3" fontId="6" fillId="0" borderId="158" xfId="0" applyNumberFormat="1" applyFont="1" applyFill="1" applyBorder="1" applyAlignment="1">
      <alignment horizontal="center" vertical="center" wrapText="1"/>
    </xf>
    <xf numFmtId="3" fontId="6" fillId="0" borderId="189" xfId="0" applyNumberFormat="1" applyFont="1" applyFill="1" applyBorder="1" applyAlignment="1">
      <alignment horizontal="center" vertical="center" wrapText="1"/>
    </xf>
    <xf numFmtId="3" fontId="6" fillId="0" borderId="157" xfId="0" applyNumberFormat="1" applyFont="1" applyFill="1" applyBorder="1" applyAlignment="1">
      <alignment horizontal="center" vertical="center" wrapText="1"/>
    </xf>
    <xf numFmtId="3" fontId="14" fillId="0" borderId="25" xfId="0" applyNumberFormat="1" applyFont="1" applyFill="1" applyBorder="1" applyAlignment="1">
      <alignment horizontal="left" vertical="center"/>
    </xf>
    <xf numFmtId="3" fontId="11" fillId="0" borderId="25" xfId="0" applyNumberFormat="1" applyFont="1" applyFill="1" applyBorder="1" applyAlignment="1">
      <alignment horizontal="left" vertical="center" wrapText="1"/>
    </xf>
    <xf numFmtId="3" fontId="14" fillId="0" borderId="19" xfId="0" applyNumberFormat="1" applyFont="1" applyFill="1" applyBorder="1" applyAlignment="1">
      <alignment horizontal="left" vertical="center"/>
    </xf>
    <xf numFmtId="3" fontId="6" fillId="0" borderId="0" xfId="68" applyNumberFormat="1" applyFont="1" applyFill="1" applyBorder="1" applyAlignment="1">
      <alignment horizontal="left" wrapText="1"/>
      <protection/>
    </xf>
    <xf numFmtId="3" fontId="6" fillId="0" borderId="61" xfId="0" applyNumberFormat="1" applyFont="1" applyFill="1" applyBorder="1" applyAlignment="1">
      <alignment horizontal="left" vertical="top"/>
    </xf>
    <xf numFmtId="3" fontId="6" fillId="0" borderId="19" xfId="0" applyNumberFormat="1" applyFont="1" applyFill="1" applyBorder="1" applyAlignment="1">
      <alignment horizontal="left" vertical="top"/>
    </xf>
    <xf numFmtId="3" fontId="17" fillId="0" borderId="62" xfId="0" applyNumberFormat="1" applyFont="1" applyFill="1" applyBorder="1" applyAlignment="1">
      <alignment horizontal="left" vertical="center"/>
    </xf>
    <xf numFmtId="3" fontId="17" fillId="0" borderId="30" xfId="0" applyNumberFormat="1" applyFont="1" applyFill="1" applyBorder="1" applyAlignment="1">
      <alignment horizontal="left" vertical="center"/>
    </xf>
    <xf numFmtId="3" fontId="17" fillId="0" borderId="10" xfId="0" applyNumberFormat="1" applyFont="1" applyFill="1" applyBorder="1" applyAlignment="1">
      <alignment horizontal="left" vertical="center" wrapText="1"/>
    </xf>
    <xf numFmtId="3" fontId="17" fillId="0" borderId="0" xfId="0" applyNumberFormat="1" applyFont="1" applyFill="1" applyBorder="1" applyAlignment="1">
      <alignment horizontal="left" vertical="center" wrapText="1"/>
    </xf>
    <xf numFmtId="3" fontId="6" fillId="0" borderId="10" xfId="0" applyNumberFormat="1" applyFont="1" applyFill="1" applyBorder="1" applyAlignment="1">
      <alignment horizontal="left" vertical="top"/>
    </xf>
    <xf numFmtId="3" fontId="6" fillId="0" borderId="0" xfId="0" applyNumberFormat="1" applyFont="1" applyFill="1" applyBorder="1" applyAlignment="1">
      <alignment horizontal="left" vertical="top"/>
    </xf>
    <xf numFmtId="3" fontId="17" fillId="0" borderId="10" xfId="0" applyNumberFormat="1" applyFont="1" applyFill="1" applyBorder="1" applyAlignment="1">
      <alignment horizontal="left" vertical="top" wrapText="1"/>
    </xf>
    <xf numFmtId="3" fontId="17" fillId="0" borderId="0" xfId="0" applyNumberFormat="1" applyFont="1" applyFill="1" applyBorder="1" applyAlignment="1">
      <alignment horizontal="left" vertical="top" wrapText="1"/>
    </xf>
    <xf numFmtId="3" fontId="12" fillId="0" borderId="0" xfId="0" applyNumberFormat="1" applyFont="1" applyFill="1" applyBorder="1" applyAlignment="1">
      <alignment horizontal="left"/>
    </xf>
    <xf numFmtId="3" fontId="11" fillId="0" borderId="0" xfId="0" applyNumberFormat="1" applyFont="1" applyFill="1" applyAlignment="1">
      <alignment horizontal="center" vertical="center"/>
    </xf>
    <xf numFmtId="3" fontId="6" fillId="0" borderId="0" xfId="68" applyNumberFormat="1" applyFont="1" applyFill="1" applyBorder="1" applyAlignment="1">
      <alignment horizontal="left" vertical="center" wrapText="1"/>
      <protection/>
    </xf>
    <xf numFmtId="3" fontId="11" fillId="0" borderId="62" xfId="0" applyNumberFormat="1" applyFont="1" applyFill="1" applyBorder="1" applyAlignment="1">
      <alignment horizontal="center" vertical="center"/>
    </xf>
    <xf numFmtId="3" fontId="11" fillId="0" borderId="30" xfId="0" applyNumberFormat="1" applyFont="1" applyFill="1" applyBorder="1" applyAlignment="1">
      <alignment horizontal="center" vertical="center"/>
    </xf>
    <xf numFmtId="3" fontId="11" fillId="0" borderId="108" xfId="0" applyNumberFormat="1" applyFont="1" applyFill="1" applyBorder="1" applyAlignment="1">
      <alignment horizontal="center" vertical="center"/>
    </xf>
    <xf numFmtId="3" fontId="11" fillId="0" borderId="90" xfId="62" applyNumberFormat="1" applyFont="1" applyFill="1" applyBorder="1" applyAlignment="1">
      <alignment horizontal="center" vertical="center" wrapText="1"/>
      <protection/>
    </xf>
    <xf numFmtId="3" fontId="6" fillId="0" borderId="90" xfId="0" applyNumberFormat="1" applyFont="1" applyFill="1" applyBorder="1" applyAlignment="1">
      <alignment horizontal="center" vertical="center" textRotation="90"/>
    </xf>
    <xf numFmtId="3" fontId="6" fillId="0" borderId="11" xfId="0" applyNumberFormat="1" applyFont="1" applyFill="1" applyBorder="1" applyAlignment="1">
      <alignment horizontal="center" vertical="center" textRotation="90"/>
    </xf>
    <xf numFmtId="3" fontId="12" fillId="0" borderId="90" xfId="0" applyNumberFormat="1" applyFont="1" applyFill="1" applyBorder="1" applyAlignment="1">
      <alignment horizontal="center" vertical="center"/>
    </xf>
    <xf numFmtId="3" fontId="12" fillId="0" borderId="11" xfId="0" applyNumberFormat="1" applyFont="1" applyFill="1" applyBorder="1" applyAlignment="1">
      <alignment horizontal="center" vertical="center"/>
    </xf>
    <xf numFmtId="3" fontId="6" fillId="0" borderId="90" xfId="0" applyNumberFormat="1" applyFont="1" applyFill="1" applyBorder="1" applyAlignment="1">
      <alignment horizontal="center" vertical="center" textRotation="90" wrapText="1"/>
    </xf>
    <xf numFmtId="0" fontId="15" fillId="0" borderId="11" xfId="0" applyFont="1" applyFill="1" applyBorder="1" applyAlignment="1">
      <alignment horizontal="center" vertical="center" textRotation="90" wrapText="1"/>
    </xf>
    <xf numFmtId="3" fontId="6" fillId="0" borderId="9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62" xfId="0" applyNumberFormat="1" applyFont="1" applyFill="1" applyBorder="1" applyAlignment="1">
      <alignment horizontal="center" vertical="center" wrapText="1"/>
    </xf>
    <xf numFmtId="3" fontId="6" fillId="0" borderId="61" xfId="0" applyNumberFormat="1" applyFont="1" applyFill="1" applyBorder="1" applyAlignment="1">
      <alignment horizontal="center" vertical="center" wrapText="1"/>
    </xf>
    <xf numFmtId="3" fontId="11" fillId="0" borderId="0" xfId="0" applyNumberFormat="1" applyFont="1" applyFill="1" applyAlignment="1">
      <alignment horizontal="right"/>
    </xf>
    <xf numFmtId="3" fontId="14" fillId="0" borderId="190" xfId="0" applyNumberFormat="1" applyFont="1" applyFill="1" applyBorder="1" applyAlignment="1">
      <alignment horizontal="center" vertical="center" wrapText="1"/>
    </xf>
    <xf numFmtId="3" fontId="14" fillId="0" borderId="100" xfId="0" applyNumberFormat="1" applyFont="1" applyFill="1" applyBorder="1" applyAlignment="1">
      <alignment horizontal="center" vertical="center" wrapText="1"/>
    </xf>
    <xf numFmtId="3" fontId="2" fillId="0" borderId="0" xfId="63" applyNumberFormat="1" applyFont="1" applyFill="1" applyAlignment="1">
      <alignment horizontal="center" vertical="center"/>
      <protection/>
    </xf>
    <xf numFmtId="3" fontId="11" fillId="0" borderId="191" xfId="63" applyNumberFormat="1" applyFont="1" applyFill="1" applyBorder="1" applyAlignment="1">
      <alignment horizontal="center" vertical="center" wrapText="1"/>
      <protection/>
    </xf>
    <xf numFmtId="3" fontId="11" fillId="0" borderId="192" xfId="63" applyNumberFormat="1" applyFont="1" applyFill="1" applyBorder="1" applyAlignment="1">
      <alignment horizontal="center" vertical="center" wrapText="1"/>
      <protection/>
    </xf>
    <xf numFmtId="3" fontId="11" fillId="0" borderId="193" xfId="63" applyNumberFormat="1" applyFont="1" applyFill="1" applyBorder="1" applyAlignment="1">
      <alignment horizontal="center" vertical="center" wrapText="1"/>
      <protection/>
    </xf>
    <xf numFmtId="3" fontId="11" fillId="0" borderId="194" xfId="63" applyNumberFormat="1" applyFont="1" applyFill="1" applyBorder="1" applyAlignment="1">
      <alignment horizontal="center" vertical="center" wrapText="1"/>
      <protection/>
    </xf>
    <xf numFmtId="3" fontId="14" fillId="0" borderId="195" xfId="63" applyNumberFormat="1" applyFont="1" applyFill="1" applyBorder="1" applyAlignment="1">
      <alignment horizontal="center" vertical="center" wrapText="1"/>
      <protection/>
    </xf>
    <xf numFmtId="3" fontId="14" fillId="0" borderId="196" xfId="63" applyNumberFormat="1" applyFont="1" applyFill="1" applyBorder="1" applyAlignment="1">
      <alignment horizontal="center" vertical="center" wrapText="1"/>
      <protection/>
    </xf>
    <xf numFmtId="3" fontId="11" fillId="0" borderId="197" xfId="0" applyNumberFormat="1" applyFont="1" applyFill="1" applyBorder="1" applyAlignment="1">
      <alignment horizontal="center" vertical="center"/>
    </xf>
    <xf numFmtId="3" fontId="11" fillId="0" borderId="198" xfId="0" applyNumberFormat="1" applyFont="1" applyFill="1" applyBorder="1" applyAlignment="1">
      <alignment horizontal="center" vertical="center"/>
    </xf>
    <xf numFmtId="3" fontId="6" fillId="0" borderId="0" xfId="63" applyNumberFormat="1" applyFont="1" applyFill="1" applyAlignment="1">
      <alignment horizontal="left"/>
      <protection/>
    </xf>
    <xf numFmtId="3" fontId="6" fillId="0" borderId="0" xfId="63" applyNumberFormat="1" applyFont="1" applyFill="1" applyAlignment="1">
      <alignment horizontal="right"/>
      <protection/>
    </xf>
    <xf numFmtId="3" fontId="4" fillId="0" borderId="0" xfId="63" applyNumberFormat="1" applyFont="1" applyFill="1" applyAlignment="1">
      <alignment horizontal="center"/>
      <protection/>
    </xf>
    <xf numFmtId="3" fontId="4" fillId="0" borderId="0" xfId="63" applyNumberFormat="1" applyFont="1" applyFill="1" applyAlignment="1">
      <alignment horizontal="center" vertical="center"/>
      <protection/>
    </xf>
    <xf numFmtId="3" fontId="2" fillId="0" borderId="0" xfId="63" applyNumberFormat="1" applyFont="1" applyFill="1" applyAlignment="1">
      <alignment horizontal="right"/>
      <protection/>
    </xf>
    <xf numFmtId="3" fontId="11" fillId="0" borderId="199" xfId="63" applyNumberFormat="1" applyFont="1" applyFill="1" applyBorder="1" applyAlignment="1">
      <alignment horizontal="center" vertical="center" textRotation="90"/>
      <protection/>
    </xf>
    <xf numFmtId="3" fontId="11" fillId="0" borderId="200" xfId="63" applyNumberFormat="1" applyFont="1" applyFill="1" applyBorder="1" applyAlignment="1">
      <alignment horizontal="center" vertical="center" textRotation="90"/>
      <protection/>
    </xf>
    <xf numFmtId="3" fontId="11" fillId="0" borderId="191" xfId="63" applyNumberFormat="1" applyFont="1" applyFill="1" applyBorder="1" applyAlignment="1">
      <alignment horizontal="center" vertical="center" textRotation="90"/>
      <protection/>
    </xf>
    <xf numFmtId="3" fontId="11" fillId="0" borderId="192" xfId="63" applyNumberFormat="1" applyFont="1" applyFill="1" applyBorder="1" applyAlignment="1">
      <alignment horizontal="center" vertical="center" textRotation="90"/>
      <protection/>
    </xf>
    <xf numFmtId="0" fontId="14" fillId="0" borderId="191" xfId="63" applyFont="1" applyFill="1" applyBorder="1" applyAlignment="1">
      <alignment horizontal="center" vertical="center" wrapText="1"/>
      <protection/>
    </xf>
    <xf numFmtId="0" fontId="14" fillId="0" borderId="192" xfId="63" applyFont="1" applyFill="1" applyBorder="1" applyAlignment="1">
      <alignment horizontal="center" vertical="center" wrapText="1"/>
      <protection/>
    </xf>
    <xf numFmtId="3" fontId="11" fillId="0" borderId="191" xfId="0" applyNumberFormat="1" applyFont="1" applyFill="1" applyBorder="1" applyAlignment="1">
      <alignment horizontal="center" vertical="center" textRotation="90" wrapText="1"/>
    </xf>
    <xf numFmtId="0" fontId="11" fillId="0" borderId="192" xfId="0" applyFont="1" applyFill="1" applyBorder="1" applyAlignment="1">
      <alignment horizontal="center" vertical="center" textRotation="90" wrapText="1"/>
    </xf>
    <xf numFmtId="3" fontId="4" fillId="0" borderId="0" xfId="63" applyNumberFormat="1" applyFont="1" applyFill="1" applyAlignment="1">
      <alignment horizontal="center" vertical="center" wrapText="1"/>
      <protection/>
    </xf>
    <xf numFmtId="0" fontId="6" fillId="0" borderId="0" xfId="63" applyFont="1" applyFill="1" applyBorder="1" applyAlignment="1">
      <alignment horizontal="right" wrapText="1"/>
      <protection/>
    </xf>
    <xf numFmtId="0" fontId="4" fillId="0" borderId="199" xfId="63" applyFont="1" applyFill="1" applyBorder="1" applyAlignment="1">
      <alignment horizontal="center" vertical="center" wrapText="1"/>
      <protection/>
    </xf>
    <xf numFmtId="0" fontId="4" fillId="0" borderId="200" xfId="63" applyFont="1" applyFill="1" applyBorder="1" applyAlignment="1">
      <alignment horizontal="center" vertical="center" wrapText="1"/>
      <protection/>
    </xf>
    <xf numFmtId="3" fontId="2" fillId="0" borderId="201" xfId="0" applyNumberFormat="1" applyFont="1" applyFill="1" applyBorder="1" applyAlignment="1">
      <alignment horizontal="center" vertical="center" wrapText="1"/>
    </xf>
    <xf numFmtId="3" fontId="2" fillId="0" borderId="72" xfId="0" applyNumberFormat="1" applyFont="1" applyFill="1" applyBorder="1" applyAlignment="1">
      <alignment horizontal="center" vertical="center" wrapText="1"/>
    </xf>
    <xf numFmtId="0" fontId="12" fillId="0" borderId="43" xfId="64" applyFont="1" applyFill="1" applyBorder="1" applyAlignment="1">
      <alignment horizontal="center" vertical="center" wrapText="1"/>
      <protection/>
    </xf>
    <xf numFmtId="0" fontId="12" fillId="0" borderId="25" xfId="64" applyFont="1" applyFill="1" applyBorder="1" applyAlignment="1">
      <alignment horizontal="center" vertical="center" wrapText="1"/>
      <protection/>
    </xf>
    <xf numFmtId="0" fontId="12" fillId="0" borderId="202" xfId="64" applyFont="1" applyFill="1" applyBorder="1" applyAlignment="1">
      <alignment horizontal="center" vertical="center" wrapText="1"/>
      <protection/>
    </xf>
    <xf numFmtId="0" fontId="6" fillId="0" borderId="0" xfId="71" applyFont="1" applyFill="1" applyBorder="1" applyAlignment="1">
      <alignment horizontal="left" vertical="center"/>
      <protection/>
    </xf>
    <xf numFmtId="3" fontId="6" fillId="0" borderId="0" xfId="70" applyNumberFormat="1" applyFont="1" applyFill="1" applyBorder="1" applyAlignment="1">
      <alignment horizontal="right"/>
      <protection/>
    </xf>
    <xf numFmtId="0" fontId="12" fillId="0" borderId="0" xfId="70" applyFont="1" applyFill="1" applyBorder="1" applyAlignment="1">
      <alignment horizontal="center"/>
      <protection/>
    </xf>
    <xf numFmtId="0" fontId="12" fillId="0" borderId="0" xfId="71" applyFont="1" applyFill="1" applyBorder="1" applyAlignment="1">
      <alignment horizontal="center" vertical="center"/>
      <protection/>
    </xf>
    <xf numFmtId="0" fontId="21" fillId="0" borderId="75" xfId="64" applyFont="1" applyFill="1" applyBorder="1" applyAlignment="1">
      <alignment horizontal="left" wrapText="1"/>
      <protection/>
    </xf>
    <xf numFmtId="0" fontId="21" fillId="0" borderId="107" xfId="64" applyFont="1" applyFill="1" applyBorder="1" applyAlignment="1">
      <alignment horizontal="left" wrapText="1"/>
      <protection/>
    </xf>
    <xf numFmtId="0" fontId="21" fillId="0" borderId="203" xfId="64" applyFont="1" applyFill="1" applyBorder="1" applyAlignment="1">
      <alignment horizontal="left" wrapText="1"/>
      <protection/>
    </xf>
    <xf numFmtId="0" fontId="6" fillId="0" borderId="0" xfId="70" applyFont="1" applyFill="1" applyBorder="1" applyAlignment="1">
      <alignment horizontal="left" vertical="top"/>
      <protection/>
    </xf>
    <xf numFmtId="0" fontId="4" fillId="0" borderId="0" xfId="70" applyFont="1" applyFill="1" applyBorder="1" applyAlignment="1">
      <alignment horizontal="center"/>
      <protection/>
    </xf>
    <xf numFmtId="0" fontId="4" fillId="0" borderId="0" xfId="70" applyFont="1" applyFill="1" applyBorder="1" applyAlignment="1">
      <alignment horizontal="center" vertical="top"/>
      <protection/>
    </xf>
    <xf numFmtId="0" fontId="11"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45" fillId="0" borderId="0" xfId="67" applyFont="1" applyBorder="1" applyAlignment="1">
      <alignment horizontal="left" vertical="top"/>
      <protection/>
    </xf>
    <xf numFmtId="0" fontId="46" fillId="0" borderId="0" xfId="67" applyFont="1" applyFill="1" applyBorder="1" applyAlignment="1">
      <alignment horizontal="center"/>
      <protection/>
    </xf>
    <xf numFmtId="0" fontId="46" fillId="0" borderId="0" xfId="67" applyFont="1" applyFill="1" applyBorder="1" applyAlignment="1">
      <alignment horizontal="center" vertical="center"/>
      <protection/>
    </xf>
    <xf numFmtId="0" fontId="45" fillId="0" borderId="0" xfId="67" applyFont="1" applyFill="1" applyBorder="1" applyAlignment="1">
      <alignment horizontal="center" vertical="top" wrapText="1"/>
      <protection/>
    </xf>
    <xf numFmtId="0" fontId="44" fillId="0" borderId="107" xfId="67" applyFont="1" applyFill="1" applyBorder="1" applyAlignment="1">
      <alignment horizontal="center"/>
      <protection/>
    </xf>
    <xf numFmtId="2" fontId="44" fillId="0" borderId="77" xfId="67" applyNumberFormat="1" applyFont="1" applyFill="1" applyBorder="1" applyAlignment="1">
      <alignment horizontal="center" vertical="center" wrapText="1"/>
      <protection/>
    </xf>
    <xf numFmtId="0" fontId="47" fillId="0" borderId="40" xfId="67" applyFont="1" applyFill="1" applyBorder="1" applyAlignment="1">
      <alignment horizontal="left"/>
      <protection/>
    </xf>
    <xf numFmtId="0" fontId="47" fillId="0" borderId="36" xfId="67" applyFont="1" applyFill="1" applyBorder="1" applyAlignment="1">
      <alignment horizontal="left"/>
      <protection/>
    </xf>
    <xf numFmtId="0" fontId="47" fillId="0" borderId="36" xfId="67" applyFont="1" applyFill="1" applyBorder="1" applyAlignment="1">
      <alignment horizontal="left" wrapText="1"/>
      <protection/>
    </xf>
    <xf numFmtId="0" fontId="46" fillId="0" borderId="75" xfId="67" applyFont="1" applyFill="1" applyBorder="1" applyAlignment="1">
      <alignment horizontal="center" vertical="center" wrapText="1"/>
      <protection/>
    </xf>
    <xf numFmtId="0" fontId="46" fillId="0" borderId="107" xfId="67" applyFont="1" applyFill="1" applyBorder="1" applyAlignment="1">
      <alignment horizontal="center" vertical="center" wrapText="1"/>
      <protection/>
    </xf>
    <xf numFmtId="0" fontId="47" fillId="0" borderId="73" xfId="67" applyFont="1" applyFill="1" applyBorder="1" applyAlignment="1">
      <alignment horizontal="left"/>
      <protection/>
    </xf>
    <xf numFmtId="0" fontId="47" fillId="0" borderId="131" xfId="67" applyFont="1" applyFill="1" applyBorder="1" applyAlignment="1">
      <alignment horizontal="left"/>
      <protection/>
    </xf>
    <xf numFmtId="0" fontId="2" fillId="0" borderId="0" xfId="0" applyFont="1" applyFill="1" applyBorder="1" applyAlignment="1">
      <alignment horizontal="left" vertical="top"/>
    </xf>
    <xf numFmtId="0" fontId="2" fillId="0" borderId="0" xfId="0" applyFont="1" applyFill="1" applyBorder="1" applyAlignment="1">
      <alignment horizontal="right" vertical="top"/>
    </xf>
    <xf numFmtId="0" fontId="8" fillId="0" borderId="0" xfId="0" applyFont="1" applyFill="1" applyBorder="1" applyAlignment="1">
      <alignment horizontal="center"/>
    </xf>
    <xf numFmtId="0" fontId="8" fillId="0" borderId="0" xfId="0" applyFont="1" applyFill="1" applyBorder="1" applyAlignment="1">
      <alignment horizontal="center" vertical="top"/>
    </xf>
    <xf numFmtId="0" fontId="2" fillId="0" borderId="0" xfId="0" applyFont="1" applyFill="1" applyBorder="1" applyAlignment="1">
      <alignment horizontal="right"/>
    </xf>
    <xf numFmtId="0" fontId="2" fillId="0" borderId="19" xfId="0" applyFont="1" applyFill="1" applyBorder="1" applyAlignment="1">
      <alignment horizontal="center"/>
    </xf>
    <xf numFmtId="0" fontId="4" fillId="0" borderId="90" xfId="0" applyFont="1" applyFill="1" applyBorder="1" applyAlignment="1">
      <alignment horizontal="center" vertical="center"/>
    </xf>
    <xf numFmtId="0" fontId="4" fillId="0" borderId="11" xfId="0" applyFont="1" applyFill="1" applyBorder="1" applyAlignment="1">
      <alignment horizontal="center" vertical="center"/>
    </xf>
    <xf numFmtId="0" fontId="11" fillId="0" borderId="0" xfId="0" applyFont="1" applyFill="1" applyBorder="1" applyAlignment="1">
      <alignment horizontal="center"/>
    </xf>
    <xf numFmtId="0" fontId="4" fillId="0" borderId="62"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89" xfId="0" applyFont="1" applyFill="1" applyBorder="1" applyAlignment="1">
      <alignment horizontal="center" vertical="center"/>
    </xf>
    <xf numFmtId="0" fontId="12" fillId="0" borderId="9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0" borderId="24" xfId="0" applyFont="1" applyFill="1" applyBorder="1" applyAlignment="1">
      <alignment horizontal="center"/>
    </xf>
    <xf numFmtId="0" fontId="4" fillId="0" borderId="49" xfId="0" applyFont="1" applyFill="1" applyBorder="1" applyAlignment="1">
      <alignment horizontal="center"/>
    </xf>
    <xf numFmtId="3" fontId="11" fillId="0" borderId="0" xfId="67" applyNumberFormat="1" applyFont="1" applyAlignment="1">
      <alignment horizontal="left" vertical="center"/>
      <protection/>
    </xf>
    <xf numFmtId="3" fontId="8" fillId="0" borderId="0" xfId="66" applyNumberFormat="1" applyFont="1" applyAlignment="1">
      <alignment horizontal="center"/>
      <protection/>
    </xf>
    <xf numFmtId="3" fontId="4" fillId="0" borderId="0" xfId="66" applyNumberFormat="1" applyFont="1" applyAlignment="1">
      <alignment horizontal="center"/>
      <protection/>
    </xf>
    <xf numFmtId="3" fontId="2" fillId="0" borderId="0" xfId="66" applyNumberFormat="1" applyFont="1" applyBorder="1" applyAlignment="1">
      <alignment horizontal="right"/>
      <protection/>
    </xf>
    <xf numFmtId="3" fontId="2" fillId="0" borderId="62" xfId="66" applyNumberFormat="1" applyFont="1" applyBorder="1" applyAlignment="1">
      <alignment horizontal="center" vertical="center" textRotation="90" wrapText="1"/>
      <protection/>
    </xf>
    <xf numFmtId="3" fontId="2" fillId="0" borderId="10" xfId="66" applyNumberFormat="1" applyFont="1" applyBorder="1" applyAlignment="1">
      <alignment horizontal="center" vertical="center" textRotation="90" wrapText="1"/>
      <protection/>
    </xf>
    <xf numFmtId="3" fontId="2" fillId="0" borderId="56" xfId="66" applyNumberFormat="1" applyFont="1" applyBorder="1" applyAlignment="1">
      <alignment horizontal="center" vertical="center" textRotation="90" wrapText="1"/>
      <protection/>
    </xf>
    <xf numFmtId="3" fontId="2" fillId="0" borderId="30" xfId="66" applyNumberFormat="1" applyFont="1" applyBorder="1" applyAlignment="1">
      <alignment horizontal="center" vertical="center" wrapText="1"/>
      <protection/>
    </xf>
    <xf numFmtId="3" fontId="2" fillId="0" borderId="0" xfId="66" applyNumberFormat="1" applyFont="1" applyBorder="1" applyAlignment="1">
      <alignment horizontal="center" vertical="center" wrapText="1"/>
      <protection/>
    </xf>
    <xf numFmtId="3" fontId="2" fillId="0" borderId="14" xfId="66" applyNumberFormat="1" applyFont="1" applyBorder="1" applyAlignment="1">
      <alignment horizontal="center" vertical="center" wrapText="1"/>
      <protection/>
    </xf>
    <xf numFmtId="14" fontId="2" fillId="0" borderId="30" xfId="66" applyNumberFormat="1" applyFont="1" applyBorder="1" applyAlignment="1">
      <alignment horizontal="center" vertical="center" wrapText="1"/>
      <protection/>
    </xf>
    <xf numFmtId="14" fontId="2" fillId="0" borderId="0" xfId="66" applyNumberFormat="1" applyFont="1" applyBorder="1" applyAlignment="1">
      <alignment horizontal="center" vertical="center" wrapText="1"/>
      <protection/>
    </xf>
    <xf numFmtId="14" fontId="2" fillId="0" borderId="14" xfId="66" applyNumberFormat="1" applyFont="1" applyBorder="1" applyAlignment="1">
      <alignment horizontal="center" vertical="center" wrapText="1"/>
      <protection/>
    </xf>
    <xf numFmtId="3" fontId="2" fillId="0" borderId="204" xfId="66" applyNumberFormat="1" applyFont="1" applyBorder="1" applyAlignment="1">
      <alignment horizontal="center" vertical="center" wrapText="1"/>
      <protection/>
    </xf>
    <xf numFmtId="3" fontId="2" fillId="0" borderId="188" xfId="66" applyNumberFormat="1" applyFont="1" applyBorder="1" applyAlignment="1">
      <alignment horizontal="center" vertical="center" wrapText="1"/>
      <protection/>
    </xf>
    <xf numFmtId="3" fontId="2" fillId="0" borderId="205" xfId="66" applyNumberFormat="1" applyFont="1" applyBorder="1" applyAlignment="1">
      <alignment horizontal="center" vertical="center" wrapText="1"/>
      <protection/>
    </xf>
    <xf numFmtId="0" fontId="2" fillId="0" borderId="55" xfId="66" applyNumberFormat="1" applyFont="1" applyBorder="1" applyAlignment="1">
      <alignment horizontal="center" vertical="center" wrapText="1"/>
      <protection/>
    </xf>
    <xf numFmtId="0" fontId="2" fillId="0" borderId="14" xfId="66" applyNumberFormat="1" applyFont="1" applyBorder="1" applyAlignment="1">
      <alignment horizontal="center" vertical="center" wrapText="1"/>
      <protection/>
    </xf>
    <xf numFmtId="3" fontId="4" fillId="0" borderId="24" xfId="66" applyNumberFormat="1" applyFont="1" applyBorder="1" applyAlignment="1">
      <alignment horizontal="center" vertical="center"/>
      <protection/>
    </xf>
    <xf numFmtId="3" fontId="4" fillId="0" borderId="25" xfId="66" applyNumberFormat="1" applyFont="1" applyBorder="1" applyAlignment="1">
      <alignment horizontal="center" vertical="center"/>
      <protection/>
    </xf>
    <xf numFmtId="3" fontId="2" fillId="0" borderId="135" xfId="66" applyNumberFormat="1" applyFont="1" applyBorder="1" applyAlignment="1">
      <alignment horizontal="center" vertical="center" wrapText="1"/>
      <protection/>
    </xf>
    <xf numFmtId="3" fontId="2" fillId="0" borderId="134" xfId="66" applyNumberFormat="1" applyFont="1" applyBorder="1" applyAlignment="1">
      <alignment horizontal="center" vertical="center" wrapText="1"/>
      <protection/>
    </xf>
    <xf numFmtId="3" fontId="2" fillId="0" borderId="190" xfId="66" applyNumberFormat="1" applyFont="1" applyBorder="1" applyAlignment="1">
      <alignment horizontal="center" vertical="center" wrapText="1"/>
      <protection/>
    </xf>
    <xf numFmtId="3" fontId="2" fillId="0" borderId="92" xfId="66" applyNumberFormat="1" applyFont="1" applyBorder="1" applyAlignment="1">
      <alignment horizontal="center" vertical="center" wrapText="1"/>
      <protection/>
    </xf>
    <xf numFmtId="3" fontId="2" fillId="0" borderId="206" xfId="66" applyNumberFormat="1" applyFont="1" applyBorder="1" applyAlignment="1">
      <alignment horizontal="center" vertical="center" wrapText="1"/>
      <protection/>
    </xf>
    <xf numFmtId="3" fontId="2" fillId="0" borderId="128" xfId="66" applyNumberFormat="1" applyFont="1" applyBorder="1" applyAlignment="1">
      <alignment horizontal="center" vertical="center" wrapText="1"/>
      <protection/>
    </xf>
    <xf numFmtId="3" fontId="2" fillId="0" borderId="122" xfId="66" applyNumberFormat="1" applyFont="1" applyBorder="1" applyAlignment="1">
      <alignment horizontal="center" vertical="center" wrapText="1"/>
      <protection/>
    </xf>
    <xf numFmtId="3" fontId="2" fillId="0" borderId="207" xfId="66" applyNumberFormat="1" applyFont="1" applyBorder="1" applyAlignment="1">
      <alignment horizontal="center" vertical="center" wrapText="1"/>
      <protection/>
    </xf>
    <xf numFmtId="3" fontId="2" fillId="0" borderId="58" xfId="66" applyNumberFormat="1" applyFont="1" applyBorder="1" applyAlignment="1">
      <alignment horizontal="center" vertical="center" wrapText="1"/>
      <protection/>
    </xf>
    <xf numFmtId="3" fontId="2" fillId="0" borderId="55" xfId="66" applyNumberFormat="1" applyFont="1" applyBorder="1" applyAlignment="1">
      <alignment horizontal="center" vertical="center" wrapText="1"/>
      <protection/>
    </xf>
  </cellXfs>
  <cellStyles count="6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Ezres 4" xfId="44"/>
    <cellStyle name="Figyelmeztetés" xfId="45"/>
    <cellStyle name="Hivatkozott cella" xfId="46"/>
    <cellStyle name="Jegyzet" xfId="47"/>
    <cellStyle name="Jelölőszín (1)" xfId="48"/>
    <cellStyle name="Jelölőszín (2)" xfId="49"/>
    <cellStyle name="Jelölőszín (3)" xfId="50"/>
    <cellStyle name="Jelölőszín (4)" xfId="51"/>
    <cellStyle name="Jelölőszín (5)" xfId="52"/>
    <cellStyle name="Jelölőszín (6)" xfId="53"/>
    <cellStyle name="Jó" xfId="54"/>
    <cellStyle name="Kimenet" xfId="55"/>
    <cellStyle name="Magyarázó szöveg" xfId="56"/>
    <cellStyle name="Normál 2" xfId="57"/>
    <cellStyle name="Normál 3" xfId="58"/>
    <cellStyle name="Normál 4" xfId="59"/>
    <cellStyle name="Normál 5" xfId="60"/>
    <cellStyle name="Normál 6" xfId="61"/>
    <cellStyle name="Normál_2007.évi konc. összefoglaló bevétel" xfId="62"/>
    <cellStyle name="Normál_2007.évi konc. összefoglaló bevétel 2" xfId="63"/>
    <cellStyle name="Normál_Beruházási tábla 2007" xfId="64"/>
    <cellStyle name="Normál_Beruházási tábla 2007_Koltsegvetes_modositas_aprilis_tablazatai" xfId="65"/>
    <cellStyle name="Normál_EU-s tábla kv-hez_EU projektek tábla" xfId="66"/>
    <cellStyle name="Normál_fejlesztesi hitel" xfId="67"/>
    <cellStyle name="Normál_Intézményi bevétel-kiadás" xfId="68"/>
    <cellStyle name="Normál_Intézményi bevétel-kiadás 2" xfId="69"/>
    <cellStyle name="Normál_Városfejlesztési Iroda - 2008. kv. tervezés" xfId="70"/>
    <cellStyle name="Normál_Városfejlesztési Iroda - 2008. kv. tervezés_2014.évi eredeti előirányzat 2" xfId="71"/>
    <cellStyle name="Normál_Városfejlesztési Iroda - 2008. kv. tervezés_Koltsegvetes_modositas_aprilis_tablazatai" xfId="72"/>
    <cellStyle name="Összesen" xfId="73"/>
    <cellStyle name="Currency" xfId="74"/>
    <cellStyle name="Currency [0]" xfId="75"/>
    <cellStyle name="Rossz" xfId="76"/>
    <cellStyle name="Semleges" xfId="77"/>
    <cellStyle name="Számítás" xfId="78"/>
    <cellStyle name="Percent" xfId="79"/>
    <cellStyle name="Százalék 2" xfId="80"/>
    <cellStyle name="Százalék 3"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705"/>
  <sheetViews>
    <sheetView view="pageBreakPreview" zoomScaleSheetLayoutView="100" workbookViewId="0" topLeftCell="A1">
      <selection activeCell="D25" sqref="D25"/>
    </sheetView>
  </sheetViews>
  <sheetFormatPr defaultColWidth="9.00390625" defaultRowHeight="12.75"/>
  <cols>
    <col min="1" max="1" width="4.00390625" style="674" customWidth="1"/>
    <col min="2" max="2" width="3.75390625" style="278" customWidth="1"/>
    <col min="3" max="3" width="4.125" style="147" customWidth="1"/>
    <col min="4" max="4" width="81.25390625" style="279" bestFit="1" customWidth="1"/>
    <col min="5" max="5" width="15.25390625" style="51" bestFit="1" customWidth="1"/>
    <col min="6" max="6" width="10.25390625" style="278" hidden="1" customWidth="1"/>
    <col min="7" max="7" width="0" style="278" hidden="1" customWidth="1"/>
    <col min="8" max="8" width="11.25390625" style="278" hidden="1" customWidth="1"/>
    <col min="9" max="11" width="0" style="278" hidden="1" customWidth="1"/>
    <col min="12" max="12" width="11.25390625" style="278" bestFit="1" customWidth="1"/>
    <col min="13" max="13" width="9.75390625" style="278" bestFit="1" customWidth="1"/>
    <col min="14" max="16384" width="9.125" style="278" customWidth="1"/>
  </cols>
  <sheetData>
    <row r="1" spans="2:256" ht="30" customHeight="1">
      <c r="B1" s="1507" t="s">
        <v>577</v>
      </c>
      <c r="C1" s="1507"/>
      <c r="D1" s="1507"/>
      <c r="E1" s="1507"/>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c r="IJ1" s="145"/>
      <c r="IK1" s="145"/>
      <c r="IL1" s="145"/>
      <c r="IM1" s="145"/>
      <c r="IN1" s="145"/>
      <c r="IO1" s="145"/>
      <c r="IP1" s="145"/>
      <c r="IQ1" s="145"/>
      <c r="IR1" s="145"/>
      <c r="IS1" s="145"/>
      <c r="IT1" s="145"/>
      <c r="IU1" s="145"/>
      <c r="IV1" s="145"/>
    </row>
    <row r="2" spans="2:256" ht="16.5">
      <c r="B2" s="1508" t="s">
        <v>578</v>
      </c>
      <c r="C2" s="1508"/>
      <c r="D2" s="1508"/>
      <c r="E2" s="1508"/>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2:256" ht="16.5">
      <c r="B3" s="1508" t="s">
        <v>1189</v>
      </c>
      <c r="C3" s="1508"/>
      <c r="D3" s="1508"/>
      <c r="E3" s="1508"/>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3:5" ht="16.5">
      <c r="C4" s="147" t="s">
        <v>579</v>
      </c>
      <c r="E4" s="280" t="s">
        <v>0</v>
      </c>
    </row>
    <row r="5" spans="2:256" ht="17.25" thickBot="1">
      <c r="B5" s="281"/>
      <c r="C5" s="282"/>
      <c r="D5" s="283" t="s">
        <v>1</v>
      </c>
      <c r="E5" s="284" t="s">
        <v>3</v>
      </c>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1"/>
      <c r="DZ5" s="281"/>
      <c r="EA5" s="281"/>
      <c r="EB5" s="281"/>
      <c r="EC5" s="281"/>
      <c r="ED5" s="281"/>
      <c r="EE5" s="281"/>
      <c r="EF5" s="281"/>
      <c r="EG5" s="281"/>
      <c r="EH5" s="281"/>
      <c r="EI5" s="281"/>
      <c r="EJ5" s="281"/>
      <c r="EK5" s="281"/>
      <c r="EL5" s="281"/>
      <c r="EM5" s="281"/>
      <c r="EN5" s="281"/>
      <c r="EO5" s="281"/>
      <c r="EP5" s="281"/>
      <c r="EQ5" s="281"/>
      <c r="ER5" s="281"/>
      <c r="ES5" s="281"/>
      <c r="ET5" s="281"/>
      <c r="EU5" s="281"/>
      <c r="EV5" s="281"/>
      <c r="EW5" s="281"/>
      <c r="EX5" s="281"/>
      <c r="EY5" s="281"/>
      <c r="EZ5" s="281"/>
      <c r="FA5" s="281"/>
      <c r="FB5" s="281"/>
      <c r="FC5" s="281"/>
      <c r="FD5" s="281"/>
      <c r="FE5" s="281"/>
      <c r="FF5" s="281"/>
      <c r="FG5" s="281"/>
      <c r="FH5" s="281"/>
      <c r="FI5" s="281"/>
      <c r="FJ5" s="281"/>
      <c r="FK5" s="281"/>
      <c r="FL5" s="281"/>
      <c r="FM5" s="281"/>
      <c r="FN5" s="281"/>
      <c r="FO5" s="281"/>
      <c r="FP5" s="281"/>
      <c r="FQ5" s="281"/>
      <c r="FR5" s="281"/>
      <c r="FS5" s="281"/>
      <c r="FT5" s="281"/>
      <c r="FU5" s="281"/>
      <c r="FV5" s="281"/>
      <c r="FW5" s="281"/>
      <c r="FX5" s="281"/>
      <c r="FY5" s="281"/>
      <c r="FZ5" s="281"/>
      <c r="GA5" s="281"/>
      <c r="GB5" s="281"/>
      <c r="GC5" s="281"/>
      <c r="GD5" s="281"/>
      <c r="GE5" s="281"/>
      <c r="GF5" s="281"/>
      <c r="GG5" s="281"/>
      <c r="GH5" s="281"/>
      <c r="GI5" s="281"/>
      <c r="GJ5" s="281"/>
      <c r="GK5" s="281"/>
      <c r="GL5" s="281"/>
      <c r="GM5" s="281"/>
      <c r="GN5" s="281"/>
      <c r="GO5" s="281"/>
      <c r="GP5" s="281"/>
      <c r="GQ5" s="281"/>
      <c r="GR5" s="281"/>
      <c r="GS5" s="281"/>
      <c r="GT5" s="281"/>
      <c r="GU5" s="281"/>
      <c r="GV5" s="281"/>
      <c r="GW5" s="281"/>
      <c r="GX5" s="281"/>
      <c r="GY5" s="281"/>
      <c r="GZ5" s="281"/>
      <c r="HA5" s="281"/>
      <c r="HB5" s="281"/>
      <c r="HC5" s="281"/>
      <c r="HD5" s="281"/>
      <c r="HE5" s="281"/>
      <c r="HF5" s="281"/>
      <c r="HG5" s="281"/>
      <c r="HH5" s="281"/>
      <c r="HI5" s="281"/>
      <c r="HJ5" s="281"/>
      <c r="HK5" s="281"/>
      <c r="HL5" s="281"/>
      <c r="HM5" s="281"/>
      <c r="HN5" s="281"/>
      <c r="HO5" s="281"/>
      <c r="HP5" s="281"/>
      <c r="HQ5" s="281"/>
      <c r="HR5" s="281"/>
      <c r="HS5" s="281"/>
      <c r="HT5" s="281"/>
      <c r="HU5" s="281"/>
      <c r="HV5" s="281"/>
      <c r="HW5" s="281"/>
      <c r="HX5" s="281"/>
      <c r="HY5" s="281"/>
      <c r="HZ5" s="281"/>
      <c r="IA5" s="281"/>
      <c r="IB5" s="281"/>
      <c r="IC5" s="281"/>
      <c r="ID5" s="281"/>
      <c r="IE5" s="281"/>
      <c r="IF5" s="281"/>
      <c r="IG5" s="281"/>
      <c r="IH5" s="281"/>
      <c r="II5" s="281"/>
      <c r="IJ5" s="281"/>
      <c r="IK5" s="281"/>
      <c r="IL5" s="281"/>
      <c r="IM5" s="281"/>
      <c r="IN5" s="281"/>
      <c r="IO5" s="281"/>
      <c r="IP5" s="281"/>
      <c r="IQ5" s="281"/>
      <c r="IR5" s="281"/>
      <c r="IS5" s="281"/>
      <c r="IT5" s="281"/>
      <c r="IU5" s="281"/>
      <c r="IV5" s="281"/>
    </row>
    <row r="6" spans="2:256" ht="18" thickBot="1">
      <c r="B6" s="285"/>
      <c r="C6" s="286"/>
      <c r="D6" s="287" t="s">
        <v>6</v>
      </c>
      <c r="E6" s="288" t="s">
        <v>202</v>
      </c>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row>
    <row r="7" spans="1:4" ht="25.5" customHeight="1">
      <c r="A7" s="948">
        <v>1</v>
      </c>
      <c r="B7" s="289" t="s">
        <v>361</v>
      </c>
      <c r="C7" s="290"/>
      <c r="D7" s="291" t="s">
        <v>580</v>
      </c>
    </row>
    <row r="8" spans="1:256" ht="25.5" customHeight="1">
      <c r="A8" s="675">
        <v>2</v>
      </c>
      <c r="B8" s="145"/>
      <c r="C8" s="292" t="s">
        <v>203</v>
      </c>
      <c r="D8" s="1352" t="s">
        <v>581</v>
      </c>
      <c r="E8" s="294"/>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c r="IT8" s="145"/>
      <c r="IU8" s="145"/>
      <c r="IV8" s="145"/>
    </row>
    <row r="9" spans="1:256" ht="17.25">
      <c r="A9" s="674">
        <v>3</v>
      </c>
      <c r="B9" s="145"/>
      <c r="C9" s="292"/>
      <c r="D9" s="935" t="s">
        <v>1197</v>
      </c>
      <c r="E9" s="332">
        <v>5671</v>
      </c>
      <c r="F9" s="145"/>
      <c r="G9" s="145"/>
      <c r="H9" s="145"/>
      <c r="I9" s="145"/>
      <c r="J9" s="145"/>
      <c r="K9" s="145"/>
      <c r="L9" s="961"/>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c r="IV9" s="145"/>
    </row>
    <row r="10" spans="1:256" ht="25.5" customHeight="1">
      <c r="A10" s="948">
        <v>4</v>
      </c>
      <c r="B10" s="145"/>
      <c r="C10" s="292" t="s">
        <v>210</v>
      </c>
      <c r="D10" s="293" t="s">
        <v>267</v>
      </c>
      <c r="E10" s="294"/>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c r="IV10" s="145"/>
    </row>
    <row r="11" spans="1:12" ht="16.5">
      <c r="A11" s="675">
        <v>5</v>
      </c>
      <c r="D11" s="295" t="s">
        <v>1196</v>
      </c>
      <c r="E11" s="51">
        <v>4265</v>
      </c>
      <c r="H11" s="51"/>
      <c r="L11" s="51"/>
    </row>
    <row r="12" spans="1:256" ht="25.5" customHeight="1">
      <c r="A12" s="674">
        <v>6</v>
      </c>
      <c r="B12" s="145"/>
      <c r="C12" s="292" t="s">
        <v>211</v>
      </c>
      <c r="D12" s="293" t="s">
        <v>582</v>
      </c>
      <c r="E12" s="294"/>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row>
    <row r="13" spans="1:256" ht="15.75" customHeight="1">
      <c r="A13" s="948">
        <v>7</v>
      </c>
      <c r="B13" s="145"/>
      <c r="C13" s="292"/>
      <c r="D13" s="295" t="s">
        <v>1347</v>
      </c>
      <c r="E13" s="51">
        <v>2060</v>
      </c>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row>
    <row r="14" spans="1:12" ht="16.5">
      <c r="A14" s="675">
        <v>8</v>
      </c>
      <c r="D14" s="295" t="s">
        <v>1351</v>
      </c>
      <c r="E14" s="49">
        <v>3680</v>
      </c>
      <c r="L14" s="1386"/>
    </row>
    <row r="15" spans="1:256" ht="17.25">
      <c r="A15" s="674">
        <v>9</v>
      </c>
      <c r="B15" s="147"/>
      <c r="D15" s="297"/>
      <c r="E15" s="298">
        <f>SUM(E13:E14)</f>
        <v>5740</v>
      </c>
      <c r="F15" s="298"/>
      <c r="G15" s="298"/>
      <c r="H15" s="298"/>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c r="GU15" s="147"/>
      <c r="GV15" s="147"/>
      <c r="GW15" s="147"/>
      <c r="GX15" s="147"/>
      <c r="GY15" s="147"/>
      <c r="GZ15" s="147"/>
      <c r="HA15" s="147"/>
      <c r="HB15" s="147"/>
      <c r="HC15" s="147"/>
      <c r="HD15" s="147"/>
      <c r="HE15" s="147"/>
      <c r="HF15" s="147"/>
      <c r="HG15" s="147"/>
      <c r="HH15" s="147"/>
      <c r="HI15" s="147"/>
      <c r="HJ15" s="147"/>
      <c r="HK15" s="147"/>
      <c r="HL15" s="147"/>
      <c r="HM15" s="147"/>
      <c r="HN15" s="147"/>
      <c r="HO15" s="147"/>
      <c r="HP15" s="147"/>
      <c r="HQ15" s="147"/>
      <c r="HR15" s="147"/>
      <c r="HS15" s="147"/>
      <c r="HT15" s="147"/>
      <c r="HU15" s="147"/>
      <c r="HV15" s="147"/>
      <c r="HW15" s="147"/>
      <c r="HX15" s="147"/>
      <c r="HY15" s="147"/>
      <c r="HZ15" s="147"/>
      <c r="IA15" s="147"/>
      <c r="IB15" s="147"/>
      <c r="IC15" s="147"/>
      <c r="ID15" s="147"/>
      <c r="IE15" s="147"/>
      <c r="IF15" s="147"/>
      <c r="IG15" s="147"/>
      <c r="IH15" s="147"/>
      <c r="II15" s="147"/>
      <c r="IJ15" s="147"/>
      <c r="IK15" s="147"/>
      <c r="IL15" s="147"/>
      <c r="IM15" s="147"/>
      <c r="IN15" s="147"/>
      <c r="IO15" s="147"/>
      <c r="IP15" s="147"/>
      <c r="IQ15" s="147"/>
      <c r="IR15" s="147"/>
      <c r="IS15" s="147"/>
      <c r="IT15" s="147"/>
      <c r="IU15" s="147"/>
      <c r="IV15" s="147"/>
    </row>
    <row r="16" spans="1:256" ht="25.5" customHeight="1">
      <c r="A16" s="948">
        <v>10</v>
      </c>
      <c r="B16" s="145"/>
      <c r="C16" s="292" t="s">
        <v>212</v>
      </c>
      <c r="D16" s="293" t="s">
        <v>583</v>
      </c>
      <c r="E16" s="294"/>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row>
    <row r="17" spans="1:256" ht="16.5">
      <c r="A17" s="675">
        <v>11</v>
      </c>
      <c r="B17" s="147"/>
      <c r="D17" s="295" t="s">
        <v>1299</v>
      </c>
      <c r="E17" s="299">
        <v>-219</v>
      </c>
      <c r="F17" s="299"/>
      <c r="G17" s="299"/>
      <c r="H17" s="299"/>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c r="GU17" s="147"/>
      <c r="GV17" s="147"/>
      <c r="GW17" s="147"/>
      <c r="GX17" s="147"/>
      <c r="GY17" s="147"/>
      <c r="GZ17" s="147"/>
      <c r="HA17" s="147"/>
      <c r="HB17" s="147"/>
      <c r="HC17" s="147"/>
      <c r="HD17" s="147"/>
      <c r="HE17" s="147"/>
      <c r="HF17" s="147"/>
      <c r="HG17" s="147"/>
      <c r="HH17" s="147"/>
      <c r="HI17" s="147"/>
      <c r="HJ17" s="147"/>
      <c r="HK17" s="147"/>
      <c r="HL17" s="147"/>
      <c r="HM17" s="147"/>
      <c r="HN17" s="147"/>
      <c r="HO17" s="147"/>
      <c r="HP17" s="147"/>
      <c r="HQ17" s="147"/>
      <c r="HR17" s="147"/>
      <c r="HS17" s="147"/>
      <c r="HT17" s="147"/>
      <c r="HU17" s="147"/>
      <c r="HV17" s="147"/>
      <c r="HW17" s="147"/>
      <c r="HX17" s="147"/>
      <c r="HY17" s="147"/>
      <c r="HZ17" s="147"/>
      <c r="IA17" s="147"/>
      <c r="IB17" s="147"/>
      <c r="IC17" s="147"/>
      <c r="ID17" s="147"/>
      <c r="IE17" s="147"/>
      <c r="IF17" s="147"/>
      <c r="IG17" s="147"/>
      <c r="IH17" s="147"/>
      <c r="II17" s="147"/>
      <c r="IJ17" s="147"/>
      <c r="IK17" s="147"/>
      <c r="IL17" s="147"/>
      <c r="IM17" s="147"/>
      <c r="IN17" s="147"/>
      <c r="IO17" s="147"/>
      <c r="IP17" s="147"/>
      <c r="IQ17" s="147"/>
      <c r="IR17" s="147"/>
      <c r="IS17" s="147"/>
      <c r="IT17" s="147"/>
      <c r="IU17" s="147"/>
      <c r="IV17" s="147"/>
    </row>
    <row r="18" spans="1:256" ht="33">
      <c r="A18" s="674">
        <v>12</v>
      </c>
      <c r="B18" s="147"/>
      <c r="D18" s="295" t="s">
        <v>1305</v>
      </c>
      <c r="E18" s="1481">
        <f>3263+2154</f>
        <v>5417</v>
      </c>
      <c r="F18" s="299"/>
      <c r="G18" s="299"/>
      <c r="H18" s="299"/>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c r="GU18" s="147"/>
      <c r="GV18" s="147"/>
      <c r="GW18" s="147"/>
      <c r="GX18" s="147"/>
      <c r="GY18" s="147"/>
      <c r="GZ18" s="147"/>
      <c r="HA18" s="147"/>
      <c r="HB18" s="147"/>
      <c r="HC18" s="147"/>
      <c r="HD18" s="147"/>
      <c r="HE18" s="147"/>
      <c r="HF18" s="147"/>
      <c r="HG18" s="147"/>
      <c r="HH18" s="147"/>
      <c r="HI18" s="147"/>
      <c r="HJ18" s="147"/>
      <c r="HK18" s="147"/>
      <c r="HL18" s="147"/>
      <c r="HM18" s="147"/>
      <c r="HN18" s="147"/>
      <c r="HO18" s="147"/>
      <c r="HP18" s="147"/>
      <c r="HQ18" s="147"/>
      <c r="HR18" s="147"/>
      <c r="HS18" s="147"/>
      <c r="HT18" s="147"/>
      <c r="HU18" s="147"/>
      <c r="HV18" s="147"/>
      <c r="HW18" s="147"/>
      <c r="HX18" s="147"/>
      <c r="HY18" s="147"/>
      <c r="HZ18" s="147"/>
      <c r="IA18" s="147"/>
      <c r="IB18" s="147"/>
      <c r="IC18" s="147"/>
      <c r="ID18" s="147"/>
      <c r="IE18" s="147"/>
      <c r="IF18" s="147"/>
      <c r="IG18" s="147"/>
      <c r="IH18" s="147"/>
      <c r="II18" s="147"/>
      <c r="IJ18" s="147"/>
      <c r="IK18" s="147"/>
      <c r="IL18" s="147"/>
      <c r="IM18" s="147"/>
      <c r="IN18" s="147"/>
      <c r="IO18" s="147"/>
      <c r="IP18" s="147"/>
      <c r="IQ18" s="147"/>
      <c r="IR18" s="147"/>
      <c r="IS18" s="147"/>
      <c r="IT18" s="147"/>
      <c r="IU18" s="147"/>
      <c r="IV18" s="147"/>
    </row>
    <row r="19" spans="1:256" ht="16.5">
      <c r="A19" s="948">
        <v>13</v>
      </c>
      <c r="B19" s="147"/>
      <c r="D19" s="295" t="s">
        <v>1321</v>
      </c>
      <c r="E19" s="299">
        <v>170</v>
      </c>
      <c r="F19" s="299"/>
      <c r="G19" s="299"/>
      <c r="H19" s="299"/>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c r="GV19" s="147"/>
      <c r="GW19" s="147"/>
      <c r="GX19" s="147"/>
      <c r="GY19" s="147"/>
      <c r="GZ19" s="147"/>
      <c r="HA19" s="147"/>
      <c r="HB19" s="147"/>
      <c r="HC19" s="147"/>
      <c r="HD19" s="147"/>
      <c r="HE19" s="147"/>
      <c r="HF19" s="147"/>
      <c r="HG19" s="147"/>
      <c r="HH19" s="147"/>
      <c r="HI19" s="147"/>
      <c r="HJ19" s="147"/>
      <c r="HK19" s="147"/>
      <c r="HL19" s="147"/>
      <c r="HM19" s="147"/>
      <c r="HN19" s="147"/>
      <c r="HO19" s="147"/>
      <c r="HP19" s="147"/>
      <c r="HQ19" s="147"/>
      <c r="HR19" s="147"/>
      <c r="HS19" s="147"/>
      <c r="HT19" s="147"/>
      <c r="HU19" s="147"/>
      <c r="HV19" s="147"/>
      <c r="HW19" s="147"/>
      <c r="HX19" s="147"/>
      <c r="HY19" s="147"/>
      <c r="HZ19" s="147"/>
      <c r="IA19" s="147"/>
      <c r="IB19" s="147"/>
      <c r="IC19" s="147"/>
      <c r="ID19" s="147"/>
      <c r="IE19" s="147"/>
      <c r="IF19" s="147"/>
      <c r="IG19" s="147"/>
      <c r="IH19" s="147"/>
      <c r="II19" s="147"/>
      <c r="IJ19" s="147"/>
      <c r="IK19" s="147"/>
      <c r="IL19" s="147"/>
      <c r="IM19" s="147"/>
      <c r="IN19" s="147"/>
      <c r="IO19" s="147"/>
      <c r="IP19" s="147"/>
      <c r="IQ19" s="147"/>
      <c r="IR19" s="147"/>
      <c r="IS19" s="147"/>
      <c r="IT19" s="147"/>
      <c r="IU19" s="147"/>
      <c r="IV19" s="147"/>
    </row>
    <row r="20" spans="1:256" ht="16.5">
      <c r="A20" s="675">
        <v>14</v>
      </c>
      <c r="B20" s="147"/>
      <c r="D20" s="295" t="s">
        <v>1326</v>
      </c>
      <c r="E20" s="299">
        <v>375</v>
      </c>
      <c r="F20" s="299"/>
      <c r="G20" s="299"/>
      <c r="H20" s="299"/>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c r="GV20" s="147"/>
      <c r="GW20" s="147"/>
      <c r="GX20" s="147"/>
      <c r="GY20" s="147"/>
      <c r="GZ20" s="147"/>
      <c r="HA20" s="147"/>
      <c r="HB20" s="147"/>
      <c r="HC20" s="147"/>
      <c r="HD20" s="147"/>
      <c r="HE20" s="147"/>
      <c r="HF20" s="147"/>
      <c r="HG20" s="147"/>
      <c r="HH20" s="147"/>
      <c r="HI20" s="147"/>
      <c r="HJ20" s="147"/>
      <c r="HK20" s="147"/>
      <c r="HL20" s="147"/>
      <c r="HM20" s="147"/>
      <c r="HN20" s="147"/>
      <c r="HO20" s="147"/>
      <c r="HP20" s="147"/>
      <c r="HQ20" s="147"/>
      <c r="HR20" s="147"/>
      <c r="HS20" s="147"/>
      <c r="HT20" s="147"/>
      <c r="HU20" s="147"/>
      <c r="HV20" s="147"/>
      <c r="HW20" s="147"/>
      <c r="HX20" s="147"/>
      <c r="HY20" s="147"/>
      <c r="HZ20" s="147"/>
      <c r="IA20" s="147"/>
      <c r="IB20" s="147"/>
      <c r="IC20" s="147"/>
      <c r="ID20" s="147"/>
      <c r="IE20" s="147"/>
      <c r="IF20" s="147"/>
      <c r="IG20" s="147"/>
      <c r="IH20" s="147"/>
      <c r="II20" s="147"/>
      <c r="IJ20" s="147"/>
      <c r="IK20" s="147"/>
      <c r="IL20" s="147"/>
      <c r="IM20" s="147"/>
      <c r="IN20" s="147"/>
      <c r="IO20" s="147"/>
      <c r="IP20" s="147"/>
      <c r="IQ20" s="147"/>
      <c r="IR20" s="147"/>
      <c r="IS20" s="147"/>
      <c r="IT20" s="147"/>
      <c r="IU20" s="147"/>
      <c r="IV20" s="147"/>
    </row>
    <row r="21" spans="1:256" ht="16.5">
      <c r="A21" s="674">
        <v>15</v>
      </c>
      <c r="B21" s="147"/>
      <c r="D21" s="295" t="s">
        <v>1327</v>
      </c>
      <c r="E21" s="300">
        <v>1200</v>
      </c>
      <c r="F21" s="299"/>
      <c r="G21" s="299"/>
      <c r="H21" s="299"/>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c r="GV21" s="147"/>
      <c r="GW21" s="147"/>
      <c r="GX21" s="147"/>
      <c r="GY21" s="147"/>
      <c r="GZ21" s="147"/>
      <c r="HA21" s="147"/>
      <c r="HB21" s="147"/>
      <c r="HC21" s="147"/>
      <c r="HD21" s="147"/>
      <c r="HE21" s="147"/>
      <c r="HF21" s="147"/>
      <c r="HG21" s="147"/>
      <c r="HH21" s="147"/>
      <c r="HI21" s="147"/>
      <c r="HJ21" s="147"/>
      <c r="HK21" s="147"/>
      <c r="HL21" s="147"/>
      <c r="HM21" s="147"/>
      <c r="HN21" s="147"/>
      <c r="HO21" s="147"/>
      <c r="HP21" s="147"/>
      <c r="HQ21" s="147"/>
      <c r="HR21" s="147"/>
      <c r="HS21" s="147"/>
      <c r="HT21" s="147"/>
      <c r="HU21" s="147"/>
      <c r="HV21" s="147"/>
      <c r="HW21" s="147"/>
      <c r="HX21" s="147"/>
      <c r="HY21" s="147"/>
      <c r="HZ21" s="147"/>
      <c r="IA21" s="147"/>
      <c r="IB21" s="147"/>
      <c r="IC21" s="147"/>
      <c r="ID21" s="147"/>
      <c r="IE21" s="147"/>
      <c r="IF21" s="147"/>
      <c r="IG21" s="147"/>
      <c r="IH21" s="147"/>
      <c r="II21" s="147"/>
      <c r="IJ21" s="147"/>
      <c r="IK21" s="147"/>
      <c r="IL21" s="147"/>
      <c r="IM21" s="147"/>
      <c r="IN21" s="147"/>
      <c r="IO21" s="147"/>
      <c r="IP21" s="147"/>
      <c r="IQ21" s="147"/>
      <c r="IR21" s="147"/>
      <c r="IS21" s="147"/>
      <c r="IT21" s="147"/>
      <c r="IU21" s="147"/>
      <c r="IV21" s="147"/>
    </row>
    <row r="22" spans="1:256" ht="17.25">
      <c r="A22" s="948">
        <v>16</v>
      </c>
      <c r="B22" s="147"/>
      <c r="D22" s="299"/>
      <c r="E22" s="301">
        <f>SUM(E17:E21)</f>
        <v>6943</v>
      </c>
      <c r="F22" s="301"/>
      <c r="G22" s="301"/>
      <c r="H22" s="301"/>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c r="GU22" s="147"/>
      <c r="GV22" s="147"/>
      <c r="GW22" s="147"/>
      <c r="GX22" s="147"/>
      <c r="GY22" s="147"/>
      <c r="GZ22" s="147"/>
      <c r="HA22" s="147"/>
      <c r="HB22" s="147"/>
      <c r="HC22" s="147"/>
      <c r="HD22" s="147"/>
      <c r="HE22" s="147"/>
      <c r="HF22" s="147"/>
      <c r="HG22" s="147"/>
      <c r="HH22" s="147"/>
      <c r="HI22" s="147"/>
      <c r="HJ22" s="147"/>
      <c r="HK22" s="147"/>
      <c r="HL22" s="147"/>
      <c r="HM22" s="147"/>
      <c r="HN22" s="147"/>
      <c r="HO22" s="147"/>
      <c r="HP22" s="147"/>
      <c r="HQ22" s="147"/>
      <c r="HR22" s="147"/>
      <c r="HS22" s="147"/>
      <c r="HT22" s="147"/>
      <c r="HU22" s="147"/>
      <c r="HV22" s="147"/>
      <c r="HW22" s="147"/>
      <c r="HX22" s="147"/>
      <c r="HY22" s="147"/>
      <c r="HZ22" s="147"/>
      <c r="IA22" s="147"/>
      <c r="IB22" s="147"/>
      <c r="IC22" s="147"/>
      <c r="ID22" s="147"/>
      <c r="IE22" s="147"/>
      <c r="IF22" s="147"/>
      <c r="IG22" s="147"/>
      <c r="IH22" s="147"/>
      <c r="II22" s="147"/>
      <c r="IJ22" s="147"/>
      <c r="IK22" s="147"/>
      <c r="IL22" s="147"/>
      <c r="IM22" s="147"/>
      <c r="IN22" s="147"/>
      <c r="IO22" s="147"/>
      <c r="IP22" s="147"/>
      <c r="IQ22" s="147"/>
      <c r="IR22" s="147"/>
      <c r="IS22" s="147"/>
      <c r="IT22" s="147"/>
      <c r="IU22" s="147"/>
      <c r="IV22" s="147"/>
    </row>
    <row r="23" spans="1:256" ht="25.5" customHeight="1">
      <c r="A23" s="675">
        <v>17</v>
      </c>
      <c r="B23" s="147"/>
      <c r="C23" s="292" t="s">
        <v>213</v>
      </c>
      <c r="D23" s="293" t="s">
        <v>276</v>
      </c>
      <c r="E23" s="301"/>
      <c r="F23" s="301"/>
      <c r="G23" s="301"/>
      <c r="H23" s="301"/>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c r="GV23" s="147"/>
      <c r="GW23" s="147"/>
      <c r="GX23" s="147"/>
      <c r="GY23" s="147"/>
      <c r="GZ23" s="147"/>
      <c r="HA23" s="147"/>
      <c r="HB23" s="147"/>
      <c r="HC23" s="147"/>
      <c r="HD23" s="147"/>
      <c r="HE23" s="147"/>
      <c r="HF23" s="147"/>
      <c r="HG23" s="147"/>
      <c r="HH23" s="147"/>
      <c r="HI23" s="147"/>
      <c r="HJ23" s="147"/>
      <c r="HK23" s="147"/>
      <c r="HL23" s="147"/>
      <c r="HM23" s="147"/>
      <c r="HN23" s="147"/>
      <c r="HO23" s="147"/>
      <c r="HP23" s="147"/>
      <c r="HQ23" s="147"/>
      <c r="HR23" s="147"/>
      <c r="HS23" s="147"/>
      <c r="HT23" s="147"/>
      <c r="HU23" s="147"/>
      <c r="HV23" s="147"/>
      <c r="HW23" s="147"/>
      <c r="HX23" s="147"/>
      <c r="HY23" s="147"/>
      <c r="HZ23" s="147"/>
      <c r="IA23" s="147"/>
      <c r="IB23" s="147"/>
      <c r="IC23" s="147"/>
      <c r="ID23" s="147"/>
      <c r="IE23" s="147"/>
      <c r="IF23" s="147"/>
      <c r="IG23" s="147"/>
      <c r="IH23" s="147"/>
      <c r="II23" s="147"/>
      <c r="IJ23" s="147"/>
      <c r="IK23" s="147"/>
      <c r="IL23" s="147"/>
      <c r="IM23" s="147"/>
      <c r="IN23" s="147"/>
      <c r="IO23" s="147"/>
      <c r="IP23" s="147"/>
      <c r="IQ23" s="147"/>
      <c r="IR23" s="147"/>
      <c r="IS23" s="147"/>
      <c r="IT23" s="147"/>
      <c r="IU23" s="147"/>
      <c r="IV23" s="147"/>
    </row>
    <row r="24" spans="1:256" ht="17.25">
      <c r="A24" s="674">
        <v>18</v>
      </c>
      <c r="B24" s="147"/>
      <c r="D24" s="295" t="s">
        <v>1327</v>
      </c>
      <c r="E24" s="299">
        <v>-1200</v>
      </c>
      <c r="F24" s="301"/>
      <c r="G24" s="301"/>
      <c r="H24" s="301"/>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c r="GV24" s="147"/>
      <c r="GW24" s="147"/>
      <c r="GX24" s="147"/>
      <c r="GY24" s="147"/>
      <c r="GZ24" s="147"/>
      <c r="HA24" s="147"/>
      <c r="HB24" s="147"/>
      <c r="HC24" s="147"/>
      <c r="HD24" s="147"/>
      <c r="HE24" s="147"/>
      <c r="HF24" s="147"/>
      <c r="HG24" s="147"/>
      <c r="HH24" s="147"/>
      <c r="HI24" s="147"/>
      <c r="HJ24" s="147"/>
      <c r="HK24" s="147"/>
      <c r="HL24" s="147"/>
      <c r="HM24" s="147"/>
      <c r="HN24" s="147"/>
      <c r="HO24" s="147"/>
      <c r="HP24" s="147"/>
      <c r="HQ24" s="147"/>
      <c r="HR24" s="147"/>
      <c r="HS24" s="147"/>
      <c r="HT24" s="147"/>
      <c r="HU24" s="147"/>
      <c r="HV24" s="147"/>
      <c r="HW24" s="147"/>
      <c r="HX24" s="147"/>
      <c r="HY24" s="147"/>
      <c r="HZ24" s="147"/>
      <c r="IA24" s="147"/>
      <c r="IB24" s="147"/>
      <c r="IC24" s="147"/>
      <c r="ID24" s="147"/>
      <c r="IE24" s="147"/>
      <c r="IF24" s="147"/>
      <c r="IG24" s="147"/>
      <c r="IH24" s="147"/>
      <c r="II24" s="147"/>
      <c r="IJ24" s="147"/>
      <c r="IK24" s="147"/>
      <c r="IL24" s="147"/>
      <c r="IM24" s="147"/>
      <c r="IN24" s="147"/>
      <c r="IO24" s="147"/>
      <c r="IP24" s="147"/>
      <c r="IQ24" s="147"/>
      <c r="IR24" s="147"/>
      <c r="IS24" s="147"/>
      <c r="IT24" s="147"/>
      <c r="IU24" s="147"/>
      <c r="IV24" s="147"/>
    </row>
    <row r="25" spans="1:256" ht="25.5" customHeight="1">
      <c r="A25" s="948">
        <v>19</v>
      </c>
      <c r="B25" s="147"/>
      <c r="C25" s="292" t="s">
        <v>328</v>
      </c>
      <c r="D25" s="293" t="s">
        <v>278</v>
      </c>
      <c r="E25" s="301"/>
      <c r="F25" s="301"/>
      <c r="G25" s="301"/>
      <c r="H25" s="301"/>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c r="GV25" s="147"/>
      <c r="GW25" s="147"/>
      <c r="GX25" s="147"/>
      <c r="GY25" s="147"/>
      <c r="GZ25" s="147"/>
      <c r="HA25" s="147"/>
      <c r="HB25" s="147"/>
      <c r="HC25" s="147"/>
      <c r="HD25" s="147"/>
      <c r="HE25" s="147"/>
      <c r="HF25" s="147"/>
      <c r="HG25" s="147"/>
      <c r="HH25" s="147"/>
      <c r="HI25" s="147"/>
      <c r="HJ25" s="147"/>
      <c r="HK25" s="147"/>
      <c r="HL25" s="147"/>
      <c r="HM25" s="147"/>
      <c r="HN25" s="147"/>
      <c r="HO25" s="147"/>
      <c r="HP25" s="147"/>
      <c r="HQ25" s="147"/>
      <c r="HR25" s="147"/>
      <c r="HS25" s="147"/>
      <c r="HT25" s="147"/>
      <c r="HU25" s="147"/>
      <c r="HV25" s="147"/>
      <c r="HW25" s="147"/>
      <c r="HX25" s="147"/>
      <c r="HY25" s="147"/>
      <c r="HZ25" s="147"/>
      <c r="IA25" s="147"/>
      <c r="IB25" s="147"/>
      <c r="IC25" s="147"/>
      <c r="ID25" s="147"/>
      <c r="IE25" s="147"/>
      <c r="IF25" s="147"/>
      <c r="IG25" s="147"/>
      <c r="IH25" s="147"/>
      <c r="II25" s="147"/>
      <c r="IJ25" s="147"/>
      <c r="IK25" s="147"/>
      <c r="IL25" s="147"/>
      <c r="IM25" s="147"/>
      <c r="IN25" s="147"/>
      <c r="IO25" s="147"/>
      <c r="IP25" s="147"/>
      <c r="IQ25" s="147"/>
      <c r="IR25" s="147"/>
      <c r="IS25" s="147"/>
      <c r="IT25" s="147"/>
      <c r="IU25" s="147"/>
      <c r="IV25" s="147"/>
    </row>
    <row r="26" spans="1:256" ht="17.25">
      <c r="A26" s="675">
        <v>20</v>
      </c>
      <c r="B26" s="147"/>
      <c r="D26" s="295" t="s">
        <v>1299</v>
      </c>
      <c r="E26" s="299">
        <v>41</v>
      </c>
      <c r="F26" s="301"/>
      <c r="G26" s="301"/>
      <c r="H26" s="301"/>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c r="FF26" s="147"/>
      <c r="FG26" s="147"/>
      <c r="FH26" s="147"/>
      <c r="FI26" s="147"/>
      <c r="FJ26" s="147"/>
      <c r="FK26" s="147"/>
      <c r="FL26" s="147"/>
      <c r="FM26" s="147"/>
      <c r="FN26" s="147"/>
      <c r="FO26" s="147"/>
      <c r="FP26" s="147"/>
      <c r="FQ26" s="147"/>
      <c r="FR26" s="147"/>
      <c r="FS26" s="147"/>
      <c r="FT26" s="147"/>
      <c r="FU26" s="147"/>
      <c r="FV26" s="147"/>
      <c r="FW26" s="147"/>
      <c r="FX26" s="147"/>
      <c r="FY26" s="147"/>
      <c r="FZ26" s="147"/>
      <c r="GA26" s="147"/>
      <c r="GB26" s="147"/>
      <c r="GC26" s="147"/>
      <c r="GD26" s="147"/>
      <c r="GE26" s="147"/>
      <c r="GF26" s="147"/>
      <c r="GG26" s="147"/>
      <c r="GH26" s="147"/>
      <c r="GI26" s="147"/>
      <c r="GJ26" s="147"/>
      <c r="GK26" s="147"/>
      <c r="GL26" s="147"/>
      <c r="GM26" s="147"/>
      <c r="GN26" s="147"/>
      <c r="GO26" s="147"/>
      <c r="GP26" s="147"/>
      <c r="GQ26" s="147"/>
      <c r="GR26" s="147"/>
      <c r="GS26" s="147"/>
      <c r="GT26" s="147"/>
      <c r="GU26" s="147"/>
      <c r="GV26" s="147"/>
      <c r="GW26" s="147"/>
      <c r="GX26" s="147"/>
      <c r="GY26" s="147"/>
      <c r="GZ26" s="147"/>
      <c r="HA26" s="147"/>
      <c r="HB26" s="147"/>
      <c r="HC26" s="147"/>
      <c r="HD26" s="147"/>
      <c r="HE26" s="147"/>
      <c r="HF26" s="147"/>
      <c r="HG26" s="147"/>
      <c r="HH26" s="147"/>
      <c r="HI26" s="147"/>
      <c r="HJ26" s="147"/>
      <c r="HK26" s="147"/>
      <c r="HL26" s="147"/>
      <c r="HM26" s="147"/>
      <c r="HN26" s="147"/>
      <c r="HO26" s="147"/>
      <c r="HP26" s="147"/>
      <c r="HQ26" s="147"/>
      <c r="HR26" s="147"/>
      <c r="HS26" s="147"/>
      <c r="HT26" s="147"/>
      <c r="HU26" s="147"/>
      <c r="HV26" s="147"/>
      <c r="HW26" s="147"/>
      <c r="HX26" s="147"/>
      <c r="HY26" s="147"/>
      <c r="HZ26" s="147"/>
      <c r="IA26" s="147"/>
      <c r="IB26" s="147"/>
      <c r="IC26" s="147"/>
      <c r="ID26" s="147"/>
      <c r="IE26" s="147"/>
      <c r="IF26" s="147"/>
      <c r="IG26" s="147"/>
      <c r="IH26" s="147"/>
      <c r="II26" s="147"/>
      <c r="IJ26" s="147"/>
      <c r="IK26" s="147"/>
      <c r="IL26" s="147"/>
      <c r="IM26" s="147"/>
      <c r="IN26" s="147"/>
      <c r="IO26" s="147"/>
      <c r="IP26" s="147"/>
      <c r="IQ26" s="147"/>
      <c r="IR26" s="147"/>
      <c r="IS26" s="147"/>
      <c r="IT26" s="147"/>
      <c r="IU26" s="147"/>
      <c r="IV26" s="147"/>
    </row>
    <row r="27" spans="1:256" ht="25.5" customHeight="1">
      <c r="A27" s="674">
        <v>21</v>
      </c>
      <c r="B27" s="147"/>
      <c r="C27" s="292" t="s">
        <v>1071</v>
      </c>
      <c r="D27" s="293" t="s">
        <v>280</v>
      </c>
      <c r="E27" s="301"/>
      <c r="F27" s="301"/>
      <c r="G27" s="301"/>
      <c r="H27" s="301"/>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c r="GH27" s="147"/>
      <c r="GI27" s="147"/>
      <c r="GJ27" s="147"/>
      <c r="GK27" s="147"/>
      <c r="GL27" s="147"/>
      <c r="GM27" s="147"/>
      <c r="GN27" s="147"/>
      <c r="GO27" s="147"/>
      <c r="GP27" s="147"/>
      <c r="GQ27" s="147"/>
      <c r="GR27" s="147"/>
      <c r="GS27" s="147"/>
      <c r="GT27" s="147"/>
      <c r="GU27" s="147"/>
      <c r="GV27" s="147"/>
      <c r="GW27" s="147"/>
      <c r="GX27" s="147"/>
      <c r="GY27" s="147"/>
      <c r="GZ27" s="147"/>
      <c r="HA27" s="147"/>
      <c r="HB27" s="147"/>
      <c r="HC27" s="147"/>
      <c r="HD27" s="147"/>
      <c r="HE27" s="147"/>
      <c r="HF27" s="147"/>
      <c r="HG27" s="147"/>
      <c r="HH27" s="147"/>
      <c r="HI27" s="147"/>
      <c r="HJ27" s="147"/>
      <c r="HK27" s="147"/>
      <c r="HL27" s="147"/>
      <c r="HM27" s="147"/>
      <c r="HN27" s="147"/>
      <c r="HO27" s="147"/>
      <c r="HP27" s="147"/>
      <c r="HQ27" s="147"/>
      <c r="HR27" s="147"/>
      <c r="HS27" s="147"/>
      <c r="HT27" s="147"/>
      <c r="HU27" s="147"/>
      <c r="HV27" s="147"/>
      <c r="HW27" s="147"/>
      <c r="HX27" s="147"/>
      <c r="HY27" s="147"/>
      <c r="HZ27" s="147"/>
      <c r="IA27" s="147"/>
      <c r="IB27" s="147"/>
      <c r="IC27" s="147"/>
      <c r="ID27" s="147"/>
      <c r="IE27" s="147"/>
      <c r="IF27" s="147"/>
      <c r="IG27" s="147"/>
      <c r="IH27" s="147"/>
      <c r="II27" s="147"/>
      <c r="IJ27" s="147"/>
      <c r="IK27" s="147"/>
      <c r="IL27" s="147"/>
      <c r="IM27" s="147"/>
      <c r="IN27" s="147"/>
      <c r="IO27" s="147"/>
      <c r="IP27" s="147"/>
      <c r="IQ27" s="147"/>
      <c r="IR27" s="147"/>
      <c r="IS27" s="147"/>
      <c r="IT27" s="147"/>
      <c r="IU27" s="147"/>
      <c r="IV27" s="147"/>
    </row>
    <row r="28" spans="1:256" ht="17.25" customHeight="1">
      <c r="A28" s="948">
        <v>22</v>
      </c>
      <c r="B28" s="147"/>
      <c r="D28" s="295" t="s">
        <v>1205</v>
      </c>
      <c r="E28" s="299">
        <v>305</v>
      </c>
      <c r="F28" s="301"/>
      <c r="G28" s="301"/>
      <c r="H28" s="301"/>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c r="DB28" s="147"/>
      <c r="DC28" s="147"/>
      <c r="DD28" s="147"/>
      <c r="DE28" s="147"/>
      <c r="DF28" s="147"/>
      <c r="DG28" s="147"/>
      <c r="DH28" s="147"/>
      <c r="DI28" s="147"/>
      <c r="DJ28" s="147"/>
      <c r="DK28" s="147"/>
      <c r="DL28" s="147"/>
      <c r="DM28" s="147"/>
      <c r="DN28" s="147"/>
      <c r="DO28" s="147"/>
      <c r="DP28" s="147"/>
      <c r="DQ28" s="147"/>
      <c r="DR28" s="147"/>
      <c r="DS28" s="147"/>
      <c r="DT28" s="147"/>
      <c r="DU28" s="147"/>
      <c r="DV28" s="147"/>
      <c r="DW28" s="147"/>
      <c r="DX28" s="147"/>
      <c r="DY28" s="147"/>
      <c r="DZ28" s="147"/>
      <c r="EA28" s="147"/>
      <c r="EB28" s="147"/>
      <c r="EC28" s="147"/>
      <c r="ED28" s="147"/>
      <c r="EE28" s="147"/>
      <c r="EF28" s="147"/>
      <c r="EG28" s="147"/>
      <c r="EH28" s="147"/>
      <c r="EI28" s="147"/>
      <c r="EJ28" s="147"/>
      <c r="EK28" s="147"/>
      <c r="EL28" s="147"/>
      <c r="EM28" s="147"/>
      <c r="EN28" s="147"/>
      <c r="EO28" s="147"/>
      <c r="EP28" s="147"/>
      <c r="EQ28" s="147"/>
      <c r="ER28" s="147"/>
      <c r="ES28" s="147"/>
      <c r="ET28" s="147"/>
      <c r="EU28" s="147"/>
      <c r="EV28" s="147"/>
      <c r="EW28" s="147"/>
      <c r="EX28" s="147"/>
      <c r="EY28" s="147"/>
      <c r="EZ28" s="147"/>
      <c r="FA28" s="147"/>
      <c r="FB28" s="147"/>
      <c r="FC28" s="147"/>
      <c r="FD28" s="147"/>
      <c r="FE28" s="147"/>
      <c r="FF28" s="147"/>
      <c r="FG28" s="147"/>
      <c r="FH28" s="147"/>
      <c r="FI28" s="147"/>
      <c r="FJ28" s="147"/>
      <c r="FK28" s="147"/>
      <c r="FL28" s="147"/>
      <c r="FM28" s="147"/>
      <c r="FN28" s="147"/>
      <c r="FO28" s="147"/>
      <c r="FP28" s="147"/>
      <c r="FQ28" s="147"/>
      <c r="FR28" s="147"/>
      <c r="FS28" s="147"/>
      <c r="FT28" s="147"/>
      <c r="FU28" s="147"/>
      <c r="FV28" s="147"/>
      <c r="FW28" s="147"/>
      <c r="FX28" s="147"/>
      <c r="FY28" s="147"/>
      <c r="FZ28" s="147"/>
      <c r="GA28" s="147"/>
      <c r="GB28" s="147"/>
      <c r="GC28" s="147"/>
      <c r="GD28" s="147"/>
      <c r="GE28" s="147"/>
      <c r="GF28" s="147"/>
      <c r="GG28" s="147"/>
      <c r="GH28" s="147"/>
      <c r="GI28" s="147"/>
      <c r="GJ28" s="147"/>
      <c r="GK28" s="147"/>
      <c r="GL28" s="147"/>
      <c r="GM28" s="147"/>
      <c r="GN28" s="147"/>
      <c r="GO28" s="147"/>
      <c r="GP28" s="147"/>
      <c r="GQ28" s="147"/>
      <c r="GR28" s="147"/>
      <c r="GS28" s="147"/>
      <c r="GT28" s="147"/>
      <c r="GU28" s="147"/>
      <c r="GV28" s="147"/>
      <c r="GW28" s="147"/>
      <c r="GX28" s="147"/>
      <c r="GY28" s="147"/>
      <c r="GZ28" s="147"/>
      <c r="HA28" s="147"/>
      <c r="HB28" s="147"/>
      <c r="HC28" s="147"/>
      <c r="HD28" s="147"/>
      <c r="HE28" s="147"/>
      <c r="HF28" s="147"/>
      <c r="HG28" s="147"/>
      <c r="HH28" s="147"/>
      <c r="HI28" s="147"/>
      <c r="HJ28" s="147"/>
      <c r="HK28" s="147"/>
      <c r="HL28" s="147"/>
      <c r="HM28" s="147"/>
      <c r="HN28" s="147"/>
      <c r="HO28" s="147"/>
      <c r="HP28" s="147"/>
      <c r="HQ28" s="147"/>
      <c r="HR28" s="147"/>
      <c r="HS28" s="147"/>
      <c r="HT28" s="147"/>
      <c r="HU28" s="147"/>
      <c r="HV28" s="147"/>
      <c r="HW28" s="147"/>
      <c r="HX28" s="147"/>
      <c r="HY28" s="147"/>
      <c r="HZ28" s="147"/>
      <c r="IA28" s="147"/>
      <c r="IB28" s="147"/>
      <c r="IC28" s="147"/>
      <c r="ID28" s="147"/>
      <c r="IE28" s="147"/>
      <c r="IF28" s="147"/>
      <c r="IG28" s="147"/>
      <c r="IH28" s="147"/>
      <c r="II28" s="147"/>
      <c r="IJ28" s="147"/>
      <c r="IK28" s="147"/>
      <c r="IL28" s="147"/>
      <c r="IM28" s="147"/>
      <c r="IN28" s="147"/>
      <c r="IO28" s="147"/>
      <c r="IP28" s="147"/>
      <c r="IQ28" s="147"/>
      <c r="IR28" s="147"/>
      <c r="IS28" s="147"/>
      <c r="IT28" s="147"/>
      <c r="IU28" s="147"/>
      <c r="IV28" s="147"/>
    </row>
    <row r="29" spans="1:256" ht="25.5" customHeight="1">
      <c r="A29" s="674">
        <v>24</v>
      </c>
      <c r="B29" s="147"/>
      <c r="C29" s="303" t="s">
        <v>1083</v>
      </c>
      <c r="D29" s="293" t="s">
        <v>1204</v>
      </c>
      <c r="E29" s="299"/>
      <c r="F29" s="301"/>
      <c r="G29" s="301"/>
      <c r="H29" s="301"/>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c r="DB29" s="147"/>
      <c r="DC29" s="147"/>
      <c r="DD29" s="147"/>
      <c r="DE29" s="147"/>
      <c r="DF29" s="147"/>
      <c r="DG29" s="147"/>
      <c r="DH29" s="147"/>
      <c r="DI29" s="147"/>
      <c r="DJ29" s="147"/>
      <c r="DK29" s="147"/>
      <c r="DL29" s="147"/>
      <c r="DM29" s="147"/>
      <c r="DN29" s="147"/>
      <c r="DO29" s="147"/>
      <c r="DP29" s="147"/>
      <c r="DQ29" s="147"/>
      <c r="DR29" s="147"/>
      <c r="DS29" s="147"/>
      <c r="DT29" s="147"/>
      <c r="DU29" s="147"/>
      <c r="DV29" s="147"/>
      <c r="DW29" s="147"/>
      <c r="DX29" s="147"/>
      <c r="DY29" s="147"/>
      <c r="DZ29" s="147"/>
      <c r="EA29" s="147"/>
      <c r="EB29" s="147"/>
      <c r="EC29" s="147"/>
      <c r="ED29" s="147"/>
      <c r="EE29" s="147"/>
      <c r="EF29" s="147"/>
      <c r="EG29" s="147"/>
      <c r="EH29" s="147"/>
      <c r="EI29" s="147"/>
      <c r="EJ29" s="147"/>
      <c r="EK29" s="147"/>
      <c r="EL29" s="147"/>
      <c r="EM29" s="147"/>
      <c r="EN29" s="147"/>
      <c r="EO29" s="147"/>
      <c r="EP29" s="147"/>
      <c r="EQ29" s="147"/>
      <c r="ER29" s="147"/>
      <c r="ES29" s="147"/>
      <c r="ET29" s="147"/>
      <c r="EU29" s="147"/>
      <c r="EV29" s="147"/>
      <c r="EW29" s="147"/>
      <c r="EX29" s="147"/>
      <c r="EY29" s="147"/>
      <c r="EZ29" s="147"/>
      <c r="FA29" s="147"/>
      <c r="FB29" s="147"/>
      <c r="FC29" s="147"/>
      <c r="FD29" s="147"/>
      <c r="FE29" s="147"/>
      <c r="FF29" s="147"/>
      <c r="FG29" s="147"/>
      <c r="FH29" s="147"/>
      <c r="FI29" s="147"/>
      <c r="FJ29" s="147"/>
      <c r="FK29" s="147"/>
      <c r="FL29" s="147"/>
      <c r="FM29" s="147"/>
      <c r="FN29" s="147"/>
      <c r="FO29" s="147"/>
      <c r="FP29" s="147"/>
      <c r="FQ29" s="147"/>
      <c r="FR29" s="147"/>
      <c r="FS29" s="147"/>
      <c r="FT29" s="147"/>
      <c r="FU29" s="147"/>
      <c r="FV29" s="147"/>
      <c r="FW29" s="147"/>
      <c r="FX29" s="147"/>
      <c r="FY29" s="147"/>
      <c r="FZ29" s="147"/>
      <c r="GA29" s="147"/>
      <c r="GB29" s="147"/>
      <c r="GC29" s="147"/>
      <c r="GD29" s="147"/>
      <c r="GE29" s="147"/>
      <c r="GF29" s="147"/>
      <c r="GG29" s="147"/>
      <c r="GH29" s="147"/>
      <c r="GI29" s="147"/>
      <c r="GJ29" s="147"/>
      <c r="GK29" s="147"/>
      <c r="GL29" s="147"/>
      <c r="GM29" s="147"/>
      <c r="GN29" s="147"/>
      <c r="GO29" s="147"/>
      <c r="GP29" s="147"/>
      <c r="GQ29" s="147"/>
      <c r="GR29" s="147"/>
      <c r="GS29" s="147"/>
      <c r="GT29" s="147"/>
      <c r="GU29" s="147"/>
      <c r="GV29" s="147"/>
      <c r="GW29" s="147"/>
      <c r="GX29" s="147"/>
      <c r="GY29" s="147"/>
      <c r="GZ29" s="147"/>
      <c r="HA29" s="147"/>
      <c r="HB29" s="147"/>
      <c r="HC29" s="147"/>
      <c r="HD29" s="147"/>
      <c r="HE29" s="147"/>
      <c r="HF29" s="147"/>
      <c r="HG29" s="147"/>
      <c r="HH29" s="147"/>
      <c r="HI29" s="147"/>
      <c r="HJ29" s="147"/>
      <c r="HK29" s="147"/>
      <c r="HL29" s="147"/>
      <c r="HM29" s="147"/>
      <c r="HN29" s="147"/>
      <c r="HO29" s="147"/>
      <c r="HP29" s="147"/>
      <c r="HQ29" s="147"/>
      <c r="HR29" s="147"/>
      <c r="HS29" s="147"/>
      <c r="HT29" s="147"/>
      <c r="HU29" s="147"/>
      <c r="HV29" s="147"/>
      <c r="HW29" s="147"/>
      <c r="HX29" s="147"/>
      <c r="HY29" s="147"/>
      <c r="HZ29" s="147"/>
      <c r="IA29" s="147"/>
      <c r="IB29" s="147"/>
      <c r="IC29" s="147"/>
      <c r="ID29" s="147"/>
      <c r="IE29" s="147"/>
      <c r="IF29" s="147"/>
      <c r="IG29" s="147"/>
      <c r="IH29" s="147"/>
      <c r="II29" s="147"/>
      <c r="IJ29" s="147"/>
      <c r="IK29" s="147"/>
      <c r="IL29" s="147"/>
      <c r="IM29" s="147"/>
      <c r="IN29" s="147"/>
      <c r="IO29" s="147"/>
      <c r="IP29" s="147"/>
      <c r="IQ29" s="147"/>
      <c r="IR29" s="147"/>
      <c r="IS29" s="147"/>
      <c r="IT29" s="147"/>
      <c r="IU29" s="147"/>
      <c r="IV29" s="147"/>
    </row>
    <row r="30" spans="1:256" ht="17.25">
      <c r="A30" s="948">
        <v>25</v>
      </c>
      <c r="B30" s="147"/>
      <c r="C30" s="303"/>
      <c r="D30" s="295" t="s">
        <v>1347</v>
      </c>
      <c r="E30" s="299">
        <v>-607</v>
      </c>
      <c r="F30" s="301"/>
      <c r="G30" s="301"/>
      <c r="H30" s="301"/>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c r="CM30" s="147"/>
      <c r="CN30" s="147"/>
      <c r="CO30" s="147"/>
      <c r="CP30" s="147"/>
      <c r="CQ30" s="147"/>
      <c r="CR30" s="147"/>
      <c r="CS30" s="147"/>
      <c r="CT30" s="147"/>
      <c r="CU30" s="147"/>
      <c r="CV30" s="147"/>
      <c r="CW30" s="147"/>
      <c r="CX30" s="147"/>
      <c r="CY30" s="147"/>
      <c r="CZ30" s="147"/>
      <c r="DA30" s="147"/>
      <c r="DB30" s="147"/>
      <c r="DC30" s="147"/>
      <c r="DD30" s="147"/>
      <c r="DE30" s="147"/>
      <c r="DF30" s="147"/>
      <c r="DG30" s="147"/>
      <c r="DH30" s="147"/>
      <c r="DI30" s="147"/>
      <c r="DJ30" s="147"/>
      <c r="DK30" s="147"/>
      <c r="DL30" s="147"/>
      <c r="DM30" s="147"/>
      <c r="DN30" s="147"/>
      <c r="DO30" s="147"/>
      <c r="DP30" s="147"/>
      <c r="DQ30" s="147"/>
      <c r="DR30" s="147"/>
      <c r="DS30" s="147"/>
      <c r="DT30" s="147"/>
      <c r="DU30" s="147"/>
      <c r="DV30" s="147"/>
      <c r="DW30" s="147"/>
      <c r="DX30" s="147"/>
      <c r="DY30" s="147"/>
      <c r="DZ30" s="147"/>
      <c r="EA30" s="147"/>
      <c r="EB30" s="147"/>
      <c r="EC30" s="147"/>
      <c r="ED30" s="147"/>
      <c r="EE30" s="147"/>
      <c r="EF30" s="147"/>
      <c r="EG30" s="147"/>
      <c r="EH30" s="147"/>
      <c r="EI30" s="147"/>
      <c r="EJ30" s="147"/>
      <c r="EK30" s="147"/>
      <c r="EL30" s="147"/>
      <c r="EM30" s="147"/>
      <c r="EN30" s="147"/>
      <c r="EO30" s="147"/>
      <c r="EP30" s="147"/>
      <c r="EQ30" s="147"/>
      <c r="ER30" s="147"/>
      <c r="ES30" s="147"/>
      <c r="ET30" s="147"/>
      <c r="EU30" s="147"/>
      <c r="EV30" s="147"/>
      <c r="EW30" s="147"/>
      <c r="EX30" s="147"/>
      <c r="EY30" s="147"/>
      <c r="EZ30" s="147"/>
      <c r="FA30" s="147"/>
      <c r="FB30" s="147"/>
      <c r="FC30" s="147"/>
      <c r="FD30" s="147"/>
      <c r="FE30" s="147"/>
      <c r="FF30" s="147"/>
      <c r="FG30" s="147"/>
      <c r="FH30" s="147"/>
      <c r="FI30" s="147"/>
      <c r="FJ30" s="147"/>
      <c r="FK30" s="147"/>
      <c r="FL30" s="147"/>
      <c r="FM30" s="147"/>
      <c r="FN30" s="147"/>
      <c r="FO30" s="147"/>
      <c r="FP30" s="147"/>
      <c r="FQ30" s="147"/>
      <c r="FR30" s="147"/>
      <c r="FS30" s="147"/>
      <c r="FT30" s="147"/>
      <c r="FU30" s="147"/>
      <c r="FV30" s="147"/>
      <c r="FW30" s="147"/>
      <c r="FX30" s="147"/>
      <c r="FY30" s="147"/>
      <c r="FZ30" s="147"/>
      <c r="GA30" s="147"/>
      <c r="GB30" s="147"/>
      <c r="GC30" s="147"/>
      <c r="GD30" s="147"/>
      <c r="GE30" s="147"/>
      <c r="GF30" s="147"/>
      <c r="GG30" s="147"/>
      <c r="GH30" s="147"/>
      <c r="GI30" s="147"/>
      <c r="GJ30" s="147"/>
      <c r="GK30" s="147"/>
      <c r="GL30" s="147"/>
      <c r="GM30" s="147"/>
      <c r="GN30" s="147"/>
      <c r="GO30" s="147"/>
      <c r="GP30" s="147"/>
      <c r="GQ30" s="147"/>
      <c r="GR30" s="147"/>
      <c r="GS30" s="147"/>
      <c r="GT30" s="147"/>
      <c r="GU30" s="147"/>
      <c r="GV30" s="147"/>
      <c r="GW30" s="147"/>
      <c r="GX30" s="147"/>
      <c r="GY30" s="147"/>
      <c r="GZ30" s="147"/>
      <c r="HA30" s="147"/>
      <c r="HB30" s="147"/>
      <c r="HC30" s="147"/>
      <c r="HD30" s="147"/>
      <c r="HE30" s="147"/>
      <c r="HF30" s="147"/>
      <c r="HG30" s="147"/>
      <c r="HH30" s="147"/>
      <c r="HI30" s="147"/>
      <c r="HJ30" s="147"/>
      <c r="HK30" s="147"/>
      <c r="HL30" s="147"/>
      <c r="HM30" s="147"/>
      <c r="HN30" s="147"/>
      <c r="HO30" s="147"/>
      <c r="HP30" s="147"/>
      <c r="HQ30" s="147"/>
      <c r="HR30" s="147"/>
      <c r="HS30" s="147"/>
      <c r="HT30" s="147"/>
      <c r="HU30" s="147"/>
      <c r="HV30" s="147"/>
      <c r="HW30" s="147"/>
      <c r="HX30" s="147"/>
      <c r="HY30" s="147"/>
      <c r="HZ30" s="147"/>
      <c r="IA30" s="147"/>
      <c r="IB30" s="147"/>
      <c r="IC30" s="147"/>
      <c r="ID30" s="147"/>
      <c r="IE30" s="147"/>
      <c r="IF30" s="147"/>
      <c r="IG30" s="147"/>
      <c r="IH30" s="147"/>
      <c r="II30" s="147"/>
      <c r="IJ30" s="147"/>
      <c r="IK30" s="147"/>
      <c r="IL30" s="147"/>
      <c r="IM30" s="147"/>
      <c r="IN30" s="147"/>
      <c r="IO30" s="147"/>
      <c r="IP30" s="147"/>
      <c r="IQ30" s="147"/>
      <c r="IR30" s="147"/>
      <c r="IS30" s="147"/>
      <c r="IT30" s="147"/>
      <c r="IU30" s="147"/>
      <c r="IV30" s="147"/>
    </row>
    <row r="31" spans="1:256" ht="17.25">
      <c r="A31" s="675">
        <v>26</v>
      </c>
      <c r="B31" s="147"/>
      <c r="D31" s="295" t="s">
        <v>1351</v>
      </c>
      <c r="E31" s="300">
        <v>4965</v>
      </c>
      <c r="F31" s="301"/>
      <c r="G31" s="301"/>
      <c r="H31" s="301"/>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c r="DQ31" s="147"/>
      <c r="DR31" s="147"/>
      <c r="DS31" s="147"/>
      <c r="DT31" s="147"/>
      <c r="DU31" s="147"/>
      <c r="DV31" s="147"/>
      <c r="DW31" s="147"/>
      <c r="DX31" s="147"/>
      <c r="DY31" s="147"/>
      <c r="DZ31" s="147"/>
      <c r="EA31" s="147"/>
      <c r="EB31" s="147"/>
      <c r="EC31" s="147"/>
      <c r="ED31" s="147"/>
      <c r="EE31" s="147"/>
      <c r="EF31" s="147"/>
      <c r="EG31" s="147"/>
      <c r="EH31" s="147"/>
      <c r="EI31" s="147"/>
      <c r="EJ31" s="147"/>
      <c r="EK31" s="147"/>
      <c r="EL31" s="147"/>
      <c r="EM31" s="147"/>
      <c r="EN31" s="147"/>
      <c r="EO31" s="147"/>
      <c r="EP31" s="147"/>
      <c r="EQ31" s="147"/>
      <c r="ER31" s="147"/>
      <c r="ES31" s="147"/>
      <c r="ET31" s="147"/>
      <c r="EU31" s="147"/>
      <c r="EV31" s="147"/>
      <c r="EW31" s="147"/>
      <c r="EX31" s="147"/>
      <c r="EY31" s="147"/>
      <c r="EZ31" s="147"/>
      <c r="FA31" s="147"/>
      <c r="FB31" s="147"/>
      <c r="FC31" s="147"/>
      <c r="FD31" s="147"/>
      <c r="FE31" s="147"/>
      <c r="FF31" s="147"/>
      <c r="FG31" s="147"/>
      <c r="FH31" s="147"/>
      <c r="FI31" s="147"/>
      <c r="FJ31" s="147"/>
      <c r="FK31" s="147"/>
      <c r="FL31" s="147"/>
      <c r="FM31" s="147"/>
      <c r="FN31" s="147"/>
      <c r="FO31" s="147"/>
      <c r="FP31" s="147"/>
      <c r="FQ31" s="147"/>
      <c r="FR31" s="147"/>
      <c r="FS31" s="147"/>
      <c r="FT31" s="147"/>
      <c r="FU31" s="147"/>
      <c r="FV31" s="147"/>
      <c r="FW31" s="147"/>
      <c r="FX31" s="147"/>
      <c r="FY31" s="147"/>
      <c r="FZ31" s="147"/>
      <c r="GA31" s="147"/>
      <c r="GB31" s="147"/>
      <c r="GC31" s="147"/>
      <c r="GD31" s="147"/>
      <c r="GE31" s="147"/>
      <c r="GF31" s="147"/>
      <c r="GG31" s="147"/>
      <c r="GH31" s="147"/>
      <c r="GI31" s="147"/>
      <c r="GJ31" s="147"/>
      <c r="GK31" s="147"/>
      <c r="GL31" s="147"/>
      <c r="GM31" s="147"/>
      <c r="GN31" s="147"/>
      <c r="GO31" s="147"/>
      <c r="GP31" s="147"/>
      <c r="GQ31" s="147"/>
      <c r="GR31" s="147"/>
      <c r="GS31" s="147"/>
      <c r="GT31" s="147"/>
      <c r="GU31" s="147"/>
      <c r="GV31" s="147"/>
      <c r="GW31" s="147"/>
      <c r="GX31" s="147"/>
      <c r="GY31" s="147"/>
      <c r="GZ31" s="147"/>
      <c r="HA31" s="147"/>
      <c r="HB31" s="147"/>
      <c r="HC31" s="147"/>
      <c r="HD31" s="147"/>
      <c r="HE31" s="147"/>
      <c r="HF31" s="147"/>
      <c r="HG31" s="147"/>
      <c r="HH31" s="147"/>
      <c r="HI31" s="147"/>
      <c r="HJ31" s="147"/>
      <c r="HK31" s="147"/>
      <c r="HL31" s="147"/>
      <c r="HM31" s="147"/>
      <c r="HN31" s="147"/>
      <c r="HO31" s="147"/>
      <c r="HP31" s="147"/>
      <c r="HQ31" s="147"/>
      <c r="HR31" s="147"/>
      <c r="HS31" s="147"/>
      <c r="HT31" s="147"/>
      <c r="HU31" s="147"/>
      <c r="HV31" s="147"/>
      <c r="HW31" s="147"/>
      <c r="HX31" s="147"/>
      <c r="HY31" s="147"/>
      <c r="HZ31" s="147"/>
      <c r="IA31" s="147"/>
      <c r="IB31" s="147"/>
      <c r="IC31" s="147"/>
      <c r="ID31" s="147"/>
      <c r="IE31" s="147"/>
      <c r="IF31" s="147"/>
      <c r="IG31" s="147"/>
      <c r="IH31" s="147"/>
      <c r="II31" s="147"/>
      <c r="IJ31" s="147"/>
      <c r="IK31" s="147"/>
      <c r="IL31" s="147"/>
      <c r="IM31" s="147"/>
      <c r="IN31" s="147"/>
      <c r="IO31" s="147"/>
      <c r="IP31" s="147"/>
      <c r="IQ31" s="147"/>
      <c r="IR31" s="147"/>
      <c r="IS31" s="147"/>
      <c r="IT31" s="147"/>
      <c r="IU31" s="147"/>
      <c r="IV31" s="147"/>
    </row>
    <row r="32" spans="1:256" ht="17.25">
      <c r="A32" s="674">
        <v>27</v>
      </c>
      <c r="B32" s="147"/>
      <c r="D32" s="295"/>
      <c r="E32" s="301">
        <f>SUM(E30:E31)</f>
        <v>4358</v>
      </c>
      <c r="F32" s="301"/>
      <c r="G32" s="301"/>
      <c r="H32" s="301"/>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c r="ES32" s="147"/>
      <c r="ET32" s="147"/>
      <c r="EU32" s="147"/>
      <c r="EV32" s="147"/>
      <c r="EW32" s="147"/>
      <c r="EX32" s="147"/>
      <c r="EY32" s="147"/>
      <c r="EZ32" s="147"/>
      <c r="FA32" s="147"/>
      <c r="FB32" s="147"/>
      <c r="FC32" s="147"/>
      <c r="FD32" s="147"/>
      <c r="FE32" s="147"/>
      <c r="FF32" s="147"/>
      <c r="FG32" s="147"/>
      <c r="FH32" s="147"/>
      <c r="FI32" s="147"/>
      <c r="FJ32" s="147"/>
      <c r="FK32" s="147"/>
      <c r="FL32" s="147"/>
      <c r="FM32" s="147"/>
      <c r="FN32" s="147"/>
      <c r="FO32" s="147"/>
      <c r="FP32" s="147"/>
      <c r="FQ32" s="147"/>
      <c r="FR32" s="147"/>
      <c r="FS32" s="147"/>
      <c r="FT32" s="147"/>
      <c r="FU32" s="147"/>
      <c r="FV32" s="147"/>
      <c r="FW32" s="147"/>
      <c r="FX32" s="147"/>
      <c r="FY32" s="147"/>
      <c r="FZ32" s="147"/>
      <c r="GA32" s="147"/>
      <c r="GB32" s="147"/>
      <c r="GC32" s="147"/>
      <c r="GD32" s="147"/>
      <c r="GE32" s="147"/>
      <c r="GF32" s="147"/>
      <c r="GG32" s="147"/>
      <c r="GH32" s="147"/>
      <c r="GI32" s="147"/>
      <c r="GJ32" s="147"/>
      <c r="GK32" s="147"/>
      <c r="GL32" s="147"/>
      <c r="GM32" s="147"/>
      <c r="GN32" s="147"/>
      <c r="GO32" s="147"/>
      <c r="GP32" s="147"/>
      <c r="GQ32" s="147"/>
      <c r="GR32" s="147"/>
      <c r="GS32" s="147"/>
      <c r="GT32" s="147"/>
      <c r="GU32" s="147"/>
      <c r="GV32" s="147"/>
      <c r="GW32" s="147"/>
      <c r="GX32" s="147"/>
      <c r="GY32" s="147"/>
      <c r="GZ32" s="147"/>
      <c r="HA32" s="147"/>
      <c r="HB32" s="147"/>
      <c r="HC32" s="147"/>
      <c r="HD32" s="147"/>
      <c r="HE32" s="147"/>
      <c r="HF32" s="147"/>
      <c r="HG32" s="147"/>
      <c r="HH32" s="147"/>
      <c r="HI32" s="147"/>
      <c r="HJ32" s="147"/>
      <c r="HK32" s="147"/>
      <c r="HL32" s="147"/>
      <c r="HM32" s="147"/>
      <c r="HN32" s="147"/>
      <c r="HO32" s="147"/>
      <c r="HP32" s="147"/>
      <c r="HQ32" s="147"/>
      <c r="HR32" s="147"/>
      <c r="HS32" s="147"/>
      <c r="HT32" s="147"/>
      <c r="HU32" s="147"/>
      <c r="HV32" s="147"/>
      <c r="HW32" s="147"/>
      <c r="HX32" s="147"/>
      <c r="HY32" s="147"/>
      <c r="HZ32" s="147"/>
      <c r="IA32" s="147"/>
      <c r="IB32" s="147"/>
      <c r="IC32" s="147"/>
      <c r="ID32" s="147"/>
      <c r="IE32" s="147"/>
      <c r="IF32" s="147"/>
      <c r="IG32" s="147"/>
      <c r="IH32" s="147"/>
      <c r="II32" s="147"/>
      <c r="IJ32" s="147"/>
      <c r="IK32" s="147"/>
      <c r="IL32" s="147"/>
      <c r="IM32" s="147"/>
      <c r="IN32" s="147"/>
      <c r="IO32" s="147"/>
      <c r="IP32" s="147"/>
      <c r="IQ32" s="147"/>
      <c r="IR32" s="147"/>
      <c r="IS32" s="147"/>
      <c r="IT32" s="147"/>
      <c r="IU32" s="147"/>
      <c r="IV32" s="147"/>
    </row>
    <row r="33" spans="1:256" ht="25.5" customHeight="1">
      <c r="A33" s="948">
        <v>28</v>
      </c>
      <c r="B33" s="147"/>
      <c r="C33" s="292" t="s">
        <v>1348</v>
      </c>
      <c r="D33" s="293" t="s">
        <v>287</v>
      </c>
      <c r="E33" s="301"/>
      <c r="F33" s="301"/>
      <c r="G33" s="301"/>
      <c r="H33" s="301"/>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c r="DQ33" s="147"/>
      <c r="DR33" s="147"/>
      <c r="DS33" s="147"/>
      <c r="DT33" s="147"/>
      <c r="DU33" s="147"/>
      <c r="DV33" s="147"/>
      <c r="DW33" s="147"/>
      <c r="DX33" s="147"/>
      <c r="DY33" s="147"/>
      <c r="DZ33" s="147"/>
      <c r="EA33" s="147"/>
      <c r="EB33" s="147"/>
      <c r="EC33" s="147"/>
      <c r="ED33" s="147"/>
      <c r="EE33" s="147"/>
      <c r="EF33" s="147"/>
      <c r="EG33" s="147"/>
      <c r="EH33" s="147"/>
      <c r="EI33" s="147"/>
      <c r="EJ33" s="147"/>
      <c r="EK33" s="147"/>
      <c r="EL33" s="147"/>
      <c r="EM33" s="147"/>
      <c r="EN33" s="147"/>
      <c r="EO33" s="147"/>
      <c r="EP33" s="147"/>
      <c r="EQ33" s="147"/>
      <c r="ER33" s="147"/>
      <c r="ES33" s="147"/>
      <c r="ET33" s="147"/>
      <c r="EU33" s="147"/>
      <c r="EV33" s="147"/>
      <c r="EW33" s="147"/>
      <c r="EX33" s="147"/>
      <c r="EY33" s="147"/>
      <c r="EZ33" s="147"/>
      <c r="FA33" s="147"/>
      <c r="FB33" s="147"/>
      <c r="FC33" s="147"/>
      <c r="FD33" s="147"/>
      <c r="FE33" s="147"/>
      <c r="FF33" s="147"/>
      <c r="FG33" s="147"/>
      <c r="FH33" s="147"/>
      <c r="FI33" s="147"/>
      <c r="FJ33" s="147"/>
      <c r="FK33" s="147"/>
      <c r="FL33" s="147"/>
      <c r="FM33" s="147"/>
      <c r="FN33" s="147"/>
      <c r="FO33" s="147"/>
      <c r="FP33" s="147"/>
      <c r="FQ33" s="147"/>
      <c r="FR33" s="147"/>
      <c r="FS33" s="147"/>
      <c r="FT33" s="147"/>
      <c r="FU33" s="147"/>
      <c r="FV33" s="147"/>
      <c r="FW33" s="147"/>
      <c r="FX33" s="147"/>
      <c r="FY33" s="147"/>
      <c r="FZ33" s="147"/>
      <c r="GA33" s="147"/>
      <c r="GB33" s="147"/>
      <c r="GC33" s="147"/>
      <c r="GD33" s="147"/>
      <c r="GE33" s="147"/>
      <c r="GF33" s="147"/>
      <c r="GG33" s="147"/>
      <c r="GH33" s="147"/>
      <c r="GI33" s="147"/>
      <c r="GJ33" s="147"/>
      <c r="GK33" s="147"/>
      <c r="GL33" s="147"/>
      <c r="GM33" s="147"/>
      <c r="GN33" s="147"/>
      <c r="GO33" s="147"/>
      <c r="GP33" s="147"/>
      <c r="GQ33" s="147"/>
      <c r="GR33" s="147"/>
      <c r="GS33" s="147"/>
      <c r="GT33" s="147"/>
      <c r="GU33" s="147"/>
      <c r="GV33" s="147"/>
      <c r="GW33" s="147"/>
      <c r="GX33" s="147"/>
      <c r="GY33" s="147"/>
      <c r="GZ33" s="147"/>
      <c r="HA33" s="147"/>
      <c r="HB33" s="147"/>
      <c r="HC33" s="147"/>
      <c r="HD33" s="147"/>
      <c r="HE33" s="147"/>
      <c r="HF33" s="147"/>
      <c r="HG33" s="147"/>
      <c r="HH33" s="147"/>
      <c r="HI33" s="147"/>
      <c r="HJ33" s="147"/>
      <c r="HK33" s="147"/>
      <c r="HL33" s="147"/>
      <c r="HM33" s="147"/>
      <c r="HN33" s="147"/>
      <c r="HO33" s="147"/>
      <c r="HP33" s="147"/>
      <c r="HQ33" s="147"/>
      <c r="HR33" s="147"/>
      <c r="HS33" s="147"/>
      <c r="HT33" s="147"/>
      <c r="HU33" s="147"/>
      <c r="HV33" s="147"/>
      <c r="HW33" s="147"/>
      <c r="HX33" s="147"/>
      <c r="HY33" s="147"/>
      <c r="HZ33" s="147"/>
      <c r="IA33" s="147"/>
      <c r="IB33" s="147"/>
      <c r="IC33" s="147"/>
      <c r="ID33" s="147"/>
      <c r="IE33" s="147"/>
      <c r="IF33" s="147"/>
      <c r="IG33" s="147"/>
      <c r="IH33" s="147"/>
      <c r="II33" s="147"/>
      <c r="IJ33" s="147"/>
      <c r="IK33" s="147"/>
      <c r="IL33" s="147"/>
      <c r="IM33" s="147"/>
      <c r="IN33" s="147"/>
      <c r="IO33" s="147"/>
      <c r="IP33" s="147"/>
      <c r="IQ33" s="147"/>
      <c r="IR33" s="147"/>
      <c r="IS33" s="147"/>
      <c r="IT33" s="147"/>
      <c r="IU33" s="147"/>
      <c r="IV33" s="147"/>
    </row>
    <row r="34" spans="1:256" ht="17.25" customHeight="1">
      <c r="A34" s="675">
        <v>29</v>
      </c>
      <c r="B34" s="147"/>
      <c r="C34" s="292"/>
      <c r="D34" s="295" t="s">
        <v>1299</v>
      </c>
      <c r="E34" s="299">
        <v>178</v>
      </c>
      <c r="F34" s="301"/>
      <c r="G34" s="301"/>
      <c r="H34" s="301"/>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c r="DD34" s="147"/>
      <c r="DE34" s="147"/>
      <c r="DF34" s="147"/>
      <c r="DG34" s="147"/>
      <c r="DH34" s="147"/>
      <c r="DI34" s="147"/>
      <c r="DJ34" s="147"/>
      <c r="DK34" s="147"/>
      <c r="DL34" s="147"/>
      <c r="DM34" s="147"/>
      <c r="DN34" s="147"/>
      <c r="DO34" s="147"/>
      <c r="DP34" s="147"/>
      <c r="DQ34" s="147"/>
      <c r="DR34" s="147"/>
      <c r="DS34" s="147"/>
      <c r="DT34" s="147"/>
      <c r="DU34" s="147"/>
      <c r="DV34" s="147"/>
      <c r="DW34" s="147"/>
      <c r="DX34" s="147"/>
      <c r="DY34" s="147"/>
      <c r="DZ34" s="147"/>
      <c r="EA34" s="147"/>
      <c r="EB34" s="147"/>
      <c r="EC34" s="147"/>
      <c r="ED34" s="147"/>
      <c r="EE34" s="147"/>
      <c r="EF34" s="147"/>
      <c r="EG34" s="147"/>
      <c r="EH34" s="147"/>
      <c r="EI34" s="147"/>
      <c r="EJ34" s="147"/>
      <c r="EK34" s="147"/>
      <c r="EL34" s="147"/>
      <c r="EM34" s="147"/>
      <c r="EN34" s="147"/>
      <c r="EO34" s="147"/>
      <c r="EP34" s="147"/>
      <c r="EQ34" s="147"/>
      <c r="ER34" s="147"/>
      <c r="ES34" s="147"/>
      <c r="ET34" s="147"/>
      <c r="EU34" s="147"/>
      <c r="EV34" s="147"/>
      <c r="EW34" s="147"/>
      <c r="EX34" s="147"/>
      <c r="EY34" s="147"/>
      <c r="EZ34" s="147"/>
      <c r="FA34" s="147"/>
      <c r="FB34" s="147"/>
      <c r="FC34" s="147"/>
      <c r="FD34" s="147"/>
      <c r="FE34" s="147"/>
      <c r="FF34" s="147"/>
      <c r="FG34" s="147"/>
      <c r="FH34" s="147"/>
      <c r="FI34" s="147"/>
      <c r="FJ34" s="147"/>
      <c r="FK34" s="147"/>
      <c r="FL34" s="147"/>
      <c r="FM34" s="147"/>
      <c r="FN34" s="147"/>
      <c r="FO34" s="147"/>
      <c r="FP34" s="147"/>
      <c r="FQ34" s="147"/>
      <c r="FR34" s="147"/>
      <c r="FS34" s="147"/>
      <c r="FT34" s="147"/>
      <c r="FU34" s="147"/>
      <c r="FV34" s="147"/>
      <c r="FW34" s="147"/>
      <c r="FX34" s="147"/>
      <c r="FY34" s="147"/>
      <c r="FZ34" s="147"/>
      <c r="GA34" s="147"/>
      <c r="GB34" s="147"/>
      <c r="GC34" s="147"/>
      <c r="GD34" s="147"/>
      <c r="GE34" s="147"/>
      <c r="GF34" s="147"/>
      <c r="GG34" s="147"/>
      <c r="GH34" s="147"/>
      <c r="GI34" s="147"/>
      <c r="GJ34" s="147"/>
      <c r="GK34" s="147"/>
      <c r="GL34" s="147"/>
      <c r="GM34" s="147"/>
      <c r="GN34" s="147"/>
      <c r="GO34" s="147"/>
      <c r="GP34" s="147"/>
      <c r="GQ34" s="147"/>
      <c r="GR34" s="147"/>
      <c r="GS34" s="147"/>
      <c r="GT34" s="147"/>
      <c r="GU34" s="147"/>
      <c r="GV34" s="147"/>
      <c r="GW34" s="147"/>
      <c r="GX34" s="147"/>
      <c r="GY34" s="147"/>
      <c r="GZ34" s="147"/>
      <c r="HA34" s="147"/>
      <c r="HB34" s="147"/>
      <c r="HC34" s="147"/>
      <c r="HD34" s="147"/>
      <c r="HE34" s="147"/>
      <c r="HF34" s="147"/>
      <c r="HG34" s="147"/>
      <c r="HH34" s="147"/>
      <c r="HI34" s="147"/>
      <c r="HJ34" s="147"/>
      <c r="HK34" s="147"/>
      <c r="HL34" s="147"/>
      <c r="HM34" s="147"/>
      <c r="HN34" s="147"/>
      <c r="HO34" s="147"/>
      <c r="HP34" s="147"/>
      <c r="HQ34" s="147"/>
      <c r="HR34" s="147"/>
      <c r="HS34" s="147"/>
      <c r="HT34" s="147"/>
      <c r="HU34" s="147"/>
      <c r="HV34" s="147"/>
      <c r="HW34" s="147"/>
      <c r="HX34" s="147"/>
      <c r="HY34" s="147"/>
      <c r="HZ34" s="147"/>
      <c r="IA34" s="147"/>
      <c r="IB34" s="147"/>
      <c r="IC34" s="147"/>
      <c r="ID34" s="147"/>
      <c r="IE34" s="147"/>
      <c r="IF34" s="147"/>
      <c r="IG34" s="147"/>
      <c r="IH34" s="147"/>
      <c r="II34" s="147"/>
      <c r="IJ34" s="147"/>
      <c r="IK34" s="147"/>
      <c r="IL34" s="147"/>
      <c r="IM34" s="147"/>
      <c r="IN34" s="147"/>
      <c r="IO34" s="147"/>
      <c r="IP34" s="147"/>
      <c r="IQ34" s="147"/>
      <c r="IR34" s="147"/>
      <c r="IS34" s="147"/>
      <c r="IT34" s="147"/>
      <c r="IU34" s="147"/>
      <c r="IV34" s="147"/>
    </row>
    <row r="35" spans="1:256" ht="17.25">
      <c r="A35" s="674">
        <v>30</v>
      </c>
      <c r="B35" s="147"/>
      <c r="D35" s="295" t="s">
        <v>1276</v>
      </c>
      <c r="E35" s="300">
        <v>8</v>
      </c>
      <c r="F35" s="301"/>
      <c r="G35" s="301"/>
      <c r="H35" s="301"/>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c r="DQ35" s="147"/>
      <c r="DR35" s="147"/>
      <c r="DS35" s="147"/>
      <c r="DT35" s="147"/>
      <c r="DU35" s="147"/>
      <c r="DV35" s="147"/>
      <c r="DW35" s="147"/>
      <c r="DX35" s="147"/>
      <c r="DY35" s="147"/>
      <c r="DZ35" s="147"/>
      <c r="EA35" s="147"/>
      <c r="EB35" s="147"/>
      <c r="EC35" s="147"/>
      <c r="ED35" s="147"/>
      <c r="EE35" s="147"/>
      <c r="EF35" s="147"/>
      <c r="EG35" s="147"/>
      <c r="EH35" s="147"/>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c r="FO35" s="147"/>
      <c r="FP35" s="147"/>
      <c r="FQ35" s="147"/>
      <c r="FR35" s="147"/>
      <c r="FS35" s="147"/>
      <c r="FT35" s="147"/>
      <c r="FU35" s="147"/>
      <c r="FV35" s="147"/>
      <c r="FW35" s="147"/>
      <c r="FX35" s="147"/>
      <c r="FY35" s="147"/>
      <c r="FZ35" s="147"/>
      <c r="GA35" s="147"/>
      <c r="GB35" s="147"/>
      <c r="GC35" s="147"/>
      <c r="GD35" s="147"/>
      <c r="GE35" s="147"/>
      <c r="GF35" s="147"/>
      <c r="GG35" s="147"/>
      <c r="GH35" s="147"/>
      <c r="GI35" s="147"/>
      <c r="GJ35" s="147"/>
      <c r="GK35" s="147"/>
      <c r="GL35" s="147"/>
      <c r="GM35" s="147"/>
      <c r="GN35" s="147"/>
      <c r="GO35" s="147"/>
      <c r="GP35" s="147"/>
      <c r="GQ35" s="147"/>
      <c r="GR35" s="147"/>
      <c r="GS35" s="147"/>
      <c r="GT35" s="147"/>
      <c r="GU35" s="147"/>
      <c r="GV35" s="147"/>
      <c r="GW35" s="147"/>
      <c r="GX35" s="147"/>
      <c r="GY35" s="147"/>
      <c r="GZ35" s="147"/>
      <c r="HA35" s="147"/>
      <c r="HB35" s="147"/>
      <c r="HC35" s="147"/>
      <c r="HD35" s="147"/>
      <c r="HE35" s="147"/>
      <c r="HF35" s="147"/>
      <c r="HG35" s="147"/>
      <c r="HH35" s="147"/>
      <c r="HI35" s="147"/>
      <c r="HJ35" s="147"/>
      <c r="HK35" s="147"/>
      <c r="HL35" s="147"/>
      <c r="HM35" s="147"/>
      <c r="HN35" s="147"/>
      <c r="HO35" s="147"/>
      <c r="HP35" s="147"/>
      <c r="HQ35" s="147"/>
      <c r="HR35" s="147"/>
      <c r="HS35" s="147"/>
      <c r="HT35" s="147"/>
      <c r="HU35" s="147"/>
      <c r="HV35" s="147"/>
      <c r="HW35" s="147"/>
      <c r="HX35" s="147"/>
      <c r="HY35" s="147"/>
      <c r="HZ35" s="147"/>
      <c r="IA35" s="147"/>
      <c r="IB35" s="147"/>
      <c r="IC35" s="147"/>
      <c r="ID35" s="147"/>
      <c r="IE35" s="147"/>
      <c r="IF35" s="147"/>
      <c r="IG35" s="147"/>
      <c r="IH35" s="147"/>
      <c r="II35" s="147"/>
      <c r="IJ35" s="147"/>
      <c r="IK35" s="147"/>
      <c r="IL35" s="147"/>
      <c r="IM35" s="147"/>
      <c r="IN35" s="147"/>
      <c r="IO35" s="147"/>
      <c r="IP35" s="147"/>
      <c r="IQ35" s="147"/>
      <c r="IR35" s="147"/>
      <c r="IS35" s="147"/>
      <c r="IT35" s="147"/>
      <c r="IU35" s="147"/>
      <c r="IV35" s="147"/>
    </row>
    <row r="36" spans="1:256" ht="18" thickBot="1">
      <c r="A36" s="948">
        <v>31</v>
      </c>
      <c r="B36" s="147"/>
      <c r="D36" s="295"/>
      <c r="E36" s="299">
        <f>SUM(E34:E35)</f>
        <v>186</v>
      </c>
      <c r="F36" s="301"/>
      <c r="G36" s="301"/>
      <c r="H36" s="301"/>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c r="DQ36" s="147"/>
      <c r="DR36" s="147"/>
      <c r="DS36" s="147"/>
      <c r="DT36" s="147"/>
      <c r="DU36" s="147"/>
      <c r="DV36" s="147"/>
      <c r="DW36" s="147"/>
      <c r="DX36" s="147"/>
      <c r="DY36" s="147"/>
      <c r="DZ36" s="147"/>
      <c r="EA36" s="147"/>
      <c r="EB36" s="147"/>
      <c r="EC36" s="147"/>
      <c r="ED36" s="147"/>
      <c r="EE36" s="147"/>
      <c r="EF36" s="147"/>
      <c r="EG36" s="147"/>
      <c r="EH36" s="147"/>
      <c r="EI36" s="147"/>
      <c r="EJ36" s="147"/>
      <c r="EK36" s="147"/>
      <c r="EL36" s="147"/>
      <c r="EM36" s="147"/>
      <c r="EN36" s="147"/>
      <c r="EO36" s="147"/>
      <c r="EP36" s="147"/>
      <c r="EQ36" s="147"/>
      <c r="ER36" s="147"/>
      <c r="ES36" s="147"/>
      <c r="ET36" s="147"/>
      <c r="EU36" s="147"/>
      <c r="EV36" s="147"/>
      <c r="EW36" s="147"/>
      <c r="EX36" s="147"/>
      <c r="EY36" s="147"/>
      <c r="EZ36" s="147"/>
      <c r="FA36" s="147"/>
      <c r="FB36" s="147"/>
      <c r="FC36" s="147"/>
      <c r="FD36" s="147"/>
      <c r="FE36" s="147"/>
      <c r="FF36" s="147"/>
      <c r="FG36" s="147"/>
      <c r="FH36" s="147"/>
      <c r="FI36" s="147"/>
      <c r="FJ36" s="147"/>
      <c r="FK36" s="147"/>
      <c r="FL36" s="147"/>
      <c r="FM36" s="147"/>
      <c r="FN36" s="147"/>
      <c r="FO36" s="147"/>
      <c r="FP36" s="147"/>
      <c r="FQ36" s="147"/>
      <c r="FR36" s="147"/>
      <c r="FS36" s="147"/>
      <c r="FT36" s="147"/>
      <c r="FU36" s="147"/>
      <c r="FV36" s="147"/>
      <c r="FW36" s="147"/>
      <c r="FX36" s="147"/>
      <c r="FY36" s="147"/>
      <c r="FZ36" s="147"/>
      <c r="GA36" s="147"/>
      <c r="GB36" s="147"/>
      <c r="GC36" s="147"/>
      <c r="GD36" s="147"/>
      <c r="GE36" s="147"/>
      <c r="GF36" s="147"/>
      <c r="GG36" s="147"/>
      <c r="GH36" s="147"/>
      <c r="GI36" s="147"/>
      <c r="GJ36" s="147"/>
      <c r="GK36" s="147"/>
      <c r="GL36" s="147"/>
      <c r="GM36" s="147"/>
      <c r="GN36" s="147"/>
      <c r="GO36" s="147"/>
      <c r="GP36" s="147"/>
      <c r="GQ36" s="147"/>
      <c r="GR36" s="147"/>
      <c r="GS36" s="147"/>
      <c r="GT36" s="147"/>
      <c r="GU36" s="147"/>
      <c r="GV36" s="147"/>
      <c r="GW36" s="147"/>
      <c r="GX36" s="147"/>
      <c r="GY36" s="147"/>
      <c r="GZ36" s="147"/>
      <c r="HA36" s="147"/>
      <c r="HB36" s="147"/>
      <c r="HC36" s="147"/>
      <c r="HD36" s="147"/>
      <c r="HE36" s="147"/>
      <c r="HF36" s="147"/>
      <c r="HG36" s="147"/>
      <c r="HH36" s="147"/>
      <c r="HI36" s="147"/>
      <c r="HJ36" s="147"/>
      <c r="HK36" s="147"/>
      <c r="HL36" s="147"/>
      <c r="HM36" s="147"/>
      <c r="HN36" s="147"/>
      <c r="HO36" s="147"/>
      <c r="HP36" s="147"/>
      <c r="HQ36" s="147"/>
      <c r="HR36" s="147"/>
      <c r="HS36" s="147"/>
      <c r="HT36" s="147"/>
      <c r="HU36" s="147"/>
      <c r="HV36" s="147"/>
      <c r="HW36" s="147"/>
      <c r="HX36" s="147"/>
      <c r="HY36" s="147"/>
      <c r="HZ36" s="147"/>
      <c r="IA36" s="147"/>
      <c r="IB36" s="147"/>
      <c r="IC36" s="147"/>
      <c r="ID36" s="147"/>
      <c r="IE36" s="147"/>
      <c r="IF36" s="147"/>
      <c r="IG36" s="147"/>
      <c r="IH36" s="147"/>
      <c r="II36" s="147"/>
      <c r="IJ36" s="147"/>
      <c r="IK36" s="147"/>
      <c r="IL36" s="147"/>
      <c r="IM36" s="147"/>
      <c r="IN36" s="147"/>
      <c r="IO36" s="147"/>
      <c r="IP36" s="147"/>
      <c r="IQ36" s="147"/>
      <c r="IR36" s="147"/>
      <c r="IS36" s="147"/>
      <c r="IT36" s="147"/>
      <c r="IU36" s="147"/>
      <c r="IV36" s="147"/>
    </row>
    <row r="37" spans="1:256" ht="25.5" customHeight="1" thickBot="1">
      <c r="A37" s="675">
        <v>32</v>
      </c>
      <c r="B37" s="285" t="s">
        <v>361</v>
      </c>
      <c r="C37" s="304"/>
      <c r="D37" s="305" t="s">
        <v>584</v>
      </c>
      <c r="E37" s="306">
        <f>E22+E15+E26+E11+E24+E36+E9+E28+E32</f>
        <v>26309</v>
      </c>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row>
    <row r="38" spans="1:4" ht="24.75" customHeight="1">
      <c r="A38" s="674">
        <v>33</v>
      </c>
      <c r="B38" s="289" t="s">
        <v>567</v>
      </c>
      <c r="C38" s="290"/>
      <c r="D38" s="291" t="s">
        <v>585</v>
      </c>
    </row>
    <row r="39" spans="1:256" ht="28.5" customHeight="1">
      <c r="A39" s="948">
        <v>34</v>
      </c>
      <c r="B39" s="145"/>
      <c r="C39" s="292" t="s">
        <v>203</v>
      </c>
      <c r="D39" s="1354" t="s">
        <v>1164</v>
      </c>
      <c r="E39" s="294"/>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45"/>
      <c r="IK39" s="145"/>
      <c r="IL39" s="145"/>
      <c r="IM39" s="145"/>
      <c r="IN39" s="145"/>
      <c r="IO39" s="145"/>
      <c r="IP39" s="145"/>
      <c r="IQ39" s="145"/>
      <c r="IR39" s="145"/>
      <c r="IS39" s="145"/>
      <c r="IT39" s="145"/>
      <c r="IU39" s="145"/>
      <c r="IV39" s="145"/>
    </row>
    <row r="40" spans="1:4" ht="18.75" customHeight="1">
      <c r="A40" s="675">
        <v>35</v>
      </c>
      <c r="C40" s="303"/>
      <c r="D40" s="1472" t="s">
        <v>124</v>
      </c>
    </row>
    <row r="41" spans="1:5" ht="18.75" customHeight="1">
      <c r="A41" s="674">
        <v>36</v>
      </c>
      <c r="C41" s="303"/>
      <c r="D41" s="295" t="s">
        <v>1196</v>
      </c>
      <c r="E41" s="51">
        <v>488</v>
      </c>
    </row>
    <row r="42" spans="1:5" ht="18.75" customHeight="1">
      <c r="A42" s="948">
        <v>37</v>
      </c>
      <c r="C42" s="303"/>
      <c r="D42" s="295" t="s">
        <v>1197</v>
      </c>
      <c r="E42" s="51">
        <v>1748</v>
      </c>
    </row>
    <row r="43" spans="1:4" ht="17.25">
      <c r="A43" s="675">
        <v>38</v>
      </c>
      <c r="C43" s="303"/>
      <c r="D43" s="1472" t="s">
        <v>125</v>
      </c>
    </row>
    <row r="44" spans="1:5" ht="17.25">
      <c r="A44" s="674">
        <v>39</v>
      </c>
      <c r="C44" s="303"/>
      <c r="D44" s="295" t="s">
        <v>1196</v>
      </c>
      <c r="E44" s="51">
        <v>449</v>
      </c>
    </row>
    <row r="45" spans="1:5" ht="17.25" customHeight="1">
      <c r="A45" s="948">
        <v>40</v>
      </c>
      <c r="C45" s="303"/>
      <c r="D45" s="295" t="s">
        <v>1197</v>
      </c>
      <c r="E45" s="51">
        <v>1622</v>
      </c>
    </row>
    <row r="46" spans="1:5" ht="18.75" customHeight="1">
      <c r="A46" s="675">
        <v>41</v>
      </c>
      <c r="C46" s="303"/>
      <c r="D46" s="279" t="s">
        <v>1245</v>
      </c>
      <c r="E46" s="51">
        <v>305</v>
      </c>
    </row>
    <row r="47" spans="1:5" ht="17.25">
      <c r="A47" s="674">
        <v>42</v>
      </c>
      <c r="C47" s="303"/>
      <c r="D47" s="279" t="s">
        <v>1330</v>
      </c>
      <c r="E47" s="51">
        <v>-5389</v>
      </c>
    </row>
    <row r="48" spans="1:5" ht="17.25" customHeight="1">
      <c r="A48" s="948">
        <v>43</v>
      </c>
      <c r="C48" s="303"/>
      <c r="D48" s="295" t="s">
        <v>1344</v>
      </c>
      <c r="E48" s="2">
        <v>55</v>
      </c>
    </row>
    <row r="49" spans="1:5" ht="17.25" customHeight="1">
      <c r="A49" s="675">
        <v>44</v>
      </c>
      <c r="C49" s="303"/>
      <c r="D49" s="279" t="s">
        <v>1353</v>
      </c>
      <c r="E49" s="2">
        <v>12107</v>
      </c>
    </row>
    <row r="50" spans="1:5" ht="17.25" customHeight="1">
      <c r="A50" s="674">
        <v>45</v>
      </c>
      <c r="C50" s="303"/>
      <c r="D50" s="295" t="s">
        <v>1354</v>
      </c>
      <c r="E50" s="2">
        <v>413</v>
      </c>
    </row>
    <row r="51" spans="1:5" ht="17.25" customHeight="1">
      <c r="A51" s="948">
        <v>46</v>
      </c>
      <c r="C51" s="303"/>
      <c r="D51" s="279" t="s">
        <v>1129</v>
      </c>
      <c r="E51" s="2">
        <v>-10937</v>
      </c>
    </row>
    <row r="52" spans="1:5" ht="17.25" customHeight="1">
      <c r="A52" s="675">
        <v>47</v>
      </c>
      <c r="C52" s="303"/>
      <c r="D52" s="279" t="s">
        <v>1347</v>
      </c>
      <c r="E52" s="2">
        <v>360</v>
      </c>
    </row>
    <row r="53" spans="1:5" ht="17.25" customHeight="1">
      <c r="A53" s="674">
        <v>48</v>
      </c>
      <c r="C53" s="303"/>
      <c r="D53" s="279" t="s">
        <v>1351</v>
      </c>
      <c r="E53" s="2">
        <v>880</v>
      </c>
    </row>
    <row r="54" spans="1:5" ht="33.75" customHeight="1">
      <c r="A54" s="948">
        <v>49</v>
      </c>
      <c r="C54" s="303"/>
      <c r="D54" s="279" t="s">
        <v>1372</v>
      </c>
      <c r="E54" s="2">
        <v>-31</v>
      </c>
    </row>
    <row r="55" spans="1:5" ht="21.75" customHeight="1">
      <c r="A55" s="675">
        <v>50</v>
      </c>
      <c r="C55" s="303"/>
      <c r="D55" s="295" t="s">
        <v>1355</v>
      </c>
      <c r="E55" s="2">
        <v>31</v>
      </c>
    </row>
    <row r="56" spans="1:5" ht="34.5" customHeight="1">
      <c r="A56" s="674">
        <v>51</v>
      </c>
      <c r="C56" s="303"/>
      <c r="D56" s="279" t="s">
        <v>560</v>
      </c>
      <c r="E56" s="2">
        <v>-22</v>
      </c>
    </row>
    <row r="57" spans="1:5" ht="21.75" customHeight="1">
      <c r="A57" s="948">
        <v>52</v>
      </c>
      <c r="C57" s="303"/>
      <c r="D57" s="295" t="s">
        <v>1355</v>
      </c>
      <c r="E57" s="2">
        <v>22</v>
      </c>
    </row>
    <row r="58" spans="1:5" ht="35.25" customHeight="1">
      <c r="A58" s="675">
        <v>53</v>
      </c>
      <c r="C58" s="303"/>
      <c r="D58" s="279" t="s">
        <v>1121</v>
      </c>
      <c r="E58" s="2">
        <v>-35</v>
      </c>
    </row>
    <row r="59" spans="1:5" ht="21.75" customHeight="1">
      <c r="A59" s="674">
        <v>54</v>
      </c>
      <c r="C59" s="303"/>
      <c r="D59" s="295" t="s">
        <v>1355</v>
      </c>
      <c r="E59" s="2">
        <v>35</v>
      </c>
    </row>
    <row r="60" spans="1:5" ht="33" customHeight="1">
      <c r="A60" s="948">
        <v>55</v>
      </c>
      <c r="C60" s="303"/>
      <c r="D60" s="279" t="s">
        <v>1119</v>
      </c>
      <c r="E60" s="2">
        <v>-49</v>
      </c>
    </row>
    <row r="61" spans="1:5" ht="21.75" customHeight="1">
      <c r="A61" s="675">
        <v>56</v>
      </c>
      <c r="C61" s="303"/>
      <c r="D61" s="295" t="s">
        <v>1355</v>
      </c>
      <c r="E61" s="2">
        <v>49</v>
      </c>
    </row>
    <row r="62" spans="1:5" ht="21" customHeight="1">
      <c r="A62" s="674">
        <v>57</v>
      </c>
      <c r="C62" s="303"/>
      <c r="D62" s="279" t="s">
        <v>174</v>
      </c>
      <c r="E62" s="2">
        <v>-62</v>
      </c>
    </row>
    <row r="63" spans="1:5" ht="21.75" customHeight="1">
      <c r="A63" s="948">
        <v>58</v>
      </c>
      <c r="C63" s="303"/>
      <c r="D63" s="295" t="s">
        <v>1355</v>
      </c>
      <c r="E63" s="2">
        <v>62</v>
      </c>
    </row>
    <row r="64" spans="1:5" ht="23.25" customHeight="1">
      <c r="A64" s="675">
        <v>59</v>
      </c>
      <c r="C64" s="303"/>
      <c r="D64" s="1356" t="s">
        <v>409</v>
      </c>
      <c r="E64" s="2"/>
    </row>
    <row r="65" spans="1:5" ht="16.5" customHeight="1">
      <c r="A65" s="674">
        <v>60</v>
      </c>
      <c r="C65" s="303"/>
      <c r="D65" s="295" t="s">
        <v>1373</v>
      </c>
      <c r="E65" s="49">
        <v>-40</v>
      </c>
    </row>
    <row r="66" spans="1:256" ht="17.25">
      <c r="A66" s="948">
        <v>61</v>
      </c>
      <c r="B66" s="303"/>
      <c r="C66" s="303"/>
      <c r="D66" s="307" t="s">
        <v>586</v>
      </c>
      <c r="E66" s="298">
        <f>SUM(E40:E65)</f>
        <v>2061</v>
      </c>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3"/>
      <c r="AV66" s="303"/>
      <c r="AW66" s="303"/>
      <c r="AX66" s="303"/>
      <c r="AY66" s="303"/>
      <c r="AZ66" s="303"/>
      <c r="BA66" s="303"/>
      <c r="BB66" s="303"/>
      <c r="BC66" s="303"/>
      <c r="BD66" s="303"/>
      <c r="BE66" s="303"/>
      <c r="BF66" s="303"/>
      <c r="BG66" s="303"/>
      <c r="BH66" s="303"/>
      <c r="BI66" s="303"/>
      <c r="BJ66" s="303"/>
      <c r="BK66" s="303"/>
      <c r="BL66" s="303"/>
      <c r="BM66" s="303"/>
      <c r="BN66" s="303"/>
      <c r="BO66" s="303"/>
      <c r="BP66" s="303"/>
      <c r="BQ66" s="303"/>
      <c r="BR66" s="303"/>
      <c r="BS66" s="303"/>
      <c r="BT66" s="303"/>
      <c r="BU66" s="303"/>
      <c r="BV66" s="303"/>
      <c r="BW66" s="303"/>
      <c r="BX66" s="303"/>
      <c r="BY66" s="303"/>
      <c r="BZ66" s="303"/>
      <c r="CA66" s="303"/>
      <c r="CB66" s="303"/>
      <c r="CC66" s="303"/>
      <c r="CD66" s="303"/>
      <c r="CE66" s="303"/>
      <c r="CF66" s="303"/>
      <c r="CG66" s="303"/>
      <c r="CH66" s="303"/>
      <c r="CI66" s="303"/>
      <c r="CJ66" s="303"/>
      <c r="CK66" s="303"/>
      <c r="CL66" s="303"/>
      <c r="CM66" s="303"/>
      <c r="CN66" s="303"/>
      <c r="CO66" s="303"/>
      <c r="CP66" s="303"/>
      <c r="CQ66" s="303"/>
      <c r="CR66" s="303"/>
      <c r="CS66" s="303"/>
      <c r="CT66" s="303"/>
      <c r="CU66" s="303"/>
      <c r="CV66" s="303"/>
      <c r="CW66" s="303"/>
      <c r="CX66" s="303"/>
      <c r="CY66" s="303"/>
      <c r="CZ66" s="303"/>
      <c r="DA66" s="303"/>
      <c r="DB66" s="303"/>
      <c r="DC66" s="303"/>
      <c r="DD66" s="303"/>
      <c r="DE66" s="303"/>
      <c r="DF66" s="303"/>
      <c r="DG66" s="303"/>
      <c r="DH66" s="303"/>
      <c r="DI66" s="303"/>
      <c r="DJ66" s="303"/>
      <c r="DK66" s="303"/>
      <c r="DL66" s="303"/>
      <c r="DM66" s="303"/>
      <c r="DN66" s="303"/>
      <c r="DO66" s="303"/>
      <c r="DP66" s="303"/>
      <c r="DQ66" s="303"/>
      <c r="DR66" s="303"/>
      <c r="DS66" s="303"/>
      <c r="DT66" s="303"/>
      <c r="DU66" s="303"/>
      <c r="DV66" s="303"/>
      <c r="DW66" s="303"/>
      <c r="DX66" s="303"/>
      <c r="DY66" s="303"/>
      <c r="DZ66" s="303"/>
      <c r="EA66" s="303"/>
      <c r="EB66" s="303"/>
      <c r="EC66" s="303"/>
      <c r="ED66" s="303"/>
      <c r="EE66" s="303"/>
      <c r="EF66" s="303"/>
      <c r="EG66" s="303"/>
      <c r="EH66" s="303"/>
      <c r="EI66" s="303"/>
      <c r="EJ66" s="303"/>
      <c r="EK66" s="303"/>
      <c r="EL66" s="303"/>
      <c r="EM66" s="303"/>
      <c r="EN66" s="303"/>
      <c r="EO66" s="303"/>
      <c r="EP66" s="303"/>
      <c r="EQ66" s="303"/>
      <c r="ER66" s="303"/>
      <c r="ES66" s="303"/>
      <c r="ET66" s="303"/>
      <c r="EU66" s="303"/>
      <c r="EV66" s="303"/>
      <c r="EW66" s="303"/>
      <c r="EX66" s="303"/>
      <c r="EY66" s="303"/>
      <c r="EZ66" s="303"/>
      <c r="FA66" s="303"/>
      <c r="FB66" s="303"/>
      <c r="FC66" s="303"/>
      <c r="FD66" s="303"/>
      <c r="FE66" s="303"/>
      <c r="FF66" s="303"/>
      <c r="FG66" s="303"/>
      <c r="FH66" s="303"/>
      <c r="FI66" s="303"/>
      <c r="FJ66" s="303"/>
      <c r="FK66" s="303"/>
      <c r="FL66" s="303"/>
      <c r="FM66" s="303"/>
      <c r="FN66" s="303"/>
      <c r="FO66" s="303"/>
      <c r="FP66" s="303"/>
      <c r="FQ66" s="303"/>
      <c r="FR66" s="303"/>
      <c r="FS66" s="303"/>
      <c r="FT66" s="303"/>
      <c r="FU66" s="303"/>
      <c r="FV66" s="303"/>
      <c r="FW66" s="303"/>
      <c r="FX66" s="303"/>
      <c r="FY66" s="303"/>
      <c r="FZ66" s="303"/>
      <c r="GA66" s="303"/>
      <c r="GB66" s="303"/>
      <c r="GC66" s="303"/>
      <c r="GD66" s="303"/>
      <c r="GE66" s="303"/>
      <c r="GF66" s="303"/>
      <c r="GG66" s="303"/>
      <c r="GH66" s="303"/>
      <c r="GI66" s="303"/>
      <c r="GJ66" s="303"/>
      <c r="GK66" s="303"/>
      <c r="GL66" s="303"/>
      <c r="GM66" s="303"/>
      <c r="GN66" s="303"/>
      <c r="GO66" s="303"/>
      <c r="GP66" s="303"/>
      <c r="GQ66" s="303"/>
      <c r="GR66" s="303"/>
      <c r="GS66" s="303"/>
      <c r="GT66" s="303"/>
      <c r="GU66" s="303"/>
      <c r="GV66" s="303"/>
      <c r="GW66" s="303"/>
      <c r="GX66" s="303"/>
      <c r="GY66" s="303"/>
      <c r="GZ66" s="303"/>
      <c r="HA66" s="303"/>
      <c r="HB66" s="303"/>
      <c r="HC66" s="303"/>
      <c r="HD66" s="303"/>
      <c r="HE66" s="303"/>
      <c r="HF66" s="303"/>
      <c r="HG66" s="303"/>
      <c r="HH66" s="303"/>
      <c r="HI66" s="303"/>
      <c r="HJ66" s="303"/>
      <c r="HK66" s="303"/>
      <c r="HL66" s="303"/>
      <c r="HM66" s="303"/>
      <c r="HN66" s="303"/>
      <c r="HO66" s="303"/>
      <c r="HP66" s="303"/>
      <c r="HQ66" s="303"/>
      <c r="HR66" s="303"/>
      <c r="HS66" s="303"/>
      <c r="HT66" s="303"/>
      <c r="HU66" s="303"/>
      <c r="HV66" s="303"/>
      <c r="HW66" s="303"/>
      <c r="HX66" s="303"/>
      <c r="HY66" s="303"/>
      <c r="HZ66" s="303"/>
      <c r="IA66" s="303"/>
      <c r="IB66" s="303"/>
      <c r="IC66" s="303"/>
      <c r="ID66" s="303"/>
      <c r="IE66" s="303"/>
      <c r="IF66" s="303"/>
      <c r="IG66" s="303"/>
      <c r="IH66" s="303"/>
      <c r="II66" s="303"/>
      <c r="IJ66" s="303"/>
      <c r="IK66" s="303"/>
      <c r="IL66" s="303"/>
      <c r="IM66" s="303"/>
      <c r="IN66" s="303"/>
      <c r="IO66" s="303"/>
      <c r="IP66" s="303"/>
      <c r="IQ66" s="303"/>
      <c r="IR66" s="303"/>
      <c r="IS66" s="303"/>
      <c r="IT66" s="303"/>
      <c r="IU66" s="303"/>
      <c r="IV66" s="303"/>
    </row>
    <row r="67" spans="1:256" ht="28.5" customHeight="1">
      <c r="A67" s="675">
        <v>62</v>
      </c>
      <c r="B67" s="303"/>
      <c r="C67" s="303"/>
      <c r="D67" s="1355" t="s">
        <v>595</v>
      </c>
      <c r="E67" s="298"/>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303"/>
      <c r="DF67" s="303"/>
      <c r="DG67" s="303"/>
      <c r="DH67" s="303"/>
      <c r="DI67" s="303"/>
      <c r="DJ67" s="303"/>
      <c r="DK67" s="303"/>
      <c r="DL67" s="303"/>
      <c r="DM67" s="303"/>
      <c r="DN67" s="303"/>
      <c r="DO67" s="303"/>
      <c r="DP67" s="303"/>
      <c r="DQ67" s="303"/>
      <c r="DR67" s="303"/>
      <c r="DS67" s="303"/>
      <c r="DT67" s="303"/>
      <c r="DU67" s="303"/>
      <c r="DV67" s="303"/>
      <c r="DW67" s="303"/>
      <c r="DX67" s="303"/>
      <c r="DY67" s="303"/>
      <c r="DZ67" s="303"/>
      <c r="EA67" s="303"/>
      <c r="EB67" s="303"/>
      <c r="EC67" s="303"/>
      <c r="ED67" s="303"/>
      <c r="EE67" s="303"/>
      <c r="EF67" s="303"/>
      <c r="EG67" s="303"/>
      <c r="EH67" s="303"/>
      <c r="EI67" s="303"/>
      <c r="EJ67" s="303"/>
      <c r="EK67" s="303"/>
      <c r="EL67" s="303"/>
      <c r="EM67" s="303"/>
      <c r="EN67" s="303"/>
      <c r="EO67" s="303"/>
      <c r="EP67" s="303"/>
      <c r="EQ67" s="303"/>
      <c r="ER67" s="303"/>
      <c r="ES67" s="303"/>
      <c r="ET67" s="303"/>
      <c r="EU67" s="303"/>
      <c r="EV67" s="303"/>
      <c r="EW67" s="303"/>
      <c r="EX67" s="303"/>
      <c r="EY67" s="303"/>
      <c r="EZ67" s="303"/>
      <c r="FA67" s="303"/>
      <c r="FB67" s="303"/>
      <c r="FC67" s="303"/>
      <c r="FD67" s="303"/>
      <c r="FE67" s="303"/>
      <c r="FF67" s="303"/>
      <c r="FG67" s="303"/>
      <c r="FH67" s="303"/>
      <c r="FI67" s="303"/>
      <c r="FJ67" s="303"/>
      <c r="FK67" s="303"/>
      <c r="FL67" s="303"/>
      <c r="FM67" s="303"/>
      <c r="FN67" s="303"/>
      <c r="FO67" s="303"/>
      <c r="FP67" s="303"/>
      <c r="FQ67" s="303"/>
      <c r="FR67" s="303"/>
      <c r="FS67" s="303"/>
      <c r="FT67" s="303"/>
      <c r="FU67" s="303"/>
      <c r="FV67" s="303"/>
      <c r="FW67" s="303"/>
      <c r="FX67" s="303"/>
      <c r="FY67" s="303"/>
      <c r="FZ67" s="303"/>
      <c r="GA67" s="303"/>
      <c r="GB67" s="303"/>
      <c r="GC67" s="303"/>
      <c r="GD67" s="303"/>
      <c r="GE67" s="303"/>
      <c r="GF67" s="303"/>
      <c r="GG67" s="303"/>
      <c r="GH67" s="303"/>
      <c r="GI67" s="303"/>
      <c r="GJ67" s="303"/>
      <c r="GK67" s="303"/>
      <c r="GL67" s="303"/>
      <c r="GM67" s="303"/>
      <c r="GN67" s="303"/>
      <c r="GO67" s="303"/>
      <c r="GP67" s="303"/>
      <c r="GQ67" s="303"/>
      <c r="GR67" s="303"/>
      <c r="GS67" s="303"/>
      <c r="GT67" s="303"/>
      <c r="GU67" s="303"/>
      <c r="GV67" s="303"/>
      <c r="GW67" s="303"/>
      <c r="GX67" s="303"/>
      <c r="GY67" s="303"/>
      <c r="GZ67" s="303"/>
      <c r="HA67" s="303"/>
      <c r="HB67" s="303"/>
      <c r="HC67" s="303"/>
      <c r="HD67" s="303"/>
      <c r="HE67" s="303"/>
      <c r="HF67" s="303"/>
      <c r="HG67" s="303"/>
      <c r="HH67" s="303"/>
      <c r="HI67" s="303"/>
      <c r="HJ67" s="303"/>
      <c r="HK67" s="303"/>
      <c r="HL67" s="303"/>
      <c r="HM67" s="303"/>
      <c r="HN67" s="303"/>
      <c r="HO67" s="303"/>
      <c r="HP67" s="303"/>
      <c r="HQ67" s="303"/>
      <c r="HR67" s="303"/>
      <c r="HS67" s="303"/>
      <c r="HT67" s="303"/>
      <c r="HU67" s="303"/>
      <c r="HV67" s="303"/>
      <c r="HW67" s="303"/>
      <c r="HX67" s="303"/>
      <c r="HY67" s="303"/>
      <c r="HZ67" s="303"/>
      <c r="IA67" s="303"/>
      <c r="IB67" s="303"/>
      <c r="IC67" s="303"/>
      <c r="ID67" s="303"/>
      <c r="IE67" s="303"/>
      <c r="IF67" s="303"/>
      <c r="IG67" s="303"/>
      <c r="IH67" s="303"/>
      <c r="II67" s="303"/>
      <c r="IJ67" s="303"/>
      <c r="IK67" s="303"/>
      <c r="IL67" s="303"/>
      <c r="IM67" s="303"/>
      <c r="IN67" s="303"/>
      <c r="IO67" s="303"/>
      <c r="IP67" s="303"/>
      <c r="IQ67" s="303"/>
      <c r="IR67" s="303"/>
      <c r="IS67" s="303"/>
      <c r="IT67" s="303"/>
      <c r="IU67" s="303"/>
      <c r="IV67" s="303"/>
    </row>
    <row r="68" spans="1:256" ht="17.25">
      <c r="A68" s="674">
        <v>63</v>
      </c>
      <c r="B68" s="303"/>
      <c r="C68" s="303"/>
      <c r="D68" s="939" t="s">
        <v>1167</v>
      </c>
      <c r="E68" s="298"/>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c r="AS68" s="303"/>
      <c r="AT68" s="303"/>
      <c r="AU68" s="303"/>
      <c r="AV68" s="303"/>
      <c r="AW68" s="303"/>
      <c r="AX68" s="303"/>
      <c r="AY68" s="303"/>
      <c r="AZ68" s="303"/>
      <c r="BA68" s="303"/>
      <c r="BB68" s="303"/>
      <c r="BC68" s="303"/>
      <c r="BD68" s="303"/>
      <c r="BE68" s="303"/>
      <c r="BF68" s="303"/>
      <c r="BG68" s="303"/>
      <c r="BH68" s="303"/>
      <c r="BI68" s="303"/>
      <c r="BJ68" s="303"/>
      <c r="BK68" s="303"/>
      <c r="BL68" s="303"/>
      <c r="BM68" s="303"/>
      <c r="BN68" s="303"/>
      <c r="BO68" s="303"/>
      <c r="BP68" s="303"/>
      <c r="BQ68" s="303"/>
      <c r="BR68" s="303"/>
      <c r="BS68" s="303"/>
      <c r="BT68" s="303"/>
      <c r="BU68" s="303"/>
      <c r="BV68" s="303"/>
      <c r="BW68" s="303"/>
      <c r="BX68" s="303"/>
      <c r="BY68" s="303"/>
      <c r="BZ68" s="303"/>
      <c r="CA68" s="303"/>
      <c r="CB68" s="303"/>
      <c r="CC68" s="303"/>
      <c r="CD68" s="303"/>
      <c r="CE68" s="303"/>
      <c r="CF68" s="303"/>
      <c r="CG68" s="303"/>
      <c r="CH68" s="303"/>
      <c r="CI68" s="303"/>
      <c r="CJ68" s="303"/>
      <c r="CK68" s="303"/>
      <c r="CL68" s="303"/>
      <c r="CM68" s="303"/>
      <c r="CN68" s="303"/>
      <c r="CO68" s="303"/>
      <c r="CP68" s="303"/>
      <c r="CQ68" s="303"/>
      <c r="CR68" s="303"/>
      <c r="CS68" s="303"/>
      <c r="CT68" s="303"/>
      <c r="CU68" s="303"/>
      <c r="CV68" s="303"/>
      <c r="CW68" s="303"/>
      <c r="CX68" s="303"/>
      <c r="CY68" s="303"/>
      <c r="CZ68" s="303"/>
      <c r="DA68" s="303"/>
      <c r="DB68" s="303"/>
      <c r="DC68" s="303"/>
      <c r="DD68" s="303"/>
      <c r="DE68" s="303"/>
      <c r="DF68" s="303"/>
      <c r="DG68" s="303"/>
      <c r="DH68" s="303"/>
      <c r="DI68" s="303"/>
      <c r="DJ68" s="303"/>
      <c r="DK68" s="303"/>
      <c r="DL68" s="303"/>
      <c r="DM68" s="303"/>
      <c r="DN68" s="303"/>
      <c r="DO68" s="303"/>
      <c r="DP68" s="303"/>
      <c r="DQ68" s="303"/>
      <c r="DR68" s="303"/>
      <c r="DS68" s="303"/>
      <c r="DT68" s="303"/>
      <c r="DU68" s="303"/>
      <c r="DV68" s="303"/>
      <c r="DW68" s="303"/>
      <c r="DX68" s="303"/>
      <c r="DY68" s="303"/>
      <c r="DZ68" s="303"/>
      <c r="EA68" s="303"/>
      <c r="EB68" s="303"/>
      <c r="EC68" s="303"/>
      <c r="ED68" s="303"/>
      <c r="EE68" s="303"/>
      <c r="EF68" s="303"/>
      <c r="EG68" s="303"/>
      <c r="EH68" s="303"/>
      <c r="EI68" s="303"/>
      <c r="EJ68" s="303"/>
      <c r="EK68" s="303"/>
      <c r="EL68" s="303"/>
      <c r="EM68" s="303"/>
      <c r="EN68" s="303"/>
      <c r="EO68" s="303"/>
      <c r="EP68" s="303"/>
      <c r="EQ68" s="303"/>
      <c r="ER68" s="303"/>
      <c r="ES68" s="303"/>
      <c r="ET68" s="303"/>
      <c r="EU68" s="303"/>
      <c r="EV68" s="303"/>
      <c r="EW68" s="303"/>
      <c r="EX68" s="303"/>
      <c r="EY68" s="303"/>
      <c r="EZ68" s="303"/>
      <c r="FA68" s="303"/>
      <c r="FB68" s="303"/>
      <c r="FC68" s="303"/>
      <c r="FD68" s="303"/>
      <c r="FE68" s="303"/>
      <c r="FF68" s="303"/>
      <c r="FG68" s="303"/>
      <c r="FH68" s="303"/>
      <c r="FI68" s="303"/>
      <c r="FJ68" s="303"/>
      <c r="FK68" s="303"/>
      <c r="FL68" s="303"/>
      <c r="FM68" s="303"/>
      <c r="FN68" s="303"/>
      <c r="FO68" s="303"/>
      <c r="FP68" s="303"/>
      <c r="FQ68" s="303"/>
      <c r="FR68" s="303"/>
      <c r="FS68" s="303"/>
      <c r="FT68" s="303"/>
      <c r="FU68" s="303"/>
      <c r="FV68" s="303"/>
      <c r="FW68" s="303"/>
      <c r="FX68" s="303"/>
      <c r="FY68" s="303"/>
      <c r="FZ68" s="303"/>
      <c r="GA68" s="303"/>
      <c r="GB68" s="303"/>
      <c r="GC68" s="303"/>
      <c r="GD68" s="303"/>
      <c r="GE68" s="303"/>
      <c r="GF68" s="303"/>
      <c r="GG68" s="303"/>
      <c r="GH68" s="303"/>
      <c r="GI68" s="303"/>
      <c r="GJ68" s="303"/>
      <c r="GK68" s="303"/>
      <c r="GL68" s="303"/>
      <c r="GM68" s="303"/>
      <c r="GN68" s="303"/>
      <c r="GO68" s="303"/>
      <c r="GP68" s="303"/>
      <c r="GQ68" s="303"/>
      <c r="GR68" s="303"/>
      <c r="GS68" s="303"/>
      <c r="GT68" s="303"/>
      <c r="GU68" s="303"/>
      <c r="GV68" s="303"/>
      <c r="GW68" s="303"/>
      <c r="GX68" s="303"/>
      <c r="GY68" s="303"/>
      <c r="GZ68" s="303"/>
      <c r="HA68" s="303"/>
      <c r="HB68" s="303"/>
      <c r="HC68" s="303"/>
      <c r="HD68" s="303"/>
      <c r="HE68" s="303"/>
      <c r="HF68" s="303"/>
      <c r="HG68" s="303"/>
      <c r="HH68" s="303"/>
      <c r="HI68" s="303"/>
      <c r="HJ68" s="303"/>
      <c r="HK68" s="303"/>
      <c r="HL68" s="303"/>
      <c r="HM68" s="303"/>
      <c r="HN68" s="303"/>
      <c r="HO68" s="303"/>
      <c r="HP68" s="303"/>
      <c r="HQ68" s="303"/>
      <c r="HR68" s="303"/>
      <c r="HS68" s="303"/>
      <c r="HT68" s="303"/>
      <c r="HU68" s="303"/>
      <c r="HV68" s="303"/>
      <c r="HW68" s="303"/>
      <c r="HX68" s="303"/>
      <c r="HY68" s="303"/>
      <c r="HZ68" s="303"/>
      <c r="IA68" s="303"/>
      <c r="IB68" s="303"/>
      <c r="IC68" s="303"/>
      <c r="ID68" s="303"/>
      <c r="IE68" s="303"/>
      <c r="IF68" s="303"/>
      <c r="IG68" s="303"/>
      <c r="IH68" s="303"/>
      <c r="II68" s="303"/>
      <c r="IJ68" s="303"/>
      <c r="IK68" s="303"/>
      <c r="IL68" s="303"/>
      <c r="IM68" s="303"/>
      <c r="IN68" s="303"/>
      <c r="IO68" s="303"/>
      <c r="IP68" s="303"/>
      <c r="IQ68" s="303"/>
      <c r="IR68" s="303"/>
      <c r="IS68" s="303"/>
      <c r="IT68" s="303"/>
      <c r="IU68" s="303"/>
      <c r="IV68" s="303"/>
    </row>
    <row r="69" spans="1:256" ht="17.25">
      <c r="A69" s="948">
        <v>64</v>
      </c>
      <c r="B69" s="303"/>
      <c r="C69" s="303"/>
      <c r="D69" s="295" t="s">
        <v>1339</v>
      </c>
      <c r="E69" s="309">
        <v>120</v>
      </c>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c r="AS69" s="303"/>
      <c r="AT69" s="303"/>
      <c r="AU69" s="303"/>
      <c r="AV69" s="303"/>
      <c r="AW69" s="303"/>
      <c r="AX69" s="303"/>
      <c r="AY69" s="303"/>
      <c r="AZ69" s="303"/>
      <c r="BA69" s="303"/>
      <c r="BB69" s="303"/>
      <c r="BC69" s="303"/>
      <c r="BD69" s="303"/>
      <c r="BE69" s="303"/>
      <c r="BF69" s="303"/>
      <c r="BG69" s="303"/>
      <c r="BH69" s="303"/>
      <c r="BI69" s="303"/>
      <c r="BJ69" s="303"/>
      <c r="BK69" s="303"/>
      <c r="BL69" s="303"/>
      <c r="BM69" s="303"/>
      <c r="BN69" s="303"/>
      <c r="BO69" s="303"/>
      <c r="BP69" s="303"/>
      <c r="BQ69" s="303"/>
      <c r="BR69" s="303"/>
      <c r="BS69" s="303"/>
      <c r="BT69" s="303"/>
      <c r="BU69" s="303"/>
      <c r="BV69" s="303"/>
      <c r="BW69" s="303"/>
      <c r="BX69" s="303"/>
      <c r="BY69" s="303"/>
      <c r="BZ69" s="303"/>
      <c r="CA69" s="303"/>
      <c r="CB69" s="303"/>
      <c r="CC69" s="303"/>
      <c r="CD69" s="303"/>
      <c r="CE69" s="303"/>
      <c r="CF69" s="303"/>
      <c r="CG69" s="303"/>
      <c r="CH69" s="303"/>
      <c r="CI69" s="303"/>
      <c r="CJ69" s="303"/>
      <c r="CK69" s="303"/>
      <c r="CL69" s="303"/>
      <c r="CM69" s="303"/>
      <c r="CN69" s="303"/>
      <c r="CO69" s="303"/>
      <c r="CP69" s="303"/>
      <c r="CQ69" s="303"/>
      <c r="CR69" s="303"/>
      <c r="CS69" s="303"/>
      <c r="CT69" s="303"/>
      <c r="CU69" s="303"/>
      <c r="CV69" s="303"/>
      <c r="CW69" s="303"/>
      <c r="CX69" s="303"/>
      <c r="CY69" s="303"/>
      <c r="CZ69" s="303"/>
      <c r="DA69" s="303"/>
      <c r="DB69" s="303"/>
      <c r="DC69" s="303"/>
      <c r="DD69" s="303"/>
      <c r="DE69" s="303"/>
      <c r="DF69" s="303"/>
      <c r="DG69" s="303"/>
      <c r="DH69" s="303"/>
      <c r="DI69" s="303"/>
      <c r="DJ69" s="303"/>
      <c r="DK69" s="303"/>
      <c r="DL69" s="303"/>
      <c r="DM69" s="303"/>
      <c r="DN69" s="303"/>
      <c r="DO69" s="303"/>
      <c r="DP69" s="303"/>
      <c r="DQ69" s="303"/>
      <c r="DR69" s="303"/>
      <c r="DS69" s="303"/>
      <c r="DT69" s="303"/>
      <c r="DU69" s="303"/>
      <c r="DV69" s="303"/>
      <c r="DW69" s="303"/>
      <c r="DX69" s="303"/>
      <c r="DY69" s="303"/>
      <c r="DZ69" s="303"/>
      <c r="EA69" s="303"/>
      <c r="EB69" s="303"/>
      <c r="EC69" s="303"/>
      <c r="ED69" s="303"/>
      <c r="EE69" s="303"/>
      <c r="EF69" s="303"/>
      <c r="EG69" s="303"/>
      <c r="EH69" s="303"/>
      <c r="EI69" s="303"/>
      <c r="EJ69" s="303"/>
      <c r="EK69" s="303"/>
      <c r="EL69" s="303"/>
      <c r="EM69" s="303"/>
      <c r="EN69" s="303"/>
      <c r="EO69" s="303"/>
      <c r="EP69" s="303"/>
      <c r="EQ69" s="303"/>
      <c r="ER69" s="303"/>
      <c r="ES69" s="303"/>
      <c r="ET69" s="303"/>
      <c r="EU69" s="303"/>
      <c r="EV69" s="303"/>
      <c r="EW69" s="303"/>
      <c r="EX69" s="303"/>
      <c r="EY69" s="303"/>
      <c r="EZ69" s="303"/>
      <c r="FA69" s="303"/>
      <c r="FB69" s="303"/>
      <c r="FC69" s="303"/>
      <c r="FD69" s="303"/>
      <c r="FE69" s="303"/>
      <c r="FF69" s="303"/>
      <c r="FG69" s="303"/>
      <c r="FH69" s="303"/>
      <c r="FI69" s="303"/>
      <c r="FJ69" s="303"/>
      <c r="FK69" s="303"/>
      <c r="FL69" s="303"/>
      <c r="FM69" s="303"/>
      <c r="FN69" s="303"/>
      <c r="FO69" s="303"/>
      <c r="FP69" s="303"/>
      <c r="FQ69" s="303"/>
      <c r="FR69" s="303"/>
      <c r="FS69" s="303"/>
      <c r="FT69" s="303"/>
      <c r="FU69" s="303"/>
      <c r="FV69" s="303"/>
      <c r="FW69" s="303"/>
      <c r="FX69" s="303"/>
      <c r="FY69" s="303"/>
      <c r="FZ69" s="303"/>
      <c r="GA69" s="303"/>
      <c r="GB69" s="303"/>
      <c r="GC69" s="303"/>
      <c r="GD69" s="303"/>
      <c r="GE69" s="303"/>
      <c r="GF69" s="303"/>
      <c r="GG69" s="303"/>
      <c r="GH69" s="303"/>
      <c r="GI69" s="303"/>
      <c r="GJ69" s="303"/>
      <c r="GK69" s="303"/>
      <c r="GL69" s="303"/>
      <c r="GM69" s="303"/>
      <c r="GN69" s="303"/>
      <c r="GO69" s="303"/>
      <c r="GP69" s="303"/>
      <c r="GQ69" s="303"/>
      <c r="GR69" s="303"/>
      <c r="GS69" s="303"/>
      <c r="GT69" s="303"/>
      <c r="GU69" s="303"/>
      <c r="GV69" s="303"/>
      <c r="GW69" s="303"/>
      <c r="GX69" s="303"/>
      <c r="GY69" s="303"/>
      <c r="GZ69" s="303"/>
      <c r="HA69" s="303"/>
      <c r="HB69" s="303"/>
      <c r="HC69" s="303"/>
      <c r="HD69" s="303"/>
      <c r="HE69" s="303"/>
      <c r="HF69" s="303"/>
      <c r="HG69" s="303"/>
      <c r="HH69" s="303"/>
      <c r="HI69" s="303"/>
      <c r="HJ69" s="303"/>
      <c r="HK69" s="303"/>
      <c r="HL69" s="303"/>
      <c r="HM69" s="303"/>
      <c r="HN69" s="303"/>
      <c r="HO69" s="303"/>
      <c r="HP69" s="303"/>
      <c r="HQ69" s="303"/>
      <c r="HR69" s="303"/>
      <c r="HS69" s="303"/>
      <c r="HT69" s="303"/>
      <c r="HU69" s="303"/>
      <c r="HV69" s="303"/>
      <c r="HW69" s="303"/>
      <c r="HX69" s="303"/>
      <c r="HY69" s="303"/>
      <c r="HZ69" s="303"/>
      <c r="IA69" s="303"/>
      <c r="IB69" s="303"/>
      <c r="IC69" s="303"/>
      <c r="ID69" s="303"/>
      <c r="IE69" s="303"/>
      <c r="IF69" s="303"/>
      <c r="IG69" s="303"/>
      <c r="IH69" s="303"/>
      <c r="II69" s="303"/>
      <c r="IJ69" s="303"/>
      <c r="IK69" s="303"/>
      <c r="IL69" s="303"/>
      <c r="IM69" s="303"/>
      <c r="IN69" s="303"/>
      <c r="IO69" s="303"/>
      <c r="IP69" s="303"/>
      <c r="IQ69" s="303"/>
      <c r="IR69" s="303"/>
      <c r="IS69" s="303"/>
      <c r="IT69" s="303"/>
      <c r="IU69" s="303"/>
      <c r="IV69" s="303"/>
    </row>
    <row r="70" spans="1:256" ht="33">
      <c r="A70" s="675">
        <v>65</v>
      </c>
      <c r="B70" s="303"/>
      <c r="C70" s="303"/>
      <c r="D70" s="295" t="s">
        <v>1360</v>
      </c>
      <c r="E70" s="309">
        <v>40</v>
      </c>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3"/>
      <c r="AZ70" s="303"/>
      <c r="BA70" s="303"/>
      <c r="BB70" s="303"/>
      <c r="BC70" s="303"/>
      <c r="BD70" s="303"/>
      <c r="BE70" s="303"/>
      <c r="BF70" s="303"/>
      <c r="BG70" s="303"/>
      <c r="BH70" s="303"/>
      <c r="BI70" s="303"/>
      <c r="BJ70" s="303"/>
      <c r="BK70" s="303"/>
      <c r="BL70" s="303"/>
      <c r="BM70" s="303"/>
      <c r="BN70" s="303"/>
      <c r="BO70" s="303"/>
      <c r="BP70" s="303"/>
      <c r="BQ70" s="303"/>
      <c r="BR70" s="303"/>
      <c r="BS70" s="303"/>
      <c r="BT70" s="303"/>
      <c r="BU70" s="303"/>
      <c r="BV70" s="303"/>
      <c r="BW70" s="303"/>
      <c r="BX70" s="303"/>
      <c r="BY70" s="303"/>
      <c r="BZ70" s="303"/>
      <c r="CA70" s="303"/>
      <c r="CB70" s="303"/>
      <c r="CC70" s="303"/>
      <c r="CD70" s="303"/>
      <c r="CE70" s="303"/>
      <c r="CF70" s="303"/>
      <c r="CG70" s="303"/>
      <c r="CH70" s="303"/>
      <c r="CI70" s="303"/>
      <c r="CJ70" s="303"/>
      <c r="CK70" s="303"/>
      <c r="CL70" s="303"/>
      <c r="CM70" s="303"/>
      <c r="CN70" s="303"/>
      <c r="CO70" s="303"/>
      <c r="CP70" s="303"/>
      <c r="CQ70" s="303"/>
      <c r="CR70" s="303"/>
      <c r="CS70" s="303"/>
      <c r="CT70" s="303"/>
      <c r="CU70" s="303"/>
      <c r="CV70" s="303"/>
      <c r="CW70" s="303"/>
      <c r="CX70" s="303"/>
      <c r="CY70" s="303"/>
      <c r="CZ70" s="303"/>
      <c r="DA70" s="303"/>
      <c r="DB70" s="303"/>
      <c r="DC70" s="303"/>
      <c r="DD70" s="303"/>
      <c r="DE70" s="303"/>
      <c r="DF70" s="303"/>
      <c r="DG70" s="303"/>
      <c r="DH70" s="303"/>
      <c r="DI70" s="303"/>
      <c r="DJ70" s="303"/>
      <c r="DK70" s="303"/>
      <c r="DL70" s="303"/>
      <c r="DM70" s="303"/>
      <c r="DN70" s="303"/>
      <c r="DO70" s="303"/>
      <c r="DP70" s="303"/>
      <c r="DQ70" s="303"/>
      <c r="DR70" s="303"/>
      <c r="DS70" s="303"/>
      <c r="DT70" s="303"/>
      <c r="DU70" s="303"/>
      <c r="DV70" s="303"/>
      <c r="DW70" s="303"/>
      <c r="DX70" s="303"/>
      <c r="DY70" s="303"/>
      <c r="DZ70" s="303"/>
      <c r="EA70" s="303"/>
      <c r="EB70" s="303"/>
      <c r="EC70" s="303"/>
      <c r="ED70" s="303"/>
      <c r="EE70" s="303"/>
      <c r="EF70" s="303"/>
      <c r="EG70" s="303"/>
      <c r="EH70" s="303"/>
      <c r="EI70" s="303"/>
      <c r="EJ70" s="303"/>
      <c r="EK70" s="303"/>
      <c r="EL70" s="303"/>
      <c r="EM70" s="303"/>
      <c r="EN70" s="303"/>
      <c r="EO70" s="303"/>
      <c r="EP70" s="303"/>
      <c r="EQ70" s="303"/>
      <c r="ER70" s="303"/>
      <c r="ES70" s="303"/>
      <c r="ET70" s="303"/>
      <c r="EU70" s="303"/>
      <c r="EV70" s="303"/>
      <c r="EW70" s="303"/>
      <c r="EX70" s="303"/>
      <c r="EY70" s="303"/>
      <c r="EZ70" s="303"/>
      <c r="FA70" s="303"/>
      <c r="FB70" s="303"/>
      <c r="FC70" s="303"/>
      <c r="FD70" s="303"/>
      <c r="FE70" s="303"/>
      <c r="FF70" s="303"/>
      <c r="FG70" s="303"/>
      <c r="FH70" s="303"/>
      <c r="FI70" s="303"/>
      <c r="FJ70" s="303"/>
      <c r="FK70" s="303"/>
      <c r="FL70" s="303"/>
      <c r="FM70" s="303"/>
      <c r="FN70" s="303"/>
      <c r="FO70" s="303"/>
      <c r="FP70" s="303"/>
      <c r="FQ70" s="303"/>
      <c r="FR70" s="303"/>
      <c r="FS70" s="303"/>
      <c r="FT70" s="303"/>
      <c r="FU70" s="303"/>
      <c r="FV70" s="303"/>
      <c r="FW70" s="303"/>
      <c r="FX70" s="303"/>
      <c r="FY70" s="303"/>
      <c r="FZ70" s="303"/>
      <c r="GA70" s="303"/>
      <c r="GB70" s="303"/>
      <c r="GC70" s="303"/>
      <c r="GD70" s="303"/>
      <c r="GE70" s="303"/>
      <c r="GF70" s="303"/>
      <c r="GG70" s="303"/>
      <c r="GH70" s="303"/>
      <c r="GI70" s="303"/>
      <c r="GJ70" s="303"/>
      <c r="GK70" s="303"/>
      <c r="GL70" s="303"/>
      <c r="GM70" s="303"/>
      <c r="GN70" s="303"/>
      <c r="GO70" s="303"/>
      <c r="GP70" s="303"/>
      <c r="GQ70" s="303"/>
      <c r="GR70" s="303"/>
      <c r="GS70" s="303"/>
      <c r="GT70" s="303"/>
      <c r="GU70" s="303"/>
      <c r="GV70" s="303"/>
      <c r="GW70" s="303"/>
      <c r="GX70" s="303"/>
      <c r="GY70" s="303"/>
      <c r="GZ70" s="303"/>
      <c r="HA70" s="303"/>
      <c r="HB70" s="303"/>
      <c r="HC70" s="303"/>
      <c r="HD70" s="303"/>
      <c r="HE70" s="303"/>
      <c r="HF70" s="303"/>
      <c r="HG70" s="303"/>
      <c r="HH70" s="303"/>
      <c r="HI70" s="303"/>
      <c r="HJ70" s="303"/>
      <c r="HK70" s="303"/>
      <c r="HL70" s="303"/>
      <c r="HM70" s="303"/>
      <c r="HN70" s="303"/>
      <c r="HO70" s="303"/>
      <c r="HP70" s="303"/>
      <c r="HQ70" s="303"/>
      <c r="HR70" s="303"/>
      <c r="HS70" s="303"/>
      <c r="HT70" s="303"/>
      <c r="HU70" s="303"/>
      <c r="HV70" s="303"/>
      <c r="HW70" s="303"/>
      <c r="HX70" s="303"/>
      <c r="HY70" s="303"/>
      <c r="HZ70" s="303"/>
      <c r="IA70" s="303"/>
      <c r="IB70" s="303"/>
      <c r="IC70" s="303"/>
      <c r="ID70" s="303"/>
      <c r="IE70" s="303"/>
      <c r="IF70" s="303"/>
      <c r="IG70" s="303"/>
      <c r="IH70" s="303"/>
      <c r="II70" s="303"/>
      <c r="IJ70" s="303"/>
      <c r="IK70" s="303"/>
      <c r="IL70" s="303"/>
      <c r="IM70" s="303"/>
      <c r="IN70" s="303"/>
      <c r="IO70" s="303"/>
      <c r="IP70" s="303"/>
      <c r="IQ70" s="303"/>
      <c r="IR70" s="303"/>
      <c r="IS70" s="303"/>
      <c r="IT70" s="303"/>
      <c r="IU70" s="303"/>
      <c r="IV70" s="303"/>
    </row>
    <row r="71" spans="1:256" ht="33">
      <c r="A71" s="674">
        <v>66</v>
      </c>
      <c r="B71" s="303"/>
      <c r="C71" s="303"/>
      <c r="D71" s="295" t="s">
        <v>1232</v>
      </c>
      <c r="E71" s="309">
        <v>100</v>
      </c>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c r="AS71" s="303"/>
      <c r="AT71" s="303"/>
      <c r="AU71" s="303"/>
      <c r="AV71" s="303"/>
      <c r="AW71" s="303"/>
      <c r="AX71" s="303"/>
      <c r="AY71" s="303"/>
      <c r="AZ71" s="303"/>
      <c r="BA71" s="303"/>
      <c r="BB71" s="303"/>
      <c r="BC71" s="303"/>
      <c r="BD71" s="303"/>
      <c r="BE71" s="303"/>
      <c r="BF71" s="303"/>
      <c r="BG71" s="303"/>
      <c r="BH71" s="303"/>
      <c r="BI71" s="303"/>
      <c r="BJ71" s="303"/>
      <c r="BK71" s="303"/>
      <c r="BL71" s="303"/>
      <c r="BM71" s="303"/>
      <c r="BN71" s="303"/>
      <c r="BO71" s="303"/>
      <c r="BP71" s="303"/>
      <c r="BQ71" s="303"/>
      <c r="BR71" s="303"/>
      <c r="BS71" s="303"/>
      <c r="BT71" s="303"/>
      <c r="BU71" s="303"/>
      <c r="BV71" s="303"/>
      <c r="BW71" s="303"/>
      <c r="BX71" s="303"/>
      <c r="BY71" s="303"/>
      <c r="BZ71" s="303"/>
      <c r="CA71" s="303"/>
      <c r="CB71" s="303"/>
      <c r="CC71" s="303"/>
      <c r="CD71" s="303"/>
      <c r="CE71" s="303"/>
      <c r="CF71" s="303"/>
      <c r="CG71" s="303"/>
      <c r="CH71" s="303"/>
      <c r="CI71" s="303"/>
      <c r="CJ71" s="303"/>
      <c r="CK71" s="303"/>
      <c r="CL71" s="303"/>
      <c r="CM71" s="303"/>
      <c r="CN71" s="303"/>
      <c r="CO71" s="303"/>
      <c r="CP71" s="303"/>
      <c r="CQ71" s="303"/>
      <c r="CR71" s="303"/>
      <c r="CS71" s="303"/>
      <c r="CT71" s="303"/>
      <c r="CU71" s="303"/>
      <c r="CV71" s="303"/>
      <c r="CW71" s="303"/>
      <c r="CX71" s="303"/>
      <c r="CY71" s="303"/>
      <c r="CZ71" s="303"/>
      <c r="DA71" s="303"/>
      <c r="DB71" s="303"/>
      <c r="DC71" s="303"/>
      <c r="DD71" s="303"/>
      <c r="DE71" s="303"/>
      <c r="DF71" s="303"/>
      <c r="DG71" s="303"/>
      <c r="DH71" s="303"/>
      <c r="DI71" s="303"/>
      <c r="DJ71" s="303"/>
      <c r="DK71" s="303"/>
      <c r="DL71" s="303"/>
      <c r="DM71" s="303"/>
      <c r="DN71" s="303"/>
      <c r="DO71" s="303"/>
      <c r="DP71" s="303"/>
      <c r="DQ71" s="303"/>
      <c r="DR71" s="303"/>
      <c r="DS71" s="303"/>
      <c r="DT71" s="303"/>
      <c r="DU71" s="303"/>
      <c r="DV71" s="303"/>
      <c r="DW71" s="303"/>
      <c r="DX71" s="303"/>
      <c r="DY71" s="303"/>
      <c r="DZ71" s="303"/>
      <c r="EA71" s="303"/>
      <c r="EB71" s="303"/>
      <c r="EC71" s="303"/>
      <c r="ED71" s="303"/>
      <c r="EE71" s="303"/>
      <c r="EF71" s="303"/>
      <c r="EG71" s="303"/>
      <c r="EH71" s="303"/>
      <c r="EI71" s="303"/>
      <c r="EJ71" s="303"/>
      <c r="EK71" s="303"/>
      <c r="EL71" s="303"/>
      <c r="EM71" s="303"/>
      <c r="EN71" s="303"/>
      <c r="EO71" s="303"/>
      <c r="EP71" s="303"/>
      <c r="EQ71" s="303"/>
      <c r="ER71" s="303"/>
      <c r="ES71" s="303"/>
      <c r="ET71" s="303"/>
      <c r="EU71" s="303"/>
      <c r="EV71" s="303"/>
      <c r="EW71" s="303"/>
      <c r="EX71" s="303"/>
      <c r="EY71" s="303"/>
      <c r="EZ71" s="303"/>
      <c r="FA71" s="303"/>
      <c r="FB71" s="303"/>
      <c r="FC71" s="303"/>
      <c r="FD71" s="303"/>
      <c r="FE71" s="303"/>
      <c r="FF71" s="303"/>
      <c r="FG71" s="303"/>
      <c r="FH71" s="303"/>
      <c r="FI71" s="303"/>
      <c r="FJ71" s="303"/>
      <c r="FK71" s="303"/>
      <c r="FL71" s="303"/>
      <c r="FM71" s="303"/>
      <c r="FN71" s="303"/>
      <c r="FO71" s="303"/>
      <c r="FP71" s="303"/>
      <c r="FQ71" s="303"/>
      <c r="FR71" s="303"/>
      <c r="FS71" s="303"/>
      <c r="FT71" s="303"/>
      <c r="FU71" s="303"/>
      <c r="FV71" s="303"/>
      <c r="FW71" s="303"/>
      <c r="FX71" s="303"/>
      <c r="FY71" s="303"/>
      <c r="FZ71" s="303"/>
      <c r="GA71" s="303"/>
      <c r="GB71" s="303"/>
      <c r="GC71" s="303"/>
      <c r="GD71" s="303"/>
      <c r="GE71" s="303"/>
      <c r="GF71" s="303"/>
      <c r="GG71" s="303"/>
      <c r="GH71" s="303"/>
      <c r="GI71" s="303"/>
      <c r="GJ71" s="303"/>
      <c r="GK71" s="303"/>
      <c r="GL71" s="303"/>
      <c r="GM71" s="303"/>
      <c r="GN71" s="303"/>
      <c r="GO71" s="303"/>
      <c r="GP71" s="303"/>
      <c r="GQ71" s="303"/>
      <c r="GR71" s="303"/>
      <c r="GS71" s="303"/>
      <c r="GT71" s="303"/>
      <c r="GU71" s="303"/>
      <c r="GV71" s="303"/>
      <c r="GW71" s="303"/>
      <c r="GX71" s="303"/>
      <c r="GY71" s="303"/>
      <c r="GZ71" s="303"/>
      <c r="HA71" s="303"/>
      <c r="HB71" s="303"/>
      <c r="HC71" s="303"/>
      <c r="HD71" s="303"/>
      <c r="HE71" s="303"/>
      <c r="HF71" s="303"/>
      <c r="HG71" s="303"/>
      <c r="HH71" s="303"/>
      <c r="HI71" s="303"/>
      <c r="HJ71" s="303"/>
      <c r="HK71" s="303"/>
      <c r="HL71" s="303"/>
      <c r="HM71" s="303"/>
      <c r="HN71" s="303"/>
      <c r="HO71" s="303"/>
      <c r="HP71" s="303"/>
      <c r="HQ71" s="303"/>
      <c r="HR71" s="303"/>
      <c r="HS71" s="303"/>
      <c r="HT71" s="303"/>
      <c r="HU71" s="303"/>
      <c r="HV71" s="303"/>
      <c r="HW71" s="303"/>
      <c r="HX71" s="303"/>
      <c r="HY71" s="303"/>
      <c r="HZ71" s="303"/>
      <c r="IA71" s="303"/>
      <c r="IB71" s="303"/>
      <c r="IC71" s="303"/>
      <c r="ID71" s="303"/>
      <c r="IE71" s="303"/>
      <c r="IF71" s="303"/>
      <c r="IG71" s="303"/>
      <c r="IH71" s="303"/>
      <c r="II71" s="303"/>
      <c r="IJ71" s="303"/>
      <c r="IK71" s="303"/>
      <c r="IL71" s="303"/>
      <c r="IM71" s="303"/>
      <c r="IN71" s="303"/>
      <c r="IO71" s="303"/>
      <c r="IP71" s="303"/>
      <c r="IQ71" s="303"/>
      <c r="IR71" s="303"/>
      <c r="IS71" s="303"/>
      <c r="IT71" s="303"/>
      <c r="IU71" s="303"/>
      <c r="IV71" s="303"/>
    </row>
    <row r="72" spans="1:256" ht="33">
      <c r="A72" s="948">
        <v>67</v>
      </c>
      <c r="B72" s="303"/>
      <c r="C72" s="303"/>
      <c r="D72" s="295" t="s">
        <v>1233</v>
      </c>
      <c r="E72" s="1474">
        <v>60</v>
      </c>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3"/>
      <c r="AY72" s="303"/>
      <c r="AZ72" s="303"/>
      <c r="BA72" s="303"/>
      <c r="BB72" s="303"/>
      <c r="BC72" s="303"/>
      <c r="BD72" s="303"/>
      <c r="BE72" s="303"/>
      <c r="BF72" s="303"/>
      <c r="BG72" s="303"/>
      <c r="BH72" s="303"/>
      <c r="BI72" s="303"/>
      <c r="BJ72" s="303"/>
      <c r="BK72" s="303"/>
      <c r="BL72" s="303"/>
      <c r="BM72" s="303"/>
      <c r="BN72" s="303"/>
      <c r="BO72" s="303"/>
      <c r="BP72" s="303"/>
      <c r="BQ72" s="303"/>
      <c r="BR72" s="303"/>
      <c r="BS72" s="303"/>
      <c r="BT72" s="303"/>
      <c r="BU72" s="303"/>
      <c r="BV72" s="303"/>
      <c r="BW72" s="303"/>
      <c r="BX72" s="303"/>
      <c r="BY72" s="303"/>
      <c r="BZ72" s="303"/>
      <c r="CA72" s="303"/>
      <c r="CB72" s="303"/>
      <c r="CC72" s="303"/>
      <c r="CD72" s="303"/>
      <c r="CE72" s="303"/>
      <c r="CF72" s="303"/>
      <c r="CG72" s="303"/>
      <c r="CH72" s="303"/>
      <c r="CI72" s="303"/>
      <c r="CJ72" s="303"/>
      <c r="CK72" s="303"/>
      <c r="CL72" s="303"/>
      <c r="CM72" s="303"/>
      <c r="CN72" s="303"/>
      <c r="CO72" s="303"/>
      <c r="CP72" s="303"/>
      <c r="CQ72" s="303"/>
      <c r="CR72" s="303"/>
      <c r="CS72" s="303"/>
      <c r="CT72" s="303"/>
      <c r="CU72" s="303"/>
      <c r="CV72" s="303"/>
      <c r="CW72" s="303"/>
      <c r="CX72" s="303"/>
      <c r="CY72" s="303"/>
      <c r="CZ72" s="303"/>
      <c r="DA72" s="303"/>
      <c r="DB72" s="303"/>
      <c r="DC72" s="303"/>
      <c r="DD72" s="303"/>
      <c r="DE72" s="303"/>
      <c r="DF72" s="303"/>
      <c r="DG72" s="303"/>
      <c r="DH72" s="303"/>
      <c r="DI72" s="303"/>
      <c r="DJ72" s="303"/>
      <c r="DK72" s="303"/>
      <c r="DL72" s="303"/>
      <c r="DM72" s="303"/>
      <c r="DN72" s="303"/>
      <c r="DO72" s="303"/>
      <c r="DP72" s="303"/>
      <c r="DQ72" s="303"/>
      <c r="DR72" s="303"/>
      <c r="DS72" s="303"/>
      <c r="DT72" s="303"/>
      <c r="DU72" s="303"/>
      <c r="DV72" s="303"/>
      <c r="DW72" s="303"/>
      <c r="DX72" s="303"/>
      <c r="DY72" s="303"/>
      <c r="DZ72" s="303"/>
      <c r="EA72" s="303"/>
      <c r="EB72" s="303"/>
      <c r="EC72" s="303"/>
      <c r="ED72" s="303"/>
      <c r="EE72" s="303"/>
      <c r="EF72" s="303"/>
      <c r="EG72" s="303"/>
      <c r="EH72" s="303"/>
      <c r="EI72" s="303"/>
      <c r="EJ72" s="303"/>
      <c r="EK72" s="303"/>
      <c r="EL72" s="303"/>
      <c r="EM72" s="303"/>
      <c r="EN72" s="303"/>
      <c r="EO72" s="303"/>
      <c r="EP72" s="303"/>
      <c r="EQ72" s="303"/>
      <c r="ER72" s="303"/>
      <c r="ES72" s="303"/>
      <c r="ET72" s="303"/>
      <c r="EU72" s="303"/>
      <c r="EV72" s="303"/>
      <c r="EW72" s="303"/>
      <c r="EX72" s="303"/>
      <c r="EY72" s="303"/>
      <c r="EZ72" s="303"/>
      <c r="FA72" s="303"/>
      <c r="FB72" s="303"/>
      <c r="FC72" s="303"/>
      <c r="FD72" s="303"/>
      <c r="FE72" s="303"/>
      <c r="FF72" s="303"/>
      <c r="FG72" s="303"/>
      <c r="FH72" s="303"/>
      <c r="FI72" s="303"/>
      <c r="FJ72" s="303"/>
      <c r="FK72" s="303"/>
      <c r="FL72" s="303"/>
      <c r="FM72" s="303"/>
      <c r="FN72" s="303"/>
      <c r="FO72" s="303"/>
      <c r="FP72" s="303"/>
      <c r="FQ72" s="303"/>
      <c r="FR72" s="303"/>
      <c r="FS72" s="303"/>
      <c r="FT72" s="303"/>
      <c r="FU72" s="303"/>
      <c r="FV72" s="303"/>
      <c r="FW72" s="303"/>
      <c r="FX72" s="303"/>
      <c r="FY72" s="303"/>
      <c r="FZ72" s="303"/>
      <c r="GA72" s="303"/>
      <c r="GB72" s="303"/>
      <c r="GC72" s="303"/>
      <c r="GD72" s="303"/>
      <c r="GE72" s="303"/>
      <c r="GF72" s="303"/>
      <c r="GG72" s="303"/>
      <c r="GH72" s="303"/>
      <c r="GI72" s="303"/>
      <c r="GJ72" s="303"/>
      <c r="GK72" s="303"/>
      <c r="GL72" s="303"/>
      <c r="GM72" s="303"/>
      <c r="GN72" s="303"/>
      <c r="GO72" s="303"/>
      <c r="GP72" s="303"/>
      <c r="GQ72" s="303"/>
      <c r="GR72" s="303"/>
      <c r="GS72" s="303"/>
      <c r="GT72" s="303"/>
      <c r="GU72" s="303"/>
      <c r="GV72" s="303"/>
      <c r="GW72" s="303"/>
      <c r="GX72" s="303"/>
      <c r="GY72" s="303"/>
      <c r="GZ72" s="303"/>
      <c r="HA72" s="303"/>
      <c r="HB72" s="303"/>
      <c r="HC72" s="303"/>
      <c r="HD72" s="303"/>
      <c r="HE72" s="303"/>
      <c r="HF72" s="303"/>
      <c r="HG72" s="303"/>
      <c r="HH72" s="303"/>
      <c r="HI72" s="303"/>
      <c r="HJ72" s="303"/>
      <c r="HK72" s="303"/>
      <c r="HL72" s="303"/>
      <c r="HM72" s="303"/>
      <c r="HN72" s="303"/>
      <c r="HO72" s="303"/>
      <c r="HP72" s="303"/>
      <c r="HQ72" s="303"/>
      <c r="HR72" s="303"/>
      <c r="HS72" s="303"/>
      <c r="HT72" s="303"/>
      <c r="HU72" s="303"/>
      <c r="HV72" s="303"/>
      <c r="HW72" s="303"/>
      <c r="HX72" s="303"/>
      <c r="HY72" s="303"/>
      <c r="HZ72" s="303"/>
      <c r="IA72" s="303"/>
      <c r="IB72" s="303"/>
      <c r="IC72" s="303"/>
      <c r="ID72" s="303"/>
      <c r="IE72" s="303"/>
      <c r="IF72" s="303"/>
      <c r="IG72" s="303"/>
      <c r="IH72" s="303"/>
      <c r="II72" s="303"/>
      <c r="IJ72" s="303"/>
      <c r="IK72" s="303"/>
      <c r="IL72" s="303"/>
      <c r="IM72" s="303"/>
      <c r="IN72" s="303"/>
      <c r="IO72" s="303"/>
      <c r="IP72" s="303"/>
      <c r="IQ72" s="303"/>
      <c r="IR72" s="303"/>
      <c r="IS72" s="303"/>
      <c r="IT72" s="303"/>
      <c r="IU72" s="303"/>
      <c r="IV72" s="303"/>
    </row>
    <row r="73" spans="1:256" ht="17.25">
      <c r="A73" s="675">
        <v>68</v>
      </c>
      <c r="B73" s="303"/>
      <c r="C73" s="303"/>
      <c r="D73" s="295" t="s">
        <v>1234</v>
      </c>
      <c r="E73" s="1474">
        <v>50</v>
      </c>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E73" s="303"/>
      <c r="BF73" s="303"/>
      <c r="BG73" s="303"/>
      <c r="BH73" s="303"/>
      <c r="BI73" s="303"/>
      <c r="BJ73" s="303"/>
      <c r="BK73" s="303"/>
      <c r="BL73" s="303"/>
      <c r="BM73" s="303"/>
      <c r="BN73" s="303"/>
      <c r="BO73" s="303"/>
      <c r="BP73" s="303"/>
      <c r="BQ73" s="303"/>
      <c r="BR73" s="303"/>
      <c r="BS73" s="303"/>
      <c r="BT73" s="303"/>
      <c r="BU73" s="303"/>
      <c r="BV73" s="303"/>
      <c r="BW73" s="303"/>
      <c r="BX73" s="303"/>
      <c r="BY73" s="303"/>
      <c r="BZ73" s="303"/>
      <c r="CA73" s="303"/>
      <c r="CB73" s="303"/>
      <c r="CC73" s="303"/>
      <c r="CD73" s="303"/>
      <c r="CE73" s="303"/>
      <c r="CF73" s="303"/>
      <c r="CG73" s="303"/>
      <c r="CH73" s="303"/>
      <c r="CI73" s="303"/>
      <c r="CJ73" s="303"/>
      <c r="CK73" s="303"/>
      <c r="CL73" s="303"/>
      <c r="CM73" s="303"/>
      <c r="CN73" s="303"/>
      <c r="CO73" s="303"/>
      <c r="CP73" s="303"/>
      <c r="CQ73" s="303"/>
      <c r="CR73" s="303"/>
      <c r="CS73" s="303"/>
      <c r="CT73" s="303"/>
      <c r="CU73" s="303"/>
      <c r="CV73" s="303"/>
      <c r="CW73" s="303"/>
      <c r="CX73" s="303"/>
      <c r="CY73" s="303"/>
      <c r="CZ73" s="303"/>
      <c r="DA73" s="303"/>
      <c r="DB73" s="303"/>
      <c r="DC73" s="303"/>
      <c r="DD73" s="303"/>
      <c r="DE73" s="303"/>
      <c r="DF73" s="303"/>
      <c r="DG73" s="303"/>
      <c r="DH73" s="303"/>
      <c r="DI73" s="303"/>
      <c r="DJ73" s="303"/>
      <c r="DK73" s="303"/>
      <c r="DL73" s="303"/>
      <c r="DM73" s="303"/>
      <c r="DN73" s="303"/>
      <c r="DO73" s="303"/>
      <c r="DP73" s="303"/>
      <c r="DQ73" s="303"/>
      <c r="DR73" s="303"/>
      <c r="DS73" s="303"/>
      <c r="DT73" s="303"/>
      <c r="DU73" s="303"/>
      <c r="DV73" s="303"/>
      <c r="DW73" s="303"/>
      <c r="DX73" s="303"/>
      <c r="DY73" s="303"/>
      <c r="DZ73" s="303"/>
      <c r="EA73" s="303"/>
      <c r="EB73" s="303"/>
      <c r="EC73" s="303"/>
      <c r="ED73" s="303"/>
      <c r="EE73" s="303"/>
      <c r="EF73" s="303"/>
      <c r="EG73" s="303"/>
      <c r="EH73" s="303"/>
      <c r="EI73" s="303"/>
      <c r="EJ73" s="303"/>
      <c r="EK73" s="303"/>
      <c r="EL73" s="303"/>
      <c r="EM73" s="303"/>
      <c r="EN73" s="303"/>
      <c r="EO73" s="303"/>
      <c r="EP73" s="303"/>
      <c r="EQ73" s="303"/>
      <c r="ER73" s="303"/>
      <c r="ES73" s="303"/>
      <c r="ET73" s="303"/>
      <c r="EU73" s="303"/>
      <c r="EV73" s="303"/>
      <c r="EW73" s="303"/>
      <c r="EX73" s="303"/>
      <c r="EY73" s="303"/>
      <c r="EZ73" s="303"/>
      <c r="FA73" s="303"/>
      <c r="FB73" s="303"/>
      <c r="FC73" s="303"/>
      <c r="FD73" s="303"/>
      <c r="FE73" s="303"/>
      <c r="FF73" s="303"/>
      <c r="FG73" s="303"/>
      <c r="FH73" s="303"/>
      <c r="FI73" s="303"/>
      <c r="FJ73" s="303"/>
      <c r="FK73" s="303"/>
      <c r="FL73" s="303"/>
      <c r="FM73" s="303"/>
      <c r="FN73" s="303"/>
      <c r="FO73" s="303"/>
      <c r="FP73" s="303"/>
      <c r="FQ73" s="303"/>
      <c r="FR73" s="303"/>
      <c r="FS73" s="303"/>
      <c r="FT73" s="303"/>
      <c r="FU73" s="303"/>
      <c r="FV73" s="303"/>
      <c r="FW73" s="303"/>
      <c r="FX73" s="303"/>
      <c r="FY73" s="303"/>
      <c r="FZ73" s="303"/>
      <c r="GA73" s="303"/>
      <c r="GB73" s="303"/>
      <c r="GC73" s="303"/>
      <c r="GD73" s="303"/>
      <c r="GE73" s="303"/>
      <c r="GF73" s="303"/>
      <c r="GG73" s="303"/>
      <c r="GH73" s="303"/>
      <c r="GI73" s="303"/>
      <c r="GJ73" s="303"/>
      <c r="GK73" s="303"/>
      <c r="GL73" s="303"/>
      <c r="GM73" s="303"/>
      <c r="GN73" s="303"/>
      <c r="GO73" s="303"/>
      <c r="GP73" s="303"/>
      <c r="GQ73" s="303"/>
      <c r="GR73" s="303"/>
      <c r="GS73" s="303"/>
      <c r="GT73" s="303"/>
      <c r="GU73" s="303"/>
      <c r="GV73" s="303"/>
      <c r="GW73" s="303"/>
      <c r="GX73" s="303"/>
      <c r="GY73" s="303"/>
      <c r="GZ73" s="303"/>
      <c r="HA73" s="303"/>
      <c r="HB73" s="303"/>
      <c r="HC73" s="303"/>
      <c r="HD73" s="303"/>
      <c r="HE73" s="303"/>
      <c r="HF73" s="303"/>
      <c r="HG73" s="303"/>
      <c r="HH73" s="303"/>
      <c r="HI73" s="303"/>
      <c r="HJ73" s="303"/>
      <c r="HK73" s="303"/>
      <c r="HL73" s="303"/>
      <c r="HM73" s="303"/>
      <c r="HN73" s="303"/>
      <c r="HO73" s="303"/>
      <c r="HP73" s="303"/>
      <c r="HQ73" s="303"/>
      <c r="HR73" s="303"/>
      <c r="HS73" s="303"/>
      <c r="HT73" s="303"/>
      <c r="HU73" s="303"/>
      <c r="HV73" s="303"/>
      <c r="HW73" s="303"/>
      <c r="HX73" s="303"/>
      <c r="HY73" s="303"/>
      <c r="HZ73" s="303"/>
      <c r="IA73" s="303"/>
      <c r="IB73" s="303"/>
      <c r="IC73" s="303"/>
      <c r="ID73" s="303"/>
      <c r="IE73" s="303"/>
      <c r="IF73" s="303"/>
      <c r="IG73" s="303"/>
      <c r="IH73" s="303"/>
      <c r="II73" s="303"/>
      <c r="IJ73" s="303"/>
      <c r="IK73" s="303"/>
      <c r="IL73" s="303"/>
      <c r="IM73" s="303"/>
      <c r="IN73" s="303"/>
      <c r="IO73" s="303"/>
      <c r="IP73" s="303"/>
      <c r="IQ73" s="303"/>
      <c r="IR73" s="303"/>
      <c r="IS73" s="303"/>
      <c r="IT73" s="303"/>
      <c r="IU73" s="303"/>
      <c r="IV73" s="303"/>
    </row>
    <row r="74" spans="1:256" ht="17.25">
      <c r="A74" s="674">
        <v>69</v>
      </c>
      <c r="B74" s="303"/>
      <c r="C74" s="303"/>
      <c r="D74" s="295" t="s">
        <v>1342</v>
      </c>
      <c r="E74" s="1474">
        <v>120</v>
      </c>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E74" s="303"/>
      <c r="BF74" s="303"/>
      <c r="BG74" s="303"/>
      <c r="BH74" s="303"/>
      <c r="BI74" s="303"/>
      <c r="BJ74" s="303"/>
      <c r="BK74" s="303"/>
      <c r="BL74" s="303"/>
      <c r="BM74" s="303"/>
      <c r="BN74" s="303"/>
      <c r="BO74" s="303"/>
      <c r="BP74" s="303"/>
      <c r="BQ74" s="303"/>
      <c r="BR74" s="303"/>
      <c r="BS74" s="303"/>
      <c r="BT74" s="303"/>
      <c r="BU74" s="303"/>
      <c r="BV74" s="303"/>
      <c r="BW74" s="303"/>
      <c r="BX74" s="303"/>
      <c r="BY74" s="303"/>
      <c r="BZ74" s="303"/>
      <c r="CA74" s="303"/>
      <c r="CB74" s="303"/>
      <c r="CC74" s="303"/>
      <c r="CD74" s="303"/>
      <c r="CE74" s="303"/>
      <c r="CF74" s="303"/>
      <c r="CG74" s="303"/>
      <c r="CH74" s="303"/>
      <c r="CI74" s="303"/>
      <c r="CJ74" s="303"/>
      <c r="CK74" s="303"/>
      <c r="CL74" s="303"/>
      <c r="CM74" s="303"/>
      <c r="CN74" s="303"/>
      <c r="CO74" s="303"/>
      <c r="CP74" s="303"/>
      <c r="CQ74" s="303"/>
      <c r="CR74" s="303"/>
      <c r="CS74" s="303"/>
      <c r="CT74" s="303"/>
      <c r="CU74" s="303"/>
      <c r="CV74" s="303"/>
      <c r="CW74" s="303"/>
      <c r="CX74" s="303"/>
      <c r="CY74" s="303"/>
      <c r="CZ74" s="303"/>
      <c r="DA74" s="303"/>
      <c r="DB74" s="303"/>
      <c r="DC74" s="303"/>
      <c r="DD74" s="303"/>
      <c r="DE74" s="303"/>
      <c r="DF74" s="303"/>
      <c r="DG74" s="303"/>
      <c r="DH74" s="303"/>
      <c r="DI74" s="303"/>
      <c r="DJ74" s="303"/>
      <c r="DK74" s="303"/>
      <c r="DL74" s="303"/>
      <c r="DM74" s="303"/>
      <c r="DN74" s="303"/>
      <c r="DO74" s="303"/>
      <c r="DP74" s="303"/>
      <c r="DQ74" s="303"/>
      <c r="DR74" s="303"/>
      <c r="DS74" s="303"/>
      <c r="DT74" s="303"/>
      <c r="DU74" s="303"/>
      <c r="DV74" s="303"/>
      <c r="DW74" s="303"/>
      <c r="DX74" s="303"/>
      <c r="DY74" s="303"/>
      <c r="DZ74" s="303"/>
      <c r="EA74" s="303"/>
      <c r="EB74" s="303"/>
      <c r="EC74" s="303"/>
      <c r="ED74" s="303"/>
      <c r="EE74" s="303"/>
      <c r="EF74" s="303"/>
      <c r="EG74" s="303"/>
      <c r="EH74" s="303"/>
      <c r="EI74" s="303"/>
      <c r="EJ74" s="303"/>
      <c r="EK74" s="303"/>
      <c r="EL74" s="303"/>
      <c r="EM74" s="303"/>
      <c r="EN74" s="303"/>
      <c r="EO74" s="303"/>
      <c r="EP74" s="303"/>
      <c r="EQ74" s="303"/>
      <c r="ER74" s="303"/>
      <c r="ES74" s="303"/>
      <c r="ET74" s="303"/>
      <c r="EU74" s="303"/>
      <c r="EV74" s="303"/>
      <c r="EW74" s="303"/>
      <c r="EX74" s="303"/>
      <c r="EY74" s="303"/>
      <c r="EZ74" s="303"/>
      <c r="FA74" s="303"/>
      <c r="FB74" s="303"/>
      <c r="FC74" s="303"/>
      <c r="FD74" s="303"/>
      <c r="FE74" s="303"/>
      <c r="FF74" s="303"/>
      <c r="FG74" s="303"/>
      <c r="FH74" s="303"/>
      <c r="FI74" s="303"/>
      <c r="FJ74" s="303"/>
      <c r="FK74" s="303"/>
      <c r="FL74" s="303"/>
      <c r="FM74" s="303"/>
      <c r="FN74" s="303"/>
      <c r="FO74" s="303"/>
      <c r="FP74" s="303"/>
      <c r="FQ74" s="303"/>
      <c r="FR74" s="303"/>
      <c r="FS74" s="303"/>
      <c r="FT74" s="303"/>
      <c r="FU74" s="303"/>
      <c r="FV74" s="303"/>
      <c r="FW74" s="303"/>
      <c r="FX74" s="303"/>
      <c r="FY74" s="303"/>
      <c r="FZ74" s="303"/>
      <c r="GA74" s="303"/>
      <c r="GB74" s="303"/>
      <c r="GC74" s="303"/>
      <c r="GD74" s="303"/>
      <c r="GE74" s="303"/>
      <c r="GF74" s="303"/>
      <c r="GG74" s="303"/>
      <c r="GH74" s="303"/>
      <c r="GI74" s="303"/>
      <c r="GJ74" s="303"/>
      <c r="GK74" s="303"/>
      <c r="GL74" s="303"/>
      <c r="GM74" s="303"/>
      <c r="GN74" s="303"/>
      <c r="GO74" s="303"/>
      <c r="GP74" s="303"/>
      <c r="GQ74" s="303"/>
      <c r="GR74" s="303"/>
      <c r="GS74" s="303"/>
      <c r="GT74" s="303"/>
      <c r="GU74" s="303"/>
      <c r="GV74" s="303"/>
      <c r="GW74" s="303"/>
      <c r="GX74" s="303"/>
      <c r="GY74" s="303"/>
      <c r="GZ74" s="303"/>
      <c r="HA74" s="303"/>
      <c r="HB74" s="303"/>
      <c r="HC74" s="303"/>
      <c r="HD74" s="303"/>
      <c r="HE74" s="303"/>
      <c r="HF74" s="303"/>
      <c r="HG74" s="303"/>
      <c r="HH74" s="303"/>
      <c r="HI74" s="303"/>
      <c r="HJ74" s="303"/>
      <c r="HK74" s="303"/>
      <c r="HL74" s="303"/>
      <c r="HM74" s="303"/>
      <c r="HN74" s="303"/>
      <c r="HO74" s="303"/>
      <c r="HP74" s="303"/>
      <c r="HQ74" s="303"/>
      <c r="HR74" s="303"/>
      <c r="HS74" s="303"/>
      <c r="HT74" s="303"/>
      <c r="HU74" s="303"/>
      <c r="HV74" s="303"/>
      <c r="HW74" s="303"/>
      <c r="HX74" s="303"/>
      <c r="HY74" s="303"/>
      <c r="HZ74" s="303"/>
      <c r="IA74" s="303"/>
      <c r="IB74" s="303"/>
      <c r="IC74" s="303"/>
      <c r="ID74" s="303"/>
      <c r="IE74" s="303"/>
      <c r="IF74" s="303"/>
      <c r="IG74" s="303"/>
      <c r="IH74" s="303"/>
      <c r="II74" s="303"/>
      <c r="IJ74" s="303"/>
      <c r="IK74" s="303"/>
      <c r="IL74" s="303"/>
      <c r="IM74" s="303"/>
      <c r="IN74" s="303"/>
      <c r="IO74" s="303"/>
      <c r="IP74" s="303"/>
      <c r="IQ74" s="303"/>
      <c r="IR74" s="303"/>
      <c r="IS74" s="303"/>
      <c r="IT74" s="303"/>
      <c r="IU74" s="303"/>
      <c r="IV74" s="303"/>
    </row>
    <row r="75" spans="1:256" ht="17.25" customHeight="1">
      <c r="A75" s="948">
        <v>70</v>
      </c>
      <c r="B75" s="303"/>
      <c r="C75" s="303"/>
      <c r="D75" s="295" t="s">
        <v>1235</v>
      </c>
      <c r="E75" s="1474">
        <v>100</v>
      </c>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3"/>
      <c r="AY75" s="303"/>
      <c r="AZ75" s="303"/>
      <c r="BA75" s="303"/>
      <c r="BB75" s="303"/>
      <c r="BC75" s="303"/>
      <c r="BD75" s="303"/>
      <c r="BE75" s="303"/>
      <c r="BF75" s="303"/>
      <c r="BG75" s="303"/>
      <c r="BH75" s="303"/>
      <c r="BI75" s="303"/>
      <c r="BJ75" s="303"/>
      <c r="BK75" s="303"/>
      <c r="BL75" s="303"/>
      <c r="BM75" s="303"/>
      <c r="BN75" s="303"/>
      <c r="BO75" s="303"/>
      <c r="BP75" s="303"/>
      <c r="BQ75" s="303"/>
      <c r="BR75" s="303"/>
      <c r="BS75" s="303"/>
      <c r="BT75" s="303"/>
      <c r="BU75" s="303"/>
      <c r="BV75" s="303"/>
      <c r="BW75" s="303"/>
      <c r="BX75" s="303"/>
      <c r="BY75" s="303"/>
      <c r="BZ75" s="303"/>
      <c r="CA75" s="303"/>
      <c r="CB75" s="303"/>
      <c r="CC75" s="303"/>
      <c r="CD75" s="303"/>
      <c r="CE75" s="303"/>
      <c r="CF75" s="303"/>
      <c r="CG75" s="303"/>
      <c r="CH75" s="303"/>
      <c r="CI75" s="303"/>
      <c r="CJ75" s="303"/>
      <c r="CK75" s="303"/>
      <c r="CL75" s="303"/>
      <c r="CM75" s="303"/>
      <c r="CN75" s="303"/>
      <c r="CO75" s="303"/>
      <c r="CP75" s="303"/>
      <c r="CQ75" s="303"/>
      <c r="CR75" s="303"/>
      <c r="CS75" s="303"/>
      <c r="CT75" s="303"/>
      <c r="CU75" s="303"/>
      <c r="CV75" s="303"/>
      <c r="CW75" s="303"/>
      <c r="CX75" s="303"/>
      <c r="CY75" s="303"/>
      <c r="CZ75" s="303"/>
      <c r="DA75" s="303"/>
      <c r="DB75" s="303"/>
      <c r="DC75" s="303"/>
      <c r="DD75" s="303"/>
      <c r="DE75" s="303"/>
      <c r="DF75" s="303"/>
      <c r="DG75" s="303"/>
      <c r="DH75" s="303"/>
      <c r="DI75" s="303"/>
      <c r="DJ75" s="303"/>
      <c r="DK75" s="303"/>
      <c r="DL75" s="303"/>
      <c r="DM75" s="303"/>
      <c r="DN75" s="303"/>
      <c r="DO75" s="303"/>
      <c r="DP75" s="303"/>
      <c r="DQ75" s="303"/>
      <c r="DR75" s="303"/>
      <c r="DS75" s="303"/>
      <c r="DT75" s="303"/>
      <c r="DU75" s="303"/>
      <c r="DV75" s="303"/>
      <c r="DW75" s="303"/>
      <c r="DX75" s="303"/>
      <c r="DY75" s="303"/>
      <c r="DZ75" s="303"/>
      <c r="EA75" s="303"/>
      <c r="EB75" s="303"/>
      <c r="EC75" s="303"/>
      <c r="ED75" s="303"/>
      <c r="EE75" s="303"/>
      <c r="EF75" s="303"/>
      <c r="EG75" s="303"/>
      <c r="EH75" s="303"/>
      <c r="EI75" s="303"/>
      <c r="EJ75" s="303"/>
      <c r="EK75" s="303"/>
      <c r="EL75" s="303"/>
      <c r="EM75" s="303"/>
      <c r="EN75" s="303"/>
      <c r="EO75" s="303"/>
      <c r="EP75" s="303"/>
      <c r="EQ75" s="303"/>
      <c r="ER75" s="303"/>
      <c r="ES75" s="303"/>
      <c r="ET75" s="303"/>
      <c r="EU75" s="303"/>
      <c r="EV75" s="303"/>
      <c r="EW75" s="303"/>
      <c r="EX75" s="303"/>
      <c r="EY75" s="303"/>
      <c r="EZ75" s="303"/>
      <c r="FA75" s="303"/>
      <c r="FB75" s="303"/>
      <c r="FC75" s="303"/>
      <c r="FD75" s="303"/>
      <c r="FE75" s="303"/>
      <c r="FF75" s="303"/>
      <c r="FG75" s="303"/>
      <c r="FH75" s="303"/>
      <c r="FI75" s="303"/>
      <c r="FJ75" s="303"/>
      <c r="FK75" s="303"/>
      <c r="FL75" s="303"/>
      <c r="FM75" s="303"/>
      <c r="FN75" s="303"/>
      <c r="FO75" s="303"/>
      <c r="FP75" s="303"/>
      <c r="FQ75" s="303"/>
      <c r="FR75" s="303"/>
      <c r="FS75" s="303"/>
      <c r="FT75" s="303"/>
      <c r="FU75" s="303"/>
      <c r="FV75" s="303"/>
      <c r="FW75" s="303"/>
      <c r="FX75" s="303"/>
      <c r="FY75" s="303"/>
      <c r="FZ75" s="303"/>
      <c r="GA75" s="303"/>
      <c r="GB75" s="303"/>
      <c r="GC75" s="303"/>
      <c r="GD75" s="303"/>
      <c r="GE75" s="303"/>
      <c r="GF75" s="303"/>
      <c r="GG75" s="303"/>
      <c r="GH75" s="303"/>
      <c r="GI75" s="303"/>
      <c r="GJ75" s="303"/>
      <c r="GK75" s="303"/>
      <c r="GL75" s="303"/>
      <c r="GM75" s="303"/>
      <c r="GN75" s="303"/>
      <c r="GO75" s="303"/>
      <c r="GP75" s="303"/>
      <c r="GQ75" s="303"/>
      <c r="GR75" s="303"/>
      <c r="GS75" s="303"/>
      <c r="GT75" s="303"/>
      <c r="GU75" s="303"/>
      <c r="GV75" s="303"/>
      <c r="GW75" s="303"/>
      <c r="GX75" s="303"/>
      <c r="GY75" s="303"/>
      <c r="GZ75" s="303"/>
      <c r="HA75" s="303"/>
      <c r="HB75" s="303"/>
      <c r="HC75" s="303"/>
      <c r="HD75" s="303"/>
      <c r="HE75" s="303"/>
      <c r="HF75" s="303"/>
      <c r="HG75" s="303"/>
      <c r="HH75" s="303"/>
      <c r="HI75" s="303"/>
      <c r="HJ75" s="303"/>
      <c r="HK75" s="303"/>
      <c r="HL75" s="303"/>
      <c r="HM75" s="303"/>
      <c r="HN75" s="303"/>
      <c r="HO75" s="303"/>
      <c r="HP75" s="303"/>
      <c r="HQ75" s="303"/>
      <c r="HR75" s="303"/>
      <c r="HS75" s="303"/>
      <c r="HT75" s="303"/>
      <c r="HU75" s="303"/>
      <c r="HV75" s="303"/>
      <c r="HW75" s="303"/>
      <c r="HX75" s="303"/>
      <c r="HY75" s="303"/>
      <c r="HZ75" s="303"/>
      <c r="IA75" s="303"/>
      <c r="IB75" s="303"/>
      <c r="IC75" s="303"/>
      <c r="ID75" s="303"/>
      <c r="IE75" s="303"/>
      <c r="IF75" s="303"/>
      <c r="IG75" s="303"/>
      <c r="IH75" s="303"/>
      <c r="II75" s="303"/>
      <c r="IJ75" s="303"/>
      <c r="IK75" s="303"/>
      <c r="IL75" s="303"/>
      <c r="IM75" s="303"/>
      <c r="IN75" s="303"/>
      <c r="IO75" s="303"/>
      <c r="IP75" s="303"/>
      <c r="IQ75" s="303"/>
      <c r="IR75" s="303"/>
      <c r="IS75" s="303"/>
      <c r="IT75" s="303"/>
      <c r="IU75" s="303"/>
      <c r="IV75" s="303"/>
    </row>
    <row r="76" spans="1:256" ht="17.25" customHeight="1">
      <c r="A76" s="675">
        <v>71</v>
      </c>
      <c r="B76" s="303"/>
      <c r="C76" s="303"/>
      <c r="D76" s="295" t="s">
        <v>1236</v>
      </c>
      <c r="E76" s="1474">
        <v>50</v>
      </c>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c r="BA76" s="303"/>
      <c r="BB76" s="303"/>
      <c r="BC76" s="303"/>
      <c r="BD76" s="303"/>
      <c r="BE76" s="303"/>
      <c r="BF76" s="303"/>
      <c r="BG76" s="303"/>
      <c r="BH76" s="303"/>
      <c r="BI76" s="303"/>
      <c r="BJ76" s="303"/>
      <c r="BK76" s="303"/>
      <c r="BL76" s="303"/>
      <c r="BM76" s="303"/>
      <c r="BN76" s="303"/>
      <c r="BO76" s="303"/>
      <c r="BP76" s="303"/>
      <c r="BQ76" s="303"/>
      <c r="BR76" s="303"/>
      <c r="BS76" s="303"/>
      <c r="BT76" s="303"/>
      <c r="BU76" s="303"/>
      <c r="BV76" s="303"/>
      <c r="BW76" s="303"/>
      <c r="BX76" s="303"/>
      <c r="BY76" s="303"/>
      <c r="BZ76" s="303"/>
      <c r="CA76" s="303"/>
      <c r="CB76" s="303"/>
      <c r="CC76" s="303"/>
      <c r="CD76" s="303"/>
      <c r="CE76" s="303"/>
      <c r="CF76" s="303"/>
      <c r="CG76" s="303"/>
      <c r="CH76" s="303"/>
      <c r="CI76" s="303"/>
      <c r="CJ76" s="303"/>
      <c r="CK76" s="303"/>
      <c r="CL76" s="303"/>
      <c r="CM76" s="303"/>
      <c r="CN76" s="303"/>
      <c r="CO76" s="303"/>
      <c r="CP76" s="303"/>
      <c r="CQ76" s="303"/>
      <c r="CR76" s="303"/>
      <c r="CS76" s="303"/>
      <c r="CT76" s="303"/>
      <c r="CU76" s="303"/>
      <c r="CV76" s="303"/>
      <c r="CW76" s="303"/>
      <c r="CX76" s="303"/>
      <c r="CY76" s="303"/>
      <c r="CZ76" s="303"/>
      <c r="DA76" s="303"/>
      <c r="DB76" s="303"/>
      <c r="DC76" s="303"/>
      <c r="DD76" s="303"/>
      <c r="DE76" s="303"/>
      <c r="DF76" s="303"/>
      <c r="DG76" s="303"/>
      <c r="DH76" s="303"/>
      <c r="DI76" s="303"/>
      <c r="DJ76" s="303"/>
      <c r="DK76" s="303"/>
      <c r="DL76" s="303"/>
      <c r="DM76" s="303"/>
      <c r="DN76" s="303"/>
      <c r="DO76" s="303"/>
      <c r="DP76" s="303"/>
      <c r="DQ76" s="303"/>
      <c r="DR76" s="303"/>
      <c r="DS76" s="303"/>
      <c r="DT76" s="303"/>
      <c r="DU76" s="303"/>
      <c r="DV76" s="303"/>
      <c r="DW76" s="303"/>
      <c r="DX76" s="303"/>
      <c r="DY76" s="303"/>
      <c r="DZ76" s="303"/>
      <c r="EA76" s="303"/>
      <c r="EB76" s="303"/>
      <c r="EC76" s="303"/>
      <c r="ED76" s="303"/>
      <c r="EE76" s="303"/>
      <c r="EF76" s="303"/>
      <c r="EG76" s="303"/>
      <c r="EH76" s="303"/>
      <c r="EI76" s="303"/>
      <c r="EJ76" s="303"/>
      <c r="EK76" s="303"/>
      <c r="EL76" s="303"/>
      <c r="EM76" s="303"/>
      <c r="EN76" s="303"/>
      <c r="EO76" s="303"/>
      <c r="EP76" s="303"/>
      <c r="EQ76" s="303"/>
      <c r="ER76" s="303"/>
      <c r="ES76" s="303"/>
      <c r="ET76" s="303"/>
      <c r="EU76" s="303"/>
      <c r="EV76" s="303"/>
      <c r="EW76" s="303"/>
      <c r="EX76" s="303"/>
      <c r="EY76" s="303"/>
      <c r="EZ76" s="303"/>
      <c r="FA76" s="303"/>
      <c r="FB76" s="303"/>
      <c r="FC76" s="303"/>
      <c r="FD76" s="303"/>
      <c r="FE76" s="303"/>
      <c r="FF76" s="303"/>
      <c r="FG76" s="303"/>
      <c r="FH76" s="303"/>
      <c r="FI76" s="303"/>
      <c r="FJ76" s="303"/>
      <c r="FK76" s="303"/>
      <c r="FL76" s="303"/>
      <c r="FM76" s="303"/>
      <c r="FN76" s="303"/>
      <c r="FO76" s="303"/>
      <c r="FP76" s="303"/>
      <c r="FQ76" s="303"/>
      <c r="FR76" s="303"/>
      <c r="FS76" s="303"/>
      <c r="FT76" s="303"/>
      <c r="FU76" s="303"/>
      <c r="FV76" s="303"/>
      <c r="FW76" s="303"/>
      <c r="FX76" s="303"/>
      <c r="FY76" s="303"/>
      <c r="FZ76" s="303"/>
      <c r="GA76" s="303"/>
      <c r="GB76" s="303"/>
      <c r="GC76" s="303"/>
      <c r="GD76" s="303"/>
      <c r="GE76" s="303"/>
      <c r="GF76" s="303"/>
      <c r="GG76" s="303"/>
      <c r="GH76" s="303"/>
      <c r="GI76" s="303"/>
      <c r="GJ76" s="303"/>
      <c r="GK76" s="303"/>
      <c r="GL76" s="303"/>
      <c r="GM76" s="303"/>
      <c r="GN76" s="303"/>
      <c r="GO76" s="303"/>
      <c r="GP76" s="303"/>
      <c r="GQ76" s="303"/>
      <c r="GR76" s="303"/>
      <c r="GS76" s="303"/>
      <c r="GT76" s="303"/>
      <c r="GU76" s="303"/>
      <c r="GV76" s="303"/>
      <c r="GW76" s="303"/>
      <c r="GX76" s="303"/>
      <c r="GY76" s="303"/>
      <c r="GZ76" s="303"/>
      <c r="HA76" s="303"/>
      <c r="HB76" s="303"/>
      <c r="HC76" s="303"/>
      <c r="HD76" s="303"/>
      <c r="HE76" s="303"/>
      <c r="HF76" s="303"/>
      <c r="HG76" s="303"/>
      <c r="HH76" s="303"/>
      <c r="HI76" s="303"/>
      <c r="HJ76" s="303"/>
      <c r="HK76" s="303"/>
      <c r="HL76" s="303"/>
      <c r="HM76" s="303"/>
      <c r="HN76" s="303"/>
      <c r="HO76" s="303"/>
      <c r="HP76" s="303"/>
      <c r="HQ76" s="303"/>
      <c r="HR76" s="303"/>
      <c r="HS76" s="303"/>
      <c r="HT76" s="303"/>
      <c r="HU76" s="303"/>
      <c r="HV76" s="303"/>
      <c r="HW76" s="303"/>
      <c r="HX76" s="303"/>
      <c r="HY76" s="303"/>
      <c r="HZ76" s="303"/>
      <c r="IA76" s="303"/>
      <c r="IB76" s="303"/>
      <c r="IC76" s="303"/>
      <c r="ID76" s="303"/>
      <c r="IE76" s="303"/>
      <c r="IF76" s="303"/>
      <c r="IG76" s="303"/>
      <c r="IH76" s="303"/>
      <c r="II76" s="303"/>
      <c r="IJ76" s="303"/>
      <c r="IK76" s="303"/>
      <c r="IL76" s="303"/>
      <c r="IM76" s="303"/>
      <c r="IN76" s="303"/>
      <c r="IO76" s="303"/>
      <c r="IP76" s="303"/>
      <c r="IQ76" s="303"/>
      <c r="IR76" s="303"/>
      <c r="IS76" s="303"/>
      <c r="IT76" s="303"/>
      <c r="IU76" s="303"/>
      <c r="IV76" s="303"/>
    </row>
    <row r="77" spans="1:256" ht="17.25">
      <c r="A77" s="674">
        <v>72</v>
      </c>
      <c r="B77" s="303"/>
      <c r="C77" s="303"/>
      <c r="D77" s="295" t="s">
        <v>1237</v>
      </c>
      <c r="E77" s="1474">
        <v>80</v>
      </c>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3"/>
      <c r="AY77" s="303"/>
      <c r="AZ77" s="303"/>
      <c r="BA77" s="303"/>
      <c r="BB77" s="303"/>
      <c r="BC77" s="303"/>
      <c r="BD77" s="303"/>
      <c r="BE77" s="303"/>
      <c r="BF77" s="303"/>
      <c r="BG77" s="303"/>
      <c r="BH77" s="303"/>
      <c r="BI77" s="303"/>
      <c r="BJ77" s="303"/>
      <c r="BK77" s="303"/>
      <c r="BL77" s="303"/>
      <c r="BM77" s="303"/>
      <c r="BN77" s="303"/>
      <c r="BO77" s="303"/>
      <c r="BP77" s="303"/>
      <c r="BQ77" s="303"/>
      <c r="BR77" s="303"/>
      <c r="BS77" s="303"/>
      <c r="BT77" s="303"/>
      <c r="BU77" s="303"/>
      <c r="BV77" s="303"/>
      <c r="BW77" s="303"/>
      <c r="BX77" s="303"/>
      <c r="BY77" s="303"/>
      <c r="BZ77" s="303"/>
      <c r="CA77" s="303"/>
      <c r="CB77" s="303"/>
      <c r="CC77" s="303"/>
      <c r="CD77" s="303"/>
      <c r="CE77" s="303"/>
      <c r="CF77" s="303"/>
      <c r="CG77" s="303"/>
      <c r="CH77" s="303"/>
      <c r="CI77" s="303"/>
      <c r="CJ77" s="303"/>
      <c r="CK77" s="303"/>
      <c r="CL77" s="303"/>
      <c r="CM77" s="303"/>
      <c r="CN77" s="303"/>
      <c r="CO77" s="303"/>
      <c r="CP77" s="303"/>
      <c r="CQ77" s="303"/>
      <c r="CR77" s="303"/>
      <c r="CS77" s="303"/>
      <c r="CT77" s="303"/>
      <c r="CU77" s="303"/>
      <c r="CV77" s="303"/>
      <c r="CW77" s="303"/>
      <c r="CX77" s="303"/>
      <c r="CY77" s="303"/>
      <c r="CZ77" s="303"/>
      <c r="DA77" s="303"/>
      <c r="DB77" s="303"/>
      <c r="DC77" s="303"/>
      <c r="DD77" s="303"/>
      <c r="DE77" s="303"/>
      <c r="DF77" s="303"/>
      <c r="DG77" s="303"/>
      <c r="DH77" s="303"/>
      <c r="DI77" s="303"/>
      <c r="DJ77" s="303"/>
      <c r="DK77" s="303"/>
      <c r="DL77" s="303"/>
      <c r="DM77" s="303"/>
      <c r="DN77" s="303"/>
      <c r="DO77" s="303"/>
      <c r="DP77" s="303"/>
      <c r="DQ77" s="303"/>
      <c r="DR77" s="303"/>
      <c r="DS77" s="303"/>
      <c r="DT77" s="303"/>
      <c r="DU77" s="303"/>
      <c r="DV77" s="303"/>
      <c r="DW77" s="303"/>
      <c r="DX77" s="303"/>
      <c r="DY77" s="303"/>
      <c r="DZ77" s="303"/>
      <c r="EA77" s="303"/>
      <c r="EB77" s="303"/>
      <c r="EC77" s="303"/>
      <c r="ED77" s="303"/>
      <c r="EE77" s="303"/>
      <c r="EF77" s="303"/>
      <c r="EG77" s="303"/>
      <c r="EH77" s="303"/>
      <c r="EI77" s="303"/>
      <c r="EJ77" s="303"/>
      <c r="EK77" s="303"/>
      <c r="EL77" s="303"/>
      <c r="EM77" s="303"/>
      <c r="EN77" s="303"/>
      <c r="EO77" s="303"/>
      <c r="EP77" s="303"/>
      <c r="EQ77" s="303"/>
      <c r="ER77" s="303"/>
      <c r="ES77" s="303"/>
      <c r="ET77" s="303"/>
      <c r="EU77" s="303"/>
      <c r="EV77" s="303"/>
      <c r="EW77" s="303"/>
      <c r="EX77" s="303"/>
      <c r="EY77" s="303"/>
      <c r="EZ77" s="303"/>
      <c r="FA77" s="303"/>
      <c r="FB77" s="303"/>
      <c r="FC77" s="303"/>
      <c r="FD77" s="303"/>
      <c r="FE77" s="303"/>
      <c r="FF77" s="303"/>
      <c r="FG77" s="303"/>
      <c r="FH77" s="303"/>
      <c r="FI77" s="303"/>
      <c r="FJ77" s="303"/>
      <c r="FK77" s="303"/>
      <c r="FL77" s="303"/>
      <c r="FM77" s="303"/>
      <c r="FN77" s="303"/>
      <c r="FO77" s="303"/>
      <c r="FP77" s="303"/>
      <c r="FQ77" s="303"/>
      <c r="FR77" s="303"/>
      <c r="FS77" s="303"/>
      <c r="FT77" s="303"/>
      <c r="FU77" s="303"/>
      <c r="FV77" s="303"/>
      <c r="FW77" s="303"/>
      <c r="FX77" s="303"/>
      <c r="FY77" s="303"/>
      <c r="FZ77" s="303"/>
      <c r="GA77" s="303"/>
      <c r="GB77" s="303"/>
      <c r="GC77" s="303"/>
      <c r="GD77" s="303"/>
      <c r="GE77" s="303"/>
      <c r="GF77" s="303"/>
      <c r="GG77" s="303"/>
      <c r="GH77" s="303"/>
      <c r="GI77" s="303"/>
      <c r="GJ77" s="303"/>
      <c r="GK77" s="303"/>
      <c r="GL77" s="303"/>
      <c r="GM77" s="303"/>
      <c r="GN77" s="303"/>
      <c r="GO77" s="303"/>
      <c r="GP77" s="303"/>
      <c r="GQ77" s="303"/>
      <c r="GR77" s="303"/>
      <c r="GS77" s="303"/>
      <c r="GT77" s="303"/>
      <c r="GU77" s="303"/>
      <c r="GV77" s="303"/>
      <c r="GW77" s="303"/>
      <c r="GX77" s="303"/>
      <c r="GY77" s="303"/>
      <c r="GZ77" s="303"/>
      <c r="HA77" s="303"/>
      <c r="HB77" s="303"/>
      <c r="HC77" s="303"/>
      <c r="HD77" s="303"/>
      <c r="HE77" s="303"/>
      <c r="HF77" s="303"/>
      <c r="HG77" s="303"/>
      <c r="HH77" s="303"/>
      <c r="HI77" s="303"/>
      <c r="HJ77" s="303"/>
      <c r="HK77" s="303"/>
      <c r="HL77" s="303"/>
      <c r="HM77" s="303"/>
      <c r="HN77" s="303"/>
      <c r="HO77" s="303"/>
      <c r="HP77" s="303"/>
      <c r="HQ77" s="303"/>
      <c r="HR77" s="303"/>
      <c r="HS77" s="303"/>
      <c r="HT77" s="303"/>
      <c r="HU77" s="303"/>
      <c r="HV77" s="303"/>
      <c r="HW77" s="303"/>
      <c r="HX77" s="303"/>
      <c r="HY77" s="303"/>
      <c r="HZ77" s="303"/>
      <c r="IA77" s="303"/>
      <c r="IB77" s="303"/>
      <c r="IC77" s="303"/>
      <c r="ID77" s="303"/>
      <c r="IE77" s="303"/>
      <c r="IF77" s="303"/>
      <c r="IG77" s="303"/>
      <c r="IH77" s="303"/>
      <c r="II77" s="303"/>
      <c r="IJ77" s="303"/>
      <c r="IK77" s="303"/>
      <c r="IL77" s="303"/>
      <c r="IM77" s="303"/>
      <c r="IN77" s="303"/>
      <c r="IO77" s="303"/>
      <c r="IP77" s="303"/>
      <c r="IQ77" s="303"/>
      <c r="IR77" s="303"/>
      <c r="IS77" s="303"/>
      <c r="IT77" s="303"/>
      <c r="IU77" s="303"/>
      <c r="IV77" s="303"/>
    </row>
    <row r="78" spans="1:256" ht="33">
      <c r="A78" s="948">
        <v>73</v>
      </c>
      <c r="B78" s="303"/>
      <c r="C78" s="303"/>
      <c r="D78" s="295" t="s">
        <v>1238</v>
      </c>
      <c r="E78" s="1474">
        <v>100</v>
      </c>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E78" s="303"/>
      <c r="BF78" s="303"/>
      <c r="BG78" s="303"/>
      <c r="BH78" s="303"/>
      <c r="BI78" s="303"/>
      <c r="BJ78" s="303"/>
      <c r="BK78" s="303"/>
      <c r="BL78" s="303"/>
      <c r="BM78" s="303"/>
      <c r="BN78" s="303"/>
      <c r="BO78" s="303"/>
      <c r="BP78" s="303"/>
      <c r="BQ78" s="303"/>
      <c r="BR78" s="303"/>
      <c r="BS78" s="303"/>
      <c r="BT78" s="303"/>
      <c r="BU78" s="303"/>
      <c r="BV78" s="303"/>
      <c r="BW78" s="303"/>
      <c r="BX78" s="303"/>
      <c r="BY78" s="303"/>
      <c r="BZ78" s="303"/>
      <c r="CA78" s="303"/>
      <c r="CB78" s="303"/>
      <c r="CC78" s="303"/>
      <c r="CD78" s="303"/>
      <c r="CE78" s="303"/>
      <c r="CF78" s="303"/>
      <c r="CG78" s="303"/>
      <c r="CH78" s="303"/>
      <c r="CI78" s="303"/>
      <c r="CJ78" s="303"/>
      <c r="CK78" s="303"/>
      <c r="CL78" s="303"/>
      <c r="CM78" s="303"/>
      <c r="CN78" s="303"/>
      <c r="CO78" s="303"/>
      <c r="CP78" s="303"/>
      <c r="CQ78" s="303"/>
      <c r="CR78" s="303"/>
      <c r="CS78" s="303"/>
      <c r="CT78" s="303"/>
      <c r="CU78" s="303"/>
      <c r="CV78" s="303"/>
      <c r="CW78" s="303"/>
      <c r="CX78" s="303"/>
      <c r="CY78" s="303"/>
      <c r="CZ78" s="303"/>
      <c r="DA78" s="303"/>
      <c r="DB78" s="303"/>
      <c r="DC78" s="303"/>
      <c r="DD78" s="303"/>
      <c r="DE78" s="303"/>
      <c r="DF78" s="303"/>
      <c r="DG78" s="303"/>
      <c r="DH78" s="303"/>
      <c r="DI78" s="303"/>
      <c r="DJ78" s="303"/>
      <c r="DK78" s="303"/>
      <c r="DL78" s="303"/>
      <c r="DM78" s="303"/>
      <c r="DN78" s="303"/>
      <c r="DO78" s="303"/>
      <c r="DP78" s="303"/>
      <c r="DQ78" s="303"/>
      <c r="DR78" s="303"/>
      <c r="DS78" s="303"/>
      <c r="DT78" s="303"/>
      <c r="DU78" s="303"/>
      <c r="DV78" s="303"/>
      <c r="DW78" s="303"/>
      <c r="DX78" s="303"/>
      <c r="DY78" s="303"/>
      <c r="DZ78" s="303"/>
      <c r="EA78" s="303"/>
      <c r="EB78" s="303"/>
      <c r="EC78" s="303"/>
      <c r="ED78" s="303"/>
      <c r="EE78" s="303"/>
      <c r="EF78" s="303"/>
      <c r="EG78" s="303"/>
      <c r="EH78" s="303"/>
      <c r="EI78" s="303"/>
      <c r="EJ78" s="303"/>
      <c r="EK78" s="303"/>
      <c r="EL78" s="303"/>
      <c r="EM78" s="303"/>
      <c r="EN78" s="303"/>
      <c r="EO78" s="303"/>
      <c r="EP78" s="303"/>
      <c r="EQ78" s="303"/>
      <c r="ER78" s="303"/>
      <c r="ES78" s="303"/>
      <c r="ET78" s="303"/>
      <c r="EU78" s="303"/>
      <c r="EV78" s="303"/>
      <c r="EW78" s="303"/>
      <c r="EX78" s="303"/>
      <c r="EY78" s="303"/>
      <c r="EZ78" s="303"/>
      <c r="FA78" s="303"/>
      <c r="FB78" s="303"/>
      <c r="FC78" s="303"/>
      <c r="FD78" s="303"/>
      <c r="FE78" s="303"/>
      <c r="FF78" s="303"/>
      <c r="FG78" s="303"/>
      <c r="FH78" s="303"/>
      <c r="FI78" s="303"/>
      <c r="FJ78" s="303"/>
      <c r="FK78" s="303"/>
      <c r="FL78" s="303"/>
      <c r="FM78" s="303"/>
      <c r="FN78" s="303"/>
      <c r="FO78" s="303"/>
      <c r="FP78" s="303"/>
      <c r="FQ78" s="303"/>
      <c r="FR78" s="303"/>
      <c r="FS78" s="303"/>
      <c r="FT78" s="303"/>
      <c r="FU78" s="303"/>
      <c r="FV78" s="303"/>
      <c r="FW78" s="303"/>
      <c r="FX78" s="303"/>
      <c r="FY78" s="303"/>
      <c r="FZ78" s="303"/>
      <c r="GA78" s="303"/>
      <c r="GB78" s="303"/>
      <c r="GC78" s="303"/>
      <c r="GD78" s="303"/>
      <c r="GE78" s="303"/>
      <c r="GF78" s="303"/>
      <c r="GG78" s="303"/>
      <c r="GH78" s="303"/>
      <c r="GI78" s="303"/>
      <c r="GJ78" s="303"/>
      <c r="GK78" s="303"/>
      <c r="GL78" s="303"/>
      <c r="GM78" s="303"/>
      <c r="GN78" s="303"/>
      <c r="GO78" s="303"/>
      <c r="GP78" s="303"/>
      <c r="GQ78" s="303"/>
      <c r="GR78" s="303"/>
      <c r="GS78" s="303"/>
      <c r="GT78" s="303"/>
      <c r="GU78" s="303"/>
      <c r="GV78" s="303"/>
      <c r="GW78" s="303"/>
      <c r="GX78" s="303"/>
      <c r="GY78" s="303"/>
      <c r="GZ78" s="303"/>
      <c r="HA78" s="303"/>
      <c r="HB78" s="303"/>
      <c r="HC78" s="303"/>
      <c r="HD78" s="303"/>
      <c r="HE78" s="303"/>
      <c r="HF78" s="303"/>
      <c r="HG78" s="303"/>
      <c r="HH78" s="303"/>
      <c r="HI78" s="303"/>
      <c r="HJ78" s="303"/>
      <c r="HK78" s="303"/>
      <c r="HL78" s="303"/>
      <c r="HM78" s="303"/>
      <c r="HN78" s="303"/>
      <c r="HO78" s="303"/>
      <c r="HP78" s="303"/>
      <c r="HQ78" s="303"/>
      <c r="HR78" s="303"/>
      <c r="HS78" s="303"/>
      <c r="HT78" s="303"/>
      <c r="HU78" s="303"/>
      <c r="HV78" s="303"/>
      <c r="HW78" s="303"/>
      <c r="HX78" s="303"/>
      <c r="HY78" s="303"/>
      <c r="HZ78" s="303"/>
      <c r="IA78" s="303"/>
      <c r="IB78" s="303"/>
      <c r="IC78" s="303"/>
      <c r="ID78" s="303"/>
      <c r="IE78" s="303"/>
      <c r="IF78" s="303"/>
      <c r="IG78" s="303"/>
      <c r="IH78" s="303"/>
      <c r="II78" s="303"/>
      <c r="IJ78" s="303"/>
      <c r="IK78" s="303"/>
      <c r="IL78" s="303"/>
      <c r="IM78" s="303"/>
      <c r="IN78" s="303"/>
      <c r="IO78" s="303"/>
      <c r="IP78" s="303"/>
      <c r="IQ78" s="303"/>
      <c r="IR78" s="303"/>
      <c r="IS78" s="303"/>
      <c r="IT78" s="303"/>
      <c r="IU78" s="303"/>
      <c r="IV78" s="303"/>
    </row>
    <row r="79" spans="1:256" ht="17.25">
      <c r="A79" s="675">
        <v>74</v>
      </c>
      <c r="B79" s="303"/>
      <c r="C79" s="303"/>
      <c r="D79" s="295" t="s">
        <v>1239</v>
      </c>
      <c r="E79" s="1474">
        <v>200</v>
      </c>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c r="AW79" s="303"/>
      <c r="AX79" s="303"/>
      <c r="AY79" s="303"/>
      <c r="AZ79" s="303"/>
      <c r="BA79" s="303"/>
      <c r="BB79" s="303"/>
      <c r="BC79" s="303"/>
      <c r="BD79" s="303"/>
      <c r="BE79" s="303"/>
      <c r="BF79" s="303"/>
      <c r="BG79" s="303"/>
      <c r="BH79" s="303"/>
      <c r="BI79" s="303"/>
      <c r="BJ79" s="303"/>
      <c r="BK79" s="303"/>
      <c r="BL79" s="303"/>
      <c r="BM79" s="303"/>
      <c r="BN79" s="303"/>
      <c r="BO79" s="303"/>
      <c r="BP79" s="303"/>
      <c r="BQ79" s="303"/>
      <c r="BR79" s="303"/>
      <c r="BS79" s="303"/>
      <c r="BT79" s="303"/>
      <c r="BU79" s="303"/>
      <c r="BV79" s="303"/>
      <c r="BW79" s="303"/>
      <c r="BX79" s="303"/>
      <c r="BY79" s="303"/>
      <c r="BZ79" s="303"/>
      <c r="CA79" s="303"/>
      <c r="CB79" s="303"/>
      <c r="CC79" s="303"/>
      <c r="CD79" s="303"/>
      <c r="CE79" s="303"/>
      <c r="CF79" s="303"/>
      <c r="CG79" s="303"/>
      <c r="CH79" s="303"/>
      <c r="CI79" s="303"/>
      <c r="CJ79" s="303"/>
      <c r="CK79" s="303"/>
      <c r="CL79" s="303"/>
      <c r="CM79" s="303"/>
      <c r="CN79" s="303"/>
      <c r="CO79" s="303"/>
      <c r="CP79" s="303"/>
      <c r="CQ79" s="303"/>
      <c r="CR79" s="303"/>
      <c r="CS79" s="303"/>
      <c r="CT79" s="303"/>
      <c r="CU79" s="303"/>
      <c r="CV79" s="303"/>
      <c r="CW79" s="303"/>
      <c r="CX79" s="303"/>
      <c r="CY79" s="303"/>
      <c r="CZ79" s="303"/>
      <c r="DA79" s="303"/>
      <c r="DB79" s="303"/>
      <c r="DC79" s="303"/>
      <c r="DD79" s="303"/>
      <c r="DE79" s="303"/>
      <c r="DF79" s="303"/>
      <c r="DG79" s="303"/>
      <c r="DH79" s="303"/>
      <c r="DI79" s="303"/>
      <c r="DJ79" s="303"/>
      <c r="DK79" s="303"/>
      <c r="DL79" s="303"/>
      <c r="DM79" s="303"/>
      <c r="DN79" s="303"/>
      <c r="DO79" s="303"/>
      <c r="DP79" s="303"/>
      <c r="DQ79" s="303"/>
      <c r="DR79" s="303"/>
      <c r="DS79" s="303"/>
      <c r="DT79" s="303"/>
      <c r="DU79" s="303"/>
      <c r="DV79" s="303"/>
      <c r="DW79" s="303"/>
      <c r="DX79" s="303"/>
      <c r="DY79" s="303"/>
      <c r="DZ79" s="303"/>
      <c r="EA79" s="303"/>
      <c r="EB79" s="303"/>
      <c r="EC79" s="303"/>
      <c r="ED79" s="303"/>
      <c r="EE79" s="303"/>
      <c r="EF79" s="303"/>
      <c r="EG79" s="303"/>
      <c r="EH79" s="303"/>
      <c r="EI79" s="303"/>
      <c r="EJ79" s="303"/>
      <c r="EK79" s="303"/>
      <c r="EL79" s="303"/>
      <c r="EM79" s="303"/>
      <c r="EN79" s="303"/>
      <c r="EO79" s="303"/>
      <c r="EP79" s="303"/>
      <c r="EQ79" s="303"/>
      <c r="ER79" s="303"/>
      <c r="ES79" s="303"/>
      <c r="ET79" s="303"/>
      <c r="EU79" s="303"/>
      <c r="EV79" s="303"/>
      <c r="EW79" s="303"/>
      <c r="EX79" s="303"/>
      <c r="EY79" s="303"/>
      <c r="EZ79" s="303"/>
      <c r="FA79" s="303"/>
      <c r="FB79" s="303"/>
      <c r="FC79" s="303"/>
      <c r="FD79" s="303"/>
      <c r="FE79" s="303"/>
      <c r="FF79" s="303"/>
      <c r="FG79" s="303"/>
      <c r="FH79" s="303"/>
      <c r="FI79" s="303"/>
      <c r="FJ79" s="303"/>
      <c r="FK79" s="303"/>
      <c r="FL79" s="303"/>
      <c r="FM79" s="303"/>
      <c r="FN79" s="303"/>
      <c r="FO79" s="303"/>
      <c r="FP79" s="303"/>
      <c r="FQ79" s="303"/>
      <c r="FR79" s="303"/>
      <c r="FS79" s="303"/>
      <c r="FT79" s="303"/>
      <c r="FU79" s="303"/>
      <c r="FV79" s="303"/>
      <c r="FW79" s="303"/>
      <c r="FX79" s="303"/>
      <c r="FY79" s="303"/>
      <c r="FZ79" s="303"/>
      <c r="GA79" s="303"/>
      <c r="GB79" s="303"/>
      <c r="GC79" s="303"/>
      <c r="GD79" s="303"/>
      <c r="GE79" s="303"/>
      <c r="GF79" s="303"/>
      <c r="GG79" s="303"/>
      <c r="GH79" s="303"/>
      <c r="GI79" s="303"/>
      <c r="GJ79" s="303"/>
      <c r="GK79" s="303"/>
      <c r="GL79" s="303"/>
      <c r="GM79" s="303"/>
      <c r="GN79" s="303"/>
      <c r="GO79" s="303"/>
      <c r="GP79" s="303"/>
      <c r="GQ79" s="303"/>
      <c r="GR79" s="303"/>
      <c r="GS79" s="303"/>
      <c r="GT79" s="303"/>
      <c r="GU79" s="303"/>
      <c r="GV79" s="303"/>
      <c r="GW79" s="303"/>
      <c r="GX79" s="303"/>
      <c r="GY79" s="303"/>
      <c r="GZ79" s="303"/>
      <c r="HA79" s="303"/>
      <c r="HB79" s="303"/>
      <c r="HC79" s="303"/>
      <c r="HD79" s="303"/>
      <c r="HE79" s="303"/>
      <c r="HF79" s="303"/>
      <c r="HG79" s="303"/>
      <c r="HH79" s="303"/>
      <c r="HI79" s="303"/>
      <c r="HJ79" s="303"/>
      <c r="HK79" s="303"/>
      <c r="HL79" s="303"/>
      <c r="HM79" s="303"/>
      <c r="HN79" s="303"/>
      <c r="HO79" s="303"/>
      <c r="HP79" s="303"/>
      <c r="HQ79" s="303"/>
      <c r="HR79" s="303"/>
      <c r="HS79" s="303"/>
      <c r="HT79" s="303"/>
      <c r="HU79" s="303"/>
      <c r="HV79" s="303"/>
      <c r="HW79" s="303"/>
      <c r="HX79" s="303"/>
      <c r="HY79" s="303"/>
      <c r="HZ79" s="303"/>
      <c r="IA79" s="303"/>
      <c r="IB79" s="303"/>
      <c r="IC79" s="303"/>
      <c r="ID79" s="303"/>
      <c r="IE79" s="303"/>
      <c r="IF79" s="303"/>
      <c r="IG79" s="303"/>
      <c r="IH79" s="303"/>
      <c r="II79" s="303"/>
      <c r="IJ79" s="303"/>
      <c r="IK79" s="303"/>
      <c r="IL79" s="303"/>
      <c r="IM79" s="303"/>
      <c r="IN79" s="303"/>
      <c r="IO79" s="303"/>
      <c r="IP79" s="303"/>
      <c r="IQ79" s="303"/>
      <c r="IR79" s="303"/>
      <c r="IS79" s="303"/>
      <c r="IT79" s="303"/>
      <c r="IU79" s="303"/>
      <c r="IV79" s="303"/>
    </row>
    <row r="80" spans="1:256" ht="17.25">
      <c r="A80" s="674">
        <v>75</v>
      </c>
      <c r="B80" s="303"/>
      <c r="C80" s="303"/>
      <c r="D80" s="295" t="s">
        <v>1343</v>
      </c>
      <c r="E80" s="1474">
        <v>50</v>
      </c>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c r="AY80" s="303"/>
      <c r="AZ80" s="303"/>
      <c r="BA80" s="303"/>
      <c r="BB80" s="303"/>
      <c r="BC80" s="303"/>
      <c r="BD80" s="303"/>
      <c r="BE80" s="303"/>
      <c r="BF80" s="303"/>
      <c r="BG80" s="303"/>
      <c r="BH80" s="303"/>
      <c r="BI80" s="303"/>
      <c r="BJ80" s="303"/>
      <c r="BK80" s="303"/>
      <c r="BL80" s="303"/>
      <c r="BM80" s="303"/>
      <c r="BN80" s="303"/>
      <c r="BO80" s="303"/>
      <c r="BP80" s="303"/>
      <c r="BQ80" s="303"/>
      <c r="BR80" s="303"/>
      <c r="BS80" s="303"/>
      <c r="BT80" s="303"/>
      <c r="BU80" s="303"/>
      <c r="BV80" s="303"/>
      <c r="BW80" s="303"/>
      <c r="BX80" s="303"/>
      <c r="BY80" s="303"/>
      <c r="BZ80" s="303"/>
      <c r="CA80" s="303"/>
      <c r="CB80" s="303"/>
      <c r="CC80" s="303"/>
      <c r="CD80" s="303"/>
      <c r="CE80" s="303"/>
      <c r="CF80" s="303"/>
      <c r="CG80" s="303"/>
      <c r="CH80" s="303"/>
      <c r="CI80" s="303"/>
      <c r="CJ80" s="303"/>
      <c r="CK80" s="303"/>
      <c r="CL80" s="303"/>
      <c r="CM80" s="303"/>
      <c r="CN80" s="303"/>
      <c r="CO80" s="303"/>
      <c r="CP80" s="303"/>
      <c r="CQ80" s="303"/>
      <c r="CR80" s="303"/>
      <c r="CS80" s="303"/>
      <c r="CT80" s="303"/>
      <c r="CU80" s="303"/>
      <c r="CV80" s="303"/>
      <c r="CW80" s="303"/>
      <c r="CX80" s="303"/>
      <c r="CY80" s="303"/>
      <c r="CZ80" s="303"/>
      <c r="DA80" s="303"/>
      <c r="DB80" s="303"/>
      <c r="DC80" s="303"/>
      <c r="DD80" s="303"/>
      <c r="DE80" s="303"/>
      <c r="DF80" s="303"/>
      <c r="DG80" s="303"/>
      <c r="DH80" s="303"/>
      <c r="DI80" s="303"/>
      <c r="DJ80" s="303"/>
      <c r="DK80" s="303"/>
      <c r="DL80" s="303"/>
      <c r="DM80" s="303"/>
      <c r="DN80" s="303"/>
      <c r="DO80" s="303"/>
      <c r="DP80" s="303"/>
      <c r="DQ80" s="303"/>
      <c r="DR80" s="303"/>
      <c r="DS80" s="303"/>
      <c r="DT80" s="303"/>
      <c r="DU80" s="303"/>
      <c r="DV80" s="303"/>
      <c r="DW80" s="303"/>
      <c r="DX80" s="303"/>
      <c r="DY80" s="303"/>
      <c r="DZ80" s="303"/>
      <c r="EA80" s="303"/>
      <c r="EB80" s="303"/>
      <c r="EC80" s="303"/>
      <c r="ED80" s="303"/>
      <c r="EE80" s="303"/>
      <c r="EF80" s="303"/>
      <c r="EG80" s="303"/>
      <c r="EH80" s="303"/>
      <c r="EI80" s="303"/>
      <c r="EJ80" s="303"/>
      <c r="EK80" s="303"/>
      <c r="EL80" s="303"/>
      <c r="EM80" s="303"/>
      <c r="EN80" s="303"/>
      <c r="EO80" s="303"/>
      <c r="EP80" s="303"/>
      <c r="EQ80" s="303"/>
      <c r="ER80" s="303"/>
      <c r="ES80" s="303"/>
      <c r="ET80" s="303"/>
      <c r="EU80" s="303"/>
      <c r="EV80" s="303"/>
      <c r="EW80" s="303"/>
      <c r="EX80" s="303"/>
      <c r="EY80" s="303"/>
      <c r="EZ80" s="303"/>
      <c r="FA80" s="303"/>
      <c r="FB80" s="303"/>
      <c r="FC80" s="303"/>
      <c r="FD80" s="303"/>
      <c r="FE80" s="303"/>
      <c r="FF80" s="303"/>
      <c r="FG80" s="303"/>
      <c r="FH80" s="303"/>
      <c r="FI80" s="303"/>
      <c r="FJ80" s="303"/>
      <c r="FK80" s="303"/>
      <c r="FL80" s="303"/>
      <c r="FM80" s="303"/>
      <c r="FN80" s="303"/>
      <c r="FO80" s="303"/>
      <c r="FP80" s="303"/>
      <c r="FQ80" s="303"/>
      <c r="FR80" s="303"/>
      <c r="FS80" s="303"/>
      <c r="FT80" s="303"/>
      <c r="FU80" s="303"/>
      <c r="FV80" s="303"/>
      <c r="FW80" s="303"/>
      <c r="FX80" s="303"/>
      <c r="FY80" s="303"/>
      <c r="FZ80" s="303"/>
      <c r="GA80" s="303"/>
      <c r="GB80" s="303"/>
      <c r="GC80" s="303"/>
      <c r="GD80" s="303"/>
      <c r="GE80" s="303"/>
      <c r="GF80" s="303"/>
      <c r="GG80" s="303"/>
      <c r="GH80" s="303"/>
      <c r="GI80" s="303"/>
      <c r="GJ80" s="303"/>
      <c r="GK80" s="303"/>
      <c r="GL80" s="303"/>
      <c r="GM80" s="303"/>
      <c r="GN80" s="303"/>
      <c r="GO80" s="303"/>
      <c r="GP80" s="303"/>
      <c r="GQ80" s="303"/>
      <c r="GR80" s="303"/>
      <c r="GS80" s="303"/>
      <c r="GT80" s="303"/>
      <c r="GU80" s="303"/>
      <c r="GV80" s="303"/>
      <c r="GW80" s="303"/>
      <c r="GX80" s="303"/>
      <c r="GY80" s="303"/>
      <c r="GZ80" s="303"/>
      <c r="HA80" s="303"/>
      <c r="HB80" s="303"/>
      <c r="HC80" s="303"/>
      <c r="HD80" s="303"/>
      <c r="HE80" s="303"/>
      <c r="HF80" s="303"/>
      <c r="HG80" s="303"/>
      <c r="HH80" s="303"/>
      <c r="HI80" s="303"/>
      <c r="HJ80" s="303"/>
      <c r="HK80" s="303"/>
      <c r="HL80" s="303"/>
      <c r="HM80" s="303"/>
      <c r="HN80" s="303"/>
      <c r="HO80" s="303"/>
      <c r="HP80" s="303"/>
      <c r="HQ80" s="303"/>
      <c r="HR80" s="303"/>
      <c r="HS80" s="303"/>
      <c r="HT80" s="303"/>
      <c r="HU80" s="303"/>
      <c r="HV80" s="303"/>
      <c r="HW80" s="303"/>
      <c r="HX80" s="303"/>
      <c r="HY80" s="303"/>
      <c r="HZ80" s="303"/>
      <c r="IA80" s="303"/>
      <c r="IB80" s="303"/>
      <c r="IC80" s="303"/>
      <c r="ID80" s="303"/>
      <c r="IE80" s="303"/>
      <c r="IF80" s="303"/>
      <c r="IG80" s="303"/>
      <c r="IH80" s="303"/>
      <c r="II80" s="303"/>
      <c r="IJ80" s="303"/>
      <c r="IK80" s="303"/>
      <c r="IL80" s="303"/>
      <c r="IM80" s="303"/>
      <c r="IN80" s="303"/>
      <c r="IO80" s="303"/>
      <c r="IP80" s="303"/>
      <c r="IQ80" s="303"/>
      <c r="IR80" s="303"/>
      <c r="IS80" s="303"/>
      <c r="IT80" s="303"/>
      <c r="IU80" s="303"/>
      <c r="IV80" s="303"/>
    </row>
    <row r="81" spans="1:256" ht="33">
      <c r="A81" s="948">
        <v>76</v>
      </c>
      <c r="B81" s="303"/>
      <c r="C81" s="303"/>
      <c r="D81" s="295" t="s">
        <v>1240</v>
      </c>
      <c r="E81" s="1473">
        <v>60</v>
      </c>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3"/>
      <c r="AL81" s="303"/>
      <c r="AM81" s="303"/>
      <c r="AN81" s="303"/>
      <c r="AO81" s="303"/>
      <c r="AP81" s="303"/>
      <c r="AQ81" s="303"/>
      <c r="AR81" s="303"/>
      <c r="AS81" s="303"/>
      <c r="AT81" s="303"/>
      <c r="AU81" s="303"/>
      <c r="AV81" s="303"/>
      <c r="AW81" s="303"/>
      <c r="AX81" s="303"/>
      <c r="AY81" s="303"/>
      <c r="AZ81" s="303"/>
      <c r="BA81" s="303"/>
      <c r="BB81" s="303"/>
      <c r="BC81" s="303"/>
      <c r="BD81" s="303"/>
      <c r="BE81" s="303"/>
      <c r="BF81" s="303"/>
      <c r="BG81" s="303"/>
      <c r="BH81" s="303"/>
      <c r="BI81" s="303"/>
      <c r="BJ81" s="303"/>
      <c r="BK81" s="303"/>
      <c r="BL81" s="303"/>
      <c r="BM81" s="303"/>
      <c r="BN81" s="303"/>
      <c r="BO81" s="303"/>
      <c r="BP81" s="303"/>
      <c r="BQ81" s="303"/>
      <c r="BR81" s="303"/>
      <c r="BS81" s="303"/>
      <c r="BT81" s="303"/>
      <c r="BU81" s="303"/>
      <c r="BV81" s="303"/>
      <c r="BW81" s="303"/>
      <c r="BX81" s="303"/>
      <c r="BY81" s="303"/>
      <c r="BZ81" s="303"/>
      <c r="CA81" s="303"/>
      <c r="CB81" s="303"/>
      <c r="CC81" s="303"/>
      <c r="CD81" s="303"/>
      <c r="CE81" s="303"/>
      <c r="CF81" s="303"/>
      <c r="CG81" s="303"/>
      <c r="CH81" s="303"/>
      <c r="CI81" s="303"/>
      <c r="CJ81" s="303"/>
      <c r="CK81" s="303"/>
      <c r="CL81" s="303"/>
      <c r="CM81" s="303"/>
      <c r="CN81" s="303"/>
      <c r="CO81" s="303"/>
      <c r="CP81" s="303"/>
      <c r="CQ81" s="303"/>
      <c r="CR81" s="303"/>
      <c r="CS81" s="303"/>
      <c r="CT81" s="303"/>
      <c r="CU81" s="303"/>
      <c r="CV81" s="303"/>
      <c r="CW81" s="303"/>
      <c r="CX81" s="303"/>
      <c r="CY81" s="303"/>
      <c r="CZ81" s="303"/>
      <c r="DA81" s="303"/>
      <c r="DB81" s="303"/>
      <c r="DC81" s="303"/>
      <c r="DD81" s="303"/>
      <c r="DE81" s="303"/>
      <c r="DF81" s="303"/>
      <c r="DG81" s="303"/>
      <c r="DH81" s="303"/>
      <c r="DI81" s="303"/>
      <c r="DJ81" s="303"/>
      <c r="DK81" s="303"/>
      <c r="DL81" s="303"/>
      <c r="DM81" s="303"/>
      <c r="DN81" s="303"/>
      <c r="DO81" s="303"/>
      <c r="DP81" s="303"/>
      <c r="DQ81" s="303"/>
      <c r="DR81" s="303"/>
      <c r="DS81" s="303"/>
      <c r="DT81" s="303"/>
      <c r="DU81" s="303"/>
      <c r="DV81" s="303"/>
      <c r="DW81" s="303"/>
      <c r="DX81" s="303"/>
      <c r="DY81" s="303"/>
      <c r="DZ81" s="303"/>
      <c r="EA81" s="303"/>
      <c r="EB81" s="303"/>
      <c r="EC81" s="303"/>
      <c r="ED81" s="303"/>
      <c r="EE81" s="303"/>
      <c r="EF81" s="303"/>
      <c r="EG81" s="303"/>
      <c r="EH81" s="303"/>
      <c r="EI81" s="303"/>
      <c r="EJ81" s="303"/>
      <c r="EK81" s="303"/>
      <c r="EL81" s="303"/>
      <c r="EM81" s="303"/>
      <c r="EN81" s="303"/>
      <c r="EO81" s="303"/>
      <c r="EP81" s="303"/>
      <c r="EQ81" s="303"/>
      <c r="ER81" s="303"/>
      <c r="ES81" s="303"/>
      <c r="ET81" s="303"/>
      <c r="EU81" s="303"/>
      <c r="EV81" s="303"/>
      <c r="EW81" s="303"/>
      <c r="EX81" s="303"/>
      <c r="EY81" s="303"/>
      <c r="EZ81" s="303"/>
      <c r="FA81" s="303"/>
      <c r="FB81" s="303"/>
      <c r="FC81" s="303"/>
      <c r="FD81" s="303"/>
      <c r="FE81" s="303"/>
      <c r="FF81" s="303"/>
      <c r="FG81" s="303"/>
      <c r="FH81" s="303"/>
      <c r="FI81" s="303"/>
      <c r="FJ81" s="303"/>
      <c r="FK81" s="303"/>
      <c r="FL81" s="303"/>
      <c r="FM81" s="303"/>
      <c r="FN81" s="303"/>
      <c r="FO81" s="303"/>
      <c r="FP81" s="303"/>
      <c r="FQ81" s="303"/>
      <c r="FR81" s="303"/>
      <c r="FS81" s="303"/>
      <c r="FT81" s="303"/>
      <c r="FU81" s="303"/>
      <c r="FV81" s="303"/>
      <c r="FW81" s="303"/>
      <c r="FX81" s="303"/>
      <c r="FY81" s="303"/>
      <c r="FZ81" s="303"/>
      <c r="GA81" s="303"/>
      <c r="GB81" s="303"/>
      <c r="GC81" s="303"/>
      <c r="GD81" s="303"/>
      <c r="GE81" s="303"/>
      <c r="GF81" s="303"/>
      <c r="GG81" s="303"/>
      <c r="GH81" s="303"/>
      <c r="GI81" s="303"/>
      <c r="GJ81" s="303"/>
      <c r="GK81" s="303"/>
      <c r="GL81" s="303"/>
      <c r="GM81" s="303"/>
      <c r="GN81" s="303"/>
      <c r="GO81" s="303"/>
      <c r="GP81" s="303"/>
      <c r="GQ81" s="303"/>
      <c r="GR81" s="303"/>
      <c r="GS81" s="303"/>
      <c r="GT81" s="303"/>
      <c r="GU81" s="303"/>
      <c r="GV81" s="303"/>
      <c r="GW81" s="303"/>
      <c r="GX81" s="303"/>
      <c r="GY81" s="303"/>
      <c r="GZ81" s="303"/>
      <c r="HA81" s="303"/>
      <c r="HB81" s="303"/>
      <c r="HC81" s="303"/>
      <c r="HD81" s="303"/>
      <c r="HE81" s="303"/>
      <c r="HF81" s="303"/>
      <c r="HG81" s="303"/>
      <c r="HH81" s="303"/>
      <c r="HI81" s="303"/>
      <c r="HJ81" s="303"/>
      <c r="HK81" s="303"/>
      <c r="HL81" s="303"/>
      <c r="HM81" s="303"/>
      <c r="HN81" s="303"/>
      <c r="HO81" s="303"/>
      <c r="HP81" s="303"/>
      <c r="HQ81" s="303"/>
      <c r="HR81" s="303"/>
      <c r="HS81" s="303"/>
      <c r="HT81" s="303"/>
      <c r="HU81" s="303"/>
      <c r="HV81" s="303"/>
      <c r="HW81" s="303"/>
      <c r="HX81" s="303"/>
      <c r="HY81" s="303"/>
      <c r="HZ81" s="303"/>
      <c r="IA81" s="303"/>
      <c r="IB81" s="303"/>
      <c r="IC81" s="303"/>
      <c r="ID81" s="303"/>
      <c r="IE81" s="303"/>
      <c r="IF81" s="303"/>
      <c r="IG81" s="303"/>
      <c r="IH81" s="303"/>
      <c r="II81" s="303"/>
      <c r="IJ81" s="303"/>
      <c r="IK81" s="303"/>
      <c r="IL81" s="303"/>
      <c r="IM81" s="303"/>
      <c r="IN81" s="303"/>
      <c r="IO81" s="303"/>
      <c r="IP81" s="303"/>
      <c r="IQ81" s="303"/>
      <c r="IR81" s="303"/>
      <c r="IS81" s="303"/>
      <c r="IT81" s="303"/>
      <c r="IU81" s="303"/>
      <c r="IV81" s="303"/>
    </row>
    <row r="82" spans="1:256" ht="17.25">
      <c r="A82" s="675">
        <v>77</v>
      </c>
      <c r="B82" s="303"/>
      <c r="C82" s="303"/>
      <c r="D82" s="939"/>
      <c r="E82" s="938">
        <f>SUM(E69:E81)</f>
        <v>1130</v>
      </c>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c r="AI82" s="303"/>
      <c r="AJ82" s="303"/>
      <c r="AK82" s="303"/>
      <c r="AL82" s="303"/>
      <c r="AM82" s="303"/>
      <c r="AN82" s="303"/>
      <c r="AO82" s="303"/>
      <c r="AP82" s="303"/>
      <c r="AQ82" s="303"/>
      <c r="AR82" s="303"/>
      <c r="AS82" s="303"/>
      <c r="AT82" s="303"/>
      <c r="AU82" s="303"/>
      <c r="AV82" s="303"/>
      <c r="AW82" s="303"/>
      <c r="AX82" s="303"/>
      <c r="AY82" s="303"/>
      <c r="AZ82" s="303"/>
      <c r="BA82" s="303"/>
      <c r="BB82" s="303"/>
      <c r="BC82" s="303"/>
      <c r="BD82" s="303"/>
      <c r="BE82" s="303"/>
      <c r="BF82" s="303"/>
      <c r="BG82" s="303"/>
      <c r="BH82" s="303"/>
      <c r="BI82" s="303"/>
      <c r="BJ82" s="303"/>
      <c r="BK82" s="303"/>
      <c r="BL82" s="303"/>
      <c r="BM82" s="303"/>
      <c r="BN82" s="303"/>
      <c r="BO82" s="303"/>
      <c r="BP82" s="303"/>
      <c r="BQ82" s="303"/>
      <c r="BR82" s="303"/>
      <c r="BS82" s="303"/>
      <c r="BT82" s="303"/>
      <c r="BU82" s="303"/>
      <c r="BV82" s="303"/>
      <c r="BW82" s="303"/>
      <c r="BX82" s="303"/>
      <c r="BY82" s="303"/>
      <c r="BZ82" s="303"/>
      <c r="CA82" s="303"/>
      <c r="CB82" s="303"/>
      <c r="CC82" s="303"/>
      <c r="CD82" s="303"/>
      <c r="CE82" s="303"/>
      <c r="CF82" s="303"/>
      <c r="CG82" s="303"/>
      <c r="CH82" s="303"/>
      <c r="CI82" s="303"/>
      <c r="CJ82" s="303"/>
      <c r="CK82" s="303"/>
      <c r="CL82" s="303"/>
      <c r="CM82" s="303"/>
      <c r="CN82" s="303"/>
      <c r="CO82" s="303"/>
      <c r="CP82" s="303"/>
      <c r="CQ82" s="303"/>
      <c r="CR82" s="303"/>
      <c r="CS82" s="303"/>
      <c r="CT82" s="303"/>
      <c r="CU82" s="303"/>
      <c r="CV82" s="303"/>
      <c r="CW82" s="303"/>
      <c r="CX82" s="303"/>
      <c r="CY82" s="303"/>
      <c r="CZ82" s="303"/>
      <c r="DA82" s="303"/>
      <c r="DB82" s="303"/>
      <c r="DC82" s="303"/>
      <c r="DD82" s="303"/>
      <c r="DE82" s="303"/>
      <c r="DF82" s="303"/>
      <c r="DG82" s="303"/>
      <c r="DH82" s="303"/>
      <c r="DI82" s="303"/>
      <c r="DJ82" s="303"/>
      <c r="DK82" s="303"/>
      <c r="DL82" s="303"/>
      <c r="DM82" s="303"/>
      <c r="DN82" s="303"/>
      <c r="DO82" s="303"/>
      <c r="DP82" s="303"/>
      <c r="DQ82" s="303"/>
      <c r="DR82" s="303"/>
      <c r="DS82" s="303"/>
      <c r="DT82" s="303"/>
      <c r="DU82" s="303"/>
      <c r="DV82" s="303"/>
      <c r="DW82" s="303"/>
      <c r="DX82" s="303"/>
      <c r="DY82" s="303"/>
      <c r="DZ82" s="303"/>
      <c r="EA82" s="303"/>
      <c r="EB82" s="303"/>
      <c r="EC82" s="303"/>
      <c r="ED82" s="303"/>
      <c r="EE82" s="303"/>
      <c r="EF82" s="303"/>
      <c r="EG82" s="303"/>
      <c r="EH82" s="303"/>
      <c r="EI82" s="303"/>
      <c r="EJ82" s="303"/>
      <c r="EK82" s="303"/>
      <c r="EL82" s="303"/>
      <c r="EM82" s="303"/>
      <c r="EN82" s="303"/>
      <c r="EO82" s="303"/>
      <c r="EP82" s="303"/>
      <c r="EQ82" s="303"/>
      <c r="ER82" s="303"/>
      <c r="ES82" s="303"/>
      <c r="ET82" s="303"/>
      <c r="EU82" s="303"/>
      <c r="EV82" s="303"/>
      <c r="EW82" s="303"/>
      <c r="EX82" s="303"/>
      <c r="EY82" s="303"/>
      <c r="EZ82" s="303"/>
      <c r="FA82" s="303"/>
      <c r="FB82" s="303"/>
      <c r="FC82" s="303"/>
      <c r="FD82" s="303"/>
      <c r="FE82" s="303"/>
      <c r="FF82" s="303"/>
      <c r="FG82" s="303"/>
      <c r="FH82" s="303"/>
      <c r="FI82" s="303"/>
      <c r="FJ82" s="303"/>
      <c r="FK82" s="303"/>
      <c r="FL82" s="303"/>
      <c r="FM82" s="303"/>
      <c r="FN82" s="303"/>
      <c r="FO82" s="303"/>
      <c r="FP82" s="303"/>
      <c r="FQ82" s="303"/>
      <c r="FR82" s="303"/>
      <c r="FS82" s="303"/>
      <c r="FT82" s="303"/>
      <c r="FU82" s="303"/>
      <c r="FV82" s="303"/>
      <c r="FW82" s="303"/>
      <c r="FX82" s="303"/>
      <c r="FY82" s="303"/>
      <c r="FZ82" s="303"/>
      <c r="GA82" s="303"/>
      <c r="GB82" s="303"/>
      <c r="GC82" s="303"/>
      <c r="GD82" s="303"/>
      <c r="GE82" s="303"/>
      <c r="GF82" s="303"/>
      <c r="GG82" s="303"/>
      <c r="GH82" s="303"/>
      <c r="GI82" s="303"/>
      <c r="GJ82" s="303"/>
      <c r="GK82" s="303"/>
      <c r="GL82" s="303"/>
      <c r="GM82" s="303"/>
      <c r="GN82" s="303"/>
      <c r="GO82" s="303"/>
      <c r="GP82" s="303"/>
      <c r="GQ82" s="303"/>
      <c r="GR82" s="303"/>
      <c r="GS82" s="303"/>
      <c r="GT82" s="303"/>
      <c r="GU82" s="303"/>
      <c r="GV82" s="303"/>
      <c r="GW82" s="303"/>
      <c r="GX82" s="303"/>
      <c r="GY82" s="303"/>
      <c r="GZ82" s="303"/>
      <c r="HA82" s="303"/>
      <c r="HB82" s="303"/>
      <c r="HC82" s="303"/>
      <c r="HD82" s="303"/>
      <c r="HE82" s="303"/>
      <c r="HF82" s="303"/>
      <c r="HG82" s="303"/>
      <c r="HH82" s="303"/>
      <c r="HI82" s="303"/>
      <c r="HJ82" s="303"/>
      <c r="HK82" s="303"/>
      <c r="HL82" s="303"/>
      <c r="HM82" s="303"/>
      <c r="HN82" s="303"/>
      <c r="HO82" s="303"/>
      <c r="HP82" s="303"/>
      <c r="HQ82" s="303"/>
      <c r="HR82" s="303"/>
      <c r="HS82" s="303"/>
      <c r="HT82" s="303"/>
      <c r="HU82" s="303"/>
      <c r="HV82" s="303"/>
      <c r="HW82" s="303"/>
      <c r="HX82" s="303"/>
      <c r="HY82" s="303"/>
      <c r="HZ82" s="303"/>
      <c r="IA82" s="303"/>
      <c r="IB82" s="303"/>
      <c r="IC82" s="303"/>
      <c r="ID82" s="303"/>
      <c r="IE82" s="303"/>
      <c r="IF82" s="303"/>
      <c r="IG82" s="303"/>
      <c r="IH82" s="303"/>
      <c r="II82" s="303"/>
      <c r="IJ82" s="303"/>
      <c r="IK82" s="303"/>
      <c r="IL82" s="303"/>
      <c r="IM82" s="303"/>
      <c r="IN82" s="303"/>
      <c r="IO82" s="303"/>
      <c r="IP82" s="303"/>
      <c r="IQ82" s="303"/>
      <c r="IR82" s="303"/>
      <c r="IS82" s="303"/>
      <c r="IT82" s="303"/>
      <c r="IU82" s="303"/>
      <c r="IV82" s="303"/>
    </row>
    <row r="83" spans="1:256" ht="17.25">
      <c r="A83" s="674">
        <v>78</v>
      </c>
      <c r="B83" s="303"/>
      <c r="C83" s="303"/>
      <c r="D83" s="939" t="s">
        <v>1110</v>
      </c>
      <c r="E83" s="938"/>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03"/>
      <c r="DE83" s="303"/>
      <c r="DF83" s="303"/>
      <c r="DG83" s="303"/>
      <c r="DH83" s="303"/>
      <c r="DI83" s="303"/>
      <c r="DJ83" s="303"/>
      <c r="DK83" s="303"/>
      <c r="DL83" s="303"/>
      <c r="DM83" s="303"/>
      <c r="DN83" s="303"/>
      <c r="DO83" s="303"/>
      <c r="DP83" s="303"/>
      <c r="DQ83" s="303"/>
      <c r="DR83" s="303"/>
      <c r="DS83" s="303"/>
      <c r="DT83" s="303"/>
      <c r="DU83" s="303"/>
      <c r="DV83" s="303"/>
      <c r="DW83" s="303"/>
      <c r="DX83" s="303"/>
      <c r="DY83" s="303"/>
      <c r="DZ83" s="303"/>
      <c r="EA83" s="303"/>
      <c r="EB83" s="303"/>
      <c r="EC83" s="303"/>
      <c r="ED83" s="303"/>
      <c r="EE83" s="303"/>
      <c r="EF83" s="303"/>
      <c r="EG83" s="303"/>
      <c r="EH83" s="303"/>
      <c r="EI83" s="303"/>
      <c r="EJ83" s="303"/>
      <c r="EK83" s="303"/>
      <c r="EL83" s="303"/>
      <c r="EM83" s="303"/>
      <c r="EN83" s="303"/>
      <c r="EO83" s="303"/>
      <c r="EP83" s="303"/>
      <c r="EQ83" s="303"/>
      <c r="ER83" s="303"/>
      <c r="ES83" s="303"/>
      <c r="ET83" s="303"/>
      <c r="EU83" s="303"/>
      <c r="EV83" s="303"/>
      <c r="EW83" s="303"/>
      <c r="EX83" s="303"/>
      <c r="EY83" s="303"/>
      <c r="EZ83" s="303"/>
      <c r="FA83" s="303"/>
      <c r="FB83" s="303"/>
      <c r="FC83" s="303"/>
      <c r="FD83" s="303"/>
      <c r="FE83" s="303"/>
      <c r="FF83" s="303"/>
      <c r="FG83" s="303"/>
      <c r="FH83" s="303"/>
      <c r="FI83" s="303"/>
      <c r="FJ83" s="303"/>
      <c r="FK83" s="303"/>
      <c r="FL83" s="303"/>
      <c r="FM83" s="303"/>
      <c r="FN83" s="303"/>
      <c r="FO83" s="303"/>
      <c r="FP83" s="303"/>
      <c r="FQ83" s="303"/>
      <c r="FR83" s="303"/>
      <c r="FS83" s="303"/>
      <c r="FT83" s="303"/>
      <c r="FU83" s="303"/>
      <c r="FV83" s="303"/>
      <c r="FW83" s="303"/>
      <c r="FX83" s="303"/>
      <c r="FY83" s="303"/>
      <c r="FZ83" s="303"/>
      <c r="GA83" s="303"/>
      <c r="GB83" s="303"/>
      <c r="GC83" s="303"/>
      <c r="GD83" s="303"/>
      <c r="GE83" s="303"/>
      <c r="GF83" s="303"/>
      <c r="GG83" s="303"/>
      <c r="GH83" s="303"/>
      <c r="GI83" s="303"/>
      <c r="GJ83" s="303"/>
      <c r="GK83" s="303"/>
      <c r="GL83" s="303"/>
      <c r="GM83" s="303"/>
      <c r="GN83" s="303"/>
      <c r="GO83" s="303"/>
      <c r="GP83" s="303"/>
      <c r="GQ83" s="303"/>
      <c r="GR83" s="303"/>
      <c r="GS83" s="303"/>
      <c r="GT83" s="303"/>
      <c r="GU83" s="303"/>
      <c r="GV83" s="303"/>
      <c r="GW83" s="303"/>
      <c r="GX83" s="303"/>
      <c r="GY83" s="303"/>
      <c r="GZ83" s="303"/>
      <c r="HA83" s="303"/>
      <c r="HB83" s="303"/>
      <c r="HC83" s="303"/>
      <c r="HD83" s="303"/>
      <c r="HE83" s="303"/>
      <c r="HF83" s="303"/>
      <c r="HG83" s="303"/>
      <c r="HH83" s="303"/>
      <c r="HI83" s="303"/>
      <c r="HJ83" s="303"/>
      <c r="HK83" s="303"/>
      <c r="HL83" s="303"/>
      <c r="HM83" s="303"/>
      <c r="HN83" s="303"/>
      <c r="HO83" s="303"/>
      <c r="HP83" s="303"/>
      <c r="HQ83" s="303"/>
      <c r="HR83" s="303"/>
      <c r="HS83" s="303"/>
      <c r="HT83" s="303"/>
      <c r="HU83" s="303"/>
      <c r="HV83" s="303"/>
      <c r="HW83" s="303"/>
      <c r="HX83" s="303"/>
      <c r="HY83" s="303"/>
      <c r="HZ83" s="303"/>
      <c r="IA83" s="303"/>
      <c r="IB83" s="303"/>
      <c r="IC83" s="303"/>
      <c r="ID83" s="303"/>
      <c r="IE83" s="303"/>
      <c r="IF83" s="303"/>
      <c r="IG83" s="303"/>
      <c r="IH83" s="303"/>
      <c r="II83" s="303"/>
      <c r="IJ83" s="303"/>
      <c r="IK83" s="303"/>
      <c r="IL83" s="303"/>
      <c r="IM83" s="303"/>
      <c r="IN83" s="303"/>
      <c r="IO83" s="303"/>
      <c r="IP83" s="303"/>
      <c r="IQ83" s="303"/>
      <c r="IR83" s="303"/>
      <c r="IS83" s="303"/>
      <c r="IT83" s="303"/>
      <c r="IU83" s="303"/>
      <c r="IV83" s="303"/>
    </row>
    <row r="84" spans="1:256" ht="17.25">
      <c r="A84" s="948">
        <v>79</v>
      </c>
      <c r="B84" s="303"/>
      <c r="C84" s="303"/>
      <c r="D84" s="295" t="s">
        <v>1207</v>
      </c>
      <c r="E84" s="51">
        <v>25</v>
      </c>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303"/>
      <c r="AK84" s="303"/>
      <c r="AL84" s="303"/>
      <c r="AM84" s="303"/>
      <c r="AN84" s="303"/>
      <c r="AO84" s="303"/>
      <c r="AP84" s="303"/>
      <c r="AQ84" s="303"/>
      <c r="AR84" s="303"/>
      <c r="AS84" s="303"/>
      <c r="AT84" s="303"/>
      <c r="AU84" s="303"/>
      <c r="AV84" s="303"/>
      <c r="AW84" s="303"/>
      <c r="AX84" s="303"/>
      <c r="AY84" s="303"/>
      <c r="AZ84" s="303"/>
      <c r="BA84" s="303"/>
      <c r="BB84" s="303"/>
      <c r="BC84" s="303"/>
      <c r="BD84" s="303"/>
      <c r="BE84" s="303"/>
      <c r="BF84" s="303"/>
      <c r="BG84" s="303"/>
      <c r="BH84" s="303"/>
      <c r="BI84" s="303"/>
      <c r="BJ84" s="303"/>
      <c r="BK84" s="303"/>
      <c r="BL84" s="303"/>
      <c r="BM84" s="303"/>
      <c r="BN84" s="303"/>
      <c r="BO84" s="303"/>
      <c r="BP84" s="303"/>
      <c r="BQ84" s="303"/>
      <c r="BR84" s="303"/>
      <c r="BS84" s="303"/>
      <c r="BT84" s="303"/>
      <c r="BU84" s="303"/>
      <c r="BV84" s="303"/>
      <c r="BW84" s="303"/>
      <c r="BX84" s="303"/>
      <c r="BY84" s="303"/>
      <c r="BZ84" s="303"/>
      <c r="CA84" s="303"/>
      <c r="CB84" s="303"/>
      <c r="CC84" s="303"/>
      <c r="CD84" s="303"/>
      <c r="CE84" s="303"/>
      <c r="CF84" s="303"/>
      <c r="CG84" s="303"/>
      <c r="CH84" s="303"/>
      <c r="CI84" s="303"/>
      <c r="CJ84" s="303"/>
      <c r="CK84" s="303"/>
      <c r="CL84" s="303"/>
      <c r="CM84" s="303"/>
      <c r="CN84" s="303"/>
      <c r="CO84" s="303"/>
      <c r="CP84" s="303"/>
      <c r="CQ84" s="303"/>
      <c r="CR84" s="303"/>
      <c r="CS84" s="303"/>
      <c r="CT84" s="303"/>
      <c r="CU84" s="303"/>
      <c r="CV84" s="303"/>
      <c r="CW84" s="303"/>
      <c r="CX84" s="303"/>
      <c r="CY84" s="303"/>
      <c r="CZ84" s="303"/>
      <c r="DA84" s="303"/>
      <c r="DB84" s="303"/>
      <c r="DC84" s="303"/>
      <c r="DD84" s="303"/>
      <c r="DE84" s="303"/>
      <c r="DF84" s="303"/>
      <c r="DG84" s="303"/>
      <c r="DH84" s="303"/>
      <c r="DI84" s="303"/>
      <c r="DJ84" s="303"/>
      <c r="DK84" s="303"/>
      <c r="DL84" s="303"/>
      <c r="DM84" s="303"/>
      <c r="DN84" s="303"/>
      <c r="DO84" s="303"/>
      <c r="DP84" s="303"/>
      <c r="DQ84" s="303"/>
      <c r="DR84" s="303"/>
      <c r="DS84" s="303"/>
      <c r="DT84" s="303"/>
      <c r="DU84" s="303"/>
      <c r="DV84" s="303"/>
      <c r="DW84" s="303"/>
      <c r="DX84" s="303"/>
      <c r="DY84" s="303"/>
      <c r="DZ84" s="303"/>
      <c r="EA84" s="303"/>
      <c r="EB84" s="303"/>
      <c r="EC84" s="303"/>
      <c r="ED84" s="303"/>
      <c r="EE84" s="303"/>
      <c r="EF84" s="303"/>
      <c r="EG84" s="303"/>
      <c r="EH84" s="303"/>
      <c r="EI84" s="303"/>
      <c r="EJ84" s="303"/>
      <c r="EK84" s="303"/>
      <c r="EL84" s="303"/>
      <c r="EM84" s="303"/>
      <c r="EN84" s="303"/>
      <c r="EO84" s="303"/>
      <c r="EP84" s="303"/>
      <c r="EQ84" s="303"/>
      <c r="ER84" s="303"/>
      <c r="ES84" s="303"/>
      <c r="ET84" s="303"/>
      <c r="EU84" s="303"/>
      <c r="EV84" s="303"/>
      <c r="EW84" s="303"/>
      <c r="EX84" s="303"/>
      <c r="EY84" s="303"/>
      <c r="EZ84" s="303"/>
      <c r="FA84" s="303"/>
      <c r="FB84" s="303"/>
      <c r="FC84" s="303"/>
      <c r="FD84" s="303"/>
      <c r="FE84" s="303"/>
      <c r="FF84" s="303"/>
      <c r="FG84" s="303"/>
      <c r="FH84" s="303"/>
      <c r="FI84" s="303"/>
      <c r="FJ84" s="303"/>
      <c r="FK84" s="303"/>
      <c r="FL84" s="303"/>
      <c r="FM84" s="303"/>
      <c r="FN84" s="303"/>
      <c r="FO84" s="303"/>
      <c r="FP84" s="303"/>
      <c r="FQ84" s="303"/>
      <c r="FR84" s="303"/>
      <c r="FS84" s="303"/>
      <c r="FT84" s="303"/>
      <c r="FU84" s="303"/>
      <c r="FV84" s="303"/>
      <c r="FW84" s="303"/>
      <c r="FX84" s="303"/>
      <c r="FY84" s="303"/>
      <c r="FZ84" s="303"/>
      <c r="GA84" s="303"/>
      <c r="GB84" s="303"/>
      <c r="GC84" s="303"/>
      <c r="GD84" s="303"/>
      <c r="GE84" s="303"/>
      <c r="GF84" s="303"/>
      <c r="GG84" s="303"/>
      <c r="GH84" s="303"/>
      <c r="GI84" s="303"/>
      <c r="GJ84" s="303"/>
      <c r="GK84" s="303"/>
      <c r="GL84" s="303"/>
      <c r="GM84" s="303"/>
      <c r="GN84" s="303"/>
      <c r="GO84" s="303"/>
      <c r="GP84" s="303"/>
      <c r="GQ84" s="303"/>
      <c r="GR84" s="303"/>
      <c r="GS84" s="303"/>
      <c r="GT84" s="303"/>
      <c r="GU84" s="303"/>
      <c r="GV84" s="303"/>
      <c r="GW84" s="303"/>
      <c r="GX84" s="303"/>
      <c r="GY84" s="303"/>
      <c r="GZ84" s="303"/>
      <c r="HA84" s="303"/>
      <c r="HB84" s="303"/>
      <c r="HC84" s="303"/>
      <c r="HD84" s="303"/>
      <c r="HE84" s="303"/>
      <c r="HF84" s="303"/>
      <c r="HG84" s="303"/>
      <c r="HH84" s="303"/>
      <c r="HI84" s="303"/>
      <c r="HJ84" s="303"/>
      <c r="HK84" s="303"/>
      <c r="HL84" s="303"/>
      <c r="HM84" s="303"/>
      <c r="HN84" s="303"/>
      <c r="HO84" s="303"/>
      <c r="HP84" s="303"/>
      <c r="HQ84" s="303"/>
      <c r="HR84" s="303"/>
      <c r="HS84" s="303"/>
      <c r="HT84" s="303"/>
      <c r="HU84" s="303"/>
      <c r="HV84" s="303"/>
      <c r="HW84" s="303"/>
      <c r="HX84" s="303"/>
      <c r="HY84" s="303"/>
      <c r="HZ84" s="303"/>
      <c r="IA84" s="303"/>
      <c r="IB84" s="303"/>
      <c r="IC84" s="303"/>
      <c r="ID84" s="303"/>
      <c r="IE84" s="303"/>
      <c r="IF84" s="303"/>
      <c r="IG84" s="303"/>
      <c r="IH84" s="303"/>
      <c r="II84" s="303"/>
      <c r="IJ84" s="303"/>
      <c r="IK84" s="303"/>
      <c r="IL84" s="303"/>
      <c r="IM84" s="303"/>
      <c r="IN84" s="303"/>
      <c r="IO84" s="303"/>
      <c r="IP84" s="303"/>
      <c r="IQ84" s="303"/>
      <c r="IR84" s="303"/>
      <c r="IS84" s="303"/>
      <c r="IT84" s="303"/>
      <c r="IU84" s="303"/>
      <c r="IV84" s="303"/>
    </row>
    <row r="85" spans="1:256" ht="17.25">
      <c r="A85" s="675">
        <v>80</v>
      </c>
      <c r="B85" s="303"/>
      <c r="C85" s="303"/>
      <c r="D85" s="295" t="s">
        <v>1209</v>
      </c>
      <c r="E85" s="2">
        <v>30</v>
      </c>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303"/>
      <c r="AP85" s="303"/>
      <c r="AQ85" s="303"/>
      <c r="AR85" s="303"/>
      <c r="AS85" s="303"/>
      <c r="AT85" s="303"/>
      <c r="AU85" s="303"/>
      <c r="AV85" s="303"/>
      <c r="AW85" s="303"/>
      <c r="AX85" s="303"/>
      <c r="AY85" s="303"/>
      <c r="AZ85" s="303"/>
      <c r="BA85" s="303"/>
      <c r="BB85" s="303"/>
      <c r="BC85" s="303"/>
      <c r="BD85" s="303"/>
      <c r="BE85" s="303"/>
      <c r="BF85" s="303"/>
      <c r="BG85" s="303"/>
      <c r="BH85" s="303"/>
      <c r="BI85" s="303"/>
      <c r="BJ85" s="303"/>
      <c r="BK85" s="303"/>
      <c r="BL85" s="303"/>
      <c r="BM85" s="303"/>
      <c r="BN85" s="303"/>
      <c r="BO85" s="303"/>
      <c r="BP85" s="303"/>
      <c r="BQ85" s="303"/>
      <c r="BR85" s="303"/>
      <c r="BS85" s="303"/>
      <c r="BT85" s="303"/>
      <c r="BU85" s="303"/>
      <c r="BV85" s="303"/>
      <c r="BW85" s="303"/>
      <c r="BX85" s="303"/>
      <c r="BY85" s="303"/>
      <c r="BZ85" s="303"/>
      <c r="CA85" s="303"/>
      <c r="CB85" s="303"/>
      <c r="CC85" s="303"/>
      <c r="CD85" s="303"/>
      <c r="CE85" s="303"/>
      <c r="CF85" s="303"/>
      <c r="CG85" s="303"/>
      <c r="CH85" s="303"/>
      <c r="CI85" s="303"/>
      <c r="CJ85" s="303"/>
      <c r="CK85" s="303"/>
      <c r="CL85" s="303"/>
      <c r="CM85" s="303"/>
      <c r="CN85" s="303"/>
      <c r="CO85" s="303"/>
      <c r="CP85" s="303"/>
      <c r="CQ85" s="303"/>
      <c r="CR85" s="303"/>
      <c r="CS85" s="303"/>
      <c r="CT85" s="303"/>
      <c r="CU85" s="303"/>
      <c r="CV85" s="303"/>
      <c r="CW85" s="303"/>
      <c r="CX85" s="303"/>
      <c r="CY85" s="303"/>
      <c r="CZ85" s="303"/>
      <c r="DA85" s="303"/>
      <c r="DB85" s="303"/>
      <c r="DC85" s="303"/>
      <c r="DD85" s="303"/>
      <c r="DE85" s="303"/>
      <c r="DF85" s="303"/>
      <c r="DG85" s="303"/>
      <c r="DH85" s="303"/>
      <c r="DI85" s="303"/>
      <c r="DJ85" s="303"/>
      <c r="DK85" s="303"/>
      <c r="DL85" s="303"/>
      <c r="DM85" s="303"/>
      <c r="DN85" s="303"/>
      <c r="DO85" s="303"/>
      <c r="DP85" s="303"/>
      <c r="DQ85" s="303"/>
      <c r="DR85" s="303"/>
      <c r="DS85" s="303"/>
      <c r="DT85" s="303"/>
      <c r="DU85" s="303"/>
      <c r="DV85" s="303"/>
      <c r="DW85" s="303"/>
      <c r="DX85" s="303"/>
      <c r="DY85" s="303"/>
      <c r="DZ85" s="303"/>
      <c r="EA85" s="303"/>
      <c r="EB85" s="303"/>
      <c r="EC85" s="303"/>
      <c r="ED85" s="303"/>
      <c r="EE85" s="303"/>
      <c r="EF85" s="303"/>
      <c r="EG85" s="303"/>
      <c r="EH85" s="303"/>
      <c r="EI85" s="303"/>
      <c r="EJ85" s="303"/>
      <c r="EK85" s="303"/>
      <c r="EL85" s="303"/>
      <c r="EM85" s="303"/>
      <c r="EN85" s="303"/>
      <c r="EO85" s="303"/>
      <c r="EP85" s="303"/>
      <c r="EQ85" s="303"/>
      <c r="ER85" s="303"/>
      <c r="ES85" s="303"/>
      <c r="ET85" s="303"/>
      <c r="EU85" s="303"/>
      <c r="EV85" s="303"/>
      <c r="EW85" s="303"/>
      <c r="EX85" s="303"/>
      <c r="EY85" s="303"/>
      <c r="EZ85" s="303"/>
      <c r="FA85" s="303"/>
      <c r="FB85" s="303"/>
      <c r="FC85" s="303"/>
      <c r="FD85" s="303"/>
      <c r="FE85" s="303"/>
      <c r="FF85" s="303"/>
      <c r="FG85" s="303"/>
      <c r="FH85" s="303"/>
      <c r="FI85" s="303"/>
      <c r="FJ85" s="303"/>
      <c r="FK85" s="303"/>
      <c r="FL85" s="303"/>
      <c r="FM85" s="303"/>
      <c r="FN85" s="303"/>
      <c r="FO85" s="303"/>
      <c r="FP85" s="303"/>
      <c r="FQ85" s="303"/>
      <c r="FR85" s="303"/>
      <c r="FS85" s="303"/>
      <c r="FT85" s="303"/>
      <c r="FU85" s="303"/>
      <c r="FV85" s="303"/>
      <c r="FW85" s="303"/>
      <c r="FX85" s="303"/>
      <c r="FY85" s="303"/>
      <c r="FZ85" s="303"/>
      <c r="GA85" s="303"/>
      <c r="GB85" s="303"/>
      <c r="GC85" s="303"/>
      <c r="GD85" s="303"/>
      <c r="GE85" s="303"/>
      <c r="GF85" s="303"/>
      <c r="GG85" s="303"/>
      <c r="GH85" s="303"/>
      <c r="GI85" s="303"/>
      <c r="GJ85" s="303"/>
      <c r="GK85" s="303"/>
      <c r="GL85" s="303"/>
      <c r="GM85" s="303"/>
      <c r="GN85" s="303"/>
      <c r="GO85" s="303"/>
      <c r="GP85" s="303"/>
      <c r="GQ85" s="303"/>
      <c r="GR85" s="303"/>
      <c r="GS85" s="303"/>
      <c r="GT85" s="303"/>
      <c r="GU85" s="303"/>
      <c r="GV85" s="303"/>
      <c r="GW85" s="303"/>
      <c r="GX85" s="303"/>
      <c r="GY85" s="303"/>
      <c r="GZ85" s="303"/>
      <c r="HA85" s="303"/>
      <c r="HB85" s="303"/>
      <c r="HC85" s="303"/>
      <c r="HD85" s="303"/>
      <c r="HE85" s="303"/>
      <c r="HF85" s="303"/>
      <c r="HG85" s="303"/>
      <c r="HH85" s="303"/>
      <c r="HI85" s="303"/>
      <c r="HJ85" s="303"/>
      <c r="HK85" s="303"/>
      <c r="HL85" s="303"/>
      <c r="HM85" s="303"/>
      <c r="HN85" s="303"/>
      <c r="HO85" s="303"/>
      <c r="HP85" s="303"/>
      <c r="HQ85" s="303"/>
      <c r="HR85" s="303"/>
      <c r="HS85" s="303"/>
      <c r="HT85" s="303"/>
      <c r="HU85" s="303"/>
      <c r="HV85" s="303"/>
      <c r="HW85" s="303"/>
      <c r="HX85" s="303"/>
      <c r="HY85" s="303"/>
      <c r="HZ85" s="303"/>
      <c r="IA85" s="303"/>
      <c r="IB85" s="303"/>
      <c r="IC85" s="303"/>
      <c r="ID85" s="303"/>
      <c r="IE85" s="303"/>
      <c r="IF85" s="303"/>
      <c r="IG85" s="303"/>
      <c r="IH85" s="303"/>
      <c r="II85" s="303"/>
      <c r="IJ85" s="303"/>
      <c r="IK85" s="303"/>
      <c r="IL85" s="303"/>
      <c r="IM85" s="303"/>
      <c r="IN85" s="303"/>
      <c r="IO85" s="303"/>
      <c r="IP85" s="303"/>
      <c r="IQ85" s="303"/>
      <c r="IR85" s="303"/>
      <c r="IS85" s="303"/>
      <c r="IT85" s="303"/>
      <c r="IU85" s="303"/>
      <c r="IV85" s="303"/>
    </row>
    <row r="86" spans="1:256" ht="17.25">
      <c r="A86" s="674">
        <v>81</v>
      </c>
      <c r="B86" s="303"/>
      <c r="C86" s="303"/>
      <c r="D86" s="295" t="s">
        <v>1210</v>
      </c>
      <c r="E86" s="2">
        <v>25</v>
      </c>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3"/>
      <c r="AZ86" s="303"/>
      <c r="BA86" s="303"/>
      <c r="BB86" s="303"/>
      <c r="BC86" s="303"/>
      <c r="BD86" s="303"/>
      <c r="BE86" s="303"/>
      <c r="BF86" s="303"/>
      <c r="BG86" s="303"/>
      <c r="BH86" s="303"/>
      <c r="BI86" s="303"/>
      <c r="BJ86" s="303"/>
      <c r="BK86" s="303"/>
      <c r="BL86" s="303"/>
      <c r="BM86" s="303"/>
      <c r="BN86" s="303"/>
      <c r="BO86" s="303"/>
      <c r="BP86" s="303"/>
      <c r="BQ86" s="303"/>
      <c r="BR86" s="303"/>
      <c r="BS86" s="303"/>
      <c r="BT86" s="303"/>
      <c r="BU86" s="303"/>
      <c r="BV86" s="303"/>
      <c r="BW86" s="303"/>
      <c r="BX86" s="303"/>
      <c r="BY86" s="303"/>
      <c r="BZ86" s="303"/>
      <c r="CA86" s="303"/>
      <c r="CB86" s="303"/>
      <c r="CC86" s="303"/>
      <c r="CD86" s="303"/>
      <c r="CE86" s="303"/>
      <c r="CF86" s="303"/>
      <c r="CG86" s="303"/>
      <c r="CH86" s="303"/>
      <c r="CI86" s="303"/>
      <c r="CJ86" s="303"/>
      <c r="CK86" s="303"/>
      <c r="CL86" s="303"/>
      <c r="CM86" s="303"/>
      <c r="CN86" s="303"/>
      <c r="CO86" s="303"/>
      <c r="CP86" s="303"/>
      <c r="CQ86" s="303"/>
      <c r="CR86" s="303"/>
      <c r="CS86" s="303"/>
      <c r="CT86" s="303"/>
      <c r="CU86" s="303"/>
      <c r="CV86" s="303"/>
      <c r="CW86" s="303"/>
      <c r="CX86" s="303"/>
      <c r="CY86" s="303"/>
      <c r="CZ86" s="303"/>
      <c r="DA86" s="303"/>
      <c r="DB86" s="303"/>
      <c r="DC86" s="303"/>
      <c r="DD86" s="303"/>
      <c r="DE86" s="303"/>
      <c r="DF86" s="303"/>
      <c r="DG86" s="303"/>
      <c r="DH86" s="303"/>
      <c r="DI86" s="303"/>
      <c r="DJ86" s="303"/>
      <c r="DK86" s="303"/>
      <c r="DL86" s="303"/>
      <c r="DM86" s="303"/>
      <c r="DN86" s="303"/>
      <c r="DO86" s="303"/>
      <c r="DP86" s="303"/>
      <c r="DQ86" s="303"/>
      <c r="DR86" s="303"/>
      <c r="DS86" s="303"/>
      <c r="DT86" s="303"/>
      <c r="DU86" s="303"/>
      <c r="DV86" s="303"/>
      <c r="DW86" s="303"/>
      <c r="DX86" s="303"/>
      <c r="DY86" s="303"/>
      <c r="DZ86" s="303"/>
      <c r="EA86" s="303"/>
      <c r="EB86" s="303"/>
      <c r="EC86" s="303"/>
      <c r="ED86" s="303"/>
      <c r="EE86" s="303"/>
      <c r="EF86" s="303"/>
      <c r="EG86" s="303"/>
      <c r="EH86" s="303"/>
      <c r="EI86" s="303"/>
      <c r="EJ86" s="303"/>
      <c r="EK86" s="303"/>
      <c r="EL86" s="303"/>
      <c r="EM86" s="303"/>
      <c r="EN86" s="303"/>
      <c r="EO86" s="303"/>
      <c r="EP86" s="303"/>
      <c r="EQ86" s="303"/>
      <c r="ER86" s="303"/>
      <c r="ES86" s="303"/>
      <c r="ET86" s="303"/>
      <c r="EU86" s="303"/>
      <c r="EV86" s="303"/>
      <c r="EW86" s="303"/>
      <c r="EX86" s="303"/>
      <c r="EY86" s="303"/>
      <c r="EZ86" s="303"/>
      <c r="FA86" s="303"/>
      <c r="FB86" s="303"/>
      <c r="FC86" s="303"/>
      <c r="FD86" s="303"/>
      <c r="FE86" s="303"/>
      <c r="FF86" s="303"/>
      <c r="FG86" s="303"/>
      <c r="FH86" s="303"/>
      <c r="FI86" s="303"/>
      <c r="FJ86" s="303"/>
      <c r="FK86" s="303"/>
      <c r="FL86" s="303"/>
      <c r="FM86" s="303"/>
      <c r="FN86" s="303"/>
      <c r="FO86" s="303"/>
      <c r="FP86" s="303"/>
      <c r="FQ86" s="303"/>
      <c r="FR86" s="303"/>
      <c r="FS86" s="303"/>
      <c r="FT86" s="303"/>
      <c r="FU86" s="303"/>
      <c r="FV86" s="303"/>
      <c r="FW86" s="303"/>
      <c r="FX86" s="303"/>
      <c r="FY86" s="303"/>
      <c r="FZ86" s="303"/>
      <c r="GA86" s="303"/>
      <c r="GB86" s="303"/>
      <c r="GC86" s="303"/>
      <c r="GD86" s="303"/>
      <c r="GE86" s="303"/>
      <c r="GF86" s="303"/>
      <c r="GG86" s="303"/>
      <c r="GH86" s="303"/>
      <c r="GI86" s="303"/>
      <c r="GJ86" s="303"/>
      <c r="GK86" s="303"/>
      <c r="GL86" s="303"/>
      <c r="GM86" s="303"/>
      <c r="GN86" s="303"/>
      <c r="GO86" s="303"/>
      <c r="GP86" s="303"/>
      <c r="GQ86" s="303"/>
      <c r="GR86" s="303"/>
      <c r="GS86" s="303"/>
      <c r="GT86" s="303"/>
      <c r="GU86" s="303"/>
      <c r="GV86" s="303"/>
      <c r="GW86" s="303"/>
      <c r="GX86" s="303"/>
      <c r="GY86" s="303"/>
      <c r="GZ86" s="303"/>
      <c r="HA86" s="303"/>
      <c r="HB86" s="303"/>
      <c r="HC86" s="303"/>
      <c r="HD86" s="303"/>
      <c r="HE86" s="303"/>
      <c r="HF86" s="303"/>
      <c r="HG86" s="303"/>
      <c r="HH86" s="303"/>
      <c r="HI86" s="303"/>
      <c r="HJ86" s="303"/>
      <c r="HK86" s="303"/>
      <c r="HL86" s="303"/>
      <c r="HM86" s="303"/>
      <c r="HN86" s="303"/>
      <c r="HO86" s="303"/>
      <c r="HP86" s="303"/>
      <c r="HQ86" s="303"/>
      <c r="HR86" s="303"/>
      <c r="HS86" s="303"/>
      <c r="HT86" s="303"/>
      <c r="HU86" s="303"/>
      <c r="HV86" s="303"/>
      <c r="HW86" s="303"/>
      <c r="HX86" s="303"/>
      <c r="HY86" s="303"/>
      <c r="HZ86" s="303"/>
      <c r="IA86" s="303"/>
      <c r="IB86" s="303"/>
      <c r="IC86" s="303"/>
      <c r="ID86" s="303"/>
      <c r="IE86" s="303"/>
      <c r="IF86" s="303"/>
      <c r="IG86" s="303"/>
      <c r="IH86" s="303"/>
      <c r="II86" s="303"/>
      <c r="IJ86" s="303"/>
      <c r="IK86" s="303"/>
      <c r="IL86" s="303"/>
      <c r="IM86" s="303"/>
      <c r="IN86" s="303"/>
      <c r="IO86" s="303"/>
      <c r="IP86" s="303"/>
      <c r="IQ86" s="303"/>
      <c r="IR86" s="303"/>
      <c r="IS86" s="303"/>
      <c r="IT86" s="303"/>
      <c r="IU86" s="303"/>
      <c r="IV86" s="303"/>
    </row>
    <row r="87" spans="1:256" ht="17.25">
      <c r="A87" s="948">
        <v>82</v>
      </c>
      <c r="B87" s="303"/>
      <c r="C87" s="303"/>
      <c r="D87" s="295" t="s">
        <v>1211</v>
      </c>
      <c r="E87" s="2">
        <v>30</v>
      </c>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3"/>
      <c r="AY87" s="303"/>
      <c r="AZ87" s="303"/>
      <c r="BA87" s="303"/>
      <c r="BB87" s="303"/>
      <c r="BC87" s="303"/>
      <c r="BD87" s="303"/>
      <c r="BE87" s="303"/>
      <c r="BF87" s="303"/>
      <c r="BG87" s="303"/>
      <c r="BH87" s="303"/>
      <c r="BI87" s="303"/>
      <c r="BJ87" s="303"/>
      <c r="BK87" s="303"/>
      <c r="BL87" s="303"/>
      <c r="BM87" s="303"/>
      <c r="BN87" s="303"/>
      <c r="BO87" s="303"/>
      <c r="BP87" s="303"/>
      <c r="BQ87" s="303"/>
      <c r="BR87" s="303"/>
      <c r="BS87" s="303"/>
      <c r="BT87" s="303"/>
      <c r="BU87" s="303"/>
      <c r="BV87" s="303"/>
      <c r="BW87" s="303"/>
      <c r="BX87" s="303"/>
      <c r="BY87" s="303"/>
      <c r="BZ87" s="303"/>
      <c r="CA87" s="303"/>
      <c r="CB87" s="303"/>
      <c r="CC87" s="303"/>
      <c r="CD87" s="303"/>
      <c r="CE87" s="303"/>
      <c r="CF87" s="303"/>
      <c r="CG87" s="303"/>
      <c r="CH87" s="303"/>
      <c r="CI87" s="303"/>
      <c r="CJ87" s="303"/>
      <c r="CK87" s="303"/>
      <c r="CL87" s="303"/>
      <c r="CM87" s="303"/>
      <c r="CN87" s="303"/>
      <c r="CO87" s="303"/>
      <c r="CP87" s="303"/>
      <c r="CQ87" s="303"/>
      <c r="CR87" s="303"/>
      <c r="CS87" s="303"/>
      <c r="CT87" s="303"/>
      <c r="CU87" s="303"/>
      <c r="CV87" s="303"/>
      <c r="CW87" s="303"/>
      <c r="CX87" s="303"/>
      <c r="CY87" s="303"/>
      <c r="CZ87" s="303"/>
      <c r="DA87" s="303"/>
      <c r="DB87" s="303"/>
      <c r="DC87" s="303"/>
      <c r="DD87" s="303"/>
      <c r="DE87" s="303"/>
      <c r="DF87" s="303"/>
      <c r="DG87" s="303"/>
      <c r="DH87" s="303"/>
      <c r="DI87" s="303"/>
      <c r="DJ87" s="303"/>
      <c r="DK87" s="303"/>
      <c r="DL87" s="303"/>
      <c r="DM87" s="303"/>
      <c r="DN87" s="303"/>
      <c r="DO87" s="303"/>
      <c r="DP87" s="303"/>
      <c r="DQ87" s="303"/>
      <c r="DR87" s="303"/>
      <c r="DS87" s="303"/>
      <c r="DT87" s="303"/>
      <c r="DU87" s="303"/>
      <c r="DV87" s="303"/>
      <c r="DW87" s="303"/>
      <c r="DX87" s="303"/>
      <c r="DY87" s="303"/>
      <c r="DZ87" s="303"/>
      <c r="EA87" s="303"/>
      <c r="EB87" s="303"/>
      <c r="EC87" s="303"/>
      <c r="ED87" s="303"/>
      <c r="EE87" s="303"/>
      <c r="EF87" s="303"/>
      <c r="EG87" s="303"/>
      <c r="EH87" s="303"/>
      <c r="EI87" s="303"/>
      <c r="EJ87" s="303"/>
      <c r="EK87" s="303"/>
      <c r="EL87" s="303"/>
      <c r="EM87" s="303"/>
      <c r="EN87" s="303"/>
      <c r="EO87" s="303"/>
      <c r="EP87" s="303"/>
      <c r="EQ87" s="303"/>
      <c r="ER87" s="303"/>
      <c r="ES87" s="303"/>
      <c r="ET87" s="303"/>
      <c r="EU87" s="303"/>
      <c r="EV87" s="303"/>
      <c r="EW87" s="303"/>
      <c r="EX87" s="303"/>
      <c r="EY87" s="303"/>
      <c r="EZ87" s="303"/>
      <c r="FA87" s="303"/>
      <c r="FB87" s="303"/>
      <c r="FC87" s="303"/>
      <c r="FD87" s="303"/>
      <c r="FE87" s="303"/>
      <c r="FF87" s="303"/>
      <c r="FG87" s="303"/>
      <c r="FH87" s="303"/>
      <c r="FI87" s="303"/>
      <c r="FJ87" s="303"/>
      <c r="FK87" s="303"/>
      <c r="FL87" s="303"/>
      <c r="FM87" s="303"/>
      <c r="FN87" s="303"/>
      <c r="FO87" s="303"/>
      <c r="FP87" s="303"/>
      <c r="FQ87" s="303"/>
      <c r="FR87" s="303"/>
      <c r="FS87" s="303"/>
      <c r="FT87" s="303"/>
      <c r="FU87" s="303"/>
      <c r="FV87" s="303"/>
      <c r="FW87" s="303"/>
      <c r="FX87" s="303"/>
      <c r="FY87" s="303"/>
      <c r="FZ87" s="303"/>
      <c r="GA87" s="303"/>
      <c r="GB87" s="303"/>
      <c r="GC87" s="303"/>
      <c r="GD87" s="303"/>
      <c r="GE87" s="303"/>
      <c r="GF87" s="303"/>
      <c r="GG87" s="303"/>
      <c r="GH87" s="303"/>
      <c r="GI87" s="303"/>
      <c r="GJ87" s="303"/>
      <c r="GK87" s="303"/>
      <c r="GL87" s="303"/>
      <c r="GM87" s="303"/>
      <c r="GN87" s="303"/>
      <c r="GO87" s="303"/>
      <c r="GP87" s="303"/>
      <c r="GQ87" s="303"/>
      <c r="GR87" s="303"/>
      <c r="GS87" s="303"/>
      <c r="GT87" s="303"/>
      <c r="GU87" s="303"/>
      <c r="GV87" s="303"/>
      <c r="GW87" s="303"/>
      <c r="GX87" s="303"/>
      <c r="GY87" s="303"/>
      <c r="GZ87" s="303"/>
      <c r="HA87" s="303"/>
      <c r="HB87" s="303"/>
      <c r="HC87" s="303"/>
      <c r="HD87" s="303"/>
      <c r="HE87" s="303"/>
      <c r="HF87" s="303"/>
      <c r="HG87" s="303"/>
      <c r="HH87" s="303"/>
      <c r="HI87" s="303"/>
      <c r="HJ87" s="303"/>
      <c r="HK87" s="303"/>
      <c r="HL87" s="303"/>
      <c r="HM87" s="303"/>
      <c r="HN87" s="303"/>
      <c r="HO87" s="303"/>
      <c r="HP87" s="303"/>
      <c r="HQ87" s="303"/>
      <c r="HR87" s="303"/>
      <c r="HS87" s="303"/>
      <c r="HT87" s="303"/>
      <c r="HU87" s="303"/>
      <c r="HV87" s="303"/>
      <c r="HW87" s="303"/>
      <c r="HX87" s="303"/>
      <c r="HY87" s="303"/>
      <c r="HZ87" s="303"/>
      <c r="IA87" s="303"/>
      <c r="IB87" s="303"/>
      <c r="IC87" s="303"/>
      <c r="ID87" s="303"/>
      <c r="IE87" s="303"/>
      <c r="IF87" s="303"/>
      <c r="IG87" s="303"/>
      <c r="IH87" s="303"/>
      <c r="II87" s="303"/>
      <c r="IJ87" s="303"/>
      <c r="IK87" s="303"/>
      <c r="IL87" s="303"/>
      <c r="IM87" s="303"/>
      <c r="IN87" s="303"/>
      <c r="IO87" s="303"/>
      <c r="IP87" s="303"/>
      <c r="IQ87" s="303"/>
      <c r="IR87" s="303"/>
      <c r="IS87" s="303"/>
      <c r="IT87" s="303"/>
      <c r="IU87" s="303"/>
      <c r="IV87" s="303"/>
    </row>
    <row r="88" spans="1:256" ht="17.25">
      <c r="A88" s="675">
        <v>83</v>
      </c>
      <c r="B88" s="303"/>
      <c r="C88" s="303"/>
      <c r="D88" s="295" t="s">
        <v>1214</v>
      </c>
      <c r="E88" s="2">
        <v>200</v>
      </c>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3"/>
      <c r="AL88" s="303"/>
      <c r="AM88" s="303"/>
      <c r="AN88" s="303"/>
      <c r="AO88" s="303"/>
      <c r="AP88" s="303"/>
      <c r="AQ88" s="303"/>
      <c r="AR88" s="303"/>
      <c r="AS88" s="303"/>
      <c r="AT88" s="303"/>
      <c r="AU88" s="303"/>
      <c r="AV88" s="303"/>
      <c r="AW88" s="303"/>
      <c r="AX88" s="303"/>
      <c r="AY88" s="303"/>
      <c r="AZ88" s="303"/>
      <c r="BA88" s="303"/>
      <c r="BB88" s="303"/>
      <c r="BC88" s="303"/>
      <c r="BD88" s="303"/>
      <c r="BE88" s="303"/>
      <c r="BF88" s="303"/>
      <c r="BG88" s="303"/>
      <c r="BH88" s="303"/>
      <c r="BI88" s="303"/>
      <c r="BJ88" s="303"/>
      <c r="BK88" s="303"/>
      <c r="BL88" s="303"/>
      <c r="BM88" s="303"/>
      <c r="BN88" s="303"/>
      <c r="BO88" s="303"/>
      <c r="BP88" s="303"/>
      <c r="BQ88" s="303"/>
      <c r="BR88" s="303"/>
      <c r="BS88" s="303"/>
      <c r="BT88" s="303"/>
      <c r="BU88" s="303"/>
      <c r="BV88" s="303"/>
      <c r="BW88" s="303"/>
      <c r="BX88" s="303"/>
      <c r="BY88" s="303"/>
      <c r="BZ88" s="303"/>
      <c r="CA88" s="303"/>
      <c r="CB88" s="303"/>
      <c r="CC88" s="303"/>
      <c r="CD88" s="303"/>
      <c r="CE88" s="303"/>
      <c r="CF88" s="303"/>
      <c r="CG88" s="303"/>
      <c r="CH88" s="303"/>
      <c r="CI88" s="303"/>
      <c r="CJ88" s="303"/>
      <c r="CK88" s="303"/>
      <c r="CL88" s="303"/>
      <c r="CM88" s="303"/>
      <c r="CN88" s="303"/>
      <c r="CO88" s="303"/>
      <c r="CP88" s="303"/>
      <c r="CQ88" s="303"/>
      <c r="CR88" s="303"/>
      <c r="CS88" s="303"/>
      <c r="CT88" s="303"/>
      <c r="CU88" s="303"/>
      <c r="CV88" s="303"/>
      <c r="CW88" s="303"/>
      <c r="CX88" s="303"/>
      <c r="CY88" s="303"/>
      <c r="CZ88" s="303"/>
      <c r="DA88" s="303"/>
      <c r="DB88" s="303"/>
      <c r="DC88" s="303"/>
      <c r="DD88" s="303"/>
      <c r="DE88" s="303"/>
      <c r="DF88" s="303"/>
      <c r="DG88" s="303"/>
      <c r="DH88" s="303"/>
      <c r="DI88" s="303"/>
      <c r="DJ88" s="303"/>
      <c r="DK88" s="303"/>
      <c r="DL88" s="303"/>
      <c r="DM88" s="303"/>
      <c r="DN88" s="303"/>
      <c r="DO88" s="303"/>
      <c r="DP88" s="303"/>
      <c r="DQ88" s="303"/>
      <c r="DR88" s="303"/>
      <c r="DS88" s="303"/>
      <c r="DT88" s="303"/>
      <c r="DU88" s="303"/>
      <c r="DV88" s="303"/>
      <c r="DW88" s="303"/>
      <c r="DX88" s="303"/>
      <c r="DY88" s="303"/>
      <c r="DZ88" s="303"/>
      <c r="EA88" s="303"/>
      <c r="EB88" s="303"/>
      <c r="EC88" s="303"/>
      <c r="ED88" s="303"/>
      <c r="EE88" s="303"/>
      <c r="EF88" s="303"/>
      <c r="EG88" s="303"/>
      <c r="EH88" s="303"/>
      <c r="EI88" s="303"/>
      <c r="EJ88" s="303"/>
      <c r="EK88" s="303"/>
      <c r="EL88" s="303"/>
      <c r="EM88" s="303"/>
      <c r="EN88" s="303"/>
      <c r="EO88" s="303"/>
      <c r="EP88" s="303"/>
      <c r="EQ88" s="303"/>
      <c r="ER88" s="303"/>
      <c r="ES88" s="303"/>
      <c r="ET88" s="303"/>
      <c r="EU88" s="303"/>
      <c r="EV88" s="303"/>
      <c r="EW88" s="303"/>
      <c r="EX88" s="303"/>
      <c r="EY88" s="303"/>
      <c r="EZ88" s="303"/>
      <c r="FA88" s="303"/>
      <c r="FB88" s="303"/>
      <c r="FC88" s="303"/>
      <c r="FD88" s="303"/>
      <c r="FE88" s="303"/>
      <c r="FF88" s="303"/>
      <c r="FG88" s="303"/>
      <c r="FH88" s="303"/>
      <c r="FI88" s="303"/>
      <c r="FJ88" s="303"/>
      <c r="FK88" s="303"/>
      <c r="FL88" s="303"/>
      <c r="FM88" s="303"/>
      <c r="FN88" s="303"/>
      <c r="FO88" s="303"/>
      <c r="FP88" s="303"/>
      <c r="FQ88" s="303"/>
      <c r="FR88" s="303"/>
      <c r="FS88" s="303"/>
      <c r="FT88" s="303"/>
      <c r="FU88" s="303"/>
      <c r="FV88" s="303"/>
      <c r="FW88" s="303"/>
      <c r="FX88" s="303"/>
      <c r="FY88" s="303"/>
      <c r="FZ88" s="303"/>
      <c r="GA88" s="303"/>
      <c r="GB88" s="303"/>
      <c r="GC88" s="303"/>
      <c r="GD88" s="303"/>
      <c r="GE88" s="303"/>
      <c r="GF88" s="303"/>
      <c r="GG88" s="303"/>
      <c r="GH88" s="303"/>
      <c r="GI88" s="303"/>
      <c r="GJ88" s="303"/>
      <c r="GK88" s="303"/>
      <c r="GL88" s="303"/>
      <c r="GM88" s="303"/>
      <c r="GN88" s="303"/>
      <c r="GO88" s="303"/>
      <c r="GP88" s="303"/>
      <c r="GQ88" s="303"/>
      <c r="GR88" s="303"/>
      <c r="GS88" s="303"/>
      <c r="GT88" s="303"/>
      <c r="GU88" s="303"/>
      <c r="GV88" s="303"/>
      <c r="GW88" s="303"/>
      <c r="GX88" s="303"/>
      <c r="GY88" s="303"/>
      <c r="GZ88" s="303"/>
      <c r="HA88" s="303"/>
      <c r="HB88" s="303"/>
      <c r="HC88" s="303"/>
      <c r="HD88" s="303"/>
      <c r="HE88" s="303"/>
      <c r="HF88" s="303"/>
      <c r="HG88" s="303"/>
      <c r="HH88" s="303"/>
      <c r="HI88" s="303"/>
      <c r="HJ88" s="303"/>
      <c r="HK88" s="303"/>
      <c r="HL88" s="303"/>
      <c r="HM88" s="303"/>
      <c r="HN88" s="303"/>
      <c r="HO88" s="303"/>
      <c r="HP88" s="303"/>
      <c r="HQ88" s="303"/>
      <c r="HR88" s="303"/>
      <c r="HS88" s="303"/>
      <c r="HT88" s="303"/>
      <c r="HU88" s="303"/>
      <c r="HV88" s="303"/>
      <c r="HW88" s="303"/>
      <c r="HX88" s="303"/>
      <c r="HY88" s="303"/>
      <c r="HZ88" s="303"/>
      <c r="IA88" s="303"/>
      <c r="IB88" s="303"/>
      <c r="IC88" s="303"/>
      <c r="ID88" s="303"/>
      <c r="IE88" s="303"/>
      <c r="IF88" s="303"/>
      <c r="IG88" s="303"/>
      <c r="IH88" s="303"/>
      <c r="II88" s="303"/>
      <c r="IJ88" s="303"/>
      <c r="IK88" s="303"/>
      <c r="IL88" s="303"/>
      <c r="IM88" s="303"/>
      <c r="IN88" s="303"/>
      <c r="IO88" s="303"/>
      <c r="IP88" s="303"/>
      <c r="IQ88" s="303"/>
      <c r="IR88" s="303"/>
      <c r="IS88" s="303"/>
      <c r="IT88" s="303"/>
      <c r="IU88" s="303"/>
      <c r="IV88" s="303"/>
    </row>
    <row r="89" spans="1:256" ht="17.25">
      <c r="A89" s="674">
        <v>84</v>
      </c>
      <c r="B89" s="303"/>
      <c r="C89" s="303"/>
      <c r="D89" s="295" t="s">
        <v>1217</v>
      </c>
      <c r="E89" s="2">
        <v>40</v>
      </c>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c r="AJ89" s="303"/>
      <c r="AK89" s="303"/>
      <c r="AL89" s="303"/>
      <c r="AM89" s="303"/>
      <c r="AN89" s="303"/>
      <c r="AO89" s="303"/>
      <c r="AP89" s="303"/>
      <c r="AQ89" s="303"/>
      <c r="AR89" s="303"/>
      <c r="AS89" s="303"/>
      <c r="AT89" s="303"/>
      <c r="AU89" s="303"/>
      <c r="AV89" s="303"/>
      <c r="AW89" s="303"/>
      <c r="AX89" s="303"/>
      <c r="AY89" s="303"/>
      <c r="AZ89" s="303"/>
      <c r="BA89" s="303"/>
      <c r="BB89" s="303"/>
      <c r="BC89" s="303"/>
      <c r="BD89" s="303"/>
      <c r="BE89" s="303"/>
      <c r="BF89" s="303"/>
      <c r="BG89" s="303"/>
      <c r="BH89" s="303"/>
      <c r="BI89" s="303"/>
      <c r="BJ89" s="303"/>
      <c r="BK89" s="303"/>
      <c r="BL89" s="303"/>
      <c r="BM89" s="303"/>
      <c r="BN89" s="303"/>
      <c r="BO89" s="303"/>
      <c r="BP89" s="303"/>
      <c r="BQ89" s="303"/>
      <c r="BR89" s="303"/>
      <c r="BS89" s="303"/>
      <c r="BT89" s="303"/>
      <c r="BU89" s="303"/>
      <c r="BV89" s="303"/>
      <c r="BW89" s="303"/>
      <c r="BX89" s="303"/>
      <c r="BY89" s="303"/>
      <c r="BZ89" s="303"/>
      <c r="CA89" s="303"/>
      <c r="CB89" s="303"/>
      <c r="CC89" s="303"/>
      <c r="CD89" s="303"/>
      <c r="CE89" s="303"/>
      <c r="CF89" s="303"/>
      <c r="CG89" s="303"/>
      <c r="CH89" s="303"/>
      <c r="CI89" s="303"/>
      <c r="CJ89" s="303"/>
      <c r="CK89" s="303"/>
      <c r="CL89" s="303"/>
      <c r="CM89" s="303"/>
      <c r="CN89" s="303"/>
      <c r="CO89" s="303"/>
      <c r="CP89" s="303"/>
      <c r="CQ89" s="303"/>
      <c r="CR89" s="303"/>
      <c r="CS89" s="303"/>
      <c r="CT89" s="303"/>
      <c r="CU89" s="303"/>
      <c r="CV89" s="303"/>
      <c r="CW89" s="303"/>
      <c r="CX89" s="303"/>
      <c r="CY89" s="303"/>
      <c r="CZ89" s="303"/>
      <c r="DA89" s="303"/>
      <c r="DB89" s="303"/>
      <c r="DC89" s="303"/>
      <c r="DD89" s="303"/>
      <c r="DE89" s="303"/>
      <c r="DF89" s="303"/>
      <c r="DG89" s="303"/>
      <c r="DH89" s="303"/>
      <c r="DI89" s="303"/>
      <c r="DJ89" s="303"/>
      <c r="DK89" s="303"/>
      <c r="DL89" s="303"/>
      <c r="DM89" s="303"/>
      <c r="DN89" s="303"/>
      <c r="DO89" s="303"/>
      <c r="DP89" s="303"/>
      <c r="DQ89" s="303"/>
      <c r="DR89" s="303"/>
      <c r="DS89" s="303"/>
      <c r="DT89" s="303"/>
      <c r="DU89" s="303"/>
      <c r="DV89" s="303"/>
      <c r="DW89" s="303"/>
      <c r="DX89" s="303"/>
      <c r="DY89" s="303"/>
      <c r="DZ89" s="303"/>
      <c r="EA89" s="303"/>
      <c r="EB89" s="303"/>
      <c r="EC89" s="303"/>
      <c r="ED89" s="303"/>
      <c r="EE89" s="303"/>
      <c r="EF89" s="303"/>
      <c r="EG89" s="303"/>
      <c r="EH89" s="303"/>
      <c r="EI89" s="303"/>
      <c r="EJ89" s="303"/>
      <c r="EK89" s="303"/>
      <c r="EL89" s="303"/>
      <c r="EM89" s="303"/>
      <c r="EN89" s="303"/>
      <c r="EO89" s="303"/>
      <c r="EP89" s="303"/>
      <c r="EQ89" s="303"/>
      <c r="ER89" s="303"/>
      <c r="ES89" s="303"/>
      <c r="ET89" s="303"/>
      <c r="EU89" s="303"/>
      <c r="EV89" s="303"/>
      <c r="EW89" s="303"/>
      <c r="EX89" s="303"/>
      <c r="EY89" s="303"/>
      <c r="EZ89" s="303"/>
      <c r="FA89" s="303"/>
      <c r="FB89" s="303"/>
      <c r="FC89" s="303"/>
      <c r="FD89" s="303"/>
      <c r="FE89" s="303"/>
      <c r="FF89" s="303"/>
      <c r="FG89" s="303"/>
      <c r="FH89" s="303"/>
      <c r="FI89" s="303"/>
      <c r="FJ89" s="303"/>
      <c r="FK89" s="303"/>
      <c r="FL89" s="303"/>
      <c r="FM89" s="303"/>
      <c r="FN89" s="303"/>
      <c r="FO89" s="303"/>
      <c r="FP89" s="303"/>
      <c r="FQ89" s="303"/>
      <c r="FR89" s="303"/>
      <c r="FS89" s="303"/>
      <c r="FT89" s="303"/>
      <c r="FU89" s="303"/>
      <c r="FV89" s="303"/>
      <c r="FW89" s="303"/>
      <c r="FX89" s="303"/>
      <c r="FY89" s="303"/>
      <c r="FZ89" s="303"/>
      <c r="GA89" s="303"/>
      <c r="GB89" s="303"/>
      <c r="GC89" s="303"/>
      <c r="GD89" s="303"/>
      <c r="GE89" s="303"/>
      <c r="GF89" s="303"/>
      <c r="GG89" s="303"/>
      <c r="GH89" s="303"/>
      <c r="GI89" s="303"/>
      <c r="GJ89" s="303"/>
      <c r="GK89" s="303"/>
      <c r="GL89" s="303"/>
      <c r="GM89" s="303"/>
      <c r="GN89" s="303"/>
      <c r="GO89" s="303"/>
      <c r="GP89" s="303"/>
      <c r="GQ89" s="303"/>
      <c r="GR89" s="303"/>
      <c r="GS89" s="303"/>
      <c r="GT89" s="303"/>
      <c r="GU89" s="303"/>
      <c r="GV89" s="303"/>
      <c r="GW89" s="303"/>
      <c r="GX89" s="303"/>
      <c r="GY89" s="303"/>
      <c r="GZ89" s="303"/>
      <c r="HA89" s="303"/>
      <c r="HB89" s="303"/>
      <c r="HC89" s="303"/>
      <c r="HD89" s="303"/>
      <c r="HE89" s="303"/>
      <c r="HF89" s="303"/>
      <c r="HG89" s="303"/>
      <c r="HH89" s="303"/>
      <c r="HI89" s="303"/>
      <c r="HJ89" s="303"/>
      <c r="HK89" s="303"/>
      <c r="HL89" s="303"/>
      <c r="HM89" s="303"/>
      <c r="HN89" s="303"/>
      <c r="HO89" s="303"/>
      <c r="HP89" s="303"/>
      <c r="HQ89" s="303"/>
      <c r="HR89" s="303"/>
      <c r="HS89" s="303"/>
      <c r="HT89" s="303"/>
      <c r="HU89" s="303"/>
      <c r="HV89" s="303"/>
      <c r="HW89" s="303"/>
      <c r="HX89" s="303"/>
      <c r="HY89" s="303"/>
      <c r="HZ89" s="303"/>
      <c r="IA89" s="303"/>
      <c r="IB89" s="303"/>
      <c r="IC89" s="303"/>
      <c r="ID89" s="303"/>
      <c r="IE89" s="303"/>
      <c r="IF89" s="303"/>
      <c r="IG89" s="303"/>
      <c r="IH89" s="303"/>
      <c r="II89" s="303"/>
      <c r="IJ89" s="303"/>
      <c r="IK89" s="303"/>
      <c r="IL89" s="303"/>
      <c r="IM89" s="303"/>
      <c r="IN89" s="303"/>
      <c r="IO89" s="303"/>
      <c r="IP89" s="303"/>
      <c r="IQ89" s="303"/>
      <c r="IR89" s="303"/>
      <c r="IS89" s="303"/>
      <c r="IT89" s="303"/>
      <c r="IU89" s="303"/>
      <c r="IV89" s="303"/>
    </row>
    <row r="90" spans="1:256" ht="17.25">
      <c r="A90" s="948">
        <v>85</v>
      </c>
      <c r="B90" s="303"/>
      <c r="C90" s="303"/>
      <c r="D90" s="295" t="s">
        <v>1218</v>
      </c>
      <c r="E90" s="49">
        <v>25</v>
      </c>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3"/>
      <c r="AN90" s="303"/>
      <c r="AO90" s="303"/>
      <c r="AP90" s="303"/>
      <c r="AQ90" s="303"/>
      <c r="AR90" s="303"/>
      <c r="AS90" s="303"/>
      <c r="AT90" s="303"/>
      <c r="AU90" s="303"/>
      <c r="AV90" s="303"/>
      <c r="AW90" s="303"/>
      <c r="AX90" s="303"/>
      <c r="AY90" s="303"/>
      <c r="AZ90" s="303"/>
      <c r="BA90" s="303"/>
      <c r="BB90" s="303"/>
      <c r="BC90" s="303"/>
      <c r="BD90" s="303"/>
      <c r="BE90" s="303"/>
      <c r="BF90" s="303"/>
      <c r="BG90" s="303"/>
      <c r="BH90" s="303"/>
      <c r="BI90" s="303"/>
      <c r="BJ90" s="303"/>
      <c r="BK90" s="303"/>
      <c r="BL90" s="303"/>
      <c r="BM90" s="303"/>
      <c r="BN90" s="303"/>
      <c r="BO90" s="303"/>
      <c r="BP90" s="303"/>
      <c r="BQ90" s="303"/>
      <c r="BR90" s="303"/>
      <c r="BS90" s="303"/>
      <c r="BT90" s="303"/>
      <c r="BU90" s="303"/>
      <c r="BV90" s="303"/>
      <c r="BW90" s="303"/>
      <c r="BX90" s="303"/>
      <c r="BY90" s="303"/>
      <c r="BZ90" s="303"/>
      <c r="CA90" s="303"/>
      <c r="CB90" s="303"/>
      <c r="CC90" s="303"/>
      <c r="CD90" s="303"/>
      <c r="CE90" s="303"/>
      <c r="CF90" s="303"/>
      <c r="CG90" s="303"/>
      <c r="CH90" s="303"/>
      <c r="CI90" s="303"/>
      <c r="CJ90" s="303"/>
      <c r="CK90" s="303"/>
      <c r="CL90" s="303"/>
      <c r="CM90" s="303"/>
      <c r="CN90" s="303"/>
      <c r="CO90" s="303"/>
      <c r="CP90" s="303"/>
      <c r="CQ90" s="303"/>
      <c r="CR90" s="303"/>
      <c r="CS90" s="303"/>
      <c r="CT90" s="303"/>
      <c r="CU90" s="303"/>
      <c r="CV90" s="303"/>
      <c r="CW90" s="303"/>
      <c r="CX90" s="303"/>
      <c r="CY90" s="303"/>
      <c r="CZ90" s="303"/>
      <c r="DA90" s="303"/>
      <c r="DB90" s="303"/>
      <c r="DC90" s="303"/>
      <c r="DD90" s="303"/>
      <c r="DE90" s="303"/>
      <c r="DF90" s="303"/>
      <c r="DG90" s="303"/>
      <c r="DH90" s="303"/>
      <c r="DI90" s="303"/>
      <c r="DJ90" s="303"/>
      <c r="DK90" s="303"/>
      <c r="DL90" s="303"/>
      <c r="DM90" s="303"/>
      <c r="DN90" s="303"/>
      <c r="DO90" s="303"/>
      <c r="DP90" s="303"/>
      <c r="DQ90" s="303"/>
      <c r="DR90" s="303"/>
      <c r="DS90" s="303"/>
      <c r="DT90" s="303"/>
      <c r="DU90" s="303"/>
      <c r="DV90" s="303"/>
      <c r="DW90" s="303"/>
      <c r="DX90" s="303"/>
      <c r="DY90" s="303"/>
      <c r="DZ90" s="303"/>
      <c r="EA90" s="303"/>
      <c r="EB90" s="303"/>
      <c r="EC90" s="303"/>
      <c r="ED90" s="303"/>
      <c r="EE90" s="303"/>
      <c r="EF90" s="303"/>
      <c r="EG90" s="303"/>
      <c r="EH90" s="303"/>
      <c r="EI90" s="303"/>
      <c r="EJ90" s="303"/>
      <c r="EK90" s="303"/>
      <c r="EL90" s="303"/>
      <c r="EM90" s="303"/>
      <c r="EN90" s="303"/>
      <c r="EO90" s="303"/>
      <c r="EP90" s="303"/>
      <c r="EQ90" s="303"/>
      <c r="ER90" s="303"/>
      <c r="ES90" s="303"/>
      <c r="ET90" s="303"/>
      <c r="EU90" s="303"/>
      <c r="EV90" s="303"/>
      <c r="EW90" s="303"/>
      <c r="EX90" s="303"/>
      <c r="EY90" s="303"/>
      <c r="EZ90" s="303"/>
      <c r="FA90" s="303"/>
      <c r="FB90" s="303"/>
      <c r="FC90" s="303"/>
      <c r="FD90" s="303"/>
      <c r="FE90" s="303"/>
      <c r="FF90" s="303"/>
      <c r="FG90" s="303"/>
      <c r="FH90" s="303"/>
      <c r="FI90" s="303"/>
      <c r="FJ90" s="303"/>
      <c r="FK90" s="303"/>
      <c r="FL90" s="303"/>
      <c r="FM90" s="303"/>
      <c r="FN90" s="303"/>
      <c r="FO90" s="303"/>
      <c r="FP90" s="303"/>
      <c r="FQ90" s="303"/>
      <c r="FR90" s="303"/>
      <c r="FS90" s="303"/>
      <c r="FT90" s="303"/>
      <c r="FU90" s="303"/>
      <c r="FV90" s="303"/>
      <c r="FW90" s="303"/>
      <c r="FX90" s="303"/>
      <c r="FY90" s="303"/>
      <c r="FZ90" s="303"/>
      <c r="GA90" s="303"/>
      <c r="GB90" s="303"/>
      <c r="GC90" s="303"/>
      <c r="GD90" s="303"/>
      <c r="GE90" s="303"/>
      <c r="GF90" s="303"/>
      <c r="GG90" s="303"/>
      <c r="GH90" s="303"/>
      <c r="GI90" s="303"/>
      <c r="GJ90" s="303"/>
      <c r="GK90" s="303"/>
      <c r="GL90" s="303"/>
      <c r="GM90" s="303"/>
      <c r="GN90" s="303"/>
      <c r="GO90" s="303"/>
      <c r="GP90" s="303"/>
      <c r="GQ90" s="303"/>
      <c r="GR90" s="303"/>
      <c r="GS90" s="303"/>
      <c r="GT90" s="303"/>
      <c r="GU90" s="303"/>
      <c r="GV90" s="303"/>
      <c r="GW90" s="303"/>
      <c r="GX90" s="303"/>
      <c r="GY90" s="303"/>
      <c r="GZ90" s="303"/>
      <c r="HA90" s="303"/>
      <c r="HB90" s="303"/>
      <c r="HC90" s="303"/>
      <c r="HD90" s="303"/>
      <c r="HE90" s="303"/>
      <c r="HF90" s="303"/>
      <c r="HG90" s="303"/>
      <c r="HH90" s="303"/>
      <c r="HI90" s="303"/>
      <c r="HJ90" s="303"/>
      <c r="HK90" s="303"/>
      <c r="HL90" s="303"/>
      <c r="HM90" s="303"/>
      <c r="HN90" s="303"/>
      <c r="HO90" s="303"/>
      <c r="HP90" s="303"/>
      <c r="HQ90" s="303"/>
      <c r="HR90" s="303"/>
      <c r="HS90" s="303"/>
      <c r="HT90" s="303"/>
      <c r="HU90" s="303"/>
      <c r="HV90" s="303"/>
      <c r="HW90" s="303"/>
      <c r="HX90" s="303"/>
      <c r="HY90" s="303"/>
      <c r="HZ90" s="303"/>
      <c r="IA90" s="303"/>
      <c r="IB90" s="303"/>
      <c r="IC90" s="303"/>
      <c r="ID90" s="303"/>
      <c r="IE90" s="303"/>
      <c r="IF90" s="303"/>
      <c r="IG90" s="303"/>
      <c r="IH90" s="303"/>
      <c r="II90" s="303"/>
      <c r="IJ90" s="303"/>
      <c r="IK90" s="303"/>
      <c r="IL90" s="303"/>
      <c r="IM90" s="303"/>
      <c r="IN90" s="303"/>
      <c r="IO90" s="303"/>
      <c r="IP90" s="303"/>
      <c r="IQ90" s="303"/>
      <c r="IR90" s="303"/>
      <c r="IS90" s="303"/>
      <c r="IT90" s="303"/>
      <c r="IU90" s="303"/>
      <c r="IV90" s="303"/>
    </row>
    <row r="91" spans="1:256" ht="17.25">
      <c r="A91" s="675">
        <v>86</v>
      </c>
      <c r="B91" s="303"/>
      <c r="C91" s="303"/>
      <c r="D91" s="295"/>
      <c r="E91" s="51">
        <f>SUM(E84:E90)</f>
        <v>375</v>
      </c>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c r="AI91" s="303"/>
      <c r="AJ91" s="303"/>
      <c r="AK91" s="303"/>
      <c r="AL91" s="303"/>
      <c r="AM91" s="303"/>
      <c r="AN91" s="303"/>
      <c r="AO91" s="303"/>
      <c r="AP91" s="303"/>
      <c r="AQ91" s="303"/>
      <c r="AR91" s="303"/>
      <c r="AS91" s="303"/>
      <c r="AT91" s="303"/>
      <c r="AU91" s="303"/>
      <c r="AV91" s="303"/>
      <c r="AW91" s="303"/>
      <c r="AX91" s="303"/>
      <c r="AY91" s="303"/>
      <c r="AZ91" s="303"/>
      <c r="BA91" s="303"/>
      <c r="BB91" s="303"/>
      <c r="BC91" s="303"/>
      <c r="BD91" s="303"/>
      <c r="BE91" s="303"/>
      <c r="BF91" s="303"/>
      <c r="BG91" s="303"/>
      <c r="BH91" s="303"/>
      <c r="BI91" s="303"/>
      <c r="BJ91" s="303"/>
      <c r="BK91" s="303"/>
      <c r="BL91" s="303"/>
      <c r="BM91" s="303"/>
      <c r="BN91" s="303"/>
      <c r="BO91" s="303"/>
      <c r="BP91" s="303"/>
      <c r="BQ91" s="303"/>
      <c r="BR91" s="303"/>
      <c r="BS91" s="303"/>
      <c r="BT91" s="303"/>
      <c r="BU91" s="303"/>
      <c r="BV91" s="303"/>
      <c r="BW91" s="303"/>
      <c r="BX91" s="303"/>
      <c r="BY91" s="303"/>
      <c r="BZ91" s="303"/>
      <c r="CA91" s="303"/>
      <c r="CB91" s="303"/>
      <c r="CC91" s="303"/>
      <c r="CD91" s="303"/>
      <c r="CE91" s="303"/>
      <c r="CF91" s="303"/>
      <c r="CG91" s="303"/>
      <c r="CH91" s="303"/>
      <c r="CI91" s="303"/>
      <c r="CJ91" s="303"/>
      <c r="CK91" s="303"/>
      <c r="CL91" s="303"/>
      <c r="CM91" s="303"/>
      <c r="CN91" s="303"/>
      <c r="CO91" s="303"/>
      <c r="CP91" s="303"/>
      <c r="CQ91" s="303"/>
      <c r="CR91" s="303"/>
      <c r="CS91" s="303"/>
      <c r="CT91" s="303"/>
      <c r="CU91" s="303"/>
      <c r="CV91" s="303"/>
      <c r="CW91" s="303"/>
      <c r="CX91" s="303"/>
      <c r="CY91" s="303"/>
      <c r="CZ91" s="303"/>
      <c r="DA91" s="303"/>
      <c r="DB91" s="303"/>
      <c r="DC91" s="303"/>
      <c r="DD91" s="303"/>
      <c r="DE91" s="303"/>
      <c r="DF91" s="303"/>
      <c r="DG91" s="303"/>
      <c r="DH91" s="303"/>
      <c r="DI91" s="303"/>
      <c r="DJ91" s="303"/>
      <c r="DK91" s="303"/>
      <c r="DL91" s="303"/>
      <c r="DM91" s="303"/>
      <c r="DN91" s="303"/>
      <c r="DO91" s="303"/>
      <c r="DP91" s="303"/>
      <c r="DQ91" s="303"/>
      <c r="DR91" s="303"/>
      <c r="DS91" s="303"/>
      <c r="DT91" s="303"/>
      <c r="DU91" s="303"/>
      <c r="DV91" s="303"/>
      <c r="DW91" s="303"/>
      <c r="DX91" s="303"/>
      <c r="DY91" s="303"/>
      <c r="DZ91" s="303"/>
      <c r="EA91" s="303"/>
      <c r="EB91" s="303"/>
      <c r="EC91" s="303"/>
      <c r="ED91" s="303"/>
      <c r="EE91" s="303"/>
      <c r="EF91" s="303"/>
      <c r="EG91" s="303"/>
      <c r="EH91" s="303"/>
      <c r="EI91" s="303"/>
      <c r="EJ91" s="303"/>
      <c r="EK91" s="303"/>
      <c r="EL91" s="303"/>
      <c r="EM91" s="303"/>
      <c r="EN91" s="303"/>
      <c r="EO91" s="303"/>
      <c r="EP91" s="303"/>
      <c r="EQ91" s="303"/>
      <c r="ER91" s="303"/>
      <c r="ES91" s="303"/>
      <c r="ET91" s="303"/>
      <c r="EU91" s="303"/>
      <c r="EV91" s="303"/>
      <c r="EW91" s="303"/>
      <c r="EX91" s="303"/>
      <c r="EY91" s="303"/>
      <c r="EZ91" s="303"/>
      <c r="FA91" s="303"/>
      <c r="FB91" s="303"/>
      <c r="FC91" s="303"/>
      <c r="FD91" s="303"/>
      <c r="FE91" s="303"/>
      <c r="FF91" s="303"/>
      <c r="FG91" s="303"/>
      <c r="FH91" s="303"/>
      <c r="FI91" s="303"/>
      <c r="FJ91" s="303"/>
      <c r="FK91" s="303"/>
      <c r="FL91" s="303"/>
      <c r="FM91" s="303"/>
      <c r="FN91" s="303"/>
      <c r="FO91" s="303"/>
      <c r="FP91" s="303"/>
      <c r="FQ91" s="303"/>
      <c r="FR91" s="303"/>
      <c r="FS91" s="303"/>
      <c r="FT91" s="303"/>
      <c r="FU91" s="303"/>
      <c r="FV91" s="303"/>
      <c r="FW91" s="303"/>
      <c r="FX91" s="303"/>
      <c r="FY91" s="303"/>
      <c r="FZ91" s="303"/>
      <c r="GA91" s="303"/>
      <c r="GB91" s="303"/>
      <c r="GC91" s="303"/>
      <c r="GD91" s="303"/>
      <c r="GE91" s="303"/>
      <c r="GF91" s="303"/>
      <c r="GG91" s="303"/>
      <c r="GH91" s="303"/>
      <c r="GI91" s="303"/>
      <c r="GJ91" s="303"/>
      <c r="GK91" s="303"/>
      <c r="GL91" s="303"/>
      <c r="GM91" s="303"/>
      <c r="GN91" s="303"/>
      <c r="GO91" s="303"/>
      <c r="GP91" s="303"/>
      <c r="GQ91" s="303"/>
      <c r="GR91" s="303"/>
      <c r="GS91" s="303"/>
      <c r="GT91" s="303"/>
      <c r="GU91" s="303"/>
      <c r="GV91" s="303"/>
      <c r="GW91" s="303"/>
      <c r="GX91" s="303"/>
      <c r="GY91" s="303"/>
      <c r="GZ91" s="303"/>
      <c r="HA91" s="303"/>
      <c r="HB91" s="303"/>
      <c r="HC91" s="303"/>
      <c r="HD91" s="303"/>
      <c r="HE91" s="303"/>
      <c r="HF91" s="303"/>
      <c r="HG91" s="303"/>
      <c r="HH91" s="303"/>
      <c r="HI91" s="303"/>
      <c r="HJ91" s="303"/>
      <c r="HK91" s="303"/>
      <c r="HL91" s="303"/>
      <c r="HM91" s="303"/>
      <c r="HN91" s="303"/>
      <c r="HO91" s="303"/>
      <c r="HP91" s="303"/>
      <c r="HQ91" s="303"/>
      <c r="HR91" s="303"/>
      <c r="HS91" s="303"/>
      <c r="HT91" s="303"/>
      <c r="HU91" s="303"/>
      <c r="HV91" s="303"/>
      <c r="HW91" s="303"/>
      <c r="HX91" s="303"/>
      <c r="HY91" s="303"/>
      <c r="HZ91" s="303"/>
      <c r="IA91" s="303"/>
      <c r="IB91" s="303"/>
      <c r="IC91" s="303"/>
      <c r="ID91" s="303"/>
      <c r="IE91" s="303"/>
      <c r="IF91" s="303"/>
      <c r="IG91" s="303"/>
      <c r="IH91" s="303"/>
      <c r="II91" s="303"/>
      <c r="IJ91" s="303"/>
      <c r="IK91" s="303"/>
      <c r="IL91" s="303"/>
      <c r="IM91" s="303"/>
      <c r="IN91" s="303"/>
      <c r="IO91" s="303"/>
      <c r="IP91" s="303"/>
      <c r="IQ91" s="303"/>
      <c r="IR91" s="303"/>
      <c r="IS91" s="303"/>
      <c r="IT91" s="303"/>
      <c r="IU91" s="303"/>
      <c r="IV91" s="303"/>
    </row>
    <row r="92" spans="1:5" s="23" customFormat="1" ht="18" thickBot="1">
      <c r="A92" s="674">
        <v>87</v>
      </c>
      <c r="B92" s="310"/>
      <c r="C92" s="311"/>
      <c r="D92" s="312" t="s">
        <v>587</v>
      </c>
      <c r="E92" s="313">
        <f>E82+E91</f>
        <v>1505</v>
      </c>
    </row>
    <row r="93" spans="1:256" s="23" customFormat="1" ht="18.75" thickBot="1" thickTop="1">
      <c r="A93" s="948">
        <v>88</v>
      </c>
      <c r="B93" s="311"/>
      <c r="C93" s="311"/>
      <c r="D93" s="314" t="s">
        <v>588</v>
      </c>
      <c r="E93" s="315">
        <f>E92+E66</f>
        <v>3566</v>
      </c>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02"/>
      <c r="AY93" s="302"/>
      <c r="AZ93" s="302"/>
      <c r="BA93" s="302"/>
      <c r="BB93" s="302"/>
      <c r="BC93" s="302"/>
      <c r="BD93" s="302"/>
      <c r="BE93" s="302"/>
      <c r="BF93" s="302"/>
      <c r="BG93" s="302"/>
      <c r="BH93" s="302"/>
      <c r="BI93" s="302"/>
      <c r="BJ93" s="302"/>
      <c r="BK93" s="302"/>
      <c r="BL93" s="302"/>
      <c r="BM93" s="302"/>
      <c r="BN93" s="302"/>
      <c r="BO93" s="302"/>
      <c r="BP93" s="302"/>
      <c r="BQ93" s="302"/>
      <c r="BR93" s="302"/>
      <c r="BS93" s="302"/>
      <c r="BT93" s="302"/>
      <c r="BU93" s="302"/>
      <c r="BV93" s="302"/>
      <c r="BW93" s="302"/>
      <c r="BX93" s="302"/>
      <c r="BY93" s="302"/>
      <c r="BZ93" s="302"/>
      <c r="CA93" s="302"/>
      <c r="CB93" s="302"/>
      <c r="CC93" s="302"/>
      <c r="CD93" s="302"/>
      <c r="CE93" s="302"/>
      <c r="CF93" s="302"/>
      <c r="CG93" s="302"/>
      <c r="CH93" s="302"/>
      <c r="CI93" s="302"/>
      <c r="CJ93" s="302"/>
      <c r="CK93" s="302"/>
      <c r="CL93" s="302"/>
      <c r="CM93" s="302"/>
      <c r="CN93" s="302"/>
      <c r="CO93" s="302"/>
      <c r="CP93" s="302"/>
      <c r="CQ93" s="302"/>
      <c r="CR93" s="302"/>
      <c r="CS93" s="302"/>
      <c r="CT93" s="302"/>
      <c r="CU93" s="302"/>
      <c r="CV93" s="302"/>
      <c r="CW93" s="302"/>
      <c r="CX93" s="302"/>
      <c r="CY93" s="302"/>
      <c r="CZ93" s="302"/>
      <c r="DA93" s="302"/>
      <c r="DB93" s="302"/>
      <c r="DC93" s="302"/>
      <c r="DD93" s="302"/>
      <c r="DE93" s="302"/>
      <c r="DF93" s="302"/>
      <c r="DG93" s="302"/>
      <c r="DH93" s="302"/>
      <c r="DI93" s="302"/>
      <c r="DJ93" s="302"/>
      <c r="DK93" s="302"/>
      <c r="DL93" s="302"/>
      <c r="DM93" s="302"/>
      <c r="DN93" s="302"/>
      <c r="DO93" s="302"/>
      <c r="DP93" s="302"/>
      <c r="DQ93" s="302"/>
      <c r="DR93" s="302"/>
      <c r="DS93" s="302"/>
      <c r="DT93" s="302"/>
      <c r="DU93" s="302"/>
      <c r="DV93" s="302"/>
      <c r="DW93" s="302"/>
      <c r="DX93" s="302"/>
      <c r="DY93" s="302"/>
      <c r="DZ93" s="302"/>
      <c r="EA93" s="302"/>
      <c r="EB93" s="302"/>
      <c r="EC93" s="302"/>
      <c r="ED93" s="302"/>
      <c r="EE93" s="302"/>
      <c r="EF93" s="302"/>
      <c r="EG93" s="302"/>
      <c r="EH93" s="302"/>
      <c r="EI93" s="302"/>
      <c r="EJ93" s="302"/>
      <c r="EK93" s="302"/>
      <c r="EL93" s="302"/>
      <c r="EM93" s="302"/>
      <c r="EN93" s="302"/>
      <c r="EO93" s="302"/>
      <c r="EP93" s="302"/>
      <c r="EQ93" s="302"/>
      <c r="ER93" s="302"/>
      <c r="ES93" s="302"/>
      <c r="ET93" s="302"/>
      <c r="EU93" s="302"/>
      <c r="EV93" s="302"/>
      <c r="EW93" s="302"/>
      <c r="EX93" s="302"/>
      <c r="EY93" s="302"/>
      <c r="EZ93" s="302"/>
      <c r="FA93" s="302"/>
      <c r="FB93" s="302"/>
      <c r="FC93" s="302"/>
      <c r="FD93" s="302"/>
      <c r="FE93" s="302"/>
      <c r="FF93" s="302"/>
      <c r="FG93" s="302"/>
      <c r="FH93" s="302"/>
      <c r="FI93" s="302"/>
      <c r="FJ93" s="302"/>
      <c r="FK93" s="302"/>
      <c r="FL93" s="302"/>
      <c r="FM93" s="302"/>
      <c r="FN93" s="302"/>
      <c r="FO93" s="302"/>
      <c r="FP93" s="302"/>
      <c r="FQ93" s="302"/>
      <c r="FR93" s="302"/>
      <c r="FS93" s="302"/>
      <c r="FT93" s="302"/>
      <c r="FU93" s="302"/>
      <c r="FV93" s="302"/>
      <c r="FW93" s="302"/>
      <c r="FX93" s="302"/>
      <c r="FY93" s="302"/>
      <c r="FZ93" s="302"/>
      <c r="GA93" s="302"/>
      <c r="GB93" s="302"/>
      <c r="GC93" s="302"/>
      <c r="GD93" s="302"/>
      <c r="GE93" s="302"/>
      <c r="GF93" s="302"/>
      <c r="GG93" s="302"/>
      <c r="GH93" s="302"/>
      <c r="GI93" s="302"/>
      <c r="GJ93" s="302"/>
      <c r="GK93" s="302"/>
      <c r="GL93" s="302"/>
      <c r="GM93" s="302"/>
      <c r="GN93" s="302"/>
      <c r="GO93" s="302"/>
      <c r="GP93" s="302"/>
      <c r="GQ93" s="302"/>
      <c r="GR93" s="302"/>
      <c r="GS93" s="302"/>
      <c r="GT93" s="302"/>
      <c r="GU93" s="302"/>
      <c r="GV93" s="302"/>
      <c r="GW93" s="302"/>
      <c r="GX93" s="302"/>
      <c r="GY93" s="302"/>
      <c r="GZ93" s="302"/>
      <c r="HA93" s="302"/>
      <c r="HB93" s="302"/>
      <c r="HC93" s="302"/>
      <c r="HD93" s="302"/>
      <c r="HE93" s="302"/>
      <c r="HF93" s="302"/>
      <c r="HG93" s="302"/>
      <c r="HH93" s="302"/>
      <c r="HI93" s="302"/>
      <c r="HJ93" s="302"/>
      <c r="HK93" s="302"/>
      <c r="HL93" s="302"/>
      <c r="HM93" s="302"/>
      <c r="HN93" s="302"/>
      <c r="HO93" s="302"/>
      <c r="HP93" s="302"/>
      <c r="HQ93" s="302"/>
      <c r="HR93" s="302"/>
      <c r="HS93" s="302"/>
      <c r="HT93" s="302"/>
      <c r="HU93" s="302"/>
      <c r="HV93" s="302"/>
      <c r="HW93" s="302"/>
      <c r="HX93" s="302"/>
      <c r="HY93" s="302"/>
      <c r="HZ93" s="302"/>
      <c r="IA93" s="302"/>
      <c r="IB93" s="302"/>
      <c r="IC93" s="302"/>
      <c r="ID93" s="302"/>
      <c r="IE93" s="302"/>
      <c r="IF93" s="302"/>
      <c r="IG93" s="302"/>
      <c r="IH93" s="302"/>
      <c r="II93" s="302"/>
      <c r="IJ93" s="302"/>
      <c r="IK93" s="302"/>
      <c r="IL93" s="302"/>
      <c r="IM93" s="302"/>
      <c r="IN93" s="302"/>
      <c r="IO93" s="302"/>
      <c r="IP93" s="302"/>
      <c r="IQ93" s="302"/>
      <c r="IR93" s="302"/>
      <c r="IS93" s="302"/>
      <c r="IT93" s="302"/>
      <c r="IU93" s="302"/>
      <c r="IV93" s="302"/>
    </row>
    <row r="94" spans="1:256" ht="24.75" customHeight="1" thickTop="1">
      <c r="A94" s="675">
        <v>89</v>
      </c>
      <c r="B94" s="145"/>
      <c r="C94" s="292" t="s">
        <v>210</v>
      </c>
      <c r="D94" s="1354" t="s">
        <v>589</v>
      </c>
      <c r="E94" s="294"/>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c r="DT94" s="145"/>
      <c r="DU94" s="145"/>
      <c r="DV94" s="145"/>
      <c r="DW94" s="145"/>
      <c r="DX94" s="145"/>
      <c r="DY94" s="145"/>
      <c r="DZ94" s="145"/>
      <c r="EA94" s="145"/>
      <c r="EB94" s="145"/>
      <c r="EC94" s="145"/>
      <c r="ED94" s="145"/>
      <c r="EE94" s="145"/>
      <c r="EF94" s="145"/>
      <c r="EG94" s="145"/>
      <c r="EH94" s="145"/>
      <c r="EI94" s="145"/>
      <c r="EJ94" s="145"/>
      <c r="EK94" s="145"/>
      <c r="EL94" s="145"/>
      <c r="EM94" s="145"/>
      <c r="EN94" s="145"/>
      <c r="EO94" s="145"/>
      <c r="EP94" s="145"/>
      <c r="EQ94" s="145"/>
      <c r="ER94" s="145"/>
      <c r="ES94" s="145"/>
      <c r="ET94" s="145"/>
      <c r="EU94" s="145"/>
      <c r="EV94" s="145"/>
      <c r="EW94" s="145"/>
      <c r="EX94" s="145"/>
      <c r="EY94" s="145"/>
      <c r="EZ94" s="145"/>
      <c r="FA94" s="145"/>
      <c r="FB94" s="145"/>
      <c r="FC94" s="145"/>
      <c r="FD94" s="145"/>
      <c r="FE94" s="145"/>
      <c r="FF94" s="145"/>
      <c r="FG94" s="145"/>
      <c r="FH94" s="145"/>
      <c r="FI94" s="145"/>
      <c r="FJ94" s="145"/>
      <c r="FK94" s="145"/>
      <c r="FL94" s="145"/>
      <c r="FM94" s="145"/>
      <c r="FN94" s="145"/>
      <c r="FO94" s="145"/>
      <c r="FP94" s="145"/>
      <c r="FQ94" s="145"/>
      <c r="FR94" s="145"/>
      <c r="FS94" s="145"/>
      <c r="FT94" s="145"/>
      <c r="FU94" s="145"/>
      <c r="FV94" s="145"/>
      <c r="FW94" s="145"/>
      <c r="FX94" s="145"/>
      <c r="FY94" s="145"/>
      <c r="FZ94" s="145"/>
      <c r="GA94" s="145"/>
      <c r="GB94" s="145"/>
      <c r="GC94" s="145"/>
      <c r="GD94" s="145"/>
      <c r="GE94" s="145"/>
      <c r="GF94" s="145"/>
      <c r="GG94" s="145"/>
      <c r="GH94" s="145"/>
      <c r="GI94" s="145"/>
      <c r="GJ94" s="145"/>
      <c r="GK94" s="145"/>
      <c r="GL94" s="145"/>
      <c r="GM94" s="145"/>
      <c r="GN94" s="145"/>
      <c r="GO94" s="145"/>
      <c r="GP94" s="145"/>
      <c r="GQ94" s="145"/>
      <c r="GR94" s="145"/>
      <c r="GS94" s="145"/>
      <c r="GT94" s="145"/>
      <c r="GU94" s="145"/>
      <c r="GV94" s="145"/>
      <c r="GW94" s="145"/>
      <c r="GX94" s="145"/>
      <c r="GY94" s="145"/>
      <c r="GZ94" s="145"/>
      <c r="HA94" s="145"/>
      <c r="HB94" s="145"/>
      <c r="HC94" s="145"/>
      <c r="HD94" s="145"/>
      <c r="HE94" s="145"/>
      <c r="HF94" s="145"/>
      <c r="HG94" s="145"/>
      <c r="HH94" s="145"/>
      <c r="HI94" s="145"/>
      <c r="HJ94" s="145"/>
      <c r="HK94" s="145"/>
      <c r="HL94" s="145"/>
      <c r="HM94" s="145"/>
      <c r="HN94" s="145"/>
      <c r="HO94" s="145"/>
      <c r="HP94" s="145"/>
      <c r="HQ94" s="145"/>
      <c r="HR94" s="145"/>
      <c r="HS94" s="145"/>
      <c r="HT94" s="145"/>
      <c r="HU94" s="145"/>
      <c r="HV94" s="145"/>
      <c r="HW94" s="145"/>
      <c r="HX94" s="145"/>
      <c r="HY94" s="145"/>
      <c r="HZ94" s="145"/>
      <c r="IA94" s="145"/>
      <c r="IB94" s="145"/>
      <c r="IC94" s="145"/>
      <c r="ID94" s="145"/>
      <c r="IE94" s="145"/>
      <c r="IF94" s="145"/>
      <c r="IG94" s="145"/>
      <c r="IH94" s="145"/>
      <c r="II94" s="145"/>
      <c r="IJ94" s="145"/>
      <c r="IK94" s="145"/>
      <c r="IL94" s="145"/>
      <c r="IM94" s="145"/>
      <c r="IN94" s="145"/>
      <c r="IO94" s="145"/>
      <c r="IP94" s="145"/>
      <c r="IQ94" s="145"/>
      <c r="IR94" s="145"/>
      <c r="IS94" s="145"/>
      <c r="IT94" s="145"/>
      <c r="IU94" s="145"/>
      <c r="IV94" s="145"/>
    </row>
    <row r="95" spans="1:5" ht="17.25" customHeight="1">
      <c r="A95" s="674">
        <v>90</v>
      </c>
      <c r="C95" s="292"/>
      <c r="D95" s="295" t="s">
        <v>1213</v>
      </c>
      <c r="E95" s="51">
        <v>-300</v>
      </c>
    </row>
    <row r="96" spans="1:5" ht="17.25" customHeight="1">
      <c r="A96" s="948">
        <v>91</v>
      </c>
      <c r="C96" s="292"/>
      <c r="D96" s="295" t="s">
        <v>1212</v>
      </c>
      <c r="E96" s="651">
        <v>300</v>
      </c>
    </row>
    <row r="97" spans="1:5" ht="17.25" customHeight="1">
      <c r="A97" s="675">
        <v>92</v>
      </c>
      <c r="C97" s="303"/>
      <c r="D97" s="295" t="s">
        <v>1216</v>
      </c>
      <c r="E97" s="937">
        <v>839</v>
      </c>
    </row>
    <row r="98" spans="1:5" ht="33">
      <c r="A98" s="674">
        <v>93</v>
      </c>
      <c r="C98" s="303"/>
      <c r="D98" s="295" t="s">
        <v>526</v>
      </c>
      <c r="E98" s="937">
        <v>5334</v>
      </c>
    </row>
    <row r="99" spans="1:5" ht="17.25" customHeight="1">
      <c r="A99" s="948">
        <v>94</v>
      </c>
      <c r="C99" s="303"/>
      <c r="D99" s="295" t="s">
        <v>1118</v>
      </c>
      <c r="E99" s="937">
        <v>-1486</v>
      </c>
    </row>
    <row r="100" spans="1:5" ht="17.25" customHeight="1">
      <c r="A100" s="675">
        <v>95</v>
      </c>
      <c r="C100" s="303"/>
      <c r="D100" s="295" t="s">
        <v>1036</v>
      </c>
      <c r="E100" s="2">
        <v>-3000</v>
      </c>
    </row>
    <row r="101" spans="1:5" ht="17.25" customHeight="1">
      <c r="A101" s="674">
        <v>96</v>
      </c>
      <c r="C101" s="303"/>
      <c r="D101" s="295" t="s">
        <v>1255</v>
      </c>
      <c r="E101" s="2">
        <v>3000</v>
      </c>
    </row>
    <row r="102" spans="1:5" ht="17.25">
      <c r="A102" s="948">
        <v>97</v>
      </c>
      <c r="C102" s="303"/>
      <c r="D102" s="295" t="s">
        <v>1037</v>
      </c>
      <c r="E102" s="937">
        <v>-1300</v>
      </c>
    </row>
    <row r="103" spans="1:5" ht="17.25">
      <c r="A103" s="675">
        <v>98</v>
      </c>
      <c r="C103" s="303"/>
      <c r="D103" s="295" t="s">
        <v>1257</v>
      </c>
      <c r="E103" s="2">
        <v>2000</v>
      </c>
    </row>
    <row r="104" spans="1:5" ht="17.25">
      <c r="A104" s="674">
        <v>99</v>
      </c>
      <c r="C104" s="303"/>
      <c r="D104" s="295" t="s">
        <v>1034</v>
      </c>
      <c r="E104" s="2">
        <v>-50</v>
      </c>
    </row>
    <row r="105" spans="1:5" ht="17.25">
      <c r="A105" s="948">
        <v>100</v>
      </c>
      <c r="C105" s="303"/>
      <c r="D105" s="295" t="s">
        <v>61</v>
      </c>
      <c r="E105" s="2">
        <v>-225</v>
      </c>
    </row>
    <row r="106" spans="1:5" ht="18.75" customHeight="1">
      <c r="A106" s="675">
        <v>101</v>
      </c>
      <c r="C106" s="303"/>
      <c r="D106" s="295" t="s">
        <v>1374</v>
      </c>
      <c r="E106" s="937">
        <v>200</v>
      </c>
    </row>
    <row r="107" spans="1:5" ht="17.25">
      <c r="A107" s="674">
        <v>102</v>
      </c>
      <c r="C107" s="303"/>
      <c r="D107" s="295" t="s">
        <v>1263</v>
      </c>
      <c r="E107" s="937">
        <v>-900</v>
      </c>
    </row>
    <row r="108" spans="1:5" ht="33">
      <c r="A108" s="948">
        <v>103</v>
      </c>
      <c r="C108" s="303"/>
      <c r="D108" s="295" t="s">
        <v>1349</v>
      </c>
      <c r="E108" s="937">
        <v>-6000</v>
      </c>
    </row>
    <row r="109" spans="1:5" ht="17.25">
      <c r="A109" s="675">
        <v>104</v>
      </c>
      <c r="C109" s="303"/>
      <c r="D109" s="295" t="s">
        <v>1347</v>
      </c>
      <c r="E109" s="937">
        <v>8136</v>
      </c>
    </row>
    <row r="110" spans="1:5" ht="17.25">
      <c r="A110" s="674">
        <v>105</v>
      </c>
      <c r="C110" s="303"/>
      <c r="D110" s="295" t="s">
        <v>552</v>
      </c>
      <c r="E110" s="937">
        <v>-8000</v>
      </c>
    </row>
    <row r="111" spans="1:5" ht="17.25">
      <c r="A111" s="948">
        <v>106</v>
      </c>
      <c r="C111" s="303"/>
      <c r="D111" s="295" t="s">
        <v>1351</v>
      </c>
      <c r="E111" s="1482">
        <v>11209</v>
      </c>
    </row>
    <row r="112" spans="1:256" ht="17.25">
      <c r="A112" s="675">
        <v>107</v>
      </c>
      <c r="B112" s="317"/>
      <c r="C112" s="318"/>
      <c r="D112" s="671" t="s">
        <v>907</v>
      </c>
      <c r="E112" s="672">
        <f>SUM(E95:E111)</f>
        <v>9757</v>
      </c>
      <c r="F112" s="317"/>
      <c r="G112" s="317"/>
      <c r="H112" s="317"/>
      <c r="I112" s="317"/>
      <c r="J112" s="317"/>
      <c r="K112" s="317"/>
      <c r="L112" s="317"/>
      <c r="M112" s="198"/>
      <c r="N112" s="317"/>
      <c r="O112" s="317"/>
      <c r="P112" s="317"/>
      <c r="Q112" s="317"/>
      <c r="R112" s="317"/>
      <c r="S112" s="317"/>
      <c r="T112" s="317"/>
      <c r="U112" s="317"/>
      <c r="V112" s="317"/>
      <c r="W112" s="317"/>
      <c r="X112" s="317"/>
      <c r="Y112" s="317"/>
      <c r="Z112" s="317"/>
      <c r="AA112" s="317"/>
      <c r="AB112" s="317"/>
      <c r="AC112" s="317"/>
      <c r="AD112" s="317"/>
      <c r="AE112" s="317"/>
      <c r="AF112" s="317"/>
      <c r="AG112" s="317"/>
      <c r="AH112" s="317"/>
      <c r="AI112" s="317"/>
      <c r="AJ112" s="317"/>
      <c r="AK112" s="317"/>
      <c r="AL112" s="317"/>
      <c r="AM112" s="317"/>
      <c r="AN112" s="317"/>
      <c r="AO112" s="317"/>
      <c r="AP112" s="317"/>
      <c r="AQ112" s="317"/>
      <c r="AR112" s="317"/>
      <c r="AS112" s="317"/>
      <c r="AT112" s="317"/>
      <c r="AU112" s="317"/>
      <c r="AV112" s="317"/>
      <c r="AW112" s="317"/>
      <c r="AX112" s="317"/>
      <c r="AY112" s="317"/>
      <c r="AZ112" s="317"/>
      <c r="BA112" s="317"/>
      <c r="BB112" s="317"/>
      <c r="BC112" s="317"/>
      <c r="BD112" s="317"/>
      <c r="BE112" s="317"/>
      <c r="BF112" s="317"/>
      <c r="BG112" s="317"/>
      <c r="BH112" s="317"/>
      <c r="BI112" s="317"/>
      <c r="BJ112" s="317"/>
      <c r="BK112" s="317"/>
      <c r="BL112" s="317"/>
      <c r="BM112" s="317"/>
      <c r="BN112" s="317"/>
      <c r="BO112" s="317"/>
      <c r="BP112" s="317"/>
      <c r="BQ112" s="317"/>
      <c r="BR112" s="317"/>
      <c r="BS112" s="317"/>
      <c r="BT112" s="317"/>
      <c r="BU112" s="317"/>
      <c r="BV112" s="317"/>
      <c r="BW112" s="317"/>
      <c r="BX112" s="317"/>
      <c r="BY112" s="317"/>
      <c r="BZ112" s="317"/>
      <c r="CA112" s="317"/>
      <c r="CB112" s="317"/>
      <c r="CC112" s="317"/>
      <c r="CD112" s="317"/>
      <c r="CE112" s="317"/>
      <c r="CF112" s="317"/>
      <c r="CG112" s="317"/>
      <c r="CH112" s="317"/>
      <c r="CI112" s="317"/>
      <c r="CJ112" s="317"/>
      <c r="CK112" s="317"/>
      <c r="CL112" s="317"/>
      <c r="CM112" s="317"/>
      <c r="CN112" s="317"/>
      <c r="CO112" s="317"/>
      <c r="CP112" s="317"/>
      <c r="CQ112" s="317"/>
      <c r="CR112" s="317"/>
      <c r="CS112" s="317"/>
      <c r="CT112" s="317"/>
      <c r="CU112" s="317"/>
      <c r="CV112" s="317"/>
      <c r="CW112" s="317"/>
      <c r="CX112" s="317"/>
      <c r="CY112" s="317"/>
      <c r="CZ112" s="317"/>
      <c r="DA112" s="317"/>
      <c r="DB112" s="317"/>
      <c r="DC112" s="317"/>
      <c r="DD112" s="317"/>
      <c r="DE112" s="317"/>
      <c r="DF112" s="317"/>
      <c r="DG112" s="317"/>
      <c r="DH112" s="317"/>
      <c r="DI112" s="317"/>
      <c r="DJ112" s="317"/>
      <c r="DK112" s="317"/>
      <c r="DL112" s="317"/>
      <c r="DM112" s="317"/>
      <c r="DN112" s="317"/>
      <c r="DO112" s="317"/>
      <c r="DP112" s="317"/>
      <c r="DQ112" s="317"/>
      <c r="DR112" s="317"/>
      <c r="DS112" s="317"/>
      <c r="DT112" s="317"/>
      <c r="DU112" s="317"/>
      <c r="DV112" s="317"/>
      <c r="DW112" s="317"/>
      <c r="DX112" s="317"/>
      <c r="DY112" s="317"/>
      <c r="DZ112" s="317"/>
      <c r="EA112" s="317"/>
      <c r="EB112" s="317"/>
      <c r="EC112" s="317"/>
      <c r="ED112" s="317"/>
      <c r="EE112" s="317"/>
      <c r="EF112" s="317"/>
      <c r="EG112" s="317"/>
      <c r="EH112" s="317"/>
      <c r="EI112" s="317"/>
      <c r="EJ112" s="317"/>
      <c r="EK112" s="317"/>
      <c r="EL112" s="317"/>
      <c r="EM112" s="317"/>
      <c r="EN112" s="317"/>
      <c r="EO112" s="317"/>
      <c r="EP112" s="317"/>
      <c r="EQ112" s="317"/>
      <c r="ER112" s="317"/>
      <c r="ES112" s="317"/>
      <c r="ET112" s="317"/>
      <c r="EU112" s="317"/>
      <c r="EV112" s="317"/>
      <c r="EW112" s="317"/>
      <c r="EX112" s="317"/>
      <c r="EY112" s="317"/>
      <c r="EZ112" s="317"/>
      <c r="FA112" s="317"/>
      <c r="FB112" s="317"/>
      <c r="FC112" s="317"/>
      <c r="FD112" s="317"/>
      <c r="FE112" s="317"/>
      <c r="FF112" s="317"/>
      <c r="FG112" s="317"/>
      <c r="FH112" s="317"/>
      <c r="FI112" s="317"/>
      <c r="FJ112" s="317"/>
      <c r="FK112" s="317"/>
      <c r="FL112" s="317"/>
      <c r="FM112" s="317"/>
      <c r="FN112" s="317"/>
      <c r="FO112" s="317"/>
      <c r="FP112" s="317"/>
      <c r="FQ112" s="317"/>
      <c r="FR112" s="317"/>
      <c r="FS112" s="317"/>
      <c r="FT112" s="317"/>
      <c r="FU112" s="317"/>
      <c r="FV112" s="317"/>
      <c r="FW112" s="317"/>
      <c r="FX112" s="317"/>
      <c r="FY112" s="317"/>
      <c r="FZ112" s="317"/>
      <c r="GA112" s="317"/>
      <c r="GB112" s="317"/>
      <c r="GC112" s="317"/>
      <c r="GD112" s="317"/>
      <c r="GE112" s="317"/>
      <c r="GF112" s="317"/>
      <c r="GG112" s="317"/>
      <c r="GH112" s="317"/>
      <c r="GI112" s="317"/>
      <c r="GJ112" s="317"/>
      <c r="GK112" s="317"/>
      <c r="GL112" s="317"/>
      <c r="GM112" s="317"/>
      <c r="GN112" s="317"/>
      <c r="GO112" s="317"/>
      <c r="GP112" s="317"/>
      <c r="GQ112" s="317"/>
      <c r="GR112" s="317"/>
      <c r="GS112" s="317"/>
      <c r="GT112" s="317"/>
      <c r="GU112" s="317"/>
      <c r="GV112" s="317"/>
      <c r="GW112" s="317"/>
      <c r="GX112" s="317"/>
      <c r="GY112" s="317"/>
      <c r="GZ112" s="317"/>
      <c r="HA112" s="317"/>
      <c r="HB112" s="317"/>
      <c r="HC112" s="317"/>
      <c r="HD112" s="317"/>
      <c r="HE112" s="317"/>
      <c r="HF112" s="317"/>
      <c r="HG112" s="317"/>
      <c r="HH112" s="317"/>
      <c r="HI112" s="317"/>
      <c r="HJ112" s="317"/>
      <c r="HK112" s="317"/>
      <c r="HL112" s="317"/>
      <c r="HM112" s="317"/>
      <c r="HN112" s="317"/>
      <c r="HO112" s="317"/>
      <c r="HP112" s="317"/>
      <c r="HQ112" s="317"/>
      <c r="HR112" s="317"/>
      <c r="HS112" s="317"/>
      <c r="HT112" s="317"/>
      <c r="HU112" s="317"/>
      <c r="HV112" s="317"/>
      <c r="HW112" s="317"/>
      <c r="HX112" s="317"/>
      <c r="HY112" s="317"/>
      <c r="HZ112" s="317"/>
      <c r="IA112" s="317"/>
      <c r="IB112" s="317"/>
      <c r="IC112" s="317"/>
      <c r="ID112" s="317"/>
      <c r="IE112" s="317"/>
      <c r="IF112" s="317"/>
      <c r="IG112" s="317"/>
      <c r="IH112" s="317"/>
      <c r="II112" s="317"/>
      <c r="IJ112" s="317"/>
      <c r="IK112" s="317"/>
      <c r="IL112" s="317"/>
      <c r="IM112" s="317"/>
      <c r="IN112" s="317"/>
      <c r="IO112" s="317"/>
      <c r="IP112" s="317"/>
      <c r="IQ112" s="317"/>
      <c r="IR112" s="317"/>
      <c r="IS112" s="317"/>
      <c r="IT112" s="317"/>
      <c r="IU112" s="317"/>
      <c r="IV112" s="317"/>
    </row>
    <row r="113" spans="1:256" ht="24.75" customHeight="1">
      <c r="A113" s="674">
        <v>108</v>
      </c>
      <c r="B113" s="317"/>
      <c r="C113" s="318"/>
      <c r="D113" s="1353" t="s">
        <v>590</v>
      </c>
      <c r="E113" s="316"/>
      <c r="F113" s="333"/>
      <c r="G113" s="333"/>
      <c r="H113" s="333"/>
      <c r="I113" s="317"/>
      <c r="J113" s="317"/>
      <c r="K113" s="317"/>
      <c r="L113" s="317"/>
      <c r="M113" s="317"/>
      <c r="N113" s="317"/>
      <c r="O113" s="317"/>
      <c r="P113" s="317"/>
      <c r="Q113" s="317"/>
      <c r="R113" s="317"/>
      <c r="S113" s="317"/>
      <c r="T113" s="317"/>
      <c r="U113" s="317"/>
      <c r="V113" s="317"/>
      <c r="W113" s="317"/>
      <c r="X113" s="317"/>
      <c r="Y113" s="317"/>
      <c r="Z113" s="317"/>
      <c r="AA113" s="317"/>
      <c r="AB113" s="317"/>
      <c r="AC113" s="317"/>
      <c r="AD113" s="317"/>
      <c r="AE113" s="317"/>
      <c r="AF113" s="317"/>
      <c r="AG113" s="317"/>
      <c r="AH113" s="317"/>
      <c r="AI113" s="317"/>
      <c r="AJ113" s="317"/>
      <c r="AK113" s="317"/>
      <c r="AL113" s="317"/>
      <c r="AM113" s="317"/>
      <c r="AN113" s="317"/>
      <c r="AO113" s="317"/>
      <c r="AP113" s="317"/>
      <c r="AQ113" s="317"/>
      <c r="AR113" s="317"/>
      <c r="AS113" s="317"/>
      <c r="AT113" s="317"/>
      <c r="AU113" s="317"/>
      <c r="AV113" s="317"/>
      <c r="AW113" s="317"/>
      <c r="AX113" s="317"/>
      <c r="AY113" s="317"/>
      <c r="AZ113" s="317"/>
      <c r="BA113" s="317"/>
      <c r="BB113" s="317"/>
      <c r="BC113" s="317"/>
      <c r="BD113" s="317"/>
      <c r="BE113" s="317"/>
      <c r="BF113" s="317"/>
      <c r="BG113" s="317"/>
      <c r="BH113" s="317"/>
      <c r="BI113" s="317"/>
      <c r="BJ113" s="317"/>
      <c r="BK113" s="317"/>
      <c r="BL113" s="317"/>
      <c r="BM113" s="317"/>
      <c r="BN113" s="317"/>
      <c r="BO113" s="317"/>
      <c r="BP113" s="317"/>
      <c r="BQ113" s="317"/>
      <c r="BR113" s="317"/>
      <c r="BS113" s="317"/>
      <c r="BT113" s="317"/>
      <c r="BU113" s="317"/>
      <c r="BV113" s="317"/>
      <c r="BW113" s="317"/>
      <c r="BX113" s="317"/>
      <c r="BY113" s="317"/>
      <c r="BZ113" s="317"/>
      <c r="CA113" s="317"/>
      <c r="CB113" s="317"/>
      <c r="CC113" s="317"/>
      <c r="CD113" s="317"/>
      <c r="CE113" s="317"/>
      <c r="CF113" s="317"/>
      <c r="CG113" s="317"/>
      <c r="CH113" s="317"/>
      <c r="CI113" s="317"/>
      <c r="CJ113" s="317"/>
      <c r="CK113" s="317"/>
      <c r="CL113" s="317"/>
      <c r="CM113" s="317"/>
      <c r="CN113" s="317"/>
      <c r="CO113" s="317"/>
      <c r="CP113" s="317"/>
      <c r="CQ113" s="317"/>
      <c r="CR113" s="317"/>
      <c r="CS113" s="317"/>
      <c r="CT113" s="317"/>
      <c r="CU113" s="317"/>
      <c r="CV113" s="317"/>
      <c r="CW113" s="317"/>
      <c r="CX113" s="317"/>
      <c r="CY113" s="317"/>
      <c r="CZ113" s="317"/>
      <c r="DA113" s="317"/>
      <c r="DB113" s="317"/>
      <c r="DC113" s="317"/>
      <c r="DD113" s="317"/>
      <c r="DE113" s="317"/>
      <c r="DF113" s="317"/>
      <c r="DG113" s="317"/>
      <c r="DH113" s="317"/>
      <c r="DI113" s="317"/>
      <c r="DJ113" s="317"/>
      <c r="DK113" s="317"/>
      <c r="DL113" s="317"/>
      <c r="DM113" s="317"/>
      <c r="DN113" s="317"/>
      <c r="DO113" s="317"/>
      <c r="DP113" s="317"/>
      <c r="DQ113" s="317"/>
      <c r="DR113" s="317"/>
      <c r="DS113" s="317"/>
      <c r="DT113" s="317"/>
      <c r="DU113" s="317"/>
      <c r="DV113" s="317"/>
      <c r="DW113" s="317"/>
      <c r="DX113" s="317"/>
      <c r="DY113" s="317"/>
      <c r="DZ113" s="317"/>
      <c r="EA113" s="317"/>
      <c r="EB113" s="317"/>
      <c r="EC113" s="317"/>
      <c r="ED113" s="317"/>
      <c r="EE113" s="317"/>
      <c r="EF113" s="317"/>
      <c r="EG113" s="317"/>
      <c r="EH113" s="317"/>
      <c r="EI113" s="317"/>
      <c r="EJ113" s="317"/>
      <c r="EK113" s="317"/>
      <c r="EL113" s="317"/>
      <c r="EM113" s="317"/>
      <c r="EN113" s="317"/>
      <c r="EO113" s="317"/>
      <c r="EP113" s="317"/>
      <c r="EQ113" s="317"/>
      <c r="ER113" s="317"/>
      <c r="ES113" s="317"/>
      <c r="ET113" s="317"/>
      <c r="EU113" s="317"/>
      <c r="EV113" s="317"/>
      <c r="EW113" s="317"/>
      <c r="EX113" s="317"/>
      <c r="EY113" s="317"/>
      <c r="EZ113" s="317"/>
      <c r="FA113" s="317"/>
      <c r="FB113" s="317"/>
      <c r="FC113" s="317"/>
      <c r="FD113" s="317"/>
      <c r="FE113" s="317"/>
      <c r="FF113" s="317"/>
      <c r="FG113" s="317"/>
      <c r="FH113" s="317"/>
      <c r="FI113" s="317"/>
      <c r="FJ113" s="317"/>
      <c r="FK113" s="317"/>
      <c r="FL113" s="317"/>
      <c r="FM113" s="317"/>
      <c r="FN113" s="317"/>
      <c r="FO113" s="317"/>
      <c r="FP113" s="317"/>
      <c r="FQ113" s="317"/>
      <c r="FR113" s="317"/>
      <c r="FS113" s="317"/>
      <c r="FT113" s="317"/>
      <c r="FU113" s="317"/>
      <c r="FV113" s="317"/>
      <c r="FW113" s="317"/>
      <c r="FX113" s="317"/>
      <c r="FY113" s="317"/>
      <c r="FZ113" s="317"/>
      <c r="GA113" s="317"/>
      <c r="GB113" s="317"/>
      <c r="GC113" s="317"/>
      <c r="GD113" s="317"/>
      <c r="GE113" s="317"/>
      <c r="GF113" s="317"/>
      <c r="GG113" s="317"/>
      <c r="GH113" s="317"/>
      <c r="GI113" s="317"/>
      <c r="GJ113" s="317"/>
      <c r="GK113" s="317"/>
      <c r="GL113" s="317"/>
      <c r="GM113" s="317"/>
      <c r="GN113" s="317"/>
      <c r="GO113" s="317"/>
      <c r="GP113" s="317"/>
      <c r="GQ113" s="317"/>
      <c r="GR113" s="317"/>
      <c r="GS113" s="317"/>
      <c r="GT113" s="317"/>
      <c r="GU113" s="317"/>
      <c r="GV113" s="317"/>
      <c r="GW113" s="317"/>
      <c r="GX113" s="317"/>
      <c r="GY113" s="317"/>
      <c r="GZ113" s="317"/>
      <c r="HA113" s="317"/>
      <c r="HB113" s="317"/>
      <c r="HC113" s="317"/>
      <c r="HD113" s="317"/>
      <c r="HE113" s="317"/>
      <c r="HF113" s="317"/>
      <c r="HG113" s="317"/>
      <c r="HH113" s="317"/>
      <c r="HI113" s="317"/>
      <c r="HJ113" s="317"/>
      <c r="HK113" s="317"/>
      <c r="HL113" s="317"/>
      <c r="HM113" s="317"/>
      <c r="HN113" s="317"/>
      <c r="HO113" s="317"/>
      <c r="HP113" s="317"/>
      <c r="HQ113" s="317"/>
      <c r="HR113" s="317"/>
      <c r="HS113" s="317"/>
      <c r="HT113" s="317"/>
      <c r="HU113" s="317"/>
      <c r="HV113" s="317"/>
      <c r="HW113" s="317"/>
      <c r="HX113" s="317"/>
      <c r="HY113" s="317"/>
      <c r="HZ113" s="317"/>
      <c r="IA113" s="317"/>
      <c r="IB113" s="317"/>
      <c r="IC113" s="317"/>
      <c r="ID113" s="317"/>
      <c r="IE113" s="317"/>
      <c r="IF113" s="317"/>
      <c r="IG113" s="317"/>
      <c r="IH113" s="317"/>
      <c r="II113" s="317"/>
      <c r="IJ113" s="317"/>
      <c r="IK113" s="317"/>
      <c r="IL113" s="317"/>
      <c r="IM113" s="317"/>
      <c r="IN113" s="317"/>
      <c r="IO113" s="317"/>
      <c r="IP113" s="317"/>
      <c r="IQ113" s="317"/>
      <c r="IR113" s="317"/>
      <c r="IS113" s="317"/>
      <c r="IT113" s="317"/>
      <c r="IU113" s="317"/>
      <c r="IV113" s="317"/>
    </row>
    <row r="114" spans="1:256" ht="17.25">
      <c r="A114" s="948">
        <v>109</v>
      </c>
      <c r="B114" s="317"/>
      <c r="C114" s="318"/>
      <c r="D114" s="295" t="s">
        <v>1340</v>
      </c>
      <c r="E114" s="316">
        <v>-12520</v>
      </c>
      <c r="F114" s="333"/>
      <c r="G114" s="333"/>
      <c r="H114" s="333"/>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317"/>
      <c r="AE114" s="317"/>
      <c r="AF114" s="317"/>
      <c r="AG114" s="317"/>
      <c r="AH114" s="317"/>
      <c r="AI114" s="317"/>
      <c r="AJ114" s="317"/>
      <c r="AK114" s="317"/>
      <c r="AL114" s="317"/>
      <c r="AM114" s="317"/>
      <c r="AN114" s="317"/>
      <c r="AO114" s="317"/>
      <c r="AP114" s="317"/>
      <c r="AQ114" s="317"/>
      <c r="AR114" s="317"/>
      <c r="AS114" s="317"/>
      <c r="AT114" s="317"/>
      <c r="AU114" s="317"/>
      <c r="AV114" s="317"/>
      <c r="AW114" s="317"/>
      <c r="AX114" s="317"/>
      <c r="AY114" s="317"/>
      <c r="AZ114" s="317"/>
      <c r="BA114" s="317"/>
      <c r="BB114" s="317"/>
      <c r="BC114" s="317"/>
      <c r="BD114" s="317"/>
      <c r="BE114" s="317"/>
      <c r="BF114" s="317"/>
      <c r="BG114" s="317"/>
      <c r="BH114" s="317"/>
      <c r="BI114" s="317"/>
      <c r="BJ114" s="317"/>
      <c r="BK114" s="317"/>
      <c r="BL114" s="317"/>
      <c r="BM114" s="317"/>
      <c r="BN114" s="317"/>
      <c r="BO114" s="317"/>
      <c r="BP114" s="317"/>
      <c r="BQ114" s="317"/>
      <c r="BR114" s="317"/>
      <c r="BS114" s="317"/>
      <c r="BT114" s="317"/>
      <c r="BU114" s="317"/>
      <c r="BV114" s="317"/>
      <c r="BW114" s="317"/>
      <c r="BX114" s="317"/>
      <c r="BY114" s="317"/>
      <c r="BZ114" s="317"/>
      <c r="CA114" s="317"/>
      <c r="CB114" s="317"/>
      <c r="CC114" s="317"/>
      <c r="CD114" s="317"/>
      <c r="CE114" s="317"/>
      <c r="CF114" s="317"/>
      <c r="CG114" s="317"/>
      <c r="CH114" s="317"/>
      <c r="CI114" s="317"/>
      <c r="CJ114" s="317"/>
      <c r="CK114" s="317"/>
      <c r="CL114" s="317"/>
      <c r="CM114" s="317"/>
      <c r="CN114" s="317"/>
      <c r="CO114" s="317"/>
      <c r="CP114" s="317"/>
      <c r="CQ114" s="317"/>
      <c r="CR114" s="317"/>
      <c r="CS114" s="317"/>
      <c r="CT114" s="317"/>
      <c r="CU114" s="317"/>
      <c r="CV114" s="317"/>
      <c r="CW114" s="317"/>
      <c r="CX114" s="317"/>
      <c r="CY114" s="317"/>
      <c r="CZ114" s="317"/>
      <c r="DA114" s="317"/>
      <c r="DB114" s="317"/>
      <c r="DC114" s="317"/>
      <c r="DD114" s="317"/>
      <c r="DE114" s="317"/>
      <c r="DF114" s="317"/>
      <c r="DG114" s="317"/>
      <c r="DH114" s="317"/>
      <c r="DI114" s="317"/>
      <c r="DJ114" s="317"/>
      <c r="DK114" s="317"/>
      <c r="DL114" s="317"/>
      <c r="DM114" s="317"/>
      <c r="DN114" s="317"/>
      <c r="DO114" s="317"/>
      <c r="DP114" s="317"/>
      <c r="DQ114" s="317"/>
      <c r="DR114" s="317"/>
      <c r="DS114" s="317"/>
      <c r="DT114" s="317"/>
      <c r="DU114" s="317"/>
      <c r="DV114" s="317"/>
      <c r="DW114" s="317"/>
      <c r="DX114" s="317"/>
      <c r="DY114" s="317"/>
      <c r="DZ114" s="317"/>
      <c r="EA114" s="317"/>
      <c r="EB114" s="317"/>
      <c r="EC114" s="317"/>
      <c r="ED114" s="317"/>
      <c r="EE114" s="317"/>
      <c r="EF114" s="317"/>
      <c r="EG114" s="317"/>
      <c r="EH114" s="317"/>
      <c r="EI114" s="317"/>
      <c r="EJ114" s="317"/>
      <c r="EK114" s="317"/>
      <c r="EL114" s="317"/>
      <c r="EM114" s="317"/>
      <c r="EN114" s="317"/>
      <c r="EO114" s="317"/>
      <c r="EP114" s="317"/>
      <c r="EQ114" s="317"/>
      <c r="ER114" s="317"/>
      <c r="ES114" s="317"/>
      <c r="ET114" s="317"/>
      <c r="EU114" s="317"/>
      <c r="EV114" s="317"/>
      <c r="EW114" s="317"/>
      <c r="EX114" s="317"/>
      <c r="EY114" s="317"/>
      <c r="EZ114" s="317"/>
      <c r="FA114" s="317"/>
      <c r="FB114" s="317"/>
      <c r="FC114" s="317"/>
      <c r="FD114" s="317"/>
      <c r="FE114" s="317"/>
      <c r="FF114" s="317"/>
      <c r="FG114" s="317"/>
      <c r="FH114" s="317"/>
      <c r="FI114" s="317"/>
      <c r="FJ114" s="317"/>
      <c r="FK114" s="317"/>
      <c r="FL114" s="317"/>
      <c r="FM114" s="317"/>
      <c r="FN114" s="317"/>
      <c r="FO114" s="317"/>
      <c r="FP114" s="317"/>
      <c r="FQ114" s="317"/>
      <c r="FR114" s="317"/>
      <c r="FS114" s="317"/>
      <c r="FT114" s="317"/>
      <c r="FU114" s="317"/>
      <c r="FV114" s="317"/>
      <c r="FW114" s="317"/>
      <c r="FX114" s="317"/>
      <c r="FY114" s="317"/>
      <c r="FZ114" s="317"/>
      <c r="GA114" s="317"/>
      <c r="GB114" s="317"/>
      <c r="GC114" s="317"/>
      <c r="GD114" s="317"/>
      <c r="GE114" s="317"/>
      <c r="GF114" s="317"/>
      <c r="GG114" s="317"/>
      <c r="GH114" s="317"/>
      <c r="GI114" s="317"/>
      <c r="GJ114" s="317"/>
      <c r="GK114" s="317"/>
      <c r="GL114" s="317"/>
      <c r="GM114" s="317"/>
      <c r="GN114" s="317"/>
      <c r="GO114" s="317"/>
      <c r="GP114" s="317"/>
      <c r="GQ114" s="317"/>
      <c r="GR114" s="317"/>
      <c r="GS114" s="317"/>
      <c r="GT114" s="317"/>
      <c r="GU114" s="317"/>
      <c r="GV114" s="317"/>
      <c r="GW114" s="317"/>
      <c r="GX114" s="317"/>
      <c r="GY114" s="317"/>
      <c r="GZ114" s="317"/>
      <c r="HA114" s="317"/>
      <c r="HB114" s="317"/>
      <c r="HC114" s="317"/>
      <c r="HD114" s="317"/>
      <c r="HE114" s="317"/>
      <c r="HF114" s="317"/>
      <c r="HG114" s="317"/>
      <c r="HH114" s="317"/>
      <c r="HI114" s="317"/>
      <c r="HJ114" s="317"/>
      <c r="HK114" s="317"/>
      <c r="HL114" s="317"/>
      <c r="HM114" s="317"/>
      <c r="HN114" s="317"/>
      <c r="HO114" s="317"/>
      <c r="HP114" s="317"/>
      <c r="HQ114" s="317"/>
      <c r="HR114" s="317"/>
      <c r="HS114" s="317"/>
      <c r="HT114" s="317"/>
      <c r="HU114" s="317"/>
      <c r="HV114" s="317"/>
      <c r="HW114" s="317"/>
      <c r="HX114" s="317"/>
      <c r="HY114" s="317"/>
      <c r="HZ114" s="317"/>
      <c r="IA114" s="317"/>
      <c r="IB114" s="317"/>
      <c r="IC114" s="317"/>
      <c r="ID114" s="317"/>
      <c r="IE114" s="317"/>
      <c r="IF114" s="317"/>
      <c r="IG114" s="317"/>
      <c r="IH114" s="317"/>
      <c r="II114" s="317"/>
      <c r="IJ114" s="317"/>
      <c r="IK114" s="317"/>
      <c r="IL114" s="317"/>
      <c r="IM114" s="317"/>
      <c r="IN114" s="317"/>
      <c r="IO114" s="317"/>
      <c r="IP114" s="317"/>
      <c r="IQ114" s="317"/>
      <c r="IR114" s="317"/>
      <c r="IS114" s="317"/>
      <c r="IT114" s="317"/>
      <c r="IU114" s="317"/>
      <c r="IV114" s="317"/>
    </row>
    <row r="115" spans="1:256" ht="18" thickBot="1">
      <c r="A115" s="675">
        <v>110</v>
      </c>
      <c r="B115" s="311"/>
      <c r="C115" s="311"/>
      <c r="D115" s="320" t="s">
        <v>859</v>
      </c>
      <c r="E115" s="321">
        <f>E112+E114</f>
        <v>-2763</v>
      </c>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02"/>
      <c r="AN115" s="302"/>
      <c r="AO115" s="302"/>
      <c r="AP115" s="302"/>
      <c r="AQ115" s="302"/>
      <c r="AR115" s="302"/>
      <c r="AS115" s="302"/>
      <c r="AT115" s="302"/>
      <c r="AU115" s="302"/>
      <c r="AV115" s="302"/>
      <c r="AW115" s="302"/>
      <c r="AX115" s="302"/>
      <c r="AY115" s="302"/>
      <c r="AZ115" s="302"/>
      <c r="BA115" s="302"/>
      <c r="BB115" s="302"/>
      <c r="BC115" s="302"/>
      <c r="BD115" s="302"/>
      <c r="BE115" s="302"/>
      <c r="BF115" s="302"/>
      <c r="BG115" s="302"/>
      <c r="BH115" s="302"/>
      <c r="BI115" s="302"/>
      <c r="BJ115" s="302"/>
      <c r="BK115" s="302"/>
      <c r="BL115" s="302"/>
      <c r="BM115" s="302"/>
      <c r="BN115" s="302"/>
      <c r="BO115" s="302"/>
      <c r="BP115" s="302"/>
      <c r="BQ115" s="302"/>
      <c r="BR115" s="302"/>
      <c r="BS115" s="302"/>
      <c r="BT115" s="302"/>
      <c r="BU115" s="302"/>
      <c r="BV115" s="302"/>
      <c r="BW115" s="302"/>
      <c r="BX115" s="302"/>
      <c r="BY115" s="302"/>
      <c r="BZ115" s="302"/>
      <c r="CA115" s="302"/>
      <c r="CB115" s="302"/>
      <c r="CC115" s="302"/>
      <c r="CD115" s="302"/>
      <c r="CE115" s="302"/>
      <c r="CF115" s="302"/>
      <c r="CG115" s="302"/>
      <c r="CH115" s="302"/>
      <c r="CI115" s="302"/>
      <c r="CJ115" s="302"/>
      <c r="CK115" s="302"/>
      <c r="CL115" s="302"/>
      <c r="CM115" s="302"/>
      <c r="CN115" s="302"/>
      <c r="CO115" s="302"/>
      <c r="CP115" s="302"/>
      <c r="CQ115" s="302"/>
      <c r="CR115" s="302"/>
      <c r="CS115" s="302"/>
      <c r="CT115" s="302"/>
      <c r="CU115" s="302"/>
      <c r="CV115" s="302"/>
      <c r="CW115" s="302"/>
      <c r="CX115" s="302"/>
      <c r="CY115" s="302"/>
      <c r="CZ115" s="302"/>
      <c r="DA115" s="302"/>
      <c r="DB115" s="302"/>
      <c r="DC115" s="302"/>
      <c r="DD115" s="302"/>
      <c r="DE115" s="302"/>
      <c r="DF115" s="302"/>
      <c r="DG115" s="302"/>
      <c r="DH115" s="302"/>
      <c r="DI115" s="302"/>
      <c r="DJ115" s="302"/>
      <c r="DK115" s="302"/>
      <c r="DL115" s="302"/>
      <c r="DM115" s="302"/>
      <c r="DN115" s="302"/>
      <c r="DO115" s="302"/>
      <c r="DP115" s="302"/>
      <c r="DQ115" s="302"/>
      <c r="DR115" s="302"/>
      <c r="DS115" s="302"/>
      <c r="DT115" s="302"/>
      <c r="DU115" s="302"/>
      <c r="DV115" s="302"/>
      <c r="DW115" s="302"/>
      <c r="DX115" s="302"/>
      <c r="DY115" s="302"/>
      <c r="DZ115" s="302"/>
      <c r="EA115" s="302"/>
      <c r="EB115" s="302"/>
      <c r="EC115" s="302"/>
      <c r="ED115" s="302"/>
      <c r="EE115" s="302"/>
      <c r="EF115" s="302"/>
      <c r="EG115" s="302"/>
      <c r="EH115" s="302"/>
      <c r="EI115" s="302"/>
      <c r="EJ115" s="302"/>
      <c r="EK115" s="302"/>
      <c r="EL115" s="302"/>
      <c r="EM115" s="302"/>
      <c r="EN115" s="302"/>
      <c r="EO115" s="302"/>
      <c r="EP115" s="302"/>
      <c r="EQ115" s="302"/>
      <c r="ER115" s="302"/>
      <c r="ES115" s="302"/>
      <c r="ET115" s="302"/>
      <c r="EU115" s="302"/>
      <c r="EV115" s="302"/>
      <c r="EW115" s="302"/>
      <c r="EX115" s="302"/>
      <c r="EY115" s="302"/>
      <c r="EZ115" s="302"/>
      <c r="FA115" s="302"/>
      <c r="FB115" s="302"/>
      <c r="FC115" s="302"/>
      <c r="FD115" s="302"/>
      <c r="FE115" s="302"/>
      <c r="FF115" s="302"/>
      <c r="FG115" s="302"/>
      <c r="FH115" s="302"/>
      <c r="FI115" s="302"/>
      <c r="FJ115" s="302"/>
      <c r="FK115" s="302"/>
      <c r="FL115" s="302"/>
      <c r="FM115" s="302"/>
      <c r="FN115" s="302"/>
      <c r="FO115" s="302"/>
      <c r="FP115" s="302"/>
      <c r="FQ115" s="302"/>
      <c r="FR115" s="302"/>
      <c r="FS115" s="302"/>
      <c r="FT115" s="302"/>
      <c r="FU115" s="302"/>
      <c r="FV115" s="302"/>
      <c r="FW115" s="302"/>
      <c r="FX115" s="302"/>
      <c r="FY115" s="302"/>
      <c r="FZ115" s="302"/>
      <c r="GA115" s="302"/>
      <c r="GB115" s="302"/>
      <c r="GC115" s="302"/>
      <c r="GD115" s="302"/>
      <c r="GE115" s="302"/>
      <c r="GF115" s="302"/>
      <c r="GG115" s="302"/>
      <c r="GH115" s="302"/>
      <c r="GI115" s="302"/>
      <c r="GJ115" s="302"/>
      <c r="GK115" s="302"/>
      <c r="GL115" s="302"/>
      <c r="GM115" s="302"/>
      <c r="GN115" s="302"/>
      <c r="GO115" s="302"/>
      <c r="GP115" s="302"/>
      <c r="GQ115" s="302"/>
      <c r="GR115" s="302"/>
      <c r="GS115" s="302"/>
      <c r="GT115" s="302"/>
      <c r="GU115" s="302"/>
      <c r="GV115" s="302"/>
      <c r="GW115" s="302"/>
      <c r="GX115" s="302"/>
      <c r="GY115" s="302"/>
      <c r="GZ115" s="302"/>
      <c r="HA115" s="302"/>
      <c r="HB115" s="302"/>
      <c r="HC115" s="302"/>
      <c r="HD115" s="302"/>
      <c r="HE115" s="302"/>
      <c r="HF115" s="302"/>
      <c r="HG115" s="302"/>
      <c r="HH115" s="302"/>
      <c r="HI115" s="302"/>
      <c r="HJ115" s="302"/>
      <c r="HK115" s="302"/>
      <c r="HL115" s="302"/>
      <c r="HM115" s="302"/>
      <c r="HN115" s="302"/>
      <c r="HO115" s="302"/>
      <c r="HP115" s="302"/>
      <c r="HQ115" s="302"/>
      <c r="HR115" s="302"/>
      <c r="HS115" s="302"/>
      <c r="HT115" s="302"/>
      <c r="HU115" s="302"/>
      <c r="HV115" s="302"/>
      <c r="HW115" s="302"/>
      <c r="HX115" s="302"/>
      <c r="HY115" s="302"/>
      <c r="HZ115" s="302"/>
      <c r="IA115" s="302"/>
      <c r="IB115" s="302"/>
      <c r="IC115" s="302"/>
      <c r="ID115" s="302"/>
      <c r="IE115" s="302"/>
      <c r="IF115" s="302"/>
      <c r="IG115" s="302"/>
      <c r="IH115" s="302"/>
      <c r="II115" s="302"/>
      <c r="IJ115" s="302"/>
      <c r="IK115" s="302"/>
      <c r="IL115" s="302"/>
      <c r="IM115" s="302"/>
      <c r="IN115" s="302"/>
      <c r="IO115" s="302"/>
      <c r="IP115" s="302"/>
      <c r="IQ115" s="302"/>
      <c r="IR115" s="302"/>
      <c r="IS115" s="302"/>
      <c r="IT115" s="302"/>
      <c r="IU115" s="302"/>
      <c r="IV115" s="302"/>
    </row>
    <row r="116" spans="1:4" ht="24.75" customHeight="1" thickTop="1">
      <c r="A116" s="674">
        <v>111</v>
      </c>
      <c r="C116" s="292"/>
      <c r="D116" s="1354" t="s">
        <v>336</v>
      </c>
    </row>
    <row r="117" spans="1:13" ht="17.25" customHeight="1">
      <c r="A117" s="948">
        <v>112</v>
      </c>
      <c r="C117" s="292"/>
      <c r="D117" s="1472" t="s">
        <v>36</v>
      </c>
      <c r="M117" s="289"/>
    </row>
    <row r="118" spans="1:5" ht="17.25" customHeight="1">
      <c r="A118" s="675">
        <v>113</v>
      </c>
      <c r="C118" s="303"/>
      <c r="D118" s="295" t="s">
        <v>682</v>
      </c>
      <c r="E118" s="937">
        <v>508</v>
      </c>
    </row>
    <row r="119" spans="1:5" ht="17.25">
      <c r="A119" s="674">
        <v>114</v>
      </c>
      <c r="C119" s="303"/>
      <c r="D119" s="295" t="s">
        <v>684</v>
      </c>
      <c r="E119" s="937">
        <v>978</v>
      </c>
    </row>
    <row r="120" spans="1:5" ht="17.25">
      <c r="A120" s="674">
        <v>115</v>
      </c>
      <c r="C120" s="303"/>
      <c r="D120" s="1472" t="s">
        <v>511</v>
      </c>
      <c r="E120" s="937"/>
    </row>
    <row r="121" spans="1:5" ht="17.25">
      <c r="A121" s="674">
        <v>116</v>
      </c>
      <c r="C121" s="303"/>
      <c r="D121" s="295" t="s">
        <v>518</v>
      </c>
      <c r="E121" s="2">
        <v>-365</v>
      </c>
    </row>
    <row r="122" spans="1:5" ht="17.25">
      <c r="A122" s="674">
        <v>117</v>
      </c>
      <c r="C122" s="303"/>
      <c r="D122" s="295" t="s">
        <v>1377</v>
      </c>
      <c r="E122" s="2">
        <v>-89</v>
      </c>
    </row>
    <row r="123" spans="1:5" ht="50.25" customHeight="1">
      <c r="A123" s="674">
        <v>118</v>
      </c>
      <c r="C123" s="303"/>
      <c r="D123" s="279" t="s">
        <v>1256</v>
      </c>
      <c r="E123" s="937">
        <v>-374</v>
      </c>
    </row>
    <row r="124" spans="1:5" ht="17.25" customHeight="1">
      <c r="A124" s="674">
        <v>119</v>
      </c>
      <c r="C124" s="303"/>
      <c r="D124" s="279" t="s">
        <v>1258</v>
      </c>
      <c r="E124" s="2">
        <v>-1500</v>
      </c>
    </row>
    <row r="125" spans="1:5" ht="33.75" customHeight="1">
      <c r="A125" s="674">
        <v>120</v>
      </c>
      <c r="C125" s="303"/>
      <c r="D125" s="279" t="s">
        <v>1041</v>
      </c>
      <c r="E125" s="937">
        <v>-65</v>
      </c>
    </row>
    <row r="126" spans="1:5" ht="17.25" customHeight="1">
      <c r="A126" s="674">
        <v>121</v>
      </c>
      <c r="C126" s="303"/>
      <c r="D126" s="279" t="s">
        <v>1259</v>
      </c>
      <c r="E126" s="937">
        <v>-313</v>
      </c>
    </row>
    <row r="127" spans="1:5" ht="33.75" customHeight="1">
      <c r="A127" s="674">
        <v>122</v>
      </c>
      <c r="C127" s="303"/>
      <c r="D127" s="279" t="s">
        <v>1260</v>
      </c>
      <c r="E127" s="937">
        <v>-79</v>
      </c>
    </row>
    <row r="128" spans="1:5" ht="17.25" customHeight="1">
      <c r="A128" s="674">
        <v>123</v>
      </c>
      <c r="C128" s="303"/>
      <c r="D128" s="279" t="s">
        <v>1264</v>
      </c>
      <c r="E128" s="937">
        <v>3100</v>
      </c>
    </row>
    <row r="129" spans="1:256" ht="21.75" customHeight="1" thickBot="1">
      <c r="A129" s="674">
        <v>124</v>
      </c>
      <c r="B129" s="311"/>
      <c r="C129" s="311"/>
      <c r="D129" s="320" t="s">
        <v>906</v>
      </c>
      <c r="E129" s="321">
        <f>SUM(E117:E128)</f>
        <v>1801</v>
      </c>
      <c r="F129" s="302"/>
      <c r="G129" s="302"/>
      <c r="H129" s="302"/>
      <c r="I129" s="302"/>
      <c r="J129" s="302"/>
      <c r="K129" s="302"/>
      <c r="L129" s="302"/>
      <c r="M129" s="302"/>
      <c r="N129" s="302"/>
      <c r="O129" s="302"/>
      <c r="P129" s="302"/>
      <c r="Q129" s="302"/>
      <c r="R129" s="302"/>
      <c r="S129" s="302"/>
      <c r="T129" s="302"/>
      <c r="U129" s="302"/>
      <c r="V129" s="302"/>
      <c r="W129" s="302"/>
      <c r="X129" s="302"/>
      <c r="Y129" s="302"/>
      <c r="Z129" s="302"/>
      <c r="AA129" s="302"/>
      <c r="AB129" s="302"/>
      <c r="AC129" s="302"/>
      <c r="AD129" s="302"/>
      <c r="AE129" s="302"/>
      <c r="AF129" s="302"/>
      <c r="AG129" s="302"/>
      <c r="AH129" s="302"/>
      <c r="AI129" s="302"/>
      <c r="AJ129" s="302"/>
      <c r="AK129" s="302"/>
      <c r="AL129" s="302"/>
      <c r="AM129" s="302"/>
      <c r="AN129" s="302"/>
      <c r="AO129" s="302"/>
      <c r="AP129" s="302"/>
      <c r="AQ129" s="302"/>
      <c r="AR129" s="302"/>
      <c r="AS129" s="302"/>
      <c r="AT129" s="302"/>
      <c r="AU129" s="302"/>
      <c r="AV129" s="302"/>
      <c r="AW129" s="302"/>
      <c r="AX129" s="302"/>
      <c r="AY129" s="302"/>
      <c r="AZ129" s="302"/>
      <c r="BA129" s="302"/>
      <c r="BB129" s="302"/>
      <c r="BC129" s="302"/>
      <c r="BD129" s="302"/>
      <c r="BE129" s="302"/>
      <c r="BF129" s="302"/>
      <c r="BG129" s="302"/>
      <c r="BH129" s="302"/>
      <c r="BI129" s="302"/>
      <c r="BJ129" s="302"/>
      <c r="BK129" s="302"/>
      <c r="BL129" s="302"/>
      <c r="BM129" s="302"/>
      <c r="BN129" s="302"/>
      <c r="BO129" s="302"/>
      <c r="BP129" s="302"/>
      <c r="BQ129" s="302"/>
      <c r="BR129" s="302"/>
      <c r="BS129" s="302"/>
      <c r="BT129" s="302"/>
      <c r="BU129" s="302"/>
      <c r="BV129" s="302"/>
      <c r="BW129" s="302"/>
      <c r="BX129" s="302"/>
      <c r="BY129" s="302"/>
      <c r="BZ129" s="302"/>
      <c r="CA129" s="302"/>
      <c r="CB129" s="302"/>
      <c r="CC129" s="302"/>
      <c r="CD129" s="302"/>
      <c r="CE129" s="302"/>
      <c r="CF129" s="302"/>
      <c r="CG129" s="302"/>
      <c r="CH129" s="302"/>
      <c r="CI129" s="302"/>
      <c r="CJ129" s="302"/>
      <c r="CK129" s="302"/>
      <c r="CL129" s="302"/>
      <c r="CM129" s="302"/>
      <c r="CN129" s="302"/>
      <c r="CO129" s="302"/>
      <c r="CP129" s="302"/>
      <c r="CQ129" s="302"/>
      <c r="CR129" s="302"/>
      <c r="CS129" s="302"/>
      <c r="CT129" s="302"/>
      <c r="CU129" s="302"/>
      <c r="CV129" s="302"/>
      <c r="CW129" s="302"/>
      <c r="CX129" s="302"/>
      <c r="CY129" s="302"/>
      <c r="CZ129" s="302"/>
      <c r="DA129" s="302"/>
      <c r="DB129" s="302"/>
      <c r="DC129" s="302"/>
      <c r="DD129" s="302"/>
      <c r="DE129" s="302"/>
      <c r="DF129" s="302"/>
      <c r="DG129" s="302"/>
      <c r="DH129" s="302"/>
      <c r="DI129" s="302"/>
      <c r="DJ129" s="302"/>
      <c r="DK129" s="302"/>
      <c r="DL129" s="302"/>
      <c r="DM129" s="302"/>
      <c r="DN129" s="302"/>
      <c r="DO129" s="302"/>
      <c r="DP129" s="302"/>
      <c r="DQ129" s="302"/>
      <c r="DR129" s="302"/>
      <c r="DS129" s="302"/>
      <c r="DT129" s="302"/>
      <c r="DU129" s="302"/>
      <c r="DV129" s="302"/>
      <c r="DW129" s="302"/>
      <c r="DX129" s="302"/>
      <c r="DY129" s="302"/>
      <c r="DZ129" s="302"/>
      <c r="EA129" s="302"/>
      <c r="EB129" s="302"/>
      <c r="EC129" s="302"/>
      <c r="ED129" s="302"/>
      <c r="EE129" s="302"/>
      <c r="EF129" s="302"/>
      <c r="EG129" s="302"/>
      <c r="EH129" s="302"/>
      <c r="EI129" s="302"/>
      <c r="EJ129" s="302"/>
      <c r="EK129" s="302"/>
      <c r="EL129" s="302"/>
      <c r="EM129" s="302"/>
      <c r="EN129" s="302"/>
      <c r="EO129" s="302"/>
      <c r="EP129" s="302"/>
      <c r="EQ129" s="302"/>
      <c r="ER129" s="302"/>
      <c r="ES129" s="302"/>
      <c r="ET129" s="302"/>
      <c r="EU129" s="302"/>
      <c r="EV129" s="302"/>
      <c r="EW129" s="302"/>
      <c r="EX129" s="302"/>
      <c r="EY129" s="302"/>
      <c r="EZ129" s="302"/>
      <c r="FA129" s="302"/>
      <c r="FB129" s="302"/>
      <c r="FC129" s="302"/>
      <c r="FD129" s="302"/>
      <c r="FE129" s="302"/>
      <c r="FF129" s="302"/>
      <c r="FG129" s="302"/>
      <c r="FH129" s="302"/>
      <c r="FI129" s="302"/>
      <c r="FJ129" s="302"/>
      <c r="FK129" s="302"/>
      <c r="FL129" s="302"/>
      <c r="FM129" s="302"/>
      <c r="FN129" s="302"/>
      <c r="FO129" s="302"/>
      <c r="FP129" s="302"/>
      <c r="FQ129" s="302"/>
      <c r="FR129" s="302"/>
      <c r="FS129" s="302"/>
      <c r="FT129" s="302"/>
      <c r="FU129" s="302"/>
      <c r="FV129" s="302"/>
      <c r="FW129" s="302"/>
      <c r="FX129" s="302"/>
      <c r="FY129" s="302"/>
      <c r="FZ129" s="302"/>
      <c r="GA129" s="302"/>
      <c r="GB129" s="302"/>
      <c r="GC129" s="302"/>
      <c r="GD129" s="302"/>
      <c r="GE129" s="302"/>
      <c r="GF129" s="302"/>
      <c r="GG129" s="302"/>
      <c r="GH129" s="302"/>
      <c r="GI129" s="302"/>
      <c r="GJ129" s="302"/>
      <c r="GK129" s="302"/>
      <c r="GL129" s="302"/>
      <c r="GM129" s="302"/>
      <c r="GN129" s="302"/>
      <c r="GO129" s="302"/>
      <c r="GP129" s="302"/>
      <c r="GQ129" s="302"/>
      <c r="GR129" s="302"/>
      <c r="GS129" s="302"/>
      <c r="GT129" s="302"/>
      <c r="GU129" s="302"/>
      <c r="GV129" s="302"/>
      <c r="GW129" s="302"/>
      <c r="GX129" s="302"/>
      <c r="GY129" s="302"/>
      <c r="GZ129" s="302"/>
      <c r="HA129" s="302"/>
      <c r="HB129" s="302"/>
      <c r="HC129" s="302"/>
      <c r="HD129" s="302"/>
      <c r="HE129" s="302"/>
      <c r="HF129" s="302"/>
      <c r="HG129" s="302"/>
      <c r="HH129" s="302"/>
      <c r="HI129" s="302"/>
      <c r="HJ129" s="302"/>
      <c r="HK129" s="302"/>
      <c r="HL129" s="302"/>
      <c r="HM129" s="302"/>
      <c r="HN129" s="302"/>
      <c r="HO129" s="302"/>
      <c r="HP129" s="302"/>
      <c r="HQ129" s="302"/>
      <c r="HR129" s="302"/>
      <c r="HS129" s="302"/>
      <c r="HT129" s="302"/>
      <c r="HU129" s="302"/>
      <c r="HV129" s="302"/>
      <c r="HW129" s="302"/>
      <c r="HX129" s="302"/>
      <c r="HY129" s="302"/>
      <c r="HZ129" s="302"/>
      <c r="IA129" s="302"/>
      <c r="IB129" s="302"/>
      <c r="IC129" s="302"/>
      <c r="ID129" s="302"/>
      <c r="IE129" s="302"/>
      <c r="IF129" s="302"/>
      <c r="IG129" s="302"/>
      <c r="IH129" s="302"/>
      <c r="II129" s="302"/>
      <c r="IJ129" s="302"/>
      <c r="IK129" s="302"/>
      <c r="IL129" s="302"/>
      <c r="IM129" s="302"/>
      <c r="IN129" s="302"/>
      <c r="IO129" s="302"/>
      <c r="IP129" s="302"/>
      <c r="IQ129" s="302"/>
      <c r="IR129" s="302"/>
      <c r="IS129" s="302"/>
      <c r="IT129" s="302"/>
      <c r="IU129" s="302"/>
      <c r="IV129" s="302"/>
    </row>
    <row r="130" spans="1:256" ht="21.75" customHeight="1" thickBot="1" thickTop="1">
      <c r="A130" s="674">
        <v>125</v>
      </c>
      <c r="B130" s="323"/>
      <c r="C130" s="323"/>
      <c r="D130" s="1506" t="s">
        <v>591</v>
      </c>
      <c r="E130" s="324">
        <f>SUM(E129,E115)</f>
        <v>-962</v>
      </c>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c r="GU130" s="23"/>
      <c r="GV130" s="23"/>
      <c r="GW130" s="23"/>
      <c r="GX130" s="23"/>
      <c r="GY130" s="23"/>
      <c r="GZ130" s="23"/>
      <c r="HA130" s="23"/>
      <c r="HB130" s="23"/>
      <c r="HC130" s="23"/>
      <c r="HD130" s="23"/>
      <c r="HE130" s="23"/>
      <c r="HF130" s="23"/>
      <c r="HG130" s="23"/>
      <c r="HH130" s="23"/>
      <c r="HI130" s="23"/>
      <c r="HJ130" s="23"/>
      <c r="HK130" s="23"/>
      <c r="HL130" s="23"/>
      <c r="HM130" s="23"/>
      <c r="HN130" s="23"/>
      <c r="HO130" s="23"/>
      <c r="HP130" s="23"/>
      <c r="HQ130" s="23"/>
      <c r="HR130" s="23"/>
      <c r="HS130" s="23"/>
      <c r="HT130" s="23"/>
      <c r="HU130" s="23"/>
      <c r="HV130" s="23"/>
      <c r="HW130" s="23"/>
      <c r="HX130" s="23"/>
      <c r="HY130" s="23"/>
      <c r="HZ130" s="23"/>
      <c r="IA130" s="23"/>
      <c r="IB130" s="23"/>
      <c r="IC130" s="23"/>
      <c r="ID130" s="23"/>
      <c r="IE130" s="23"/>
      <c r="IF130" s="23"/>
      <c r="IG130" s="23"/>
      <c r="IH130" s="23"/>
      <c r="II130" s="23"/>
      <c r="IJ130" s="23"/>
      <c r="IK130" s="23"/>
      <c r="IL130" s="23"/>
      <c r="IM130" s="23"/>
      <c r="IN130" s="23"/>
      <c r="IO130" s="23"/>
      <c r="IP130" s="23"/>
      <c r="IQ130" s="23"/>
      <c r="IR130" s="23"/>
      <c r="IS130" s="23"/>
      <c r="IT130" s="23"/>
      <c r="IU130" s="23"/>
      <c r="IV130" s="23"/>
    </row>
    <row r="131" spans="1:256" ht="30" customHeight="1" thickTop="1">
      <c r="A131" s="674">
        <v>126</v>
      </c>
      <c r="B131" s="1"/>
      <c r="C131" s="318" t="s">
        <v>211</v>
      </c>
      <c r="D131" s="1357" t="s">
        <v>592</v>
      </c>
      <c r="E131" s="1342"/>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c r="FU131" s="23"/>
      <c r="FV131" s="23"/>
      <c r="FW131" s="23"/>
      <c r="FX131" s="23"/>
      <c r="FY131" s="23"/>
      <c r="FZ131" s="23"/>
      <c r="GA131" s="23"/>
      <c r="GB131" s="23"/>
      <c r="GC131" s="23"/>
      <c r="GD131" s="23"/>
      <c r="GE131" s="23"/>
      <c r="GF131" s="23"/>
      <c r="GG131" s="23"/>
      <c r="GH131" s="23"/>
      <c r="GI131" s="23"/>
      <c r="GJ131" s="23"/>
      <c r="GK131" s="23"/>
      <c r="GL131" s="23"/>
      <c r="GM131" s="23"/>
      <c r="GN131" s="23"/>
      <c r="GO131" s="23"/>
      <c r="GP131" s="23"/>
      <c r="GQ131" s="23"/>
      <c r="GR131" s="23"/>
      <c r="GS131" s="23"/>
      <c r="GT131" s="23"/>
      <c r="GU131" s="23"/>
      <c r="GV131" s="23"/>
      <c r="GW131" s="23"/>
      <c r="GX131" s="23"/>
      <c r="GY131" s="23"/>
      <c r="GZ131" s="23"/>
      <c r="HA131" s="23"/>
      <c r="HB131" s="23"/>
      <c r="HC131" s="23"/>
      <c r="HD131" s="23"/>
      <c r="HE131" s="23"/>
      <c r="HF131" s="23"/>
      <c r="HG131" s="23"/>
      <c r="HH131" s="23"/>
      <c r="HI131" s="23"/>
      <c r="HJ131" s="23"/>
      <c r="HK131" s="23"/>
      <c r="HL131" s="23"/>
      <c r="HM131" s="23"/>
      <c r="HN131" s="23"/>
      <c r="HO131" s="23"/>
      <c r="HP131" s="23"/>
      <c r="HQ131" s="23"/>
      <c r="HR131" s="23"/>
      <c r="HS131" s="23"/>
      <c r="HT131" s="23"/>
      <c r="HU131" s="23"/>
      <c r="HV131" s="23"/>
      <c r="HW131" s="23"/>
      <c r="HX131" s="23"/>
      <c r="HY131" s="23"/>
      <c r="HZ131" s="23"/>
      <c r="IA131" s="23"/>
      <c r="IB131" s="23"/>
      <c r="IC131" s="23"/>
      <c r="ID131" s="23"/>
      <c r="IE131" s="23"/>
      <c r="IF131" s="23"/>
      <c r="IG131" s="23"/>
      <c r="IH131" s="23"/>
      <c r="II131" s="23"/>
      <c r="IJ131" s="23"/>
      <c r="IK131" s="23"/>
      <c r="IL131" s="23"/>
      <c r="IM131" s="23"/>
      <c r="IN131" s="23"/>
      <c r="IO131" s="23"/>
      <c r="IP131" s="23"/>
      <c r="IQ131" s="23"/>
      <c r="IR131" s="23"/>
      <c r="IS131" s="23"/>
      <c r="IT131" s="23"/>
      <c r="IU131" s="23"/>
      <c r="IV131" s="23"/>
    </row>
    <row r="132" spans="1:256" ht="20.25" customHeight="1">
      <c r="A132" s="674">
        <v>127</v>
      </c>
      <c r="B132" s="325"/>
      <c r="C132" s="278"/>
      <c r="D132" s="1472" t="s">
        <v>607</v>
      </c>
      <c r="E132" s="43"/>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5"/>
      <c r="AY132" s="325"/>
      <c r="AZ132" s="325"/>
      <c r="BA132" s="325"/>
      <c r="BB132" s="325"/>
      <c r="BC132" s="325"/>
      <c r="BD132" s="325"/>
      <c r="BE132" s="325"/>
      <c r="BF132" s="325"/>
      <c r="BG132" s="325"/>
      <c r="BH132" s="325"/>
      <c r="BI132" s="325"/>
      <c r="BJ132" s="325"/>
      <c r="BK132" s="325"/>
      <c r="BL132" s="325"/>
      <c r="BM132" s="325"/>
      <c r="BN132" s="325"/>
      <c r="BO132" s="325"/>
      <c r="BP132" s="325"/>
      <c r="BQ132" s="325"/>
      <c r="BR132" s="325"/>
      <c r="BS132" s="325"/>
      <c r="BT132" s="325"/>
      <c r="BU132" s="325"/>
      <c r="BV132" s="325"/>
      <c r="BW132" s="325"/>
      <c r="BX132" s="325"/>
      <c r="BY132" s="325"/>
      <c r="BZ132" s="325"/>
      <c r="CA132" s="325"/>
      <c r="CB132" s="325"/>
      <c r="CC132" s="325"/>
      <c r="CD132" s="325"/>
      <c r="CE132" s="325"/>
      <c r="CF132" s="325"/>
      <c r="CG132" s="325"/>
      <c r="CH132" s="325"/>
      <c r="CI132" s="325"/>
      <c r="CJ132" s="325"/>
      <c r="CK132" s="325"/>
      <c r="CL132" s="325"/>
      <c r="CM132" s="325"/>
      <c r="CN132" s="325"/>
      <c r="CO132" s="325"/>
      <c r="CP132" s="325"/>
      <c r="CQ132" s="325"/>
      <c r="CR132" s="325"/>
      <c r="CS132" s="325"/>
      <c r="CT132" s="325"/>
      <c r="CU132" s="325"/>
      <c r="CV132" s="325"/>
      <c r="CW132" s="325"/>
      <c r="CX132" s="325"/>
      <c r="CY132" s="325"/>
      <c r="CZ132" s="325"/>
      <c r="DA132" s="325"/>
      <c r="DB132" s="325"/>
      <c r="DC132" s="325"/>
      <c r="DD132" s="325"/>
      <c r="DE132" s="325"/>
      <c r="DF132" s="325"/>
      <c r="DG132" s="325"/>
      <c r="DH132" s="325"/>
      <c r="DI132" s="325"/>
      <c r="DJ132" s="325"/>
      <c r="DK132" s="325"/>
      <c r="DL132" s="325"/>
      <c r="DM132" s="325"/>
      <c r="DN132" s="325"/>
      <c r="DO132" s="325"/>
      <c r="DP132" s="325"/>
      <c r="DQ132" s="325"/>
      <c r="DR132" s="325"/>
      <c r="DS132" s="325"/>
      <c r="DT132" s="325"/>
      <c r="DU132" s="325"/>
      <c r="DV132" s="325"/>
      <c r="DW132" s="325"/>
      <c r="DX132" s="325"/>
      <c r="DY132" s="325"/>
      <c r="DZ132" s="325"/>
      <c r="EA132" s="325"/>
      <c r="EB132" s="325"/>
      <c r="EC132" s="325"/>
      <c r="ED132" s="325"/>
      <c r="EE132" s="325"/>
      <c r="EF132" s="325"/>
      <c r="EG132" s="325"/>
      <c r="EH132" s="325"/>
      <c r="EI132" s="325"/>
      <c r="EJ132" s="325"/>
      <c r="EK132" s="325"/>
      <c r="EL132" s="325"/>
      <c r="EM132" s="325"/>
      <c r="EN132" s="325"/>
      <c r="EO132" s="325"/>
      <c r="EP132" s="325"/>
      <c r="EQ132" s="325"/>
      <c r="ER132" s="325"/>
      <c r="ES132" s="325"/>
      <c r="ET132" s="325"/>
      <c r="EU132" s="325"/>
      <c r="EV132" s="325"/>
      <c r="EW132" s="325"/>
      <c r="EX132" s="325"/>
      <c r="EY132" s="325"/>
      <c r="EZ132" s="325"/>
      <c r="FA132" s="325"/>
      <c r="FB132" s="325"/>
      <c r="FC132" s="325"/>
      <c r="FD132" s="325"/>
      <c r="FE132" s="325"/>
      <c r="FF132" s="325"/>
      <c r="FG132" s="325"/>
      <c r="FH132" s="325"/>
      <c r="FI132" s="325"/>
      <c r="FJ132" s="325"/>
      <c r="FK132" s="325"/>
      <c r="FL132" s="325"/>
      <c r="FM132" s="325"/>
      <c r="FN132" s="325"/>
      <c r="FO132" s="325"/>
      <c r="FP132" s="325"/>
      <c r="FQ132" s="325"/>
      <c r="FR132" s="325"/>
      <c r="FS132" s="325"/>
      <c r="FT132" s="325"/>
      <c r="FU132" s="325"/>
      <c r="FV132" s="325"/>
      <c r="FW132" s="325"/>
      <c r="FX132" s="325"/>
      <c r="FY132" s="325"/>
      <c r="FZ132" s="325"/>
      <c r="GA132" s="325"/>
      <c r="GB132" s="325"/>
      <c r="GC132" s="325"/>
      <c r="GD132" s="325"/>
      <c r="GE132" s="325"/>
      <c r="GF132" s="325"/>
      <c r="GG132" s="325"/>
      <c r="GH132" s="325"/>
      <c r="GI132" s="325"/>
      <c r="GJ132" s="325"/>
      <c r="GK132" s="325"/>
      <c r="GL132" s="325"/>
      <c r="GM132" s="325"/>
      <c r="GN132" s="325"/>
      <c r="GO132" s="325"/>
      <c r="GP132" s="325"/>
      <c r="GQ132" s="325"/>
      <c r="GR132" s="325"/>
      <c r="GS132" s="325"/>
      <c r="GT132" s="325"/>
      <c r="GU132" s="325"/>
      <c r="GV132" s="325"/>
      <c r="GW132" s="325"/>
      <c r="GX132" s="325"/>
      <c r="GY132" s="325"/>
      <c r="GZ132" s="325"/>
      <c r="HA132" s="325"/>
      <c r="HB132" s="325"/>
      <c r="HC132" s="325"/>
      <c r="HD132" s="325"/>
      <c r="HE132" s="325"/>
      <c r="HF132" s="325"/>
      <c r="HG132" s="325"/>
      <c r="HH132" s="325"/>
      <c r="HI132" s="325"/>
      <c r="HJ132" s="325"/>
      <c r="HK132" s="325"/>
      <c r="HL132" s="325"/>
      <c r="HM132" s="325"/>
      <c r="HN132" s="325"/>
      <c r="HO132" s="325"/>
      <c r="HP132" s="325"/>
      <c r="HQ132" s="325"/>
      <c r="HR132" s="325"/>
      <c r="HS132" s="325"/>
      <c r="HT132" s="325"/>
      <c r="HU132" s="325"/>
      <c r="HV132" s="325"/>
      <c r="HW132" s="325"/>
      <c r="HX132" s="325"/>
      <c r="HY132" s="325"/>
      <c r="HZ132" s="325"/>
      <c r="IA132" s="325"/>
      <c r="IB132" s="325"/>
      <c r="IC132" s="325"/>
      <c r="ID132" s="325"/>
      <c r="IE132" s="325"/>
      <c r="IF132" s="325"/>
      <c r="IG132" s="325"/>
      <c r="IH132" s="325"/>
      <c r="II132" s="325"/>
      <c r="IJ132" s="325"/>
      <c r="IK132" s="325"/>
      <c r="IL132" s="325"/>
      <c r="IM132" s="325"/>
      <c r="IN132" s="325"/>
      <c r="IO132" s="325"/>
      <c r="IP132" s="325"/>
      <c r="IQ132" s="325"/>
      <c r="IR132" s="325"/>
      <c r="IS132" s="325"/>
      <c r="IT132" s="325"/>
      <c r="IU132" s="325"/>
      <c r="IV132" s="325"/>
    </row>
    <row r="133" spans="1:256" ht="16.5" customHeight="1">
      <c r="A133" s="674">
        <v>128</v>
      </c>
      <c r="B133" s="325"/>
      <c r="C133" s="278"/>
      <c r="D133" s="295" t="s">
        <v>1198</v>
      </c>
      <c r="E133" s="1007">
        <v>68</v>
      </c>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c r="AF133" s="325"/>
      <c r="AG133" s="325"/>
      <c r="AH133" s="325"/>
      <c r="AI133" s="325"/>
      <c r="AJ133" s="325"/>
      <c r="AK133" s="325"/>
      <c r="AL133" s="325"/>
      <c r="AM133" s="325"/>
      <c r="AN133" s="325"/>
      <c r="AO133" s="325"/>
      <c r="AP133" s="325"/>
      <c r="AQ133" s="325"/>
      <c r="AR133" s="325"/>
      <c r="AS133" s="325"/>
      <c r="AT133" s="325"/>
      <c r="AU133" s="325"/>
      <c r="AV133" s="325"/>
      <c r="AW133" s="325"/>
      <c r="AX133" s="325"/>
      <c r="AY133" s="325"/>
      <c r="AZ133" s="325"/>
      <c r="BA133" s="325"/>
      <c r="BB133" s="325"/>
      <c r="BC133" s="325"/>
      <c r="BD133" s="325"/>
      <c r="BE133" s="325"/>
      <c r="BF133" s="325"/>
      <c r="BG133" s="325"/>
      <c r="BH133" s="325"/>
      <c r="BI133" s="325"/>
      <c r="BJ133" s="325"/>
      <c r="BK133" s="325"/>
      <c r="BL133" s="325"/>
      <c r="BM133" s="325"/>
      <c r="BN133" s="325"/>
      <c r="BO133" s="325"/>
      <c r="BP133" s="325"/>
      <c r="BQ133" s="325"/>
      <c r="BR133" s="325"/>
      <c r="BS133" s="325"/>
      <c r="BT133" s="325"/>
      <c r="BU133" s="325"/>
      <c r="BV133" s="325"/>
      <c r="BW133" s="325"/>
      <c r="BX133" s="325"/>
      <c r="BY133" s="325"/>
      <c r="BZ133" s="325"/>
      <c r="CA133" s="325"/>
      <c r="CB133" s="325"/>
      <c r="CC133" s="325"/>
      <c r="CD133" s="325"/>
      <c r="CE133" s="325"/>
      <c r="CF133" s="325"/>
      <c r="CG133" s="325"/>
      <c r="CH133" s="325"/>
      <c r="CI133" s="325"/>
      <c r="CJ133" s="325"/>
      <c r="CK133" s="325"/>
      <c r="CL133" s="325"/>
      <c r="CM133" s="325"/>
      <c r="CN133" s="325"/>
      <c r="CO133" s="325"/>
      <c r="CP133" s="325"/>
      <c r="CQ133" s="325"/>
      <c r="CR133" s="325"/>
      <c r="CS133" s="325"/>
      <c r="CT133" s="325"/>
      <c r="CU133" s="325"/>
      <c r="CV133" s="325"/>
      <c r="CW133" s="325"/>
      <c r="CX133" s="325"/>
      <c r="CY133" s="325"/>
      <c r="CZ133" s="325"/>
      <c r="DA133" s="325"/>
      <c r="DB133" s="325"/>
      <c r="DC133" s="325"/>
      <c r="DD133" s="325"/>
      <c r="DE133" s="325"/>
      <c r="DF133" s="325"/>
      <c r="DG133" s="325"/>
      <c r="DH133" s="325"/>
      <c r="DI133" s="325"/>
      <c r="DJ133" s="325"/>
      <c r="DK133" s="325"/>
      <c r="DL133" s="325"/>
      <c r="DM133" s="325"/>
      <c r="DN133" s="325"/>
      <c r="DO133" s="325"/>
      <c r="DP133" s="325"/>
      <c r="DQ133" s="325"/>
      <c r="DR133" s="325"/>
      <c r="DS133" s="325"/>
      <c r="DT133" s="325"/>
      <c r="DU133" s="325"/>
      <c r="DV133" s="325"/>
      <c r="DW133" s="325"/>
      <c r="DX133" s="325"/>
      <c r="DY133" s="325"/>
      <c r="DZ133" s="325"/>
      <c r="EA133" s="325"/>
      <c r="EB133" s="325"/>
      <c r="EC133" s="325"/>
      <c r="ED133" s="325"/>
      <c r="EE133" s="325"/>
      <c r="EF133" s="325"/>
      <c r="EG133" s="325"/>
      <c r="EH133" s="325"/>
      <c r="EI133" s="325"/>
      <c r="EJ133" s="325"/>
      <c r="EK133" s="325"/>
      <c r="EL133" s="325"/>
      <c r="EM133" s="325"/>
      <c r="EN133" s="325"/>
      <c r="EO133" s="325"/>
      <c r="EP133" s="325"/>
      <c r="EQ133" s="325"/>
      <c r="ER133" s="325"/>
      <c r="ES133" s="325"/>
      <c r="ET133" s="325"/>
      <c r="EU133" s="325"/>
      <c r="EV133" s="325"/>
      <c r="EW133" s="325"/>
      <c r="EX133" s="325"/>
      <c r="EY133" s="325"/>
      <c r="EZ133" s="325"/>
      <c r="FA133" s="325"/>
      <c r="FB133" s="325"/>
      <c r="FC133" s="325"/>
      <c r="FD133" s="325"/>
      <c r="FE133" s="325"/>
      <c r="FF133" s="325"/>
      <c r="FG133" s="325"/>
      <c r="FH133" s="325"/>
      <c r="FI133" s="325"/>
      <c r="FJ133" s="325"/>
      <c r="FK133" s="325"/>
      <c r="FL133" s="325"/>
      <c r="FM133" s="325"/>
      <c r="FN133" s="325"/>
      <c r="FO133" s="325"/>
      <c r="FP133" s="325"/>
      <c r="FQ133" s="325"/>
      <c r="FR133" s="325"/>
      <c r="FS133" s="325"/>
      <c r="FT133" s="325"/>
      <c r="FU133" s="325"/>
      <c r="FV133" s="325"/>
      <c r="FW133" s="325"/>
      <c r="FX133" s="325"/>
      <c r="FY133" s="325"/>
      <c r="FZ133" s="325"/>
      <c r="GA133" s="325"/>
      <c r="GB133" s="325"/>
      <c r="GC133" s="325"/>
      <c r="GD133" s="325"/>
      <c r="GE133" s="325"/>
      <c r="GF133" s="325"/>
      <c r="GG133" s="325"/>
      <c r="GH133" s="325"/>
      <c r="GI133" s="325"/>
      <c r="GJ133" s="325"/>
      <c r="GK133" s="325"/>
      <c r="GL133" s="325"/>
      <c r="GM133" s="325"/>
      <c r="GN133" s="325"/>
      <c r="GO133" s="325"/>
      <c r="GP133" s="325"/>
      <c r="GQ133" s="325"/>
      <c r="GR133" s="325"/>
      <c r="GS133" s="325"/>
      <c r="GT133" s="325"/>
      <c r="GU133" s="325"/>
      <c r="GV133" s="325"/>
      <c r="GW133" s="325"/>
      <c r="GX133" s="325"/>
      <c r="GY133" s="325"/>
      <c r="GZ133" s="325"/>
      <c r="HA133" s="325"/>
      <c r="HB133" s="325"/>
      <c r="HC133" s="325"/>
      <c r="HD133" s="325"/>
      <c r="HE133" s="325"/>
      <c r="HF133" s="325"/>
      <c r="HG133" s="325"/>
      <c r="HH133" s="325"/>
      <c r="HI133" s="325"/>
      <c r="HJ133" s="325"/>
      <c r="HK133" s="325"/>
      <c r="HL133" s="325"/>
      <c r="HM133" s="325"/>
      <c r="HN133" s="325"/>
      <c r="HO133" s="325"/>
      <c r="HP133" s="325"/>
      <c r="HQ133" s="325"/>
      <c r="HR133" s="325"/>
      <c r="HS133" s="325"/>
      <c r="HT133" s="325"/>
      <c r="HU133" s="325"/>
      <c r="HV133" s="325"/>
      <c r="HW133" s="325"/>
      <c r="HX133" s="325"/>
      <c r="HY133" s="325"/>
      <c r="HZ133" s="325"/>
      <c r="IA133" s="325"/>
      <c r="IB133" s="325"/>
      <c r="IC133" s="325"/>
      <c r="ID133" s="325"/>
      <c r="IE133" s="325"/>
      <c r="IF133" s="325"/>
      <c r="IG133" s="325"/>
      <c r="IH133" s="325"/>
      <c r="II133" s="325"/>
      <c r="IJ133" s="325"/>
      <c r="IK133" s="325"/>
      <c r="IL133" s="325"/>
      <c r="IM133" s="325"/>
      <c r="IN133" s="325"/>
      <c r="IO133" s="325"/>
      <c r="IP133" s="325"/>
      <c r="IQ133" s="325"/>
      <c r="IR133" s="325"/>
      <c r="IS133" s="325"/>
      <c r="IT133" s="325"/>
      <c r="IU133" s="325"/>
      <c r="IV133" s="325"/>
    </row>
    <row r="134" spans="1:256" ht="16.5" customHeight="1">
      <c r="A134" s="674">
        <v>129</v>
      </c>
      <c r="B134" s="325"/>
      <c r="C134" s="278"/>
      <c r="D134" s="295" t="s">
        <v>1331</v>
      </c>
      <c r="E134" s="1007">
        <v>6108</v>
      </c>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5"/>
      <c r="AY134" s="325"/>
      <c r="AZ134" s="325"/>
      <c r="BA134" s="325"/>
      <c r="BB134" s="325"/>
      <c r="BC134" s="325"/>
      <c r="BD134" s="325"/>
      <c r="BE134" s="325"/>
      <c r="BF134" s="325"/>
      <c r="BG134" s="325"/>
      <c r="BH134" s="325"/>
      <c r="BI134" s="325"/>
      <c r="BJ134" s="325"/>
      <c r="BK134" s="325"/>
      <c r="BL134" s="325"/>
      <c r="BM134" s="325"/>
      <c r="BN134" s="325"/>
      <c r="BO134" s="325"/>
      <c r="BP134" s="325"/>
      <c r="BQ134" s="325"/>
      <c r="BR134" s="325"/>
      <c r="BS134" s="325"/>
      <c r="BT134" s="325"/>
      <c r="BU134" s="325"/>
      <c r="BV134" s="325"/>
      <c r="BW134" s="325"/>
      <c r="BX134" s="325"/>
      <c r="BY134" s="325"/>
      <c r="BZ134" s="325"/>
      <c r="CA134" s="325"/>
      <c r="CB134" s="325"/>
      <c r="CC134" s="325"/>
      <c r="CD134" s="325"/>
      <c r="CE134" s="325"/>
      <c r="CF134" s="325"/>
      <c r="CG134" s="325"/>
      <c r="CH134" s="325"/>
      <c r="CI134" s="325"/>
      <c r="CJ134" s="325"/>
      <c r="CK134" s="325"/>
      <c r="CL134" s="325"/>
      <c r="CM134" s="325"/>
      <c r="CN134" s="325"/>
      <c r="CO134" s="325"/>
      <c r="CP134" s="325"/>
      <c r="CQ134" s="325"/>
      <c r="CR134" s="325"/>
      <c r="CS134" s="325"/>
      <c r="CT134" s="325"/>
      <c r="CU134" s="325"/>
      <c r="CV134" s="325"/>
      <c r="CW134" s="325"/>
      <c r="CX134" s="325"/>
      <c r="CY134" s="325"/>
      <c r="CZ134" s="325"/>
      <c r="DA134" s="325"/>
      <c r="DB134" s="325"/>
      <c r="DC134" s="325"/>
      <c r="DD134" s="325"/>
      <c r="DE134" s="325"/>
      <c r="DF134" s="325"/>
      <c r="DG134" s="325"/>
      <c r="DH134" s="325"/>
      <c r="DI134" s="325"/>
      <c r="DJ134" s="325"/>
      <c r="DK134" s="325"/>
      <c r="DL134" s="325"/>
      <c r="DM134" s="325"/>
      <c r="DN134" s="325"/>
      <c r="DO134" s="325"/>
      <c r="DP134" s="325"/>
      <c r="DQ134" s="325"/>
      <c r="DR134" s="325"/>
      <c r="DS134" s="325"/>
      <c r="DT134" s="325"/>
      <c r="DU134" s="325"/>
      <c r="DV134" s="325"/>
      <c r="DW134" s="325"/>
      <c r="DX134" s="325"/>
      <c r="DY134" s="325"/>
      <c r="DZ134" s="325"/>
      <c r="EA134" s="325"/>
      <c r="EB134" s="325"/>
      <c r="EC134" s="325"/>
      <c r="ED134" s="325"/>
      <c r="EE134" s="325"/>
      <c r="EF134" s="325"/>
      <c r="EG134" s="325"/>
      <c r="EH134" s="325"/>
      <c r="EI134" s="325"/>
      <c r="EJ134" s="325"/>
      <c r="EK134" s="325"/>
      <c r="EL134" s="325"/>
      <c r="EM134" s="325"/>
      <c r="EN134" s="325"/>
      <c r="EO134" s="325"/>
      <c r="EP134" s="325"/>
      <c r="EQ134" s="325"/>
      <c r="ER134" s="325"/>
      <c r="ES134" s="325"/>
      <c r="ET134" s="325"/>
      <c r="EU134" s="325"/>
      <c r="EV134" s="325"/>
      <c r="EW134" s="325"/>
      <c r="EX134" s="325"/>
      <c r="EY134" s="325"/>
      <c r="EZ134" s="325"/>
      <c r="FA134" s="325"/>
      <c r="FB134" s="325"/>
      <c r="FC134" s="325"/>
      <c r="FD134" s="325"/>
      <c r="FE134" s="325"/>
      <c r="FF134" s="325"/>
      <c r="FG134" s="325"/>
      <c r="FH134" s="325"/>
      <c r="FI134" s="325"/>
      <c r="FJ134" s="325"/>
      <c r="FK134" s="325"/>
      <c r="FL134" s="325"/>
      <c r="FM134" s="325"/>
      <c r="FN134" s="325"/>
      <c r="FO134" s="325"/>
      <c r="FP134" s="325"/>
      <c r="FQ134" s="325"/>
      <c r="FR134" s="325"/>
      <c r="FS134" s="325"/>
      <c r="FT134" s="325"/>
      <c r="FU134" s="325"/>
      <c r="FV134" s="325"/>
      <c r="FW134" s="325"/>
      <c r="FX134" s="325"/>
      <c r="FY134" s="325"/>
      <c r="FZ134" s="325"/>
      <c r="GA134" s="325"/>
      <c r="GB134" s="325"/>
      <c r="GC134" s="325"/>
      <c r="GD134" s="325"/>
      <c r="GE134" s="325"/>
      <c r="GF134" s="325"/>
      <c r="GG134" s="325"/>
      <c r="GH134" s="325"/>
      <c r="GI134" s="325"/>
      <c r="GJ134" s="325"/>
      <c r="GK134" s="325"/>
      <c r="GL134" s="325"/>
      <c r="GM134" s="325"/>
      <c r="GN134" s="325"/>
      <c r="GO134" s="325"/>
      <c r="GP134" s="325"/>
      <c r="GQ134" s="325"/>
      <c r="GR134" s="325"/>
      <c r="GS134" s="325"/>
      <c r="GT134" s="325"/>
      <c r="GU134" s="325"/>
      <c r="GV134" s="325"/>
      <c r="GW134" s="325"/>
      <c r="GX134" s="325"/>
      <c r="GY134" s="325"/>
      <c r="GZ134" s="325"/>
      <c r="HA134" s="325"/>
      <c r="HB134" s="325"/>
      <c r="HC134" s="325"/>
      <c r="HD134" s="325"/>
      <c r="HE134" s="325"/>
      <c r="HF134" s="325"/>
      <c r="HG134" s="325"/>
      <c r="HH134" s="325"/>
      <c r="HI134" s="325"/>
      <c r="HJ134" s="325"/>
      <c r="HK134" s="325"/>
      <c r="HL134" s="325"/>
      <c r="HM134" s="325"/>
      <c r="HN134" s="325"/>
      <c r="HO134" s="325"/>
      <c r="HP134" s="325"/>
      <c r="HQ134" s="325"/>
      <c r="HR134" s="325"/>
      <c r="HS134" s="325"/>
      <c r="HT134" s="325"/>
      <c r="HU134" s="325"/>
      <c r="HV134" s="325"/>
      <c r="HW134" s="325"/>
      <c r="HX134" s="325"/>
      <c r="HY134" s="325"/>
      <c r="HZ134" s="325"/>
      <c r="IA134" s="325"/>
      <c r="IB134" s="325"/>
      <c r="IC134" s="325"/>
      <c r="ID134" s="325"/>
      <c r="IE134" s="325"/>
      <c r="IF134" s="325"/>
      <c r="IG134" s="325"/>
      <c r="IH134" s="325"/>
      <c r="II134" s="325"/>
      <c r="IJ134" s="325"/>
      <c r="IK134" s="325"/>
      <c r="IL134" s="325"/>
      <c r="IM134" s="325"/>
      <c r="IN134" s="325"/>
      <c r="IO134" s="325"/>
      <c r="IP134" s="325"/>
      <c r="IQ134" s="325"/>
      <c r="IR134" s="325"/>
      <c r="IS134" s="325"/>
      <c r="IT134" s="325"/>
      <c r="IU134" s="325"/>
      <c r="IV134" s="325"/>
    </row>
    <row r="135" spans="1:5" ht="20.25" customHeight="1">
      <c r="A135" s="674">
        <v>130</v>
      </c>
      <c r="C135" s="322"/>
      <c r="D135" s="1472" t="s">
        <v>606</v>
      </c>
      <c r="E135" s="2"/>
    </row>
    <row r="136" spans="1:5" ht="17.25">
      <c r="A136" s="674">
        <v>131</v>
      </c>
      <c r="C136" s="322"/>
      <c r="D136" s="295" t="s">
        <v>1198</v>
      </c>
      <c r="E136" s="2">
        <v>77</v>
      </c>
    </row>
    <row r="137" spans="1:5" ht="17.25">
      <c r="A137" s="674">
        <v>132</v>
      </c>
      <c r="C137" s="322"/>
      <c r="D137" s="295" t="s">
        <v>1331</v>
      </c>
      <c r="E137" s="2">
        <v>11045</v>
      </c>
    </row>
    <row r="138" spans="1:5" ht="20.25" customHeight="1">
      <c r="A138" s="674">
        <v>133</v>
      </c>
      <c r="C138" s="322"/>
      <c r="D138" s="1472" t="s">
        <v>384</v>
      </c>
      <c r="E138" s="2"/>
    </row>
    <row r="139" spans="1:5" ht="17.25">
      <c r="A139" s="674">
        <v>134</v>
      </c>
      <c r="C139" s="322"/>
      <c r="D139" s="295" t="s">
        <v>1198</v>
      </c>
      <c r="E139" s="2">
        <v>54</v>
      </c>
    </row>
    <row r="140" spans="1:5" ht="17.25">
      <c r="A140" s="674">
        <v>135</v>
      </c>
      <c r="C140" s="322"/>
      <c r="D140" s="295" t="s">
        <v>1292</v>
      </c>
      <c r="E140" s="2">
        <v>-500</v>
      </c>
    </row>
    <row r="141" spans="1:5" ht="17.25" customHeight="1">
      <c r="A141" s="674">
        <v>136</v>
      </c>
      <c r="C141" s="322"/>
      <c r="D141" s="295" t="s">
        <v>1332</v>
      </c>
      <c r="E141" s="2">
        <v>5955</v>
      </c>
    </row>
    <row r="142" spans="1:5" ht="20.25" customHeight="1">
      <c r="A142" s="674">
        <v>137</v>
      </c>
      <c r="C142" s="322"/>
      <c r="D142" s="1472" t="s">
        <v>385</v>
      </c>
      <c r="E142" s="2"/>
    </row>
    <row r="143" spans="1:5" ht="19.5" customHeight="1">
      <c r="A143" s="674">
        <v>138</v>
      </c>
      <c r="C143" s="322"/>
      <c r="D143" s="295" t="s">
        <v>1198</v>
      </c>
      <c r="E143" s="2">
        <v>68</v>
      </c>
    </row>
    <row r="144" spans="1:5" ht="19.5" customHeight="1">
      <c r="A144" s="674">
        <v>139</v>
      </c>
      <c r="C144" s="322"/>
      <c r="D144" s="295" t="s">
        <v>1277</v>
      </c>
      <c r="E144" s="2">
        <v>8</v>
      </c>
    </row>
    <row r="145" spans="1:5" ht="34.5" customHeight="1">
      <c r="A145" s="674">
        <v>140</v>
      </c>
      <c r="C145" s="322"/>
      <c r="D145" s="295" t="s">
        <v>1278</v>
      </c>
      <c r="E145" s="937">
        <v>2000</v>
      </c>
    </row>
    <row r="146" spans="1:5" ht="17.25" customHeight="1">
      <c r="A146" s="674">
        <v>141</v>
      </c>
      <c r="C146" s="322"/>
      <c r="D146" s="295" t="s">
        <v>1331</v>
      </c>
      <c r="E146" s="937">
        <v>8777</v>
      </c>
    </row>
    <row r="147" spans="1:5" ht="20.25" customHeight="1">
      <c r="A147" s="674">
        <v>142</v>
      </c>
      <c r="C147" s="322"/>
      <c r="D147" s="1472" t="s">
        <v>386</v>
      </c>
      <c r="E147" s="2"/>
    </row>
    <row r="148" spans="1:5" ht="17.25">
      <c r="A148" s="674">
        <v>143</v>
      </c>
      <c r="C148" s="322"/>
      <c r="D148" s="295" t="s">
        <v>1198</v>
      </c>
      <c r="E148" s="2">
        <v>87</v>
      </c>
    </row>
    <row r="149" spans="1:5" ht="17.25">
      <c r="A149" s="674">
        <v>144</v>
      </c>
      <c r="C149" s="322"/>
      <c r="D149" s="295" t="s">
        <v>1292</v>
      </c>
      <c r="E149" s="2">
        <v>-2460</v>
      </c>
    </row>
    <row r="150" spans="1:5" ht="17.25">
      <c r="A150" s="674">
        <v>145</v>
      </c>
      <c r="C150" s="322"/>
      <c r="D150" s="295" t="s">
        <v>1331</v>
      </c>
      <c r="E150" s="2">
        <v>8070</v>
      </c>
    </row>
    <row r="151" spans="1:5" ht="20.25" customHeight="1">
      <c r="A151" s="674">
        <v>146</v>
      </c>
      <c r="C151" s="322"/>
      <c r="D151" s="1472" t="s">
        <v>387</v>
      </c>
      <c r="E151" s="2"/>
    </row>
    <row r="152" spans="1:5" ht="17.25">
      <c r="A152" s="674">
        <v>147</v>
      </c>
      <c r="C152" s="322"/>
      <c r="D152" s="295" t="s">
        <v>1198</v>
      </c>
      <c r="E152" s="2">
        <v>3</v>
      </c>
    </row>
    <row r="153" spans="1:5" ht="17.25">
      <c r="A153" s="674">
        <v>148</v>
      </c>
      <c r="C153" s="322"/>
      <c r="D153" s="295" t="s">
        <v>1333</v>
      </c>
      <c r="E153" s="2">
        <v>4181</v>
      </c>
    </row>
    <row r="154" spans="1:5" ht="20.25" customHeight="1">
      <c r="A154" s="674">
        <v>149</v>
      </c>
      <c r="C154" s="322"/>
      <c r="D154" s="1472" t="s">
        <v>1030</v>
      </c>
      <c r="E154" s="2"/>
    </row>
    <row r="155" spans="1:5" ht="17.25">
      <c r="A155" s="674">
        <v>150</v>
      </c>
      <c r="C155" s="322"/>
      <c r="D155" s="295" t="s">
        <v>1198</v>
      </c>
      <c r="E155" s="2">
        <v>1211</v>
      </c>
    </row>
    <row r="156" spans="1:5" ht="17.25">
      <c r="A156" s="674">
        <v>151</v>
      </c>
      <c r="C156" s="322"/>
      <c r="D156" s="295" t="s">
        <v>1199</v>
      </c>
      <c r="E156" s="2">
        <v>2027</v>
      </c>
    </row>
    <row r="157" spans="1:5" ht="17.25">
      <c r="A157" s="674">
        <v>152</v>
      </c>
      <c r="C157" s="322"/>
      <c r="D157" s="295" t="s">
        <v>1215</v>
      </c>
      <c r="E157" s="2">
        <v>50</v>
      </c>
    </row>
    <row r="158" spans="1:5" ht="49.5">
      <c r="A158" s="674">
        <v>153</v>
      </c>
      <c r="C158" s="322"/>
      <c r="D158" s="295" t="s">
        <v>1346</v>
      </c>
      <c r="E158" s="2">
        <f>1263+2154</f>
        <v>3417</v>
      </c>
    </row>
    <row r="159" spans="1:5" ht="17.25">
      <c r="A159" s="674">
        <v>154</v>
      </c>
      <c r="C159" s="322"/>
      <c r="D159" s="295" t="s">
        <v>1331</v>
      </c>
      <c r="E159" s="2">
        <v>9687</v>
      </c>
    </row>
    <row r="160" spans="1:5" ht="27" customHeight="1">
      <c r="A160" s="674">
        <v>155</v>
      </c>
      <c r="C160" s="322"/>
      <c r="D160" s="1472" t="s">
        <v>198</v>
      </c>
      <c r="E160" s="2"/>
    </row>
    <row r="161" spans="1:5" ht="19.5" customHeight="1">
      <c r="A161" s="674">
        <v>156</v>
      </c>
      <c r="C161" s="322"/>
      <c r="D161" s="295" t="s">
        <v>1198</v>
      </c>
      <c r="E161" s="2">
        <v>76</v>
      </c>
    </row>
    <row r="162" spans="1:5" ht="19.5" customHeight="1">
      <c r="A162" s="674">
        <v>157</v>
      </c>
      <c r="C162" s="322"/>
      <c r="D162" s="295" t="s">
        <v>1199</v>
      </c>
      <c r="E162" s="2">
        <v>274</v>
      </c>
    </row>
    <row r="163" spans="1:5" ht="20.25" customHeight="1">
      <c r="A163" s="674">
        <v>158</v>
      </c>
      <c r="C163" s="322"/>
      <c r="D163" s="1472" t="s">
        <v>645</v>
      </c>
      <c r="E163" s="2"/>
    </row>
    <row r="164" spans="1:5" ht="17.25">
      <c r="A164" s="674">
        <v>159</v>
      </c>
      <c r="C164" s="322"/>
      <c r="D164" s="295" t="s">
        <v>1198</v>
      </c>
      <c r="E164" s="2">
        <v>103</v>
      </c>
    </row>
    <row r="165" spans="1:5" ht="17.25">
      <c r="A165" s="674">
        <v>160</v>
      </c>
      <c r="C165" s="322"/>
      <c r="D165" s="295" t="s">
        <v>1322</v>
      </c>
      <c r="E165" s="2">
        <v>170</v>
      </c>
    </row>
    <row r="166" spans="1:5" ht="20.25" customHeight="1">
      <c r="A166" s="674">
        <v>161</v>
      </c>
      <c r="C166" s="322"/>
      <c r="D166" s="1472" t="s">
        <v>36</v>
      </c>
      <c r="E166" s="2"/>
    </row>
    <row r="167" spans="1:5" ht="17.25">
      <c r="A167" s="674">
        <v>162</v>
      </c>
      <c r="C167" s="322"/>
      <c r="D167" s="295" t="s">
        <v>1198</v>
      </c>
      <c r="E167" s="2">
        <v>58</v>
      </c>
    </row>
    <row r="168" spans="1:5" ht="17.25">
      <c r="A168" s="674">
        <v>163</v>
      </c>
      <c r="C168" s="322"/>
      <c r="D168" s="295" t="s">
        <v>1208</v>
      </c>
      <c r="E168" s="2">
        <v>75</v>
      </c>
    </row>
    <row r="169" spans="1:5" ht="33">
      <c r="A169" s="674">
        <v>164</v>
      </c>
      <c r="C169" s="322"/>
      <c r="D169" s="295" t="s">
        <v>1325</v>
      </c>
      <c r="E169" s="2">
        <v>375</v>
      </c>
    </row>
    <row r="170" spans="1:5" ht="20.25" customHeight="1">
      <c r="A170" s="674">
        <v>165</v>
      </c>
      <c r="C170" s="322"/>
      <c r="D170" s="1472" t="s">
        <v>37</v>
      </c>
      <c r="E170" s="2"/>
    </row>
    <row r="171" spans="1:5" ht="19.5" customHeight="1">
      <c r="A171" s="674">
        <v>166</v>
      </c>
      <c r="C171" s="322"/>
      <c r="D171" s="295" t="s">
        <v>1198</v>
      </c>
      <c r="E171" s="2">
        <v>332</v>
      </c>
    </row>
    <row r="172" spans="1:5" ht="19.5" customHeight="1">
      <c r="A172" s="674">
        <v>167</v>
      </c>
      <c r="C172" s="322"/>
      <c r="D172" s="295" t="s">
        <v>1272</v>
      </c>
      <c r="E172" s="2">
        <v>-40</v>
      </c>
    </row>
    <row r="173" spans="1:5" ht="19.5" customHeight="1">
      <c r="A173" s="674">
        <v>168</v>
      </c>
      <c r="C173" s="322"/>
      <c r="D173" s="295" t="s">
        <v>1315</v>
      </c>
      <c r="E173" s="2">
        <v>40</v>
      </c>
    </row>
    <row r="174" spans="1:5" ht="19.5" customHeight="1">
      <c r="A174" s="674">
        <v>169</v>
      </c>
      <c r="C174" s="322"/>
      <c r="D174" s="295" t="s">
        <v>1332</v>
      </c>
      <c r="E174" s="2">
        <v>5711</v>
      </c>
    </row>
    <row r="175" spans="1:5" ht="20.25" customHeight="1">
      <c r="A175" s="674">
        <v>170</v>
      </c>
      <c r="C175" s="322"/>
      <c r="D175" s="1472" t="s">
        <v>64</v>
      </c>
      <c r="E175" s="2"/>
    </row>
    <row r="176" spans="1:5" ht="17.25">
      <c r="A176" s="674">
        <v>171</v>
      </c>
      <c r="C176" s="322"/>
      <c r="D176" s="295" t="s">
        <v>1198</v>
      </c>
      <c r="E176" s="2">
        <v>126</v>
      </c>
    </row>
    <row r="177" spans="1:5" ht="17.25">
      <c r="A177" s="674">
        <v>172</v>
      </c>
      <c r="C177" s="322"/>
      <c r="D177" s="295" t="s">
        <v>1272</v>
      </c>
      <c r="E177" s="2">
        <v>-162</v>
      </c>
    </row>
    <row r="178" spans="1:5" ht="17.25">
      <c r="A178" s="674">
        <v>173</v>
      </c>
      <c r="C178" s="322"/>
      <c r="D178" s="295" t="s">
        <v>1331</v>
      </c>
      <c r="E178" s="2">
        <v>2280</v>
      </c>
    </row>
    <row r="179" spans="1:5" ht="20.25" customHeight="1">
      <c r="A179" s="674">
        <v>174</v>
      </c>
      <c r="C179" s="322"/>
      <c r="D179" s="1472" t="s">
        <v>199</v>
      </c>
      <c r="E179" s="2"/>
    </row>
    <row r="180" spans="1:5" ht="17.25">
      <c r="A180" s="674">
        <v>175</v>
      </c>
      <c r="C180" s="322"/>
      <c r="D180" s="295" t="s">
        <v>1198</v>
      </c>
      <c r="E180" s="2">
        <v>1</v>
      </c>
    </row>
    <row r="181" spans="1:5" ht="17.25">
      <c r="A181" s="674">
        <v>176</v>
      </c>
      <c r="C181" s="322"/>
      <c r="D181" s="295" t="s">
        <v>1272</v>
      </c>
      <c r="E181" s="2">
        <v>-4800</v>
      </c>
    </row>
    <row r="182" spans="1:5" ht="17.25">
      <c r="A182" s="674">
        <v>177</v>
      </c>
      <c r="C182" s="322"/>
      <c r="D182" s="295" t="s">
        <v>1328</v>
      </c>
      <c r="E182" s="2">
        <v>4500</v>
      </c>
    </row>
    <row r="183" spans="1:5" ht="20.25" customHeight="1">
      <c r="A183" s="674">
        <v>178</v>
      </c>
      <c r="C183" s="322"/>
      <c r="D183" s="1472" t="s">
        <v>228</v>
      </c>
      <c r="E183" s="2"/>
    </row>
    <row r="184" spans="1:5" ht="19.5" customHeight="1">
      <c r="A184" s="674">
        <v>179</v>
      </c>
      <c r="C184" s="322"/>
      <c r="D184" s="295" t="s">
        <v>1198</v>
      </c>
      <c r="E184" s="2">
        <v>261</v>
      </c>
    </row>
    <row r="185" spans="1:5" ht="19.5" customHeight="1">
      <c r="A185" s="674">
        <v>180</v>
      </c>
      <c r="C185" s="322"/>
      <c r="D185" s="295" t="s">
        <v>1298</v>
      </c>
      <c r="E185" s="2">
        <v>-10798</v>
      </c>
    </row>
    <row r="186" spans="1:5" ht="19.5" customHeight="1">
      <c r="A186" s="674">
        <v>181</v>
      </c>
      <c r="C186" s="322"/>
      <c r="D186" s="295" t="s">
        <v>1332</v>
      </c>
      <c r="E186" s="2">
        <v>1579</v>
      </c>
    </row>
    <row r="187" spans="1:5" ht="20.25" customHeight="1">
      <c r="A187" s="674">
        <v>182</v>
      </c>
      <c r="C187" s="322"/>
      <c r="D187" s="1472" t="s">
        <v>388</v>
      </c>
      <c r="E187" s="2"/>
    </row>
    <row r="188" spans="1:5" ht="17.25">
      <c r="A188" s="674">
        <v>183</v>
      </c>
      <c r="C188" s="322"/>
      <c r="D188" s="295" t="s">
        <v>1198</v>
      </c>
      <c r="E188" s="2">
        <v>311</v>
      </c>
    </row>
    <row r="189" spans="1:5" ht="17.25">
      <c r="A189" s="674">
        <v>184</v>
      </c>
      <c r="C189" s="322"/>
      <c r="D189" s="295" t="s">
        <v>1272</v>
      </c>
      <c r="E189" s="2">
        <v>-6149</v>
      </c>
    </row>
    <row r="190" spans="1:5" ht="17.25">
      <c r="A190" s="674">
        <v>185</v>
      </c>
      <c r="C190" s="322"/>
      <c r="D190" s="295" t="s">
        <v>1273</v>
      </c>
      <c r="E190" s="2">
        <v>572</v>
      </c>
    </row>
    <row r="191" spans="1:5" ht="17.25">
      <c r="A191" s="674">
        <v>186</v>
      </c>
      <c r="C191" s="322"/>
      <c r="D191" s="295" t="s">
        <v>1337</v>
      </c>
      <c r="E191" s="2">
        <v>945</v>
      </c>
    </row>
    <row r="192" spans="1:5" ht="20.25" customHeight="1">
      <c r="A192" s="674">
        <v>187</v>
      </c>
      <c r="C192" s="322"/>
      <c r="D192" s="1472" t="s">
        <v>537</v>
      </c>
      <c r="E192" s="2"/>
    </row>
    <row r="193" spans="1:5" ht="17.25">
      <c r="A193" s="674">
        <v>188</v>
      </c>
      <c r="C193" s="322"/>
      <c r="D193" s="295" t="s">
        <v>1198</v>
      </c>
      <c r="E193" s="2">
        <v>492</v>
      </c>
    </row>
    <row r="194" spans="1:5" ht="33">
      <c r="A194" s="674">
        <v>189</v>
      </c>
      <c r="C194" s="322"/>
      <c r="D194" s="295" t="s">
        <v>1350</v>
      </c>
      <c r="E194" s="2">
        <v>363</v>
      </c>
    </row>
    <row r="195" spans="1:5" ht="33">
      <c r="A195" s="674">
        <v>190</v>
      </c>
      <c r="C195" s="322"/>
      <c r="D195" s="295" t="s">
        <v>1352</v>
      </c>
      <c r="E195" s="2">
        <v>3150</v>
      </c>
    </row>
    <row r="196" spans="1:5" ht="33">
      <c r="A196" s="674">
        <v>191</v>
      </c>
      <c r="C196" s="322"/>
      <c r="D196" s="295" t="s">
        <v>1345</v>
      </c>
      <c r="E196" s="49">
        <v>10937</v>
      </c>
    </row>
    <row r="197" spans="1:5" s="147" customFormat="1" ht="21.75" customHeight="1">
      <c r="A197" s="674">
        <v>192</v>
      </c>
      <c r="C197" s="322"/>
      <c r="D197" s="307" t="s">
        <v>214</v>
      </c>
      <c r="E197" s="328">
        <f>SUM(E132:E196)</f>
        <v>70715</v>
      </c>
    </row>
    <row r="198" spans="1:5" s="145" customFormat="1" ht="25.5" customHeight="1">
      <c r="A198" s="674">
        <v>193</v>
      </c>
      <c r="C198" s="318" t="s">
        <v>212</v>
      </c>
      <c r="D198" s="1358" t="s">
        <v>594</v>
      </c>
      <c r="E198" s="673"/>
    </row>
    <row r="199" spans="1:5" ht="17.25" customHeight="1">
      <c r="A199" s="674">
        <v>194</v>
      </c>
      <c r="C199" s="322"/>
      <c r="D199" s="279" t="s">
        <v>1279</v>
      </c>
      <c r="E199" s="51">
        <v>-2000</v>
      </c>
    </row>
    <row r="200" spans="1:5" ht="19.5" customHeight="1">
      <c r="A200" s="674">
        <v>195</v>
      </c>
      <c r="C200" s="322"/>
      <c r="D200" s="279" t="s">
        <v>736</v>
      </c>
      <c r="E200" s="1351"/>
    </row>
    <row r="201" spans="1:5" ht="48.75" customHeight="1">
      <c r="A201" s="674">
        <v>196</v>
      </c>
      <c r="C201" s="322"/>
      <c r="D201" s="295" t="s">
        <v>1290</v>
      </c>
      <c r="E201" s="1351">
        <v>300</v>
      </c>
    </row>
    <row r="202" spans="1:5" ht="17.25" customHeight="1">
      <c r="A202" s="674">
        <v>197</v>
      </c>
      <c r="C202" s="322"/>
      <c r="D202" s="295" t="s">
        <v>1284</v>
      </c>
      <c r="E202" s="651">
        <v>260</v>
      </c>
    </row>
    <row r="203" spans="1:5" ht="17.25" customHeight="1">
      <c r="A203" s="674">
        <v>198</v>
      </c>
      <c r="C203" s="322"/>
      <c r="D203" s="295" t="s">
        <v>1287</v>
      </c>
      <c r="E203" s="651">
        <v>320</v>
      </c>
    </row>
    <row r="204" spans="1:5" ht="17.25">
      <c r="A204" s="674">
        <v>199</v>
      </c>
      <c r="C204" s="322"/>
      <c r="D204" s="279" t="s">
        <v>1288</v>
      </c>
      <c r="E204" s="651"/>
    </row>
    <row r="205" spans="1:256" ht="19.5" customHeight="1">
      <c r="A205" s="674">
        <v>200</v>
      </c>
      <c r="B205" s="322"/>
      <c r="C205" s="322"/>
      <c r="D205" s="295" t="s">
        <v>1289</v>
      </c>
      <c r="E205" s="650">
        <v>1380</v>
      </c>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c r="BI205" s="147"/>
      <c r="BJ205" s="147"/>
      <c r="BK205" s="147"/>
      <c r="BL205" s="147"/>
      <c r="BM205" s="147"/>
      <c r="BN205" s="147"/>
      <c r="BO205" s="147"/>
      <c r="BP205" s="147"/>
      <c r="BQ205" s="147"/>
      <c r="BR205" s="147"/>
      <c r="BS205" s="147"/>
      <c r="BT205" s="147"/>
      <c r="BU205" s="147"/>
      <c r="BV205" s="147"/>
      <c r="BW205" s="147"/>
      <c r="BX205" s="147"/>
      <c r="BY205" s="147"/>
      <c r="BZ205" s="147"/>
      <c r="CA205" s="147"/>
      <c r="CB205" s="147"/>
      <c r="CC205" s="147"/>
      <c r="CD205" s="147"/>
      <c r="CE205" s="147"/>
      <c r="CF205" s="147"/>
      <c r="CG205" s="147"/>
      <c r="CH205" s="147"/>
      <c r="CI205" s="147"/>
      <c r="CJ205" s="147"/>
      <c r="CK205" s="147"/>
      <c r="CL205" s="147"/>
      <c r="CM205" s="147"/>
      <c r="CN205" s="147"/>
      <c r="CO205" s="147"/>
      <c r="CP205" s="147"/>
      <c r="CQ205" s="147"/>
      <c r="CR205" s="147"/>
      <c r="CS205" s="147"/>
      <c r="CT205" s="147"/>
      <c r="CU205" s="147"/>
      <c r="CV205" s="147"/>
      <c r="CW205" s="147"/>
      <c r="CX205" s="147"/>
      <c r="CY205" s="147"/>
      <c r="CZ205" s="147"/>
      <c r="DA205" s="147"/>
      <c r="DB205" s="147"/>
      <c r="DC205" s="147"/>
      <c r="DD205" s="147"/>
      <c r="DE205" s="147"/>
      <c r="DF205" s="147"/>
      <c r="DG205" s="147"/>
      <c r="DH205" s="147"/>
      <c r="DI205" s="147"/>
      <c r="DJ205" s="147"/>
      <c r="DK205" s="147"/>
      <c r="DL205" s="147"/>
      <c r="DM205" s="147"/>
      <c r="DN205" s="147"/>
      <c r="DO205" s="147"/>
      <c r="DP205" s="147"/>
      <c r="DQ205" s="147"/>
      <c r="DR205" s="147"/>
      <c r="DS205" s="147"/>
      <c r="DT205" s="147"/>
      <c r="DU205" s="147"/>
      <c r="DV205" s="147"/>
      <c r="DW205" s="147"/>
      <c r="DX205" s="147"/>
      <c r="DY205" s="147"/>
      <c r="DZ205" s="147"/>
      <c r="EA205" s="147"/>
      <c r="EB205" s="147"/>
      <c r="EC205" s="147"/>
      <c r="ED205" s="147"/>
      <c r="EE205" s="147"/>
      <c r="EF205" s="147"/>
      <c r="EG205" s="147"/>
      <c r="EH205" s="147"/>
      <c r="EI205" s="147"/>
      <c r="EJ205" s="147"/>
      <c r="EK205" s="147"/>
      <c r="EL205" s="147"/>
      <c r="EM205" s="147"/>
      <c r="EN205" s="147"/>
      <c r="EO205" s="147"/>
      <c r="EP205" s="147"/>
      <c r="EQ205" s="147"/>
      <c r="ER205" s="147"/>
      <c r="ES205" s="147"/>
      <c r="ET205" s="147"/>
      <c r="EU205" s="147"/>
      <c r="EV205" s="147"/>
      <c r="EW205" s="147"/>
      <c r="EX205" s="147"/>
      <c r="EY205" s="147"/>
      <c r="EZ205" s="147"/>
      <c r="FA205" s="147"/>
      <c r="FB205" s="147"/>
      <c r="FC205" s="147"/>
      <c r="FD205" s="147"/>
      <c r="FE205" s="147"/>
      <c r="FF205" s="147"/>
      <c r="FG205" s="147"/>
      <c r="FH205" s="147"/>
      <c r="FI205" s="147"/>
      <c r="FJ205" s="147"/>
      <c r="FK205" s="147"/>
      <c r="FL205" s="147"/>
      <c r="FM205" s="147"/>
      <c r="FN205" s="147"/>
      <c r="FO205" s="147"/>
      <c r="FP205" s="147"/>
      <c r="FQ205" s="147"/>
      <c r="FR205" s="147"/>
      <c r="FS205" s="147"/>
      <c r="FT205" s="147"/>
      <c r="FU205" s="147"/>
      <c r="FV205" s="147"/>
      <c r="FW205" s="147"/>
      <c r="FX205" s="147"/>
      <c r="FY205" s="147"/>
      <c r="FZ205" s="147"/>
      <c r="GA205" s="147"/>
      <c r="GB205" s="147"/>
      <c r="GC205" s="147"/>
      <c r="GD205" s="147"/>
      <c r="GE205" s="147"/>
      <c r="GF205" s="147"/>
      <c r="GG205" s="147"/>
      <c r="GH205" s="147"/>
      <c r="GI205" s="147"/>
      <c r="GJ205" s="147"/>
      <c r="GK205" s="147"/>
      <c r="GL205" s="147"/>
      <c r="GM205" s="147"/>
      <c r="GN205" s="147"/>
      <c r="GO205" s="147"/>
      <c r="GP205" s="147"/>
      <c r="GQ205" s="147"/>
      <c r="GR205" s="147"/>
      <c r="GS205" s="147"/>
      <c r="GT205" s="147"/>
      <c r="GU205" s="147"/>
      <c r="GV205" s="147"/>
      <c r="GW205" s="147"/>
      <c r="GX205" s="147"/>
      <c r="GY205" s="147"/>
      <c r="GZ205" s="147"/>
      <c r="HA205" s="147"/>
      <c r="HB205" s="147"/>
      <c r="HC205" s="147"/>
      <c r="HD205" s="147"/>
      <c r="HE205" s="147"/>
      <c r="HF205" s="147"/>
      <c r="HG205" s="147"/>
      <c r="HH205" s="147"/>
      <c r="HI205" s="147"/>
      <c r="HJ205" s="147"/>
      <c r="HK205" s="147"/>
      <c r="HL205" s="147"/>
      <c r="HM205" s="147"/>
      <c r="HN205" s="147"/>
      <c r="HO205" s="147"/>
      <c r="HP205" s="147"/>
      <c r="HQ205" s="147"/>
      <c r="HR205" s="147"/>
      <c r="HS205" s="147"/>
      <c r="HT205" s="147"/>
      <c r="HU205" s="147"/>
      <c r="HV205" s="147"/>
      <c r="HW205" s="147"/>
      <c r="HX205" s="147"/>
      <c r="HY205" s="147"/>
      <c r="HZ205" s="147"/>
      <c r="IA205" s="147"/>
      <c r="IB205" s="147"/>
      <c r="IC205" s="147"/>
      <c r="ID205" s="147"/>
      <c r="IE205" s="147"/>
      <c r="IF205" s="147"/>
      <c r="IG205" s="147"/>
      <c r="IH205" s="147"/>
      <c r="II205" s="147"/>
      <c r="IJ205" s="147"/>
      <c r="IK205" s="147"/>
      <c r="IL205" s="147"/>
      <c r="IM205" s="147"/>
      <c r="IN205" s="147"/>
      <c r="IO205" s="147"/>
      <c r="IP205" s="147"/>
      <c r="IQ205" s="147"/>
      <c r="IR205" s="147"/>
      <c r="IS205" s="147"/>
      <c r="IT205" s="147"/>
      <c r="IU205" s="147"/>
      <c r="IV205" s="147"/>
    </row>
    <row r="206" spans="1:256" ht="33">
      <c r="A206" s="674">
        <v>201</v>
      </c>
      <c r="B206" s="322"/>
      <c r="C206" s="322"/>
      <c r="D206" s="295" t="s">
        <v>1291</v>
      </c>
      <c r="E206" s="651">
        <v>200</v>
      </c>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c r="BI206" s="147"/>
      <c r="BJ206" s="147"/>
      <c r="BK206" s="147"/>
      <c r="BL206" s="147"/>
      <c r="BM206" s="147"/>
      <c r="BN206" s="147"/>
      <c r="BO206" s="147"/>
      <c r="BP206" s="147"/>
      <c r="BQ206" s="147"/>
      <c r="BR206" s="147"/>
      <c r="BS206" s="147"/>
      <c r="BT206" s="147"/>
      <c r="BU206" s="147"/>
      <c r="BV206" s="147"/>
      <c r="BW206" s="147"/>
      <c r="BX206" s="147"/>
      <c r="BY206" s="147"/>
      <c r="BZ206" s="147"/>
      <c r="CA206" s="147"/>
      <c r="CB206" s="147"/>
      <c r="CC206" s="147"/>
      <c r="CD206" s="147"/>
      <c r="CE206" s="147"/>
      <c r="CF206" s="147"/>
      <c r="CG206" s="147"/>
      <c r="CH206" s="147"/>
      <c r="CI206" s="147"/>
      <c r="CJ206" s="147"/>
      <c r="CK206" s="147"/>
      <c r="CL206" s="147"/>
      <c r="CM206" s="147"/>
      <c r="CN206" s="147"/>
      <c r="CO206" s="147"/>
      <c r="CP206" s="147"/>
      <c r="CQ206" s="147"/>
      <c r="CR206" s="147"/>
      <c r="CS206" s="147"/>
      <c r="CT206" s="147"/>
      <c r="CU206" s="147"/>
      <c r="CV206" s="147"/>
      <c r="CW206" s="147"/>
      <c r="CX206" s="147"/>
      <c r="CY206" s="147"/>
      <c r="CZ206" s="147"/>
      <c r="DA206" s="147"/>
      <c r="DB206" s="147"/>
      <c r="DC206" s="147"/>
      <c r="DD206" s="147"/>
      <c r="DE206" s="147"/>
      <c r="DF206" s="147"/>
      <c r="DG206" s="147"/>
      <c r="DH206" s="147"/>
      <c r="DI206" s="147"/>
      <c r="DJ206" s="147"/>
      <c r="DK206" s="147"/>
      <c r="DL206" s="147"/>
      <c r="DM206" s="147"/>
      <c r="DN206" s="147"/>
      <c r="DO206" s="147"/>
      <c r="DP206" s="147"/>
      <c r="DQ206" s="147"/>
      <c r="DR206" s="147"/>
      <c r="DS206" s="147"/>
      <c r="DT206" s="147"/>
      <c r="DU206" s="147"/>
      <c r="DV206" s="147"/>
      <c r="DW206" s="147"/>
      <c r="DX206" s="147"/>
      <c r="DY206" s="147"/>
      <c r="DZ206" s="147"/>
      <c r="EA206" s="147"/>
      <c r="EB206" s="147"/>
      <c r="EC206" s="147"/>
      <c r="ED206" s="147"/>
      <c r="EE206" s="147"/>
      <c r="EF206" s="147"/>
      <c r="EG206" s="147"/>
      <c r="EH206" s="147"/>
      <c r="EI206" s="147"/>
      <c r="EJ206" s="147"/>
      <c r="EK206" s="147"/>
      <c r="EL206" s="147"/>
      <c r="EM206" s="147"/>
      <c r="EN206" s="147"/>
      <c r="EO206" s="147"/>
      <c r="EP206" s="147"/>
      <c r="EQ206" s="147"/>
      <c r="ER206" s="147"/>
      <c r="ES206" s="147"/>
      <c r="ET206" s="147"/>
      <c r="EU206" s="147"/>
      <c r="EV206" s="147"/>
      <c r="EW206" s="147"/>
      <c r="EX206" s="147"/>
      <c r="EY206" s="147"/>
      <c r="EZ206" s="147"/>
      <c r="FA206" s="147"/>
      <c r="FB206" s="147"/>
      <c r="FC206" s="147"/>
      <c r="FD206" s="147"/>
      <c r="FE206" s="147"/>
      <c r="FF206" s="147"/>
      <c r="FG206" s="147"/>
      <c r="FH206" s="147"/>
      <c r="FI206" s="147"/>
      <c r="FJ206" s="147"/>
      <c r="FK206" s="147"/>
      <c r="FL206" s="147"/>
      <c r="FM206" s="147"/>
      <c r="FN206" s="147"/>
      <c r="FO206" s="147"/>
      <c r="FP206" s="147"/>
      <c r="FQ206" s="147"/>
      <c r="FR206" s="147"/>
      <c r="FS206" s="147"/>
      <c r="FT206" s="147"/>
      <c r="FU206" s="147"/>
      <c r="FV206" s="147"/>
      <c r="FW206" s="147"/>
      <c r="FX206" s="147"/>
      <c r="FY206" s="147"/>
      <c r="FZ206" s="147"/>
      <c r="GA206" s="147"/>
      <c r="GB206" s="147"/>
      <c r="GC206" s="147"/>
      <c r="GD206" s="147"/>
      <c r="GE206" s="147"/>
      <c r="GF206" s="147"/>
      <c r="GG206" s="147"/>
      <c r="GH206" s="147"/>
      <c r="GI206" s="147"/>
      <c r="GJ206" s="147"/>
      <c r="GK206" s="147"/>
      <c r="GL206" s="147"/>
      <c r="GM206" s="147"/>
      <c r="GN206" s="147"/>
      <c r="GO206" s="147"/>
      <c r="GP206" s="147"/>
      <c r="GQ206" s="147"/>
      <c r="GR206" s="147"/>
      <c r="GS206" s="147"/>
      <c r="GT206" s="147"/>
      <c r="GU206" s="147"/>
      <c r="GV206" s="147"/>
      <c r="GW206" s="147"/>
      <c r="GX206" s="147"/>
      <c r="GY206" s="147"/>
      <c r="GZ206" s="147"/>
      <c r="HA206" s="147"/>
      <c r="HB206" s="147"/>
      <c r="HC206" s="147"/>
      <c r="HD206" s="147"/>
      <c r="HE206" s="147"/>
      <c r="HF206" s="147"/>
      <c r="HG206" s="147"/>
      <c r="HH206" s="147"/>
      <c r="HI206" s="147"/>
      <c r="HJ206" s="147"/>
      <c r="HK206" s="147"/>
      <c r="HL206" s="147"/>
      <c r="HM206" s="147"/>
      <c r="HN206" s="147"/>
      <c r="HO206" s="147"/>
      <c r="HP206" s="147"/>
      <c r="HQ206" s="147"/>
      <c r="HR206" s="147"/>
      <c r="HS206" s="147"/>
      <c r="HT206" s="147"/>
      <c r="HU206" s="147"/>
      <c r="HV206" s="147"/>
      <c r="HW206" s="147"/>
      <c r="HX206" s="147"/>
      <c r="HY206" s="147"/>
      <c r="HZ206" s="147"/>
      <c r="IA206" s="147"/>
      <c r="IB206" s="147"/>
      <c r="IC206" s="147"/>
      <c r="ID206" s="147"/>
      <c r="IE206" s="147"/>
      <c r="IF206" s="147"/>
      <c r="IG206" s="147"/>
      <c r="IH206" s="147"/>
      <c r="II206" s="147"/>
      <c r="IJ206" s="147"/>
      <c r="IK206" s="147"/>
      <c r="IL206" s="147"/>
      <c r="IM206" s="147"/>
      <c r="IN206" s="147"/>
      <c r="IO206" s="147"/>
      <c r="IP206" s="147"/>
      <c r="IQ206" s="147"/>
      <c r="IR206" s="147"/>
      <c r="IS206" s="147"/>
      <c r="IT206" s="147"/>
      <c r="IU206" s="147"/>
      <c r="IV206" s="147"/>
    </row>
    <row r="207" spans="1:256" ht="17.25">
      <c r="A207" s="674">
        <v>202</v>
      </c>
      <c r="B207" s="322"/>
      <c r="C207" s="322"/>
      <c r="D207" s="295" t="s">
        <v>1317</v>
      </c>
      <c r="E207" s="651">
        <v>500</v>
      </c>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c r="BI207" s="147"/>
      <c r="BJ207" s="147"/>
      <c r="BK207" s="147"/>
      <c r="BL207" s="147"/>
      <c r="BM207" s="147"/>
      <c r="BN207" s="147"/>
      <c r="BO207" s="147"/>
      <c r="BP207" s="147"/>
      <c r="BQ207" s="147"/>
      <c r="BR207" s="147"/>
      <c r="BS207" s="147"/>
      <c r="BT207" s="147"/>
      <c r="BU207" s="147"/>
      <c r="BV207" s="147"/>
      <c r="BW207" s="147"/>
      <c r="BX207" s="147"/>
      <c r="BY207" s="147"/>
      <c r="BZ207" s="147"/>
      <c r="CA207" s="147"/>
      <c r="CB207" s="147"/>
      <c r="CC207" s="147"/>
      <c r="CD207" s="147"/>
      <c r="CE207" s="147"/>
      <c r="CF207" s="147"/>
      <c r="CG207" s="147"/>
      <c r="CH207" s="147"/>
      <c r="CI207" s="147"/>
      <c r="CJ207" s="147"/>
      <c r="CK207" s="147"/>
      <c r="CL207" s="147"/>
      <c r="CM207" s="147"/>
      <c r="CN207" s="147"/>
      <c r="CO207" s="147"/>
      <c r="CP207" s="147"/>
      <c r="CQ207" s="147"/>
      <c r="CR207" s="147"/>
      <c r="CS207" s="147"/>
      <c r="CT207" s="147"/>
      <c r="CU207" s="147"/>
      <c r="CV207" s="147"/>
      <c r="CW207" s="147"/>
      <c r="CX207" s="147"/>
      <c r="CY207" s="147"/>
      <c r="CZ207" s="147"/>
      <c r="DA207" s="147"/>
      <c r="DB207" s="147"/>
      <c r="DC207" s="147"/>
      <c r="DD207" s="147"/>
      <c r="DE207" s="147"/>
      <c r="DF207" s="147"/>
      <c r="DG207" s="147"/>
      <c r="DH207" s="147"/>
      <c r="DI207" s="147"/>
      <c r="DJ207" s="147"/>
      <c r="DK207" s="147"/>
      <c r="DL207" s="147"/>
      <c r="DM207" s="147"/>
      <c r="DN207" s="147"/>
      <c r="DO207" s="147"/>
      <c r="DP207" s="147"/>
      <c r="DQ207" s="147"/>
      <c r="DR207" s="147"/>
      <c r="DS207" s="147"/>
      <c r="DT207" s="147"/>
      <c r="DU207" s="147"/>
      <c r="DV207" s="147"/>
      <c r="DW207" s="147"/>
      <c r="DX207" s="147"/>
      <c r="DY207" s="147"/>
      <c r="DZ207" s="147"/>
      <c r="EA207" s="147"/>
      <c r="EB207" s="147"/>
      <c r="EC207" s="147"/>
      <c r="ED207" s="147"/>
      <c r="EE207" s="147"/>
      <c r="EF207" s="147"/>
      <c r="EG207" s="147"/>
      <c r="EH207" s="147"/>
      <c r="EI207" s="147"/>
      <c r="EJ207" s="147"/>
      <c r="EK207" s="147"/>
      <c r="EL207" s="147"/>
      <c r="EM207" s="147"/>
      <c r="EN207" s="147"/>
      <c r="EO207" s="147"/>
      <c r="EP207" s="147"/>
      <c r="EQ207" s="147"/>
      <c r="ER207" s="147"/>
      <c r="ES207" s="147"/>
      <c r="ET207" s="147"/>
      <c r="EU207" s="147"/>
      <c r="EV207" s="147"/>
      <c r="EW207" s="147"/>
      <c r="EX207" s="147"/>
      <c r="EY207" s="147"/>
      <c r="EZ207" s="147"/>
      <c r="FA207" s="147"/>
      <c r="FB207" s="147"/>
      <c r="FC207" s="147"/>
      <c r="FD207" s="147"/>
      <c r="FE207" s="147"/>
      <c r="FF207" s="147"/>
      <c r="FG207" s="147"/>
      <c r="FH207" s="147"/>
      <c r="FI207" s="147"/>
      <c r="FJ207" s="147"/>
      <c r="FK207" s="147"/>
      <c r="FL207" s="147"/>
      <c r="FM207" s="147"/>
      <c r="FN207" s="147"/>
      <c r="FO207" s="147"/>
      <c r="FP207" s="147"/>
      <c r="FQ207" s="147"/>
      <c r="FR207" s="147"/>
      <c r="FS207" s="147"/>
      <c r="FT207" s="147"/>
      <c r="FU207" s="147"/>
      <c r="FV207" s="147"/>
      <c r="FW207" s="147"/>
      <c r="FX207" s="147"/>
      <c r="FY207" s="147"/>
      <c r="FZ207" s="147"/>
      <c r="GA207" s="147"/>
      <c r="GB207" s="147"/>
      <c r="GC207" s="147"/>
      <c r="GD207" s="147"/>
      <c r="GE207" s="147"/>
      <c r="GF207" s="147"/>
      <c r="GG207" s="147"/>
      <c r="GH207" s="147"/>
      <c r="GI207" s="147"/>
      <c r="GJ207" s="147"/>
      <c r="GK207" s="147"/>
      <c r="GL207" s="147"/>
      <c r="GM207" s="147"/>
      <c r="GN207" s="147"/>
      <c r="GO207" s="147"/>
      <c r="GP207" s="147"/>
      <c r="GQ207" s="147"/>
      <c r="GR207" s="147"/>
      <c r="GS207" s="147"/>
      <c r="GT207" s="147"/>
      <c r="GU207" s="147"/>
      <c r="GV207" s="147"/>
      <c r="GW207" s="147"/>
      <c r="GX207" s="147"/>
      <c r="GY207" s="147"/>
      <c r="GZ207" s="147"/>
      <c r="HA207" s="147"/>
      <c r="HB207" s="147"/>
      <c r="HC207" s="147"/>
      <c r="HD207" s="147"/>
      <c r="HE207" s="147"/>
      <c r="HF207" s="147"/>
      <c r="HG207" s="147"/>
      <c r="HH207" s="147"/>
      <c r="HI207" s="147"/>
      <c r="HJ207" s="147"/>
      <c r="HK207" s="147"/>
      <c r="HL207" s="147"/>
      <c r="HM207" s="147"/>
      <c r="HN207" s="147"/>
      <c r="HO207" s="147"/>
      <c r="HP207" s="147"/>
      <c r="HQ207" s="147"/>
      <c r="HR207" s="147"/>
      <c r="HS207" s="147"/>
      <c r="HT207" s="147"/>
      <c r="HU207" s="147"/>
      <c r="HV207" s="147"/>
      <c r="HW207" s="147"/>
      <c r="HX207" s="147"/>
      <c r="HY207" s="147"/>
      <c r="HZ207" s="147"/>
      <c r="IA207" s="147"/>
      <c r="IB207" s="147"/>
      <c r="IC207" s="147"/>
      <c r="ID207" s="147"/>
      <c r="IE207" s="147"/>
      <c r="IF207" s="147"/>
      <c r="IG207" s="147"/>
      <c r="IH207" s="147"/>
      <c r="II207" s="147"/>
      <c r="IJ207" s="147"/>
      <c r="IK207" s="147"/>
      <c r="IL207" s="147"/>
      <c r="IM207" s="147"/>
      <c r="IN207" s="147"/>
      <c r="IO207" s="147"/>
      <c r="IP207" s="147"/>
      <c r="IQ207" s="147"/>
      <c r="IR207" s="147"/>
      <c r="IS207" s="147"/>
      <c r="IT207" s="147"/>
      <c r="IU207" s="147"/>
      <c r="IV207" s="147"/>
    </row>
    <row r="208" spans="1:256" ht="17.25">
      <c r="A208" s="674">
        <v>203</v>
      </c>
      <c r="B208" s="322"/>
      <c r="C208" s="322"/>
      <c r="D208" s="279" t="s">
        <v>1030</v>
      </c>
      <c r="E208" s="651"/>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c r="BI208" s="147"/>
      <c r="BJ208" s="147"/>
      <c r="BK208" s="147"/>
      <c r="BL208" s="147"/>
      <c r="BM208" s="147"/>
      <c r="BN208" s="147"/>
      <c r="BO208" s="147"/>
      <c r="BP208" s="147"/>
      <c r="BQ208" s="147"/>
      <c r="BR208" s="147"/>
      <c r="BS208" s="147"/>
      <c r="BT208" s="147"/>
      <c r="BU208" s="147"/>
      <c r="BV208" s="147"/>
      <c r="BW208" s="147"/>
      <c r="BX208" s="147"/>
      <c r="BY208" s="147"/>
      <c r="BZ208" s="147"/>
      <c r="CA208" s="147"/>
      <c r="CB208" s="147"/>
      <c r="CC208" s="147"/>
      <c r="CD208" s="147"/>
      <c r="CE208" s="147"/>
      <c r="CF208" s="147"/>
      <c r="CG208" s="147"/>
      <c r="CH208" s="147"/>
      <c r="CI208" s="147"/>
      <c r="CJ208" s="147"/>
      <c r="CK208" s="147"/>
      <c r="CL208" s="147"/>
      <c r="CM208" s="147"/>
      <c r="CN208" s="147"/>
      <c r="CO208" s="147"/>
      <c r="CP208" s="147"/>
      <c r="CQ208" s="147"/>
      <c r="CR208" s="147"/>
      <c r="CS208" s="147"/>
      <c r="CT208" s="147"/>
      <c r="CU208" s="147"/>
      <c r="CV208" s="147"/>
      <c r="CW208" s="147"/>
      <c r="CX208" s="147"/>
      <c r="CY208" s="147"/>
      <c r="CZ208" s="147"/>
      <c r="DA208" s="147"/>
      <c r="DB208" s="147"/>
      <c r="DC208" s="147"/>
      <c r="DD208" s="147"/>
      <c r="DE208" s="147"/>
      <c r="DF208" s="147"/>
      <c r="DG208" s="147"/>
      <c r="DH208" s="147"/>
      <c r="DI208" s="147"/>
      <c r="DJ208" s="147"/>
      <c r="DK208" s="147"/>
      <c r="DL208" s="147"/>
      <c r="DM208" s="147"/>
      <c r="DN208" s="147"/>
      <c r="DO208" s="147"/>
      <c r="DP208" s="147"/>
      <c r="DQ208" s="147"/>
      <c r="DR208" s="147"/>
      <c r="DS208" s="147"/>
      <c r="DT208" s="147"/>
      <c r="DU208" s="147"/>
      <c r="DV208" s="147"/>
      <c r="DW208" s="147"/>
      <c r="DX208" s="147"/>
      <c r="DY208" s="147"/>
      <c r="DZ208" s="147"/>
      <c r="EA208" s="147"/>
      <c r="EB208" s="147"/>
      <c r="EC208" s="147"/>
      <c r="ED208" s="147"/>
      <c r="EE208" s="147"/>
      <c r="EF208" s="147"/>
      <c r="EG208" s="147"/>
      <c r="EH208" s="147"/>
      <c r="EI208" s="147"/>
      <c r="EJ208" s="147"/>
      <c r="EK208" s="147"/>
      <c r="EL208" s="147"/>
      <c r="EM208" s="147"/>
      <c r="EN208" s="147"/>
      <c r="EO208" s="147"/>
      <c r="EP208" s="147"/>
      <c r="EQ208" s="147"/>
      <c r="ER208" s="147"/>
      <c r="ES208" s="147"/>
      <c r="ET208" s="147"/>
      <c r="EU208" s="147"/>
      <c r="EV208" s="147"/>
      <c r="EW208" s="147"/>
      <c r="EX208" s="147"/>
      <c r="EY208" s="147"/>
      <c r="EZ208" s="147"/>
      <c r="FA208" s="147"/>
      <c r="FB208" s="147"/>
      <c r="FC208" s="147"/>
      <c r="FD208" s="147"/>
      <c r="FE208" s="147"/>
      <c r="FF208" s="147"/>
      <c r="FG208" s="147"/>
      <c r="FH208" s="147"/>
      <c r="FI208" s="147"/>
      <c r="FJ208" s="147"/>
      <c r="FK208" s="147"/>
      <c r="FL208" s="147"/>
      <c r="FM208" s="147"/>
      <c r="FN208" s="147"/>
      <c r="FO208" s="147"/>
      <c r="FP208" s="147"/>
      <c r="FQ208" s="147"/>
      <c r="FR208" s="147"/>
      <c r="FS208" s="147"/>
      <c r="FT208" s="147"/>
      <c r="FU208" s="147"/>
      <c r="FV208" s="147"/>
      <c r="FW208" s="147"/>
      <c r="FX208" s="147"/>
      <c r="FY208" s="147"/>
      <c r="FZ208" s="147"/>
      <c r="GA208" s="147"/>
      <c r="GB208" s="147"/>
      <c r="GC208" s="147"/>
      <c r="GD208" s="147"/>
      <c r="GE208" s="147"/>
      <c r="GF208" s="147"/>
      <c r="GG208" s="147"/>
      <c r="GH208" s="147"/>
      <c r="GI208" s="147"/>
      <c r="GJ208" s="147"/>
      <c r="GK208" s="147"/>
      <c r="GL208" s="147"/>
      <c r="GM208" s="147"/>
      <c r="GN208" s="147"/>
      <c r="GO208" s="147"/>
      <c r="GP208" s="147"/>
      <c r="GQ208" s="147"/>
      <c r="GR208" s="147"/>
      <c r="GS208" s="147"/>
      <c r="GT208" s="147"/>
      <c r="GU208" s="147"/>
      <c r="GV208" s="147"/>
      <c r="GW208" s="147"/>
      <c r="GX208" s="147"/>
      <c r="GY208" s="147"/>
      <c r="GZ208" s="147"/>
      <c r="HA208" s="147"/>
      <c r="HB208" s="147"/>
      <c r="HC208" s="147"/>
      <c r="HD208" s="147"/>
      <c r="HE208" s="147"/>
      <c r="HF208" s="147"/>
      <c r="HG208" s="147"/>
      <c r="HH208" s="147"/>
      <c r="HI208" s="147"/>
      <c r="HJ208" s="147"/>
      <c r="HK208" s="147"/>
      <c r="HL208" s="147"/>
      <c r="HM208" s="147"/>
      <c r="HN208" s="147"/>
      <c r="HO208" s="147"/>
      <c r="HP208" s="147"/>
      <c r="HQ208" s="147"/>
      <c r="HR208" s="147"/>
      <c r="HS208" s="147"/>
      <c r="HT208" s="147"/>
      <c r="HU208" s="147"/>
      <c r="HV208" s="147"/>
      <c r="HW208" s="147"/>
      <c r="HX208" s="147"/>
      <c r="HY208" s="147"/>
      <c r="HZ208" s="147"/>
      <c r="IA208" s="147"/>
      <c r="IB208" s="147"/>
      <c r="IC208" s="147"/>
      <c r="ID208" s="147"/>
      <c r="IE208" s="147"/>
      <c r="IF208" s="147"/>
      <c r="IG208" s="147"/>
      <c r="IH208" s="147"/>
      <c r="II208" s="147"/>
      <c r="IJ208" s="147"/>
      <c r="IK208" s="147"/>
      <c r="IL208" s="147"/>
      <c r="IM208" s="147"/>
      <c r="IN208" s="147"/>
      <c r="IO208" s="147"/>
      <c r="IP208" s="147"/>
      <c r="IQ208" s="147"/>
      <c r="IR208" s="147"/>
      <c r="IS208" s="147"/>
      <c r="IT208" s="147"/>
      <c r="IU208" s="147"/>
      <c r="IV208" s="147"/>
    </row>
    <row r="209" spans="1:256" ht="17.25">
      <c r="A209" s="674">
        <v>204</v>
      </c>
      <c r="B209" s="322"/>
      <c r="C209" s="322"/>
      <c r="D209" s="295" t="s">
        <v>1306</v>
      </c>
      <c r="E209" s="651"/>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c r="BI209" s="147"/>
      <c r="BJ209" s="147"/>
      <c r="BK209" s="147"/>
      <c r="BL209" s="147"/>
      <c r="BM209" s="147"/>
      <c r="BN209" s="147"/>
      <c r="BO209" s="147"/>
      <c r="BP209" s="147"/>
      <c r="BQ209" s="147"/>
      <c r="BR209" s="147"/>
      <c r="BS209" s="147"/>
      <c r="BT209" s="147"/>
      <c r="BU209" s="147"/>
      <c r="BV209" s="147"/>
      <c r="BW209" s="147"/>
      <c r="BX209" s="147"/>
      <c r="BY209" s="147"/>
      <c r="BZ209" s="147"/>
      <c r="CA209" s="147"/>
      <c r="CB209" s="147"/>
      <c r="CC209" s="147"/>
      <c r="CD209" s="147"/>
      <c r="CE209" s="147"/>
      <c r="CF209" s="147"/>
      <c r="CG209" s="147"/>
      <c r="CH209" s="147"/>
      <c r="CI209" s="147"/>
      <c r="CJ209" s="147"/>
      <c r="CK209" s="147"/>
      <c r="CL209" s="147"/>
      <c r="CM209" s="147"/>
      <c r="CN209" s="147"/>
      <c r="CO209" s="147"/>
      <c r="CP209" s="147"/>
      <c r="CQ209" s="147"/>
      <c r="CR209" s="147"/>
      <c r="CS209" s="147"/>
      <c r="CT209" s="147"/>
      <c r="CU209" s="147"/>
      <c r="CV209" s="147"/>
      <c r="CW209" s="147"/>
      <c r="CX209" s="147"/>
      <c r="CY209" s="147"/>
      <c r="CZ209" s="147"/>
      <c r="DA209" s="147"/>
      <c r="DB209" s="147"/>
      <c r="DC209" s="147"/>
      <c r="DD209" s="147"/>
      <c r="DE209" s="147"/>
      <c r="DF209" s="147"/>
      <c r="DG209" s="147"/>
      <c r="DH209" s="147"/>
      <c r="DI209" s="147"/>
      <c r="DJ209" s="147"/>
      <c r="DK209" s="147"/>
      <c r="DL209" s="147"/>
      <c r="DM209" s="147"/>
      <c r="DN209" s="147"/>
      <c r="DO209" s="147"/>
      <c r="DP209" s="147"/>
      <c r="DQ209" s="147"/>
      <c r="DR209" s="147"/>
      <c r="DS209" s="147"/>
      <c r="DT209" s="147"/>
      <c r="DU209" s="147"/>
      <c r="DV209" s="147"/>
      <c r="DW209" s="147"/>
      <c r="DX209" s="147"/>
      <c r="DY209" s="147"/>
      <c r="DZ209" s="147"/>
      <c r="EA209" s="147"/>
      <c r="EB209" s="147"/>
      <c r="EC209" s="147"/>
      <c r="ED209" s="147"/>
      <c r="EE209" s="147"/>
      <c r="EF209" s="147"/>
      <c r="EG209" s="147"/>
      <c r="EH209" s="147"/>
      <c r="EI209" s="147"/>
      <c r="EJ209" s="147"/>
      <c r="EK209" s="147"/>
      <c r="EL209" s="147"/>
      <c r="EM209" s="147"/>
      <c r="EN209" s="147"/>
      <c r="EO209" s="147"/>
      <c r="EP209" s="147"/>
      <c r="EQ209" s="147"/>
      <c r="ER209" s="147"/>
      <c r="ES209" s="147"/>
      <c r="ET209" s="147"/>
      <c r="EU209" s="147"/>
      <c r="EV209" s="147"/>
      <c r="EW209" s="147"/>
      <c r="EX209" s="147"/>
      <c r="EY209" s="147"/>
      <c r="EZ209" s="147"/>
      <c r="FA209" s="147"/>
      <c r="FB209" s="147"/>
      <c r="FC209" s="147"/>
      <c r="FD209" s="147"/>
      <c r="FE209" s="147"/>
      <c r="FF209" s="147"/>
      <c r="FG209" s="147"/>
      <c r="FH209" s="147"/>
      <c r="FI209" s="147"/>
      <c r="FJ209" s="147"/>
      <c r="FK209" s="147"/>
      <c r="FL209" s="147"/>
      <c r="FM209" s="147"/>
      <c r="FN209" s="147"/>
      <c r="FO209" s="147"/>
      <c r="FP209" s="147"/>
      <c r="FQ209" s="147"/>
      <c r="FR209" s="147"/>
      <c r="FS209" s="147"/>
      <c r="FT209" s="147"/>
      <c r="FU209" s="147"/>
      <c r="FV209" s="147"/>
      <c r="FW209" s="147"/>
      <c r="FX209" s="147"/>
      <c r="FY209" s="147"/>
      <c r="FZ209" s="147"/>
      <c r="GA209" s="147"/>
      <c r="GB209" s="147"/>
      <c r="GC209" s="147"/>
      <c r="GD209" s="147"/>
      <c r="GE209" s="147"/>
      <c r="GF209" s="147"/>
      <c r="GG209" s="147"/>
      <c r="GH209" s="147"/>
      <c r="GI209" s="147"/>
      <c r="GJ209" s="147"/>
      <c r="GK209" s="147"/>
      <c r="GL209" s="147"/>
      <c r="GM209" s="147"/>
      <c r="GN209" s="147"/>
      <c r="GO209" s="147"/>
      <c r="GP209" s="147"/>
      <c r="GQ209" s="147"/>
      <c r="GR209" s="147"/>
      <c r="GS209" s="147"/>
      <c r="GT209" s="147"/>
      <c r="GU209" s="147"/>
      <c r="GV209" s="147"/>
      <c r="GW209" s="147"/>
      <c r="GX209" s="147"/>
      <c r="GY209" s="147"/>
      <c r="GZ209" s="147"/>
      <c r="HA209" s="147"/>
      <c r="HB209" s="147"/>
      <c r="HC209" s="147"/>
      <c r="HD209" s="147"/>
      <c r="HE209" s="147"/>
      <c r="HF209" s="147"/>
      <c r="HG209" s="147"/>
      <c r="HH209" s="147"/>
      <c r="HI209" s="147"/>
      <c r="HJ209" s="147"/>
      <c r="HK209" s="147"/>
      <c r="HL209" s="147"/>
      <c r="HM209" s="147"/>
      <c r="HN209" s="147"/>
      <c r="HO209" s="147"/>
      <c r="HP209" s="147"/>
      <c r="HQ209" s="147"/>
      <c r="HR209" s="147"/>
      <c r="HS209" s="147"/>
      <c r="HT209" s="147"/>
      <c r="HU209" s="147"/>
      <c r="HV209" s="147"/>
      <c r="HW209" s="147"/>
      <c r="HX209" s="147"/>
      <c r="HY209" s="147"/>
      <c r="HZ209" s="147"/>
      <c r="IA209" s="147"/>
      <c r="IB209" s="147"/>
      <c r="IC209" s="147"/>
      <c r="ID209" s="147"/>
      <c r="IE209" s="147"/>
      <c r="IF209" s="147"/>
      <c r="IG209" s="147"/>
      <c r="IH209" s="147"/>
      <c r="II209" s="147"/>
      <c r="IJ209" s="147"/>
      <c r="IK209" s="147"/>
      <c r="IL209" s="147"/>
      <c r="IM209" s="147"/>
      <c r="IN209" s="147"/>
      <c r="IO209" s="147"/>
      <c r="IP209" s="147"/>
      <c r="IQ209" s="147"/>
      <c r="IR209" s="147"/>
      <c r="IS209" s="147"/>
      <c r="IT209" s="147"/>
      <c r="IU209" s="147"/>
      <c r="IV209" s="147"/>
    </row>
    <row r="210" spans="1:256" ht="17.25">
      <c r="A210" s="674">
        <v>205</v>
      </c>
      <c r="B210" s="322"/>
      <c r="C210" s="322"/>
      <c r="D210" s="295" t="s">
        <v>1307</v>
      </c>
      <c r="E210" s="651">
        <v>800</v>
      </c>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c r="BI210" s="147"/>
      <c r="BJ210" s="147"/>
      <c r="BK210" s="147"/>
      <c r="BL210" s="147"/>
      <c r="BM210" s="147"/>
      <c r="BN210" s="147"/>
      <c r="BO210" s="147"/>
      <c r="BP210" s="147"/>
      <c r="BQ210" s="147"/>
      <c r="BR210" s="147"/>
      <c r="BS210" s="147"/>
      <c r="BT210" s="147"/>
      <c r="BU210" s="147"/>
      <c r="BV210" s="147"/>
      <c r="BW210" s="147"/>
      <c r="BX210" s="147"/>
      <c r="BY210" s="147"/>
      <c r="BZ210" s="147"/>
      <c r="CA210" s="147"/>
      <c r="CB210" s="147"/>
      <c r="CC210" s="147"/>
      <c r="CD210" s="147"/>
      <c r="CE210" s="147"/>
      <c r="CF210" s="147"/>
      <c r="CG210" s="147"/>
      <c r="CH210" s="147"/>
      <c r="CI210" s="147"/>
      <c r="CJ210" s="147"/>
      <c r="CK210" s="147"/>
      <c r="CL210" s="147"/>
      <c r="CM210" s="147"/>
      <c r="CN210" s="147"/>
      <c r="CO210" s="147"/>
      <c r="CP210" s="147"/>
      <c r="CQ210" s="147"/>
      <c r="CR210" s="147"/>
      <c r="CS210" s="147"/>
      <c r="CT210" s="147"/>
      <c r="CU210" s="147"/>
      <c r="CV210" s="147"/>
      <c r="CW210" s="147"/>
      <c r="CX210" s="147"/>
      <c r="CY210" s="147"/>
      <c r="CZ210" s="147"/>
      <c r="DA210" s="147"/>
      <c r="DB210" s="147"/>
      <c r="DC210" s="147"/>
      <c r="DD210" s="147"/>
      <c r="DE210" s="147"/>
      <c r="DF210" s="147"/>
      <c r="DG210" s="147"/>
      <c r="DH210" s="147"/>
      <c r="DI210" s="147"/>
      <c r="DJ210" s="147"/>
      <c r="DK210" s="147"/>
      <c r="DL210" s="147"/>
      <c r="DM210" s="147"/>
      <c r="DN210" s="147"/>
      <c r="DO210" s="147"/>
      <c r="DP210" s="147"/>
      <c r="DQ210" s="147"/>
      <c r="DR210" s="147"/>
      <c r="DS210" s="147"/>
      <c r="DT210" s="147"/>
      <c r="DU210" s="147"/>
      <c r="DV210" s="147"/>
      <c r="DW210" s="147"/>
      <c r="DX210" s="147"/>
      <c r="DY210" s="147"/>
      <c r="DZ210" s="147"/>
      <c r="EA210" s="147"/>
      <c r="EB210" s="147"/>
      <c r="EC210" s="147"/>
      <c r="ED210" s="147"/>
      <c r="EE210" s="147"/>
      <c r="EF210" s="147"/>
      <c r="EG210" s="147"/>
      <c r="EH210" s="147"/>
      <c r="EI210" s="147"/>
      <c r="EJ210" s="147"/>
      <c r="EK210" s="147"/>
      <c r="EL210" s="147"/>
      <c r="EM210" s="147"/>
      <c r="EN210" s="147"/>
      <c r="EO210" s="147"/>
      <c r="EP210" s="147"/>
      <c r="EQ210" s="147"/>
      <c r="ER210" s="147"/>
      <c r="ES210" s="147"/>
      <c r="ET210" s="147"/>
      <c r="EU210" s="147"/>
      <c r="EV210" s="147"/>
      <c r="EW210" s="147"/>
      <c r="EX210" s="147"/>
      <c r="EY210" s="147"/>
      <c r="EZ210" s="147"/>
      <c r="FA210" s="147"/>
      <c r="FB210" s="147"/>
      <c r="FC210" s="147"/>
      <c r="FD210" s="147"/>
      <c r="FE210" s="147"/>
      <c r="FF210" s="147"/>
      <c r="FG210" s="147"/>
      <c r="FH210" s="147"/>
      <c r="FI210" s="147"/>
      <c r="FJ210" s="147"/>
      <c r="FK210" s="147"/>
      <c r="FL210" s="147"/>
      <c r="FM210" s="147"/>
      <c r="FN210" s="147"/>
      <c r="FO210" s="147"/>
      <c r="FP210" s="147"/>
      <c r="FQ210" s="147"/>
      <c r="FR210" s="147"/>
      <c r="FS210" s="147"/>
      <c r="FT210" s="147"/>
      <c r="FU210" s="147"/>
      <c r="FV210" s="147"/>
      <c r="FW210" s="147"/>
      <c r="FX210" s="147"/>
      <c r="FY210" s="147"/>
      <c r="FZ210" s="147"/>
      <c r="GA210" s="147"/>
      <c r="GB210" s="147"/>
      <c r="GC210" s="147"/>
      <c r="GD210" s="147"/>
      <c r="GE210" s="147"/>
      <c r="GF210" s="147"/>
      <c r="GG210" s="147"/>
      <c r="GH210" s="147"/>
      <c r="GI210" s="147"/>
      <c r="GJ210" s="147"/>
      <c r="GK210" s="147"/>
      <c r="GL210" s="147"/>
      <c r="GM210" s="147"/>
      <c r="GN210" s="147"/>
      <c r="GO210" s="147"/>
      <c r="GP210" s="147"/>
      <c r="GQ210" s="147"/>
      <c r="GR210" s="147"/>
      <c r="GS210" s="147"/>
      <c r="GT210" s="147"/>
      <c r="GU210" s="147"/>
      <c r="GV210" s="147"/>
      <c r="GW210" s="147"/>
      <c r="GX210" s="147"/>
      <c r="GY210" s="147"/>
      <c r="GZ210" s="147"/>
      <c r="HA210" s="147"/>
      <c r="HB210" s="147"/>
      <c r="HC210" s="147"/>
      <c r="HD210" s="147"/>
      <c r="HE210" s="147"/>
      <c r="HF210" s="147"/>
      <c r="HG210" s="147"/>
      <c r="HH210" s="147"/>
      <c r="HI210" s="147"/>
      <c r="HJ210" s="147"/>
      <c r="HK210" s="147"/>
      <c r="HL210" s="147"/>
      <c r="HM210" s="147"/>
      <c r="HN210" s="147"/>
      <c r="HO210" s="147"/>
      <c r="HP210" s="147"/>
      <c r="HQ210" s="147"/>
      <c r="HR210" s="147"/>
      <c r="HS210" s="147"/>
      <c r="HT210" s="147"/>
      <c r="HU210" s="147"/>
      <c r="HV210" s="147"/>
      <c r="HW210" s="147"/>
      <c r="HX210" s="147"/>
      <c r="HY210" s="147"/>
      <c r="HZ210" s="147"/>
      <c r="IA210" s="147"/>
      <c r="IB210" s="147"/>
      <c r="IC210" s="147"/>
      <c r="ID210" s="147"/>
      <c r="IE210" s="147"/>
      <c r="IF210" s="147"/>
      <c r="IG210" s="147"/>
      <c r="IH210" s="147"/>
      <c r="II210" s="147"/>
      <c r="IJ210" s="147"/>
      <c r="IK210" s="147"/>
      <c r="IL210" s="147"/>
      <c r="IM210" s="147"/>
      <c r="IN210" s="147"/>
      <c r="IO210" s="147"/>
      <c r="IP210" s="147"/>
      <c r="IQ210" s="147"/>
      <c r="IR210" s="147"/>
      <c r="IS210" s="147"/>
      <c r="IT210" s="147"/>
      <c r="IU210" s="147"/>
      <c r="IV210" s="147"/>
    </row>
    <row r="211" spans="1:256" ht="17.25">
      <c r="A211" s="674">
        <v>206</v>
      </c>
      <c r="B211" s="322"/>
      <c r="C211" s="322"/>
      <c r="D211" s="295" t="s">
        <v>745</v>
      </c>
      <c r="E211" s="651"/>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c r="BI211" s="147"/>
      <c r="BJ211" s="147"/>
      <c r="BK211" s="147"/>
      <c r="BL211" s="147"/>
      <c r="BM211" s="147"/>
      <c r="BN211" s="147"/>
      <c r="BO211" s="147"/>
      <c r="BP211" s="147"/>
      <c r="BQ211" s="147"/>
      <c r="BR211" s="147"/>
      <c r="BS211" s="147"/>
      <c r="BT211" s="147"/>
      <c r="BU211" s="147"/>
      <c r="BV211" s="147"/>
      <c r="BW211" s="147"/>
      <c r="BX211" s="147"/>
      <c r="BY211" s="147"/>
      <c r="BZ211" s="147"/>
      <c r="CA211" s="147"/>
      <c r="CB211" s="147"/>
      <c r="CC211" s="147"/>
      <c r="CD211" s="147"/>
      <c r="CE211" s="147"/>
      <c r="CF211" s="147"/>
      <c r="CG211" s="147"/>
      <c r="CH211" s="147"/>
      <c r="CI211" s="147"/>
      <c r="CJ211" s="147"/>
      <c r="CK211" s="147"/>
      <c r="CL211" s="147"/>
      <c r="CM211" s="147"/>
      <c r="CN211" s="147"/>
      <c r="CO211" s="147"/>
      <c r="CP211" s="147"/>
      <c r="CQ211" s="147"/>
      <c r="CR211" s="147"/>
      <c r="CS211" s="147"/>
      <c r="CT211" s="147"/>
      <c r="CU211" s="147"/>
      <c r="CV211" s="147"/>
      <c r="CW211" s="147"/>
      <c r="CX211" s="147"/>
      <c r="CY211" s="147"/>
      <c r="CZ211" s="147"/>
      <c r="DA211" s="147"/>
      <c r="DB211" s="147"/>
      <c r="DC211" s="147"/>
      <c r="DD211" s="147"/>
      <c r="DE211" s="147"/>
      <c r="DF211" s="147"/>
      <c r="DG211" s="147"/>
      <c r="DH211" s="147"/>
      <c r="DI211" s="147"/>
      <c r="DJ211" s="147"/>
      <c r="DK211" s="147"/>
      <c r="DL211" s="147"/>
      <c r="DM211" s="147"/>
      <c r="DN211" s="147"/>
      <c r="DO211" s="147"/>
      <c r="DP211" s="147"/>
      <c r="DQ211" s="147"/>
      <c r="DR211" s="147"/>
      <c r="DS211" s="147"/>
      <c r="DT211" s="147"/>
      <c r="DU211" s="147"/>
      <c r="DV211" s="147"/>
      <c r="DW211" s="147"/>
      <c r="DX211" s="147"/>
      <c r="DY211" s="147"/>
      <c r="DZ211" s="147"/>
      <c r="EA211" s="147"/>
      <c r="EB211" s="147"/>
      <c r="EC211" s="147"/>
      <c r="ED211" s="147"/>
      <c r="EE211" s="147"/>
      <c r="EF211" s="147"/>
      <c r="EG211" s="147"/>
      <c r="EH211" s="147"/>
      <c r="EI211" s="147"/>
      <c r="EJ211" s="147"/>
      <c r="EK211" s="147"/>
      <c r="EL211" s="147"/>
      <c r="EM211" s="147"/>
      <c r="EN211" s="147"/>
      <c r="EO211" s="147"/>
      <c r="EP211" s="147"/>
      <c r="EQ211" s="147"/>
      <c r="ER211" s="147"/>
      <c r="ES211" s="147"/>
      <c r="ET211" s="147"/>
      <c r="EU211" s="147"/>
      <c r="EV211" s="147"/>
      <c r="EW211" s="147"/>
      <c r="EX211" s="147"/>
      <c r="EY211" s="147"/>
      <c r="EZ211" s="147"/>
      <c r="FA211" s="147"/>
      <c r="FB211" s="147"/>
      <c r="FC211" s="147"/>
      <c r="FD211" s="147"/>
      <c r="FE211" s="147"/>
      <c r="FF211" s="147"/>
      <c r="FG211" s="147"/>
      <c r="FH211" s="147"/>
      <c r="FI211" s="147"/>
      <c r="FJ211" s="147"/>
      <c r="FK211" s="147"/>
      <c r="FL211" s="147"/>
      <c r="FM211" s="147"/>
      <c r="FN211" s="147"/>
      <c r="FO211" s="147"/>
      <c r="FP211" s="147"/>
      <c r="FQ211" s="147"/>
      <c r="FR211" s="147"/>
      <c r="FS211" s="147"/>
      <c r="FT211" s="147"/>
      <c r="FU211" s="147"/>
      <c r="FV211" s="147"/>
      <c r="FW211" s="147"/>
      <c r="FX211" s="147"/>
      <c r="FY211" s="147"/>
      <c r="FZ211" s="147"/>
      <c r="GA211" s="147"/>
      <c r="GB211" s="147"/>
      <c r="GC211" s="147"/>
      <c r="GD211" s="147"/>
      <c r="GE211" s="147"/>
      <c r="GF211" s="147"/>
      <c r="GG211" s="147"/>
      <c r="GH211" s="147"/>
      <c r="GI211" s="147"/>
      <c r="GJ211" s="147"/>
      <c r="GK211" s="147"/>
      <c r="GL211" s="147"/>
      <c r="GM211" s="147"/>
      <c r="GN211" s="147"/>
      <c r="GO211" s="147"/>
      <c r="GP211" s="147"/>
      <c r="GQ211" s="147"/>
      <c r="GR211" s="147"/>
      <c r="GS211" s="147"/>
      <c r="GT211" s="147"/>
      <c r="GU211" s="147"/>
      <c r="GV211" s="147"/>
      <c r="GW211" s="147"/>
      <c r="GX211" s="147"/>
      <c r="GY211" s="147"/>
      <c r="GZ211" s="147"/>
      <c r="HA211" s="147"/>
      <c r="HB211" s="147"/>
      <c r="HC211" s="147"/>
      <c r="HD211" s="147"/>
      <c r="HE211" s="147"/>
      <c r="HF211" s="147"/>
      <c r="HG211" s="147"/>
      <c r="HH211" s="147"/>
      <c r="HI211" s="147"/>
      <c r="HJ211" s="147"/>
      <c r="HK211" s="147"/>
      <c r="HL211" s="147"/>
      <c r="HM211" s="147"/>
      <c r="HN211" s="147"/>
      <c r="HO211" s="147"/>
      <c r="HP211" s="147"/>
      <c r="HQ211" s="147"/>
      <c r="HR211" s="147"/>
      <c r="HS211" s="147"/>
      <c r="HT211" s="147"/>
      <c r="HU211" s="147"/>
      <c r="HV211" s="147"/>
      <c r="HW211" s="147"/>
      <c r="HX211" s="147"/>
      <c r="HY211" s="147"/>
      <c r="HZ211" s="147"/>
      <c r="IA211" s="147"/>
      <c r="IB211" s="147"/>
      <c r="IC211" s="147"/>
      <c r="ID211" s="147"/>
      <c r="IE211" s="147"/>
      <c r="IF211" s="147"/>
      <c r="IG211" s="147"/>
      <c r="IH211" s="147"/>
      <c r="II211" s="147"/>
      <c r="IJ211" s="147"/>
      <c r="IK211" s="147"/>
      <c r="IL211" s="147"/>
      <c r="IM211" s="147"/>
      <c r="IN211" s="147"/>
      <c r="IO211" s="147"/>
      <c r="IP211" s="147"/>
      <c r="IQ211" s="147"/>
      <c r="IR211" s="147"/>
      <c r="IS211" s="147"/>
      <c r="IT211" s="147"/>
      <c r="IU211" s="147"/>
      <c r="IV211" s="147"/>
    </row>
    <row r="212" spans="1:256" ht="17.25">
      <c r="A212" s="674">
        <v>207</v>
      </c>
      <c r="B212" s="322"/>
      <c r="C212" s="322"/>
      <c r="D212" s="295" t="s">
        <v>1308</v>
      </c>
      <c r="E212" s="651">
        <v>200</v>
      </c>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147"/>
      <c r="BM212" s="147"/>
      <c r="BN212" s="147"/>
      <c r="BO212" s="147"/>
      <c r="BP212" s="147"/>
      <c r="BQ212" s="147"/>
      <c r="BR212" s="147"/>
      <c r="BS212" s="147"/>
      <c r="BT212" s="147"/>
      <c r="BU212" s="147"/>
      <c r="BV212" s="147"/>
      <c r="BW212" s="147"/>
      <c r="BX212" s="147"/>
      <c r="BY212" s="147"/>
      <c r="BZ212" s="147"/>
      <c r="CA212" s="147"/>
      <c r="CB212" s="147"/>
      <c r="CC212" s="147"/>
      <c r="CD212" s="147"/>
      <c r="CE212" s="147"/>
      <c r="CF212" s="147"/>
      <c r="CG212" s="147"/>
      <c r="CH212" s="147"/>
      <c r="CI212" s="147"/>
      <c r="CJ212" s="147"/>
      <c r="CK212" s="147"/>
      <c r="CL212" s="147"/>
      <c r="CM212" s="147"/>
      <c r="CN212" s="147"/>
      <c r="CO212" s="147"/>
      <c r="CP212" s="147"/>
      <c r="CQ212" s="147"/>
      <c r="CR212" s="147"/>
      <c r="CS212" s="147"/>
      <c r="CT212" s="147"/>
      <c r="CU212" s="147"/>
      <c r="CV212" s="147"/>
      <c r="CW212" s="147"/>
      <c r="CX212" s="147"/>
      <c r="CY212" s="147"/>
      <c r="CZ212" s="147"/>
      <c r="DA212" s="147"/>
      <c r="DB212" s="147"/>
      <c r="DC212" s="147"/>
      <c r="DD212" s="147"/>
      <c r="DE212" s="147"/>
      <c r="DF212" s="147"/>
      <c r="DG212" s="147"/>
      <c r="DH212" s="147"/>
      <c r="DI212" s="147"/>
      <c r="DJ212" s="147"/>
      <c r="DK212" s="147"/>
      <c r="DL212" s="147"/>
      <c r="DM212" s="147"/>
      <c r="DN212" s="147"/>
      <c r="DO212" s="147"/>
      <c r="DP212" s="147"/>
      <c r="DQ212" s="147"/>
      <c r="DR212" s="147"/>
      <c r="DS212" s="147"/>
      <c r="DT212" s="147"/>
      <c r="DU212" s="147"/>
      <c r="DV212" s="147"/>
      <c r="DW212" s="147"/>
      <c r="DX212" s="147"/>
      <c r="DY212" s="147"/>
      <c r="DZ212" s="147"/>
      <c r="EA212" s="147"/>
      <c r="EB212" s="147"/>
      <c r="EC212" s="147"/>
      <c r="ED212" s="147"/>
      <c r="EE212" s="147"/>
      <c r="EF212" s="147"/>
      <c r="EG212" s="147"/>
      <c r="EH212" s="147"/>
      <c r="EI212" s="147"/>
      <c r="EJ212" s="147"/>
      <c r="EK212" s="147"/>
      <c r="EL212" s="147"/>
      <c r="EM212" s="147"/>
      <c r="EN212" s="147"/>
      <c r="EO212" s="147"/>
      <c r="EP212" s="147"/>
      <c r="EQ212" s="147"/>
      <c r="ER212" s="147"/>
      <c r="ES212" s="147"/>
      <c r="ET212" s="147"/>
      <c r="EU212" s="147"/>
      <c r="EV212" s="147"/>
      <c r="EW212" s="147"/>
      <c r="EX212" s="147"/>
      <c r="EY212" s="147"/>
      <c r="EZ212" s="147"/>
      <c r="FA212" s="147"/>
      <c r="FB212" s="147"/>
      <c r="FC212" s="147"/>
      <c r="FD212" s="147"/>
      <c r="FE212" s="147"/>
      <c r="FF212" s="147"/>
      <c r="FG212" s="147"/>
      <c r="FH212" s="147"/>
      <c r="FI212" s="147"/>
      <c r="FJ212" s="147"/>
      <c r="FK212" s="147"/>
      <c r="FL212" s="147"/>
      <c r="FM212" s="147"/>
      <c r="FN212" s="147"/>
      <c r="FO212" s="147"/>
      <c r="FP212" s="147"/>
      <c r="FQ212" s="147"/>
      <c r="FR212" s="147"/>
      <c r="FS212" s="147"/>
      <c r="FT212" s="147"/>
      <c r="FU212" s="147"/>
      <c r="FV212" s="147"/>
      <c r="FW212" s="147"/>
      <c r="FX212" s="147"/>
      <c r="FY212" s="147"/>
      <c r="FZ212" s="147"/>
      <c r="GA212" s="147"/>
      <c r="GB212" s="147"/>
      <c r="GC212" s="147"/>
      <c r="GD212" s="147"/>
      <c r="GE212" s="147"/>
      <c r="GF212" s="147"/>
      <c r="GG212" s="147"/>
      <c r="GH212" s="147"/>
      <c r="GI212" s="147"/>
      <c r="GJ212" s="147"/>
      <c r="GK212" s="147"/>
      <c r="GL212" s="147"/>
      <c r="GM212" s="147"/>
      <c r="GN212" s="147"/>
      <c r="GO212" s="147"/>
      <c r="GP212" s="147"/>
      <c r="GQ212" s="147"/>
      <c r="GR212" s="147"/>
      <c r="GS212" s="147"/>
      <c r="GT212" s="147"/>
      <c r="GU212" s="147"/>
      <c r="GV212" s="147"/>
      <c r="GW212" s="147"/>
      <c r="GX212" s="147"/>
      <c r="GY212" s="147"/>
      <c r="GZ212" s="147"/>
      <c r="HA212" s="147"/>
      <c r="HB212" s="147"/>
      <c r="HC212" s="147"/>
      <c r="HD212" s="147"/>
      <c r="HE212" s="147"/>
      <c r="HF212" s="147"/>
      <c r="HG212" s="147"/>
      <c r="HH212" s="147"/>
      <c r="HI212" s="147"/>
      <c r="HJ212" s="147"/>
      <c r="HK212" s="147"/>
      <c r="HL212" s="147"/>
      <c r="HM212" s="147"/>
      <c r="HN212" s="147"/>
      <c r="HO212" s="147"/>
      <c r="HP212" s="147"/>
      <c r="HQ212" s="147"/>
      <c r="HR212" s="147"/>
      <c r="HS212" s="147"/>
      <c r="HT212" s="147"/>
      <c r="HU212" s="147"/>
      <c r="HV212" s="147"/>
      <c r="HW212" s="147"/>
      <c r="HX212" s="147"/>
      <c r="HY212" s="147"/>
      <c r="HZ212" s="147"/>
      <c r="IA212" s="147"/>
      <c r="IB212" s="147"/>
      <c r="IC212" s="147"/>
      <c r="ID212" s="147"/>
      <c r="IE212" s="147"/>
      <c r="IF212" s="147"/>
      <c r="IG212" s="147"/>
      <c r="IH212" s="147"/>
      <c r="II212" s="147"/>
      <c r="IJ212" s="147"/>
      <c r="IK212" s="147"/>
      <c r="IL212" s="147"/>
      <c r="IM212" s="147"/>
      <c r="IN212" s="147"/>
      <c r="IO212" s="147"/>
      <c r="IP212" s="147"/>
      <c r="IQ212" s="147"/>
      <c r="IR212" s="147"/>
      <c r="IS212" s="147"/>
      <c r="IT212" s="147"/>
      <c r="IU212" s="147"/>
      <c r="IV212" s="147"/>
    </row>
    <row r="213" spans="1:256" ht="17.25">
      <c r="A213" s="674">
        <v>208</v>
      </c>
      <c r="B213" s="322"/>
      <c r="C213" s="322"/>
      <c r="D213" s="295" t="s">
        <v>746</v>
      </c>
      <c r="E213" s="651"/>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147"/>
      <c r="BM213" s="147"/>
      <c r="BN213" s="147"/>
      <c r="BO213" s="147"/>
      <c r="BP213" s="147"/>
      <c r="BQ213" s="147"/>
      <c r="BR213" s="147"/>
      <c r="BS213" s="147"/>
      <c r="BT213" s="147"/>
      <c r="BU213" s="147"/>
      <c r="BV213" s="147"/>
      <c r="BW213" s="147"/>
      <c r="BX213" s="147"/>
      <c r="BY213" s="147"/>
      <c r="BZ213" s="147"/>
      <c r="CA213" s="147"/>
      <c r="CB213" s="147"/>
      <c r="CC213" s="147"/>
      <c r="CD213" s="147"/>
      <c r="CE213" s="147"/>
      <c r="CF213" s="147"/>
      <c r="CG213" s="147"/>
      <c r="CH213" s="147"/>
      <c r="CI213" s="147"/>
      <c r="CJ213" s="147"/>
      <c r="CK213" s="147"/>
      <c r="CL213" s="147"/>
      <c r="CM213" s="147"/>
      <c r="CN213" s="147"/>
      <c r="CO213" s="147"/>
      <c r="CP213" s="147"/>
      <c r="CQ213" s="147"/>
      <c r="CR213" s="147"/>
      <c r="CS213" s="147"/>
      <c r="CT213" s="147"/>
      <c r="CU213" s="147"/>
      <c r="CV213" s="147"/>
      <c r="CW213" s="147"/>
      <c r="CX213" s="147"/>
      <c r="CY213" s="147"/>
      <c r="CZ213" s="147"/>
      <c r="DA213" s="147"/>
      <c r="DB213" s="147"/>
      <c r="DC213" s="147"/>
      <c r="DD213" s="147"/>
      <c r="DE213" s="147"/>
      <c r="DF213" s="147"/>
      <c r="DG213" s="147"/>
      <c r="DH213" s="147"/>
      <c r="DI213" s="147"/>
      <c r="DJ213" s="147"/>
      <c r="DK213" s="147"/>
      <c r="DL213" s="147"/>
      <c r="DM213" s="147"/>
      <c r="DN213" s="147"/>
      <c r="DO213" s="147"/>
      <c r="DP213" s="147"/>
      <c r="DQ213" s="147"/>
      <c r="DR213" s="147"/>
      <c r="DS213" s="147"/>
      <c r="DT213" s="147"/>
      <c r="DU213" s="147"/>
      <c r="DV213" s="147"/>
      <c r="DW213" s="147"/>
      <c r="DX213" s="147"/>
      <c r="DY213" s="147"/>
      <c r="DZ213" s="147"/>
      <c r="EA213" s="147"/>
      <c r="EB213" s="147"/>
      <c r="EC213" s="147"/>
      <c r="ED213" s="147"/>
      <c r="EE213" s="147"/>
      <c r="EF213" s="147"/>
      <c r="EG213" s="147"/>
      <c r="EH213" s="147"/>
      <c r="EI213" s="147"/>
      <c r="EJ213" s="147"/>
      <c r="EK213" s="147"/>
      <c r="EL213" s="147"/>
      <c r="EM213" s="147"/>
      <c r="EN213" s="147"/>
      <c r="EO213" s="147"/>
      <c r="EP213" s="147"/>
      <c r="EQ213" s="147"/>
      <c r="ER213" s="147"/>
      <c r="ES213" s="147"/>
      <c r="ET213" s="147"/>
      <c r="EU213" s="147"/>
      <c r="EV213" s="147"/>
      <c r="EW213" s="147"/>
      <c r="EX213" s="147"/>
      <c r="EY213" s="147"/>
      <c r="EZ213" s="147"/>
      <c r="FA213" s="147"/>
      <c r="FB213" s="147"/>
      <c r="FC213" s="147"/>
      <c r="FD213" s="147"/>
      <c r="FE213" s="147"/>
      <c r="FF213" s="147"/>
      <c r="FG213" s="147"/>
      <c r="FH213" s="147"/>
      <c r="FI213" s="147"/>
      <c r="FJ213" s="147"/>
      <c r="FK213" s="147"/>
      <c r="FL213" s="147"/>
      <c r="FM213" s="147"/>
      <c r="FN213" s="147"/>
      <c r="FO213" s="147"/>
      <c r="FP213" s="147"/>
      <c r="FQ213" s="147"/>
      <c r="FR213" s="147"/>
      <c r="FS213" s="147"/>
      <c r="FT213" s="147"/>
      <c r="FU213" s="147"/>
      <c r="FV213" s="147"/>
      <c r="FW213" s="147"/>
      <c r="FX213" s="147"/>
      <c r="FY213" s="147"/>
      <c r="FZ213" s="147"/>
      <c r="GA213" s="147"/>
      <c r="GB213" s="147"/>
      <c r="GC213" s="147"/>
      <c r="GD213" s="147"/>
      <c r="GE213" s="147"/>
      <c r="GF213" s="147"/>
      <c r="GG213" s="147"/>
      <c r="GH213" s="147"/>
      <c r="GI213" s="147"/>
      <c r="GJ213" s="147"/>
      <c r="GK213" s="147"/>
      <c r="GL213" s="147"/>
      <c r="GM213" s="147"/>
      <c r="GN213" s="147"/>
      <c r="GO213" s="147"/>
      <c r="GP213" s="147"/>
      <c r="GQ213" s="147"/>
      <c r="GR213" s="147"/>
      <c r="GS213" s="147"/>
      <c r="GT213" s="147"/>
      <c r="GU213" s="147"/>
      <c r="GV213" s="147"/>
      <c r="GW213" s="147"/>
      <c r="GX213" s="147"/>
      <c r="GY213" s="147"/>
      <c r="GZ213" s="147"/>
      <c r="HA213" s="147"/>
      <c r="HB213" s="147"/>
      <c r="HC213" s="147"/>
      <c r="HD213" s="147"/>
      <c r="HE213" s="147"/>
      <c r="HF213" s="147"/>
      <c r="HG213" s="147"/>
      <c r="HH213" s="147"/>
      <c r="HI213" s="147"/>
      <c r="HJ213" s="147"/>
      <c r="HK213" s="147"/>
      <c r="HL213" s="147"/>
      <c r="HM213" s="147"/>
      <c r="HN213" s="147"/>
      <c r="HO213" s="147"/>
      <c r="HP213" s="147"/>
      <c r="HQ213" s="147"/>
      <c r="HR213" s="147"/>
      <c r="HS213" s="147"/>
      <c r="HT213" s="147"/>
      <c r="HU213" s="147"/>
      <c r="HV213" s="147"/>
      <c r="HW213" s="147"/>
      <c r="HX213" s="147"/>
      <c r="HY213" s="147"/>
      <c r="HZ213" s="147"/>
      <c r="IA213" s="147"/>
      <c r="IB213" s="147"/>
      <c r="IC213" s="147"/>
      <c r="ID213" s="147"/>
      <c r="IE213" s="147"/>
      <c r="IF213" s="147"/>
      <c r="IG213" s="147"/>
      <c r="IH213" s="147"/>
      <c r="II213" s="147"/>
      <c r="IJ213" s="147"/>
      <c r="IK213" s="147"/>
      <c r="IL213" s="147"/>
      <c r="IM213" s="147"/>
      <c r="IN213" s="147"/>
      <c r="IO213" s="147"/>
      <c r="IP213" s="147"/>
      <c r="IQ213" s="147"/>
      <c r="IR213" s="147"/>
      <c r="IS213" s="147"/>
      <c r="IT213" s="147"/>
      <c r="IU213" s="147"/>
      <c r="IV213" s="147"/>
    </row>
    <row r="214" spans="1:256" ht="33">
      <c r="A214" s="674">
        <v>209</v>
      </c>
      <c r="B214" s="322"/>
      <c r="C214" s="322"/>
      <c r="D214" s="295" t="s">
        <v>1309</v>
      </c>
      <c r="E214" s="651">
        <v>500</v>
      </c>
      <c r="F214" s="147"/>
      <c r="G214" s="147"/>
      <c r="H214" s="147"/>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c r="BI214" s="147"/>
      <c r="BJ214" s="147"/>
      <c r="BK214" s="147"/>
      <c r="BL214" s="147"/>
      <c r="BM214" s="147"/>
      <c r="BN214" s="147"/>
      <c r="BO214" s="147"/>
      <c r="BP214" s="147"/>
      <c r="BQ214" s="147"/>
      <c r="BR214" s="147"/>
      <c r="BS214" s="147"/>
      <c r="BT214" s="147"/>
      <c r="BU214" s="147"/>
      <c r="BV214" s="147"/>
      <c r="BW214" s="147"/>
      <c r="BX214" s="147"/>
      <c r="BY214" s="147"/>
      <c r="BZ214" s="147"/>
      <c r="CA214" s="147"/>
      <c r="CB214" s="147"/>
      <c r="CC214" s="147"/>
      <c r="CD214" s="147"/>
      <c r="CE214" s="147"/>
      <c r="CF214" s="147"/>
      <c r="CG214" s="147"/>
      <c r="CH214" s="147"/>
      <c r="CI214" s="147"/>
      <c r="CJ214" s="147"/>
      <c r="CK214" s="147"/>
      <c r="CL214" s="147"/>
      <c r="CM214" s="147"/>
      <c r="CN214" s="147"/>
      <c r="CO214" s="147"/>
      <c r="CP214" s="147"/>
      <c r="CQ214" s="147"/>
      <c r="CR214" s="147"/>
      <c r="CS214" s="147"/>
      <c r="CT214" s="147"/>
      <c r="CU214" s="147"/>
      <c r="CV214" s="147"/>
      <c r="CW214" s="147"/>
      <c r="CX214" s="147"/>
      <c r="CY214" s="147"/>
      <c r="CZ214" s="147"/>
      <c r="DA214" s="147"/>
      <c r="DB214" s="147"/>
      <c r="DC214" s="147"/>
      <c r="DD214" s="147"/>
      <c r="DE214" s="147"/>
      <c r="DF214" s="147"/>
      <c r="DG214" s="147"/>
      <c r="DH214" s="147"/>
      <c r="DI214" s="147"/>
      <c r="DJ214" s="147"/>
      <c r="DK214" s="147"/>
      <c r="DL214" s="147"/>
      <c r="DM214" s="147"/>
      <c r="DN214" s="147"/>
      <c r="DO214" s="147"/>
      <c r="DP214" s="147"/>
      <c r="DQ214" s="147"/>
      <c r="DR214" s="147"/>
      <c r="DS214" s="147"/>
      <c r="DT214" s="147"/>
      <c r="DU214" s="147"/>
      <c r="DV214" s="147"/>
      <c r="DW214" s="147"/>
      <c r="DX214" s="147"/>
      <c r="DY214" s="147"/>
      <c r="DZ214" s="147"/>
      <c r="EA214" s="147"/>
      <c r="EB214" s="147"/>
      <c r="EC214" s="147"/>
      <c r="ED214" s="147"/>
      <c r="EE214" s="147"/>
      <c r="EF214" s="147"/>
      <c r="EG214" s="147"/>
      <c r="EH214" s="147"/>
      <c r="EI214" s="147"/>
      <c r="EJ214" s="147"/>
      <c r="EK214" s="147"/>
      <c r="EL214" s="147"/>
      <c r="EM214" s="147"/>
      <c r="EN214" s="147"/>
      <c r="EO214" s="147"/>
      <c r="EP214" s="147"/>
      <c r="EQ214" s="147"/>
      <c r="ER214" s="147"/>
      <c r="ES214" s="147"/>
      <c r="ET214" s="147"/>
      <c r="EU214" s="147"/>
      <c r="EV214" s="147"/>
      <c r="EW214" s="147"/>
      <c r="EX214" s="147"/>
      <c r="EY214" s="147"/>
      <c r="EZ214" s="147"/>
      <c r="FA214" s="147"/>
      <c r="FB214" s="147"/>
      <c r="FC214" s="147"/>
      <c r="FD214" s="147"/>
      <c r="FE214" s="147"/>
      <c r="FF214" s="147"/>
      <c r="FG214" s="147"/>
      <c r="FH214" s="147"/>
      <c r="FI214" s="147"/>
      <c r="FJ214" s="147"/>
      <c r="FK214" s="147"/>
      <c r="FL214" s="147"/>
      <c r="FM214" s="147"/>
      <c r="FN214" s="147"/>
      <c r="FO214" s="147"/>
      <c r="FP214" s="147"/>
      <c r="FQ214" s="147"/>
      <c r="FR214" s="147"/>
      <c r="FS214" s="147"/>
      <c r="FT214" s="147"/>
      <c r="FU214" s="147"/>
      <c r="FV214" s="147"/>
      <c r="FW214" s="147"/>
      <c r="FX214" s="147"/>
      <c r="FY214" s="147"/>
      <c r="FZ214" s="147"/>
      <c r="GA214" s="147"/>
      <c r="GB214" s="147"/>
      <c r="GC214" s="147"/>
      <c r="GD214" s="147"/>
      <c r="GE214" s="147"/>
      <c r="GF214" s="147"/>
      <c r="GG214" s="147"/>
      <c r="GH214" s="147"/>
      <c r="GI214" s="147"/>
      <c r="GJ214" s="147"/>
      <c r="GK214" s="147"/>
      <c r="GL214" s="147"/>
      <c r="GM214" s="147"/>
      <c r="GN214" s="147"/>
      <c r="GO214" s="147"/>
      <c r="GP214" s="147"/>
      <c r="GQ214" s="147"/>
      <c r="GR214" s="147"/>
      <c r="GS214" s="147"/>
      <c r="GT214" s="147"/>
      <c r="GU214" s="147"/>
      <c r="GV214" s="147"/>
      <c r="GW214" s="147"/>
      <c r="GX214" s="147"/>
      <c r="GY214" s="147"/>
      <c r="GZ214" s="147"/>
      <c r="HA214" s="147"/>
      <c r="HB214" s="147"/>
      <c r="HC214" s="147"/>
      <c r="HD214" s="147"/>
      <c r="HE214" s="147"/>
      <c r="HF214" s="147"/>
      <c r="HG214" s="147"/>
      <c r="HH214" s="147"/>
      <c r="HI214" s="147"/>
      <c r="HJ214" s="147"/>
      <c r="HK214" s="147"/>
      <c r="HL214" s="147"/>
      <c r="HM214" s="147"/>
      <c r="HN214" s="147"/>
      <c r="HO214" s="147"/>
      <c r="HP214" s="147"/>
      <c r="HQ214" s="147"/>
      <c r="HR214" s="147"/>
      <c r="HS214" s="147"/>
      <c r="HT214" s="147"/>
      <c r="HU214" s="147"/>
      <c r="HV214" s="147"/>
      <c r="HW214" s="147"/>
      <c r="HX214" s="147"/>
      <c r="HY214" s="147"/>
      <c r="HZ214" s="147"/>
      <c r="IA214" s="147"/>
      <c r="IB214" s="147"/>
      <c r="IC214" s="147"/>
      <c r="ID214" s="147"/>
      <c r="IE214" s="147"/>
      <c r="IF214" s="147"/>
      <c r="IG214" s="147"/>
      <c r="IH214" s="147"/>
      <c r="II214" s="147"/>
      <c r="IJ214" s="147"/>
      <c r="IK214" s="147"/>
      <c r="IL214" s="147"/>
      <c r="IM214" s="147"/>
      <c r="IN214" s="147"/>
      <c r="IO214" s="147"/>
      <c r="IP214" s="147"/>
      <c r="IQ214" s="147"/>
      <c r="IR214" s="147"/>
      <c r="IS214" s="147"/>
      <c r="IT214" s="147"/>
      <c r="IU214" s="147"/>
      <c r="IV214" s="147"/>
    </row>
    <row r="215" spans="1:256" ht="17.25">
      <c r="A215" s="674">
        <v>210</v>
      </c>
      <c r="B215" s="322"/>
      <c r="C215" s="322"/>
      <c r="D215" s="295" t="s">
        <v>747</v>
      </c>
      <c r="E215" s="651"/>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c r="BI215" s="147"/>
      <c r="BJ215" s="147"/>
      <c r="BK215" s="147"/>
      <c r="BL215" s="147"/>
      <c r="BM215" s="147"/>
      <c r="BN215" s="147"/>
      <c r="BO215" s="147"/>
      <c r="BP215" s="147"/>
      <c r="BQ215" s="147"/>
      <c r="BR215" s="147"/>
      <c r="BS215" s="147"/>
      <c r="BT215" s="147"/>
      <c r="BU215" s="147"/>
      <c r="BV215" s="147"/>
      <c r="BW215" s="147"/>
      <c r="BX215" s="147"/>
      <c r="BY215" s="147"/>
      <c r="BZ215" s="147"/>
      <c r="CA215" s="147"/>
      <c r="CB215" s="147"/>
      <c r="CC215" s="147"/>
      <c r="CD215" s="147"/>
      <c r="CE215" s="147"/>
      <c r="CF215" s="147"/>
      <c r="CG215" s="147"/>
      <c r="CH215" s="147"/>
      <c r="CI215" s="147"/>
      <c r="CJ215" s="147"/>
      <c r="CK215" s="147"/>
      <c r="CL215" s="147"/>
      <c r="CM215" s="147"/>
      <c r="CN215" s="147"/>
      <c r="CO215" s="147"/>
      <c r="CP215" s="147"/>
      <c r="CQ215" s="147"/>
      <c r="CR215" s="147"/>
      <c r="CS215" s="147"/>
      <c r="CT215" s="147"/>
      <c r="CU215" s="147"/>
      <c r="CV215" s="147"/>
      <c r="CW215" s="147"/>
      <c r="CX215" s="147"/>
      <c r="CY215" s="147"/>
      <c r="CZ215" s="147"/>
      <c r="DA215" s="147"/>
      <c r="DB215" s="147"/>
      <c r="DC215" s="147"/>
      <c r="DD215" s="147"/>
      <c r="DE215" s="147"/>
      <c r="DF215" s="147"/>
      <c r="DG215" s="147"/>
      <c r="DH215" s="147"/>
      <c r="DI215" s="147"/>
      <c r="DJ215" s="147"/>
      <c r="DK215" s="147"/>
      <c r="DL215" s="147"/>
      <c r="DM215" s="147"/>
      <c r="DN215" s="147"/>
      <c r="DO215" s="147"/>
      <c r="DP215" s="147"/>
      <c r="DQ215" s="147"/>
      <c r="DR215" s="147"/>
      <c r="DS215" s="147"/>
      <c r="DT215" s="147"/>
      <c r="DU215" s="147"/>
      <c r="DV215" s="147"/>
      <c r="DW215" s="147"/>
      <c r="DX215" s="147"/>
      <c r="DY215" s="147"/>
      <c r="DZ215" s="147"/>
      <c r="EA215" s="147"/>
      <c r="EB215" s="147"/>
      <c r="EC215" s="147"/>
      <c r="ED215" s="147"/>
      <c r="EE215" s="147"/>
      <c r="EF215" s="147"/>
      <c r="EG215" s="147"/>
      <c r="EH215" s="147"/>
      <c r="EI215" s="147"/>
      <c r="EJ215" s="147"/>
      <c r="EK215" s="147"/>
      <c r="EL215" s="147"/>
      <c r="EM215" s="147"/>
      <c r="EN215" s="147"/>
      <c r="EO215" s="147"/>
      <c r="EP215" s="147"/>
      <c r="EQ215" s="147"/>
      <c r="ER215" s="147"/>
      <c r="ES215" s="147"/>
      <c r="ET215" s="147"/>
      <c r="EU215" s="147"/>
      <c r="EV215" s="147"/>
      <c r="EW215" s="147"/>
      <c r="EX215" s="147"/>
      <c r="EY215" s="147"/>
      <c r="EZ215" s="147"/>
      <c r="FA215" s="147"/>
      <c r="FB215" s="147"/>
      <c r="FC215" s="147"/>
      <c r="FD215" s="147"/>
      <c r="FE215" s="147"/>
      <c r="FF215" s="147"/>
      <c r="FG215" s="147"/>
      <c r="FH215" s="147"/>
      <c r="FI215" s="147"/>
      <c r="FJ215" s="147"/>
      <c r="FK215" s="147"/>
      <c r="FL215" s="147"/>
      <c r="FM215" s="147"/>
      <c r="FN215" s="147"/>
      <c r="FO215" s="147"/>
      <c r="FP215" s="147"/>
      <c r="FQ215" s="147"/>
      <c r="FR215" s="147"/>
      <c r="FS215" s="147"/>
      <c r="FT215" s="147"/>
      <c r="FU215" s="147"/>
      <c r="FV215" s="147"/>
      <c r="FW215" s="147"/>
      <c r="FX215" s="147"/>
      <c r="FY215" s="147"/>
      <c r="FZ215" s="147"/>
      <c r="GA215" s="147"/>
      <c r="GB215" s="147"/>
      <c r="GC215" s="147"/>
      <c r="GD215" s="147"/>
      <c r="GE215" s="147"/>
      <c r="GF215" s="147"/>
      <c r="GG215" s="147"/>
      <c r="GH215" s="147"/>
      <c r="GI215" s="147"/>
      <c r="GJ215" s="147"/>
      <c r="GK215" s="147"/>
      <c r="GL215" s="147"/>
      <c r="GM215" s="147"/>
      <c r="GN215" s="147"/>
      <c r="GO215" s="147"/>
      <c r="GP215" s="147"/>
      <c r="GQ215" s="147"/>
      <c r="GR215" s="147"/>
      <c r="GS215" s="147"/>
      <c r="GT215" s="147"/>
      <c r="GU215" s="147"/>
      <c r="GV215" s="147"/>
      <c r="GW215" s="147"/>
      <c r="GX215" s="147"/>
      <c r="GY215" s="147"/>
      <c r="GZ215" s="147"/>
      <c r="HA215" s="147"/>
      <c r="HB215" s="147"/>
      <c r="HC215" s="147"/>
      <c r="HD215" s="147"/>
      <c r="HE215" s="147"/>
      <c r="HF215" s="147"/>
      <c r="HG215" s="147"/>
      <c r="HH215" s="147"/>
      <c r="HI215" s="147"/>
      <c r="HJ215" s="147"/>
      <c r="HK215" s="147"/>
      <c r="HL215" s="147"/>
      <c r="HM215" s="147"/>
      <c r="HN215" s="147"/>
      <c r="HO215" s="147"/>
      <c r="HP215" s="147"/>
      <c r="HQ215" s="147"/>
      <c r="HR215" s="147"/>
      <c r="HS215" s="147"/>
      <c r="HT215" s="147"/>
      <c r="HU215" s="147"/>
      <c r="HV215" s="147"/>
      <c r="HW215" s="147"/>
      <c r="HX215" s="147"/>
      <c r="HY215" s="147"/>
      <c r="HZ215" s="147"/>
      <c r="IA215" s="147"/>
      <c r="IB215" s="147"/>
      <c r="IC215" s="147"/>
      <c r="ID215" s="147"/>
      <c r="IE215" s="147"/>
      <c r="IF215" s="147"/>
      <c r="IG215" s="147"/>
      <c r="IH215" s="147"/>
      <c r="II215" s="147"/>
      <c r="IJ215" s="147"/>
      <c r="IK215" s="147"/>
      <c r="IL215" s="147"/>
      <c r="IM215" s="147"/>
      <c r="IN215" s="147"/>
      <c r="IO215" s="147"/>
      <c r="IP215" s="147"/>
      <c r="IQ215" s="147"/>
      <c r="IR215" s="147"/>
      <c r="IS215" s="147"/>
      <c r="IT215" s="147"/>
      <c r="IU215" s="147"/>
      <c r="IV215" s="147"/>
    </row>
    <row r="216" spans="1:256" ht="33">
      <c r="A216" s="674">
        <v>211</v>
      </c>
      <c r="B216" s="322"/>
      <c r="C216" s="322"/>
      <c r="D216" s="295" t="s">
        <v>1310</v>
      </c>
      <c r="E216" s="651">
        <v>200</v>
      </c>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c r="BO216" s="147"/>
      <c r="BP216" s="147"/>
      <c r="BQ216" s="147"/>
      <c r="BR216" s="147"/>
      <c r="BS216" s="147"/>
      <c r="BT216" s="147"/>
      <c r="BU216" s="147"/>
      <c r="BV216" s="147"/>
      <c r="BW216" s="147"/>
      <c r="BX216" s="147"/>
      <c r="BY216" s="147"/>
      <c r="BZ216" s="147"/>
      <c r="CA216" s="147"/>
      <c r="CB216" s="147"/>
      <c r="CC216" s="147"/>
      <c r="CD216" s="147"/>
      <c r="CE216" s="147"/>
      <c r="CF216" s="147"/>
      <c r="CG216" s="147"/>
      <c r="CH216" s="147"/>
      <c r="CI216" s="147"/>
      <c r="CJ216" s="147"/>
      <c r="CK216" s="147"/>
      <c r="CL216" s="147"/>
      <c r="CM216" s="147"/>
      <c r="CN216" s="147"/>
      <c r="CO216" s="147"/>
      <c r="CP216" s="147"/>
      <c r="CQ216" s="147"/>
      <c r="CR216" s="147"/>
      <c r="CS216" s="147"/>
      <c r="CT216" s="147"/>
      <c r="CU216" s="147"/>
      <c r="CV216" s="147"/>
      <c r="CW216" s="147"/>
      <c r="CX216" s="147"/>
      <c r="CY216" s="147"/>
      <c r="CZ216" s="147"/>
      <c r="DA216" s="147"/>
      <c r="DB216" s="147"/>
      <c r="DC216" s="147"/>
      <c r="DD216" s="147"/>
      <c r="DE216" s="147"/>
      <c r="DF216" s="147"/>
      <c r="DG216" s="147"/>
      <c r="DH216" s="147"/>
      <c r="DI216" s="147"/>
      <c r="DJ216" s="147"/>
      <c r="DK216" s="147"/>
      <c r="DL216" s="147"/>
      <c r="DM216" s="147"/>
      <c r="DN216" s="147"/>
      <c r="DO216" s="147"/>
      <c r="DP216" s="147"/>
      <c r="DQ216" s="147"/>
      <c r="DR216" s="147"/>
      <c r="DS216" s="147"/>
      <c r="DT216" s="147"/>
      <c r="DU216" s="147"/>
      <c r="DV216" s="147"/>
      <c r="DW216" s="147"/>
      <c r="DX216" s="147"/>
      <c r="DY216" s="147"/>
      <c r="DZ216" s="147"/>
      <c r="EA216" s="147"/>
      <c r="EB216" s="147"/>
      <c r="EC216" s="147"/>
      <c r="ED216" s="147"/>
      <c r="EE216" s="147"/>
      <c r="EF216" s="147"/>
      <c r="EG216" s="147"/>
      <c r="EH216" s="147"/>
      <c r="EI216" s="147"/>
      <c r="EJ216" s="147"/>
      <c r="EK216" s="147"/>
      <c r="EL216" s="147"/>
      <c r="EM216" s="147"/>
      <c r="EN216" s="147"/>
      <c r="EO216" s="147"/>
      <c r="EP216" s="147"/>
      <c r="EQ216" s="147"/>
      <c r="ER216" s="147"/>
      <c r="ES216" s="147"/>
      <c r="ET216" s="147"/>
      <c r="EU216" s="147"/>
      <c r="EV216" s="147"/>
      <c r="EW216" s="147"/>
      <c r="EX216" s="147"/>
      <c r="EY216" s="147"/>
      <c r="EZ216" s="147"/>
      <c r="FA216" s="147"/>
      <c r="FB216" s="147"/>
      <c r="FC216" s="147"/>
      <c r="FD216" s="147"/>
      <c r="FE216" s="147"/>
      <c r="FF216" s="147"/>
      <c r="FG216" s="147"/>
      <c r="FH216" s="147"/>
      <c r="FI216" s="147"/>
      <c r="FJ216" s="147"/>
      <c r="FK216" s="147"/>
      <c r="FL216" s="147"/>
      <c r="FM216" s="147"/>
      <c r="FN216" s="147"/>
      <c r="FO216" s="147"/>
      <c r="FP216" s="147"/>
      <c r="FQ216" s="147"/>
      <c r="FR216" s="147"/>
      <c r="FS216" s="147"/>
      <c r="FT216" s="147"/>
      <c r="FU216" s="147"/>
      <c r="FV216" s="147"/>
      <c r="FW216" s="147"/>
      <c r="FX216" s="147"/>
      <c r="FY216" s="147"/>
      <c r="FZ216" s="147"/>
      <c r="GA216" s="147"/>
      <c r="GB216" s="147"/>
      <c r="GC216" s="147"/>
      <c r="GD216" s="147"/>
      <c r="GE216" s="147"/>
      <c r="GF216" s="147"/>
      <c r="GG216" s="147"/>
      <c r="GH216" s="147"/>
      <c r="GI216" s="147"/>
      <c r="GJ216" s="147"/>
      <c r="GK216" s="147"/>
      <c r="GL216" s="147"/>
      <c r="GM216" s="147"/>
      <c r="GN216" s="147"/>
      <c r="GO216" s="147"/>
      <c r="GP216" s="147"/>
      <c r="GQ216" s="147"/>
      <c r="GR216" s="147"/>
      <c r="GS216" s="147"/>
      <c r="GT216" s="147"/>
      <c r="GU216" s="147"/>
      <c r="GV216" s="147"/>
      <c r="GW216" s="147"/>
      <c r="GX216" s="147"/>
      <c r="GY216" s="147"/>
      <c r="GZ216" s="147"/>
      <c r="HA216" s="147"/>
      <c r="HB216" s="147"/>
      <c r="HC216" s="147"/>
      <c r="HD216" s="147"/>
      <c r="HE216" s="147"/>
      <c r="HF216" s="147"/>
      <c r="HG216" s="147"/>
      <c r="HH216" s="147"/>
      <c r="HI216" s="147"/>
      <c r="HJ216" s="147"/>
      <c r="HK216" s="147"/>
      <c r="HL216" s="147"/>
      <c r="HM216" s="147"/>
      <c r="HN216" s="147"/>
      <c r="HO216" s="147"/>
      <c r="HP216" s="147"/>
      <c r="HQ216" s="147"/>
      <c r="HR216" s="147"/>
      <c r="HS216" s="147"/>
      <c r="HT216" s="147"/>
      <c r="HU216" s="147"/>
      <c r="HV216" s="147"/>
      <c r="HW216" s="147"/>
      <c r="HX216" s="147"/>
      <c r="HY216" s="147"/>
      <c r="HZ216" s="147"/>
      <c r="IA216" s="147"/>
      <c r="IB216" s="147"/>
      <c r="IC216" s="147"/>
      <c r="ID216" s="147"/>
      <c r="IE216" s="147"/>
      <c r="IF216" s="147"/>
      <c r="IG216" s="147"/>
      <c r="IH216" s="147"/>
      <c r="II216" s="147"/>
      <c r="IJ216" s="147"/>
      <c r="IK216" s="147"/>
      <c r="IL216" s="147"/>
      <c r="IM216" s="147"/>
      <c r="IN216" s="147"/>
      <c r="IO216" s="147"/>
      <c r="IP216" s="147"/>
      <c r="IQ216" s="147"/>
      <c r="IR216" s="147"/>
      <c r="IS216" s="147"/>
      <c r="IT216" s="147"/>
      <c r="IU216" s="147"/>
      <c r="IV216" s="147"/>
    </row>
    <row r="217" spans="1:256" ht="17.25">
      <c r="A217" s="674">
        <v>212</v>
      </c>
      <c r="B217" s="322"/>
      <c r="C217" s="322"/>
      <c r="D217" s="295" t="s">
        <v>748</v>
      </c>
      <c r="E217" s="651"/>
      <c r="F217" s="147"/>
      <c r="G217" s="147"/>
      <c r="H217" s="147"/>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c r="BI217" s="147"/>
      <c r="BJ217" s="147"/>
      <c r="BK217" s="147"/>
      <c r="BL217" s="147"/>
      <c r="BM217" s="147"/>
      <c r="BN217" s="147"/>
      <c r="BO217" s="147"/>
      <c r="BP217" s="147"/>
      <c r="BQ217" s="147"/>
      <c r="BR217" s="147"/>
      <c r="BS217" s="147"/>
      <c r="BT217" s="147"/>
      <c r="BU217" s="147"/>
      <c r="BV217" s="147"/>
      <c r="BW217" s="147"/>
      <c r="BX217" s="147"/>
      <c r="BY217" s="147"/>
      <c r="BZ217" s="147"/>
      <c r="CA217" s="147"/>
      <c r="CB217" s="147"/>
      <c r="CC217" s="147"/>
      <c r="CD217" s="147"/>
      <c r="CE217" s="147"/>
      <c r="CF217" s="147"/>
      <c r="CG217" s="147"/>
      <c r="CH217" s="147"/>
      <c r="CI217" s="147"/>
      <c r="CJ217" s="147"/>
      <c r="CK217" s="147"/>
      <c r="CL217" s="147"/>
      <c r="CM217" s="147"/>
      <c r="CN217" s="147"/>
      <c r="CO217" s="147"/>
      <c r="CP217" s="147"/>
      <c r="CQ217" s="147"/>
      <c r="CR217" s="147"/>
      <c r="CS217" s="147"/>
      <c r="CT217" s="147"/>
      <c r="CU217" s="147"/>
      <c r="CV217" s="147"/>
      <c r="CW217" s="147"/>
      <c r="CX217" s="147"/>
      <c r="CY217" s="147"/>
      <c r="CZ217" s="147"/>
      <c r="DA217" s="147"/>
      <c r="DB217" s="147"/>
      <c r="DC217" s="147"/>
      <c r="DD217" s="147"/>
      <c r="DE217" s="147"/>
      <c r="DF217" s="147"/>
      <c r="DG217" s="147"/>
      <c r="DH217" s="147"/>
      <c r="DI217" s="147"/>
      <c r="DJ217" s="147"/>
      <c r="DK217" s="147"/>
      <c r="DL217" s="147"/>
      <c r="DM217" s="147"/>
      <c r="DN217" s="147"/>
      <c r="DO217" s="147"/>
      <c r="DP217" s="147"/>
      <c r="DQ217" s="147"/>
      <c r="DR217" s="147"/>
      <c r="DS217" s="147"/>
      <c r="DT217" s="147"/>
      <c r="DU217" s="147"/>
      <c r="DV217" s="147"/>
      <c r="DW217" s="147"/>
      <c r="DX217" s="147"/>
      <c r="DY217" s="147"/>
      <c r="DZ217" s="147"/>
      <c r="EA217" s="147"/>
      <c r="EB217" s="147"/>
      <c r="EC217" s="147"/>
      <c r="ED217" s="147"/>
      <c r="EE217" s="147"/>
      <c r="EF217" s="147"/>
      <c r="EG217" s="147"/>
      <c r="EH217" s="147"/>
      <c r="EI217" s="147"/>
      <c r="EJ217" s="147"/>
      <c r="EK217" s="147"/>
      <c r="EL217" s="147"/>
      <c r="EM217" s="147"/>
      <c r="EN217" s="147"/>
      <c r="EO217" s="147"/>
      <c r="EP217" s="147"/>
      <c r="EQ217" s="147"/>
      <c r="ER217" s="147"/>
      <c r="ES217" s="147"/>
      <c r="ET217" s="147"/>
      <c r="EU217" s="147"/>
      <c r="EV217" s="147"/>
      <c r="EW217" s="147"/>
      <c r="EX217" s="147"/>
      <c r="EY217" s="147"/>
      <c r="EZ217" s="147"/>
      <c r="FA217" s="147"/>
      <c r="FB217" s="147"/>
      <c r="FC217" s="147"/>
      <c r="FD217" s="147"/>
      <c r="FE217" s="147"/>
      <c r="FF217" s="147"/>
      <c r="FG217" s="147"/>
      <c r="FH217" s="147"/>
      <c r="FI217" s="147"/>
      <c r="FJ217" s="147"/>
      <c r="FK217" s="147"/>
      <c r="FL217" s="147"/>
      <c r="FM217" s="147"/>
      <c r="FN217" s="147"/>
      <c r="FO217" s="147"/>
      <c r="FP217" s="147"/>
      <c r="FQ217" s="147"/>
      <c r="FR217" s="147"/>
      <c r="FS217" s="147"/>
      <c r="FT217" s="147"/>
      <c r="FU217" s="147"/>
      <c r="FV217" s="147"/>
      <c r="FW217" s="147"/>
      <c r="FX217" s="147"/>
      <c r="FY217" s="147"/>
      <c r="FZ217" s="147"/>
      <c r="GA217" s="147"/>
      <c r="GB217" s="147"/>
      <c r="GC217" s="147"/>
      <c r="GD217" s="147"/>
      <c r="GE217" s="147"/>
      <c r="GF217" s="147"/>
      <c r="GG217" s="147"/>
      <c r="GH217" s="147"/>
      <c r="GI217" s="147"/>
      <c r="GJ217" s="147"/>
      <c r="GK217" s="147"/>
      <c r="GL217" s="147"/>
      <c r="GM217" s="147"/>
      <c r="GN217" s="147"/>
      <c r="GO217" s="147"/>
      <c r="GP217" s="147"/>
      <c r="GQ217" s="147"/>
      <c r="GR217" s="147"/>
      <c r="GS217" s="147"/>
      <c r="GT217" s="147"/>
      <c r="GU217" s="147"/>
      <c r="GV217" s="147"/>
      <c r="GW217" s="147"/>
      <c r="GX217" s="147"/>
      <c r="GY217" s="147"/>
      <c r="GZ217" s="147"/>
      <c r="HA217" s="147"/>
      <c r="HB217" s="147"/>
      <c r="HC217" s="147"/>
      <c r="HD217" s="147"/>
      <c r="HE217" s="147"/>
      <c r="HF217" s="147"/>
      <c r="HG217" s="147"/>
      <c r="HH217" s="147"/>
      <c r="HI217" s="147"/>
      <c r="HJ217" s="147"/>
      <c r="HK217" s="147"/>
      <c r="HL217" s="147"/>
      <c r="HM217" s="147"/>
      <c r="HN217" s="147"/>
      <c r="HO217" s="147"/>
      <c r="HP217" s="147"/>
      <c r="HQ217" s="147"/>
      <c r="HR217" s="147"/>
      <c r="HS217" s="147"/>
      <c r="HT217" s="147"/>
      <c r="HU217" s="147"/>
      <c r="HV217" s="147"/>
      <c r="HW217" s="147"/>
      <c r="HX217" s="147"/>
      <c r="HY217" s="147"/>
      <c r="HZ217" s="147"/>
      <c r="IA217" s="147"/>
      <c r="IB217" s="147"/>
      <c r="IC217" s="147"/>
      <c r="ID217" s="147"/>
      <c r="IE217" s="147"/>
      <c r="IF217" s="147"/>
      <c r="IG217" s="147"/>
      <c r="IH217" s="147"/>
      <c r="II217" s="147"/>
      <c r="IJ217" s="147"/>
      <c r="IK217" s="147"/>
      <c r="IL217" s="147"/>
      <c r="IM217" s="147"/>
      <c r="IN217" s="147"/>
      <c r="IO217" s="147"/>
      <c r="IP217" s="147"/>
      <c r="IQ217" s="147"/>
      <c r="IR217" s="147"/>
      <c r="IS217" s="147"/>
      <c r="IT217" s="147"/>
      <c r="IU217" s="147"/>
      <c r="IV217" s="147"/>
    </row>
    <row r="218" spans="1:256" ht="17.25">
      <c r="A218" s="674">
        <v>213</v>
      </c>
      <c r="B218" s="322"/>
      <c r="C218" s="322"/>
      <c r="D218" s="295" t="s">
        <v>1311</v>
      </c>
      <c r="E218" s="651">
        <v>100</v>
      </c>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147"/>
      <c r="BS218" s="147"/>
      <c r="BT218" s="147"/>
      <c r="BU218" s="147"/>
      <c r="BV218" s="147"/>
      <c r="BW218" s="147"/>
      <c r="BX218" s="147"/>
      <c r="BY218" s="147"/>
      <c r="BZ218" s="147"/>
      <c r="CA218" s="147"/>
      <c r="CB218" s="147"/>
      <c r="CC218" s="147"/>
      <c r="CD218" s="147"/>
      <c r="CE218" s="147"/>
      <c r="CF218" s="147"/>
      <c r="CG218" s="147"/>
      <c r="CH218" s="147"/>
      <c r="CI218" s="147"/>
      <c r="CJ218" s="147"/>
      <c r="CK218" s="147"/>
      <c r="CL218" s="147"/>
      <c r="CM218" s="147"/>
      <c r="CN218" s="147"/>
      <c r="CO218" s="147"/>
      <c r="CP218" s="147"/>
      <c r="CQ218" s="147"/>
      <c r="CR218" s="147"/>
      <c r="CS218" s="147"/>
      <c r="CT218" s="147"/>
      <c r="CU218" s="147"/>
      <c r="CV218" s="147"/>
      <c r="CW218" s="147"/>
      <c r="CX218" s="147"/>
      <c r="CY218" s="147"/>
      <c r="CZ218" s="147"/>
      <c r="DA218" s="147"/>
      <c r="DB218" s="147"/>
      <c r="DC218" s="147"/>
      <c r="DD218" s="147"/>
      <c r="DE218" s="147"/>
      <c r="DF218" s="147"/>
      <c r="DG218" s="147"/>
      <c r="DH218" s="147"/>
      <c r="DI218" s="147"/>
      <c r="DJ218" s="147"/>
      <c r="DK218" s="147"/>
      <c r="DL218" s="147"/>
      <c r="DM218" s="147"/>
      <c r="DN218" s="147"/>
      <c r="DO218" s="147"/>
      <c r="DP218" s="147"/>
      <c r="DQ218" s="147"/>
      <c r="DR218" s="147"/>
      <c r="DS218" s="147"/>
      <c r="DT218" s="147"/>
      <c r="DU218" s="147"/>
      <c r="DV218" s="147"/>
      <c r="DW218" s="147"/>
      <c r="DX218" s="147"/>
      <c r="DY218" s="147"/>
      <c r="DZ218" s="147"/>
      <c r="EA218" s="147"/>
      <c r="EB218" s="147"/>
      <c r="EC218" s="147"/>
      <c r="ED218" s="147"/>
      <c r="EE218" s="147"/>
      <c r="EF218" s="147"/>
      <c r="EG218" s="147"/>
      <c r="EH218" s="147"/>
      <c r="EI218" s="147"/>
      <c r="EJ218" s="147"/>
      <c r="EK218" s="147"/>
      <c r="EL218" s="147"/>
      <c r="EM218" s="147"/>
      <c r="EN218" s="147"/>
      <c r="EO218" s="147"/>
      <c r="EP218" s="147"/>
      <c r="EQ218" s="147"/>
      <c r="ER218" s="147"/>
      <c r="ES218" s="147"/>
      <c r="ET218" s="147"/>
      <c r="EU218" s="147"/>
      <c r="EV218" s="147"/>
      <c r="EW218" s="147"/>
      <c r="EX218" s="147"/>
      <c r="EY218" s="147"/>
      <c r="EZ218" s="147"/>
      <c r="FA218" s="147"/>
      <c r="FB218" s="147"/>
      <c r="FC218" s="147"/>
      <c r="FD218" s="147"/>
      <c r="FE218" s="147"/>
      <c r="FF218" s="147"/>
      <c r="FG218" s="147"/>
      <c r="FH218" s="147"/>
      <c r="FI218" s="147"/>
      <c r="FJ218" s="147"/>
      <c r="FK218" s="147"/>
      <c r="FL218" s="147"/>
      <c r="FM218" s="147"/>
      <c r="FN218" s="147"/>
      <c r="FO218" s="147"/>
      <c r="FP218" s="147"/>
      <c r="FQ218" s="147"/>
      <c r="FR218" s="147"/>
      <c r="FS218" s="147"/>
      <c r="FT218" s="147"/>
      <c r="FU218" s="147"/>
      <c r="FV218" s="147"/>
      <c r="FW218" s="147"/>
      <c r="FX218" s="147"/>
      <c r="FY218" s="147"/>
      <c r="FZ218" s="147"/>
      <c r="GA218" s="147"/>
      <c r="GB218" s="147"/>
      <c r="GC218" s="147"/>
      <c r="GD218" s="147"/>
      <c r="GE218" s="147"/>
      <c r="GF218" s="147"/>
      <c r="GG218" s="147"/>
      <c r="GH218" s="147"/>
      <c r="GI218" s="147"/>
      <c r="GJ218" s="147"/>
      <c r="GK218" s="147"/>
      <c r="GL218" s="147"/>
      <c r="GM218" s="147"/>
      <c r="GN218" s="147"/>
      <c r="GO218" s="147"/>
      <c r="GP218" s="147"/>
      <c r="GQ218" s="147"/>
      <c r="GR218" s="147"/>
      <c r="GS218" s="147"/>
      <c r="GT218" s="147"/>
      <c r="GU218" s="147"/>
      <c r="GV218" s="147"/>
      <c r="GW218" s="147"/>
      <c r="GX218" s="147"/>
      <c r="GY218" s="147"/>
      <c r="GZ218" s="147"/>
      <c r="HA218" s="147"/>
      <c r="HB218" s="147"/>
      <c r="HC218" s="147"/>
      <c r="HD218" s="147"/>
      <c r="HE218" s="147"/>
      <c r="HF218" s="147"/>
      <c r="HG218" s="147"/>
      <c r="HH218" s="147"/>
      <c r="HI218" s="147"/>
      <c r="HJ218" s="147"/>
      <c r="HK218" s="147"/>
      <c r="HL218" s="147"/>
      <c r="HM218" s="147"/>
      <c r="HN218" s="147"/>
      <c r="HO218" s="147"/>
      <c r="HP218" s="147"/>
      <c r="HQ218" s="147"/>
      <c r="HR218" s="147"/>
      <c r="HS218" s="147"/>
      <c r="HT218" s="147"/>
      <c r="HU218" s="147"/>
      <c r="HV218" s="147"/>
      <c r="HW218" s="147"/>
      <c r="HX218" s="147"/>
      <c r="HY218" s="147"/>
      <c r="HZ218" s="147"/>
      <c r="IA218" s="147"/>
      <c r="IB218" s="147"/>
      <c r="IC218" s="147"/>
      <c r="ID218" s="147"/>
      <c r="IE218" s="147"/>
      <c r="IF218" s="147"/>
      <c r="IG218" s="147"/>
      <c r="IH218" s="147"/>
      <c r="II218" s="147"/>
      <c r="IJ218" s="147"/>
      <c r="IK218" s="147"/>
      <c r="IL218" s="147"/>
      <c r="IM218" s="147"/>
      <c r="IN218" s="147"/>
      <c r="IO218" s="147"/>
      <c r="IP218" s="147"/>
      <c r="IQ218" s="147"/>
      <c r="IR218" s="147"/>
      <c r="IS218" s="147"/>
      <c r="IT218" s="147"/>
      <c r="IU218" s="147"/>
      <c r="IV218" s="147"/>
    </row>
    <row r="219" spans="1:256" ht="17.25">
      <c r="A219" s="674">
        <v>214</v>
      </c>
      <c r="B219" s="322"/>
      <c r="C219" s="322"/>
      <c r="D219" s="295" t="s">
        <v>749</v>
      </c>
      <c r="E219" s="651"/>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c r="BR219" s="147"/>
      <c r="BS219" s="147"/>
      <c r="BT219" s="147"/>
      <c r="BU219" s="147"/>
      <c r="BV219" s="147"/>
      <c r="BW219" s="147"/>
      <c r="BX219" s="147"/>
      <c r="BY219" s="147"/>
      <c r="BZ219" s="147"/>
      <c r="CA219" s="147"/>
      <c r="CB219" s="147"/>
      <c r="CC219" s="147"/>
      <c r="CD219" s="147"/>
      <c r="CE219" s="147"/>
      <c r="CF219" s="147"/>
      <c r="CG219" s="147"/>
      <c r="CH219" s="147"/>
      <c r="CI219" s="147"/>
      <c r="CJ219" s="147"/>
      <c r="CK219" s="147"/>
      <c r="CL219" s="147"/>
      <c r="CM219" s="147"/>
      <c r="CN219" s="147"/>
      <c r="CO219" s="147"/>
      <c r="CP219" s="147"/>
      <c r="CQ219" s="147"/>
      <c r="CR219" s="147"/>
      <c r="CS219" s="147"/>
      <c r="CT219" s="147"/>
      <c r="CU219" s="147"/>
      <c r="CV219" s="147"/>
      <c r="CW219" s="147"/>
      <c r="CX219" s="147"/>
      <c r="CY219" s="147"/>
      <c r="CZ219" s="147"/>
      <c r="DA219" s="147"/>
      <c r="DB219" s="147"/>
      <c r="DC219" s="147"/>
      <c r="DD219" s="147"/>
      <c r="DE219" s="147"/>
      <c r="DF219" s="147"/>
      <c r="DG219" s="147"/>
      <c r="DH219" s="147"/>
      <c r="DI219" s="147"/>
      <c r="DJ219" s="147"/>
      <c r="DK219" s="147"/>
      <c r="DL219" s="147"/>
      <c r="DM219" s="147"/>
      <c r="DN219" s="147"/>
      <c r="DO219" s="147"/>
      <c r="DP219" s="147"/>
      <c r="DQ219" s="147"/>
      <c r="DR219" s="147"/>
      <c r="DS219" s="147"/>
      <c r="DT219" s="147"/>
      <c r="DU219" s="147"/>
      <c r="DV219" s="147"/>
      <c r="DW219" s="147"/>
      <c r="DX219" s="147"/>
      <c r="DY219" s="147"/>
      <c r="DZ219" s="147"/>
      <c r="EA219" s="147"/>
      <c r="EB219" s="147"/>
      <c r="EC219" s="147"/>
      <c r="ED219" s="147"/>
      <c r="EE219" s="147"/>
      <c r="EF219" s="147"/>
      <c r="EG219" s="147"/>
      <c r="EH219" s="147"/>
      <c r="EI219" s="147"/>
      <c r="EJ219" s="147"/>
      <c r="EK219" s="147"/>
      <c r="EL219" s="147"/>
      <c r="EM219" s="147"/>
      <c r="EN219" s="147"/>
      <c r="EO219" s="147"/>
      <c r="EP219" s="147"/>
      <c r="EQ219" s="147"/>
      <c r="ER219" s="147"/>
      <c r="ES219" s="147"/>
      <c r="ET219" s="147"/>
      <c r="EU219" s="147"/>
      <c r="EV219" s="147"/>
      <c r="EW219" s="147"/>
      <c r="EX219" s="147"/>
      <c r="EY219" s="147"/>
      <c r="EZ219" s="147"/>
      <c r="FA219" s="147"/>
      <c r="FB219" s="147"/>
      <c r="FC219" s="147"/>
      <c r="FD219" s="147"/>
      <c r="FE219" s="147"/>
      <c r="FF219" s="147"/>
      <c r="FG219" s="147"/>
      <c r="FH219" s="147"/>
      <c r="FI219" s="147"/>
      <c r="FJ219" s="147"/>
      <c r="FK219" s="147"/>
      <c r="FL219" s="147"/>
      <c r="FM219" s="147"/>
      <c r="FN219" s="147"/>
      <c r="FO219" s="147"/>
      <c r="FP219" s="147"/>
      <c r="FQ219" s="147"/>
      <c r="FR219" s="147"/>
      <c r="FS219" s="147"/>
      <c r="FT219" s="147"/>
      <c r="FU219" s="147"/>
      <c r="FV219" s="147"/>
      <c r="FW219" s="147"/>
      <c r="FX219" s="147"/>
      <c r="FY219" s="147"/>
      <c r="FZ219" s="147"/>
      <c r="GA219" s="147"/>
      <c r="GB219" s="147"/>
      <c r="GC219" s="147"/>
      <c r="GD219" s="147"/>
      <c r="GE219" s="147"/>
      <c r="GF219" s="147"/>
      <c r="GG219" s="147"/>
      <c r="GH219" s="147"/>
      <c r="GI219" s="147"/>
      <c r="GJ219" s="147"/>
      <c r="GK219" s="147"/>
      <c r="GL219" s="147"/>
      <c r="GM219" s="147"/>
      <c r="GN219" s="147"/>
      <c r="GO219" s="147"/>
      <c r="GP219" s="147"/>
      <c r="GQ219" s="147"/>
      <c r="GR219" s="147"/>
      <c r="GS219" s="147"/>
      <c r="GT219" s="147"/>
      <c r="GU219" s="147"/>
      <c r="GV219" s="147"/>
      <c r="GW219" s="147"/>
      <c r="GX219" s="147"/>
      <c r="GY219" s="147"/>
      <c r="GZ219" s="147"/>
      <c r="HA219" s="147"/>
      <c r="HB219" s="147"/>
      <c r="HC219" s="147"/>
      <c r="HD219" s="147"/>
      <c r="HE219" s="147"/>
      <c r="HF219" s="147"/>
      <c r="HG219" s="147"/>
      <c r="HH219" s="147"/>
      <c r="HI219" s="147"/>
      <c r="HJ219" s="147"/>
      <c r="HK219" s="147"/>
      <c r="HL219" s="147"/>
      <c r="HM219" s="147"/>
      <c r="HN219" s="147"/>
      <c r="HO219" s="147"/>
      <c r="HP219" s="147"/>
      <c r="HQ219" s="147"/>
      <c r="HR219" s="147"/>
      <c r="HS219" s="147"/>
      <c r="HT219" s="147"/>
      <c r="HU219" s="147"/>
      <c r="HV219" s="147"/>
      <c r="HW219" s="147"/>
      <c r="HX219" s="147"/>
      <c r="HY219" s="147"/>
      <c r="HZ219" s="147"/>
      <c r="IA219" s="147"/>
      <c r="IB219" s="147"/>
      <c r="IC219" s="147"/>
      <c r="ID219" s="147"/>
      <c r="IE219" s="147"/>
      <c r="IF219" s="147"/>
      <c r="IG219" s="147"/>
      <c r="IH219" s="147"/>
      <c r="II219" s="147"/>
      <c r="IJ219" s="147"/>
      <c r="IK219" s="147"/>
      <c r="IL219" s="147"/>
      <c r="IM219" s="147"/>
      <c r="IN219" s="147"/>
      <c r="IO219" s="147"/>
      <c r="IP219" s="147"/>
      <c r="IQ219" s="147"/>
      <c r="IR219" s="147"/>
      <c r="IS219" s="147"/>
      <c r="IT219" s="147"/>
      <c r="IU219" s="147"/>
      <c r="IV219" s="147"/>
    </row>
    <row r="220" spans="1:256" ht="17.25">
      <c r="A220" s="674">
        <v>215</v>
      </c>
      <c r="B220" s="322"/>
      <c r="C220" s="322"/>
      <c r="D220" s="295" t="s">
        <v>1314</v>
      </c>
      <c r="E220" s="651">
        <v>200</v>
      </c>
      <c r="F220" s="147"/>
      <c r="G220" s="147"/>
      <c r="H220" s="147"/>
      <c r="I220" s="147"/>
      <c r="J220" s="147"/>
      <c r="K220" s="147"/>
      <c r="L220" s="14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c r="BI220" s="147"/>
      <c r="BJ220" s="147"/>
      <c r="BK220" s="147"/>
      <c r="BL220" s="147"/>
      <c r="BM220" s="147"/>
      <c r="BN220" s="147"/>
      <c r="BO220" s="147"/>
      <c r="BP220" s="147"/>
      <c r="BQ220" s="147"/>
      <c r="BR220" s="147"/>
      <c r="BS220" s="147"/>
      <c r="BT220" s="147"/>
      <c r="BU220" s="147"/>
      <c r="BV220" s="147"/>
      <c r="BW220" s="147"/>
      <c r="BX220" s="147"/>
      <c r="BY220" s="147"/>
      <c r="BZ220" s="147"/>
      <c r="CA220" s="147"/>
      <c r="CB220" s="147"/>
      <c r="CC220" s="147"/>
      <c r="CD220" s="147"/>
      <c r="CE220" s="147"/>
      <c r="CF220" s="147"/>
      <c r="CG220" s="147"/>
      <c r="CH220" s="147"/>
      <c r="CI220" s="147"/>
      <c r="CJ220" s="147"/>
      <c r="CK220" s="147"/>
      <c r="CL220" s="147"/>
      <c r="CM220" s="147"/>
      <c r="CN220" s="147"/>
      <c r="CO220" s="147"/>
      <c r="CP220" s="147"/>
      <c r="CQ220" s="147"/>
      <c r="CR220" s="147"/>
      <c r="CS220" s="147"/>
      <c r="CT220" s="147"/>
      <c r="CU220" s="147"/>
      <c r="CV220" s="147"/>
      <c r="CW220" s="147"/>
      <c r="CX220" s="147"/>
      <c r="CY220" s="147"/>
      <c r="CZ220" s="147"/>
      <c r="DA220" s="147"/>
      <c r="DB220" s="147"/>
      <c r="DC220" s="147"/>
      <c r="DD220" s="147"/>
      <c r="DE220" s="147"/>
      <c r="DF220" s="147"/>
      <c r="DG220" s="147"/>
      <c r="DH220" s="147"/>
      <c r="DI220" s="147"/>
      <c r="DJ220" s="147"/>
      <c r="DK220" s="147"/>
      <c r="DL220" s="147"/>
      <c r="DM220" s="147"/>
      <c r="DN220" s="147"/>
      <c r="DO220" s="147"/>
      <c r="DP220" s="147"/>
      <c r="DQ220" s="147"/>
      <c r="DR220" s="147"/>
      <c r="DS220" s="147"/>
      <c r="DT220" s="147"/>
      <c r="DU220" s="147"/>
      <c r="DV220" s="147"/>
      <c r="DW220" s="147"/>
      <c r="DX220" s="147"/>
      <c r="DY220" s="147"/>
      <c r="DZ220" s="147"/>
      <c r="EA220" s="147"/>
      <c r="EB220" s="147"/>
      <c r="EC220" s="147"/>
      <c r="ED220" s="147"/>
      <c r="EE220" s="147"/>
      <c r="EF220" s="147"/>
      <c r="EG220" s="147"/>
      <c r="EH220" s="147"/>
      <c r="EI220" s="147"/>
      <c r="EJ220" s="147"/>
      <c r="EK220" s="147"/>
      <c r="EL220" s="147"/>
      <c r="EM220" s="147"/>
      <c r="EN220" s="147"/>
      <c r="EO220" s="147"/>
      <c r="EP220" s="147"/>
      <c r="EQ220" s="147"/>
      <c r="ER220" s="147"/>
      <c r="ES220" s="147"/>
      <c r="ET220" s="147"/>
      <c r="EU220" s="147"/>
      <c r="EV220" s="147"/>
      <c r="EW220" s="147"/>
      <c r="EX220" s="147"/>
      <c r="EY220" s="147"/>
      <c r="EZ220" s="147"/>
      <c r="FA220" s="147"/>
      <c r="FB220" s="147"/>
      <c r="FC220" s="147"/>
      <c r="FD220" s="147"/>
      <c r="FE220" s="147"/>
      <c r="FF220" s="147"/>
      <c r="FG220" s="147"/>
      <c r="FH220" s="147"/>
      <c r="FI220" s="147"/>
      <c r="FJ220" s="147"/>
      <c r="FK220" s="147"/>
      <c r="FL220" s="147"/>
      <c r="FM220" s="147"/>
      <c r="FN220" s="147"/>
      <c r="FO220" s="147"/>
      <c r="FP220" s="147"/>
      <c r="FQ220" s="147"/>
      <c r="FR220" s="147"/>
      <c r="FS220" s="147"/>
      <c r="FT220" s="147"/>
      <c r="FU220" s="147"/>
      <c r="FV220" s="147"/>
      <c r="FW220" s="147"/>
      <c r="FX220" s="147"/>
      <c r="FY220" s="147"/>
      <c r="FZ220" s="147"/>
      <c r="GA220" s="147"/>
      <c r="GB220" s="147"/>
      <c r="GC220" s="147"/>
      <c r="GD220" s="147"/>
      <c r="GE220" s="147"/>
      <c r="GF220" s="147"/>
      <c r="GG220" s="147"/>
      <c r="GH220" s="147"/>
      <c r="GI220" s="147"/>
      <c r="GJ220" s="147"/>
      <c r="GK220" s="147"/>
      <c r="GL220" s="147"/>
      <c r="GM220" s="147"/>
      <c r="GN220" s="147"/>
      <c r="GO220" s="147"/>
      <c r="GP220" s="147"/>
      <c r="GQ220" s="147"/>
      <c r="GR220" s="147"/>
      <c r="GS220" s="147"/>
      <c r="GT220" s="147"/>
      <c r="GU220" s="147"/>
      <c r="GV220" s="147"/>
      <c r="GW220" s="147"/>
      <c r="GX220" s="147"/>
      <c r="GY220" s="147"/>
      <c r="GZ220" s="147"/>
      <c r="HA220" s="147"/>
      <c r="HB220" s="147"/>
      <c r="HC220" s="147"/>
      <c r="HD220" s="147"/>
      <c r="HE220" s="147"/>
      <c r="HF220" s="147"/>
      <c r="HG220" s="147"/>
      <c r="HH220" s="147"/>
      <c r="HI220" s="147"/>
      <c r="HJ220" s="147"/>
      <c r="HK220" s="147"/>
      <c r="HL220" s="147"/>
      <c r="HM220" s="147"/>
      <c r="HN220" s="147"/>
      <c r="HO220" s="147"/>
      <c r="HP220" s="147"/>
      <c r="HQ220" s="147"/>
      <c r="HR220" s="147"/>
      <c r="HS220" s="147"/>
      <c r="HT220" s="147"/>
      <c r="HU220" s="147"/>
      <c r="HV220" s="147"/>
      <c r="HW220" s="147"/>
      <c r="HX220" s="147"/>
      <c r="HY220" s="147"/>
      <c r="HZ220" s="147"/>
      <c r="IA220" s="147"/>
      <c r="IB220" s="147"/>
      <c r="IC220" s="147"/>
      <c r="ID220" s="147"/>
      <c r="IE220" s="147"/>
      <c r="IF220" s="147"/>
      <c r="IG220" s="147"/>
      <c r="IH220" s="147"/>
      <c r="II220" s="147"/>
      <c r="IJ220" s="147"/>
      <c r="IK220" s="147"/>
      <c r="IL220" s="147"/>
      <c r="IM220" s="147"/>
      <c r="IN220" s="147"/>
      <c r="IO220" s="147"/>
      <c r="IP220" s="147"/>
      <c r="IQ220" s="147"/>
      <c r="IR220" s="147"/>
      <c r="IS220" s="147"/>
      <c r="IT220" s="147"/>
      <c r="IU220" s="147"/>
      <c r="IV220" s="147"/>
    </row>
    <row r="221" spans="1:256" ht="17.25">
      <c r="A221" s="674">
        <v>216</v>
      </c>
      <c r="B221" s="322"/>
      <c r="C221" s="322"/>
      <c r="D221" s="279" t="s">
        <v>1329</v>
      </c>
      <c r="E221" s="651">
        <v>300</v>
      </c>
      <c r="F221" s="147"/>
      <c r="G221" s="147"/>
      <c r="H221" s="147"/>
      <c r="I221" s="147"/>
      <c r="J221" s="147"/>
      <c r="K221" s="147"/>
      <c r="L221" s="14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7"/>
      <c r="AJ221" s="147"/>
      <c r="AK221" s="147"/>
      <c r="AL221" s="147"/>
      <c r="AM221" s="147"/>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c r="BI221" s="147"/>
      <c r="BJ221" s="147"/>
      <c r="BK221" s="147"/>
      <c r="BL221" s="147"/>
      <c r="BM221" s="147"/>
      <c r="BN221" s="147"/>
      <c r="BO221" s="147"/>
      <c r="BP221" s="147"/>
      <c r="BQ221" s="147"/>
      <c r="BR221" s="147"/>
      <c r="BS221" s="147"/>
      <c r="BT221" s="147"/>
      <c r="BU221" s="147"/>
      <c r="BV221" s="147"/>
      <c r="BW221" s="147"/>
      <c r="BX221" s="147"/>
      <c r="BY221" s="147"/>
      <c r="BZ221" s="147"/>
      <c r="CA221" s="147"/>
      <c r="CB221" s="147"/>
      <c r="CC221" s="147"/>
      <c r="CD221" s="147"/>
      <c r="CE221" s="147"/>
      <c r="CF221" s="147"/>
      <c r="CG221" s="147"/>
      <c r="CH221" s="147"/>
      <c r="CI221" s="147"/>
      <c r="CJ221" s="147"/>
      <c r="CK221" s="147"/>
      <c r="CL221" s="147"/>
      <c r="CM221" s="147"/>
      <c r="CN221" s="147"/>
      <c r="CO221" s="147"/>
      <c r="CP221" s="147"/>
      <c r="CQ221" s="147"/>
      <c r="CR221" s="147"/>
      <c r="CS221" s="147"/>
      <c r="CT221" s="147"/>
      <c r="CU221" s="147"/>
      <c r="CV221" s="147"/>
      <c r="CW221" s="147"/>
      <c r="CX221" s="147"/>
      <c r="CY221" s="147"/>
      <c r="CZ221" s="147"/>
      <c r="DA221" s="147"/>
      <c r="DB221" s="147"/>
      <c r="DC221" s="147"/>
      <c r="DD221" s="147"/>
      <c r="DE221" s="147"/>
      <c r="DF221" s="147"/>
      <c r="DG221" s="147"/>
      <c r="DH221" s="147"/>
      <c r="DI221" s="147"/>
      <c r="DJ221" s="147"/>
      <c r="DK221" s="147"/>
      <c r="DL221" s="147"/>
      <c r="DM221" s="147"/>
      <c r="DN221" s="147"/>
      <c r="DO221" s="147"/>
      <c r="DP221" s="147"/>
      <c r="DQ221" s="147"/>
      <c r="DR221" s="147"/>
      <c r="DS221" s="147"/>
      <c r="DT221" s="147"/>
      <c r="DU221" s="147"/>
      <c r="DV221" s="147"/>
      <c r="DW221" s="147"/>
      <c r="DX221" s="147"/>
      <c r="DY221" s="147"/>
      <c r="DZ221" s="147"/>
      <c r="EA221" s="147"/>
      <c r="EB221" s="147"/>
      <c r="EC221" s="147"/>
      <c r="ED221" s="147"/>
      <c r="EE221" s="147"/>
      <c r="EF221" s="147"/>
      <c r="EG221" s="147"/>
      <c r="EH221" s="147"/>
      <c r="EI221" s="147"/>
      <c r="EJ221" s="147"/>
      <c r="EK221" s="147"/>
      <c r="EL221" s="147"/>
      <c r="EM221" s="147"/>
      <c r="EN221" s="147"/>
      <c r="EO221" s="147"/>
      <c r="EP221" s="147"/>
      <c r="EQ221" s="147"/>
      <c r="ER221" s="147"/>
      <c r="ES221" s="147"/>
      <c r="ET221" s="147"/>
      <c r="EU221" s="147"/>
      <c r="EV221" s="147"/>
      <c r="EW221" s="147"/>
      <c r="EX221" s="147"/>
      <c r="EY221" s="147"/>
      <c r="EZ221" s="147"/>
      <c r="FA221" s="147"/>
      <c r="FB221" s="147"/>
      <c r="FC221" s="147"/>
      <c r="FD221" s="147"/>
      <c r="FE221" s="147"/>
      <c r="FF221" s="147"/>
      <c r="FG221" s="147"/>
      <c r="FH221" s="147"/>
      <c r="FI221" s="147"/>
      <c r="FJ221" s="147"/>
      <c r="FK221" s="147"/>
      <c r="FL221" s="147"/>
      <c r="FM221" s="147"/>
      <c r="FN221" s="147"/>
      <c r="FO221" s="147"/>
      <c r="FP221" s="147"/>
      <c r="FQ221" s="147"/>
      <c r="FR221" s="147"/>
      <c r="FS221" s="147"/>
      <c r="FT221" s="147"/>
      <c r="FU221" s="147"/>
      <c r="FV221" s="147"/>
      <c r="FW221" s="147"/>
      <c r="FX221" s="147"/>
      <c r="FY221" s="147"/>
      <c r="FZ221" s="147"/>
      <c r="GA221" s="147"/>
      <c r="GB221" s="147"/>
      <c r="GC221" s="147"/>
      <c r="GD221" s="147"/>
      <c r="GE221" s="147"/>
      <c r="GF221" s="147"/>
      <c r="GG221" s="147"/>
      <c r="GH221" s="147"/>
      <c r="GI221" s="147"/>
      <c r="GJ221" s="147"/>
      <c r="GK221" s="147"/>
      <c r="GL221" s="147"/>
      <c r="GM221" s="147"/>
      <c r="GN221" s="147"/>
      <c r="GO221" s="147"/>
      <c r="GP221" s="147"/>
      <c r="GQ221" s="147"/>
      <c r="GR221" s="147"/>
      <c r="GS221" s="147"/>
      <c r="GT221" s="147"/>
      <c r="GU221" s="147"/>
      <c r="GV221" s="147"/>
      <c r="GW221" s="147"/>
      <c r="GX221" s="147"/>
      <c r="GY221" s="147"/>
      <c r="GZ221" s="147"/>
      <c r="HA221" s="147"/>
      <c r="HB221" s="147"/>
      <c r="HC221" s="147"/>
      <c r="HD221" s="147"/>
      <c r="HE221" s="147"/>
      <c r="HF221" s="147"/>
      <c r="HG221" s="147"/>
      <c r="HH221" s="147"/>
      <c r="HI221" s="147"/>
      <c r="HJ221" s="147"/>
      <c r="HK221" s="147"/>
      <c r="HL221" s="147"/>
      <c r="HM221" s="147"/>
      <c r="HN221" s="147"/>
      <c r="HO221" s="147"/>
      <c r="HP221" s="147"/>
      <c r="HQ221" s="147"/>
      <c r="HR221" s="147"/>
      <c r="HS221" s="147"/>
      <c r="HT221" s="147"/>
      <c r="HU221" s="147"/>
      <c r="HV221" s="147"/>
      <c r="HW221" s="147"/>
      <c r="HX221" s="147"/>
      <c r="HY221" s="147"/>
      <c r="HZ221" s="147"/>
      <c r="IA221" s="147"/>
      <c r="IB221" s="147"/>
      <c r="IC221" s="147"/>
      <c r="ID221" s="147"/>
      <c r="IE221" s="147"/>
      <c r="IF221" s="147"/>
      <c r="IG221" s="147"/>
      <c r="IH221" s="147"/>
      <c r="II221" s="147"/>
      <c r="IJ221" s="147"/>
      <c r="IK221" s="147"/>
      <c r="IL221" s="147"/>
      <c r="IM221" s="147"/>
      <c r="IN221" s="147"/>
      <c r="IO221" s="147"/>
      <c r="IP221" s="147"/>
      <c r="IQ221" s="147"/>
      <c r="IR221" s="147"/>
      <c r="IS221" s="147"/>
      <c r="IT221" s="147"/>
      <c r="IU221" s="147"/>
      <c r="IV221" s="147"/>
    </row>
    <row r="222" spans="1:256" ht="19.5" customHeight="1">
      <c r="A222" s="674">
        <v>217</v>
      </c>
      <c r="B222" s="322"/>
      <c r="C222" s="322"/>
      <c r="D222" s="279" t="s">
        <v>228</v>
      </c>
      <c r="E222" s="651"/>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7"/>
      <c r="AJ222" s="147"/>
      <c r="AK222" s="147"/>
      <c r="AL222" s="147"/>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c r="BI222" s="147"/>
      <c r="BJ222" s="147"/>
      <c r="BK222" s="147"/>
      <c r="BL222" s="147"/>
      <c r="BM222" s="147"/>
      <c r="BN222" s="147"/>
      <c r="BO222" s="147"/>
      <c r="BP222" s="147"/>
      <c r="BQ222" s="147"/>
      <c r="BR222" s="147"/>
      <c r="BS222" s="147"/>
      <c r="BT222" s="147"/>
      <c r="BU222" s="147"/>
      <c r="BV222" s="147"/>
      <c r="BW222" s="147"/>
      <c r="BX222" s="147"/>
      <c r="BY222" s="147"/>
      <c r="BZ222" s="147"/>
      <c r="CA222" s="147"/>
      <c r="CB222" s="147"/>
      <c r="CC222" s="147"/>
      <c r="CD222" s="147"/>
      <c r="CE222" s="147"/>
      <c r="CF222" s="147"/>
      <c r="CG222" s="147"/>
      <c r="CH222" s="147"/>
      <c r="CI222" s="147"/>
      <c r="CJ222" s="147"/>
      <c r="CK222" s="147"/>
      <c r="CL222" s="147"/>
      <c r="CM222" s="147"/>
      <c r="CN222" s="147"/>
      <c r="CO222" s="147"/>
      <c r="CP222" s="147"/>
      <c r="CQ222" s="147"/>
      <c r="CR222" s="147"/>
      <c r="CS222" s="147"/>
      <c r="CT222" s="147"/>
      <c r="CU222" s="147"/>
      <c r="CV222" s="147"/>
      <c r="CW222" s="147"/>
      <c r="CX222" s="147"/>
      <c r="CY222" s="147"/>
      <c r="CZ222" s="147"/>
      <c r="DA222" s="147"/>
      <c r="DB222" s="147"/>
      <c r="DC222" s="147"/>
      <c r="DD222" s="147"/>
      <c r="DE222" s="147"/>
      <c r="DF222" s="147"/>
      <c r="DG222" s="147"/>
      <c r="DH222" s="147"/>
      <c r="DI222" s="147"/>
      <c r="DJ222" s="147"/>
      <c r="DK222" s="147"/>
      <c r="DL222" s="147"/>
      <c r="DM222" s="147"/>
      <c r="DN222" s="147"/>
      <c r="DO222" s="147"/>
      <c r="DP222" s="147"/>
      <c r="DQ222" s="147"/>
      <c r="DR222" s="147"/>
      <c r="DS222" s="147"/>
      <c r="DT222" s="147"/>
      <c r="DU222" s="147"/>
      <c r="DV222" s="147"/>
      <c r="DW222" s="147"/>
      <c r="DX222" s="147"/>
      <c r="DY222" s="147"/>
      <c r="DZ222" s="147"/>
      <c r="EA222" s="147"/>
      <c r="EB222" s="147"/>
      <c r="EC222" s="147"/>
      <c r="ED222" s="147"/>
      <c r="EE222" s="147"/>
      <c r="EF222" s="147"/>
      <c r="EG222" s="147"/>
      <c r="EH222" s="147"/>
      <c r="EI222" s="147"/>
      <c r="EJ222" s="147"/>
      <c r="EK222" s="147"/>
      <c r="EL222" s="147"/>
      <c r="EM222" s="147"/>
      <c r="EN222" s="147"/>
      <c r="EO222" s="147"/>
      <c r="EP222" s="147"/>
      <c r="EQ222" s="147"/>
      <c r="ER222" s="147"/>
      <c r="ES222" s="147"/>
      <c r="ET222" s="147"/>
      <c r="EU222" s="147"/>
      <c r="EV222" s="147"/>
      <c r="EW222" s="147"/>
      <c r="EX222" s="147"/>
      <c r="EY222" s="147"/>
      <c r="EZ222" s="147"/>
      <c r="FA222" s="147"/>
      <c r="FB222" s="147"/>
      <c r="FC222" s="147"/>
      <c r="FD222" s="147"/>
      <c r="FE222" s="147"/>
      <c r="FF222" s="147"/>
      <c r="FG222" s="147"/>
      <c r="FH222" s="147"/>
      <c r="FI222" s="147"/>
      <c r="FJ222" s="147"/>
      <c r="FK222" s="147"/>
      <c r="FL222" s="147"/>
      <c r="FM222" s="147"/>
      <c r="FN222" s="147"/>
      <c r="FO222" s="147"/>
      <c r="FP222" s="147"/>
      <c r="FQ222" s="147"/>
      <c r="FR222" s="147"/>
      <c r="FS222" s="147"/>
      <c r="FT222" s="147"/>
      <c r="FU222" s="147"/>
      <c r="FV222" s="147"/>
      <c r="FW222" s="147"/>
      <c r="FX222" s="147"/>
      <c r="FY222" s="147"/>
      <c r="FZ222" s="147"/>
      <c r="GA222" s="147"/>
      <c r="GB222" s="147"/>
      <c r="GC222" s="147"/>
      <c r="GD222" s="147"/>
      <c r="GE222" s="147"/>
      <c r="GF222" s="147"/>
      <c r="GG222" s="147"/>
      <c r="GH222" s="147"/>
      <c r="GI222" s="147"/>
      <c r="GJ222" s="147"/>
      <c r="GK222" s="147"/>
      <c r="GL222" s="147"/>
      <c r="GM222" s="147"/>
      <c r="GN222" s="147"/>
      <c r="GO222" s="147"/>
      <c r="GP222" s="147"/>
      <c r="GQ222" s="147"/>
      <c r="GR222" s="147"/>
      <c r="GS222" s="147"/>
      <c r="GT222" s="147"/>
      <c r="GU222" s="147"/>
      <c r="GV222" s="147"/>
      <c r="GW222" s="147"/>
      <c r="GX222" s="147"/>
      <c r="GY222" s="147"/>
      <c r="GZ222" s="147"/>
      <c r="HA222" s="147"/>
      <c r="HB222" s="147"/>
      <c r="HC222" s="147"/>
      <c r="HD222" s="147"/>
      <c r="HE222" s="147"/>
      <c r="HF222" s="147"/>
      <c r="HG222" s="147"/>
      <c r="HH222" s="147"/>
      <c r="HI222" s="147"/>
      <c r="HJ222" s="147"/>
      <c r="HK222" s="147"/>
      <c r="HL222" s="147"/>
      <c r="HM222" s="147"/>
      <c r="HN222" s="147"/>
      <c r="HO222" s="147"/>
      <c r="HP222" s="147"/>
      <c r="HQ222" s="147"/>
      <c r="HR222" s="147"/>
      <c r="HS222" s="147"/>
      <c r="HT222" s="147"/>
      <c r="HU222" s="147"/>
      <c r="HV222" s="147"/>
      <c r="HW222" s="147"/>
      <c r="HX222" s="147"/>
      <c r="HY222" s="147"/>
      <c r="HZ222" s="147"/>
      <c r="IA222" s="147"/>
      <c r="IB222" s="147"/>
      <c r="IC222" s="147"/>
      <c r="ID222" s="147"/>
      <c r="IE222" s="147"/>
      <c r="IF222" s="147"/>
      <c r="IG222" s="147"/>
      <c r="IH222" s="147"/>
      <c r="II222" s="147"/>
      <c r="IJ222" s="147"/>
      <c r="IK222" s="147"/>
      <c r="IL222" s="147"/>
      <c r="IM222" s="147"/>
      <c r="IN222" s="147"/>
      <c r="IO222" s="147"/>
      <c r="IP222" s="147"/>
      <c r="IQ222" s="147"/>
      <c r="IR222" s="147"/>
      <c r="IS222" s="147"/>
      <c r="IT222" s="147"/>
      <c r="IU222" s="147"/>
      <c r="IV222" s="147"/>
    </row>
    <row r="223" spans="1:256" ht="81" customHeight="1">
      <c r="A223" s="674">
        <v>218</v>
      </c>
      <c r="B223" s="322"/>
      <c r="C223" s="322"/>
      <c r="D223" s="295" t="s">
        <v>1375</v>
      </c>
      <c r="E223" s="651">
        <v>1001</v>
      </c>
      <c r="F223" s="147"/>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c r="BI223" s="147"/>
      <c r="BJ223" s="147"/>
      <c r="BK223" s="147"/>
      <c r="BL223" s="147"/>
      <c r="BM223" s="147"/>
      <c r="BN223" s="147"/>
      <c r="BO223" s="147"/>
      <c r="BP223" s="147"/>
      <c r="BQ223" s="147"/>
      <c r="BR223" s="147"/>
      <c r="BS223" s="147"/>
      <c r="BT223" s="147"/>
      <c r="BU223" s="147"/>
      <c r="BV223" s="147"/>
      <c r="BW223" s="147"/>
      <c r="BX223" s="147"/>
      <c r="BY223" s="147"/>
      <c r="BZ223" s="147"/>
      <c r="CA223" s="147"/>
      <c r="CB223" s="147"/>
      <c r="CC223" s="147"/>
      <c r="CD223" s="147"/>
      <c r="CE223" s="147"/>
      <c r="CF223" s="147"/>
      <c r="CG223" s="147"/>
      <c r="CH223" s="147"/>
      <c r="CI223" s="147"/>
      <c r="CJ223" s="147"/>
      <c r="CK223" s="147"/>
      <c r="CL223" s="147"/>
      <c r="CM223" s="147"/>
      <c r="CN223" s="147"/>
      <c r="CO223" s="147"/>
      <c r="CP223" s="147"/>
      <c r="CQ223" s="147"/>
      <c r="CR223" s="147"/>
      <c r="CS223" s="147"/>
      <c r="CT223" s="147"/>
      <c r="CU223" s="147"/>
      <c r="CV223" s="147"/>
      <c r="CW223" s="147"/>
      <c r="CX223" s="147"/>
      <c r="CY223" s="147"/>
      <c r="CZ223" s="147"/>
      <c r="DA223" s="147"/>
      <c r="DB223" s="147"/>
      <c r="DC223" s="147"/>
      <c r="DD223" s="147"/>
      <c r="DE223" s="147"/>
      <c r="DF223" s="147"/>
      <c r="DG223" s="147"/>
      <c r="DH223" s="147"/>
      <c r="DI223" s="147"/>
      <c r="DJ223" s="147"/>
      <c r="DK223" s="147"/>
      <c r="DL223" s="147"/>
      <c r="DM223" s="147"/>
      <c r="DN223" s="147"/>
      <c r="DO223" s="147"/>
      <c r="DP223" s="147"/>
      <c r="DQ223" s="147"/>
      <c r="DR223" s="147"/>
      <c r="DS223" s="147"/>
      <c r="DT223" s="147"/>
      <c r="DU223" s="147"/>
      <c r="DV223" s="147"/>
      <c r="DW223" s="147"/>
      <c r="DX223" s="147"/>
      <c r="DY223" s="147"/>
      <c r="DZ223" s="147"/>
      <c r="EA223" s="147"/>
      <c r="EB223" s="147"/>
      <c r="EC223" s="147"/>
      <c r="ED223" s="147"/>
      <c r="EE223" s="147"/>
      <c r="EF223" s="147"/>
      <c r="EG223" s="147"/>
      <c r="EH223" s="147"/>
      <c r="EI223" s="147"/>
      <c r="EJ223" s="147"/>
      <c r="EK223" s="147"/>
      <c r="EL223" s="147"/>
      <c r="EM223" s="147"/>
      <c r="EN223" s="147"/>
      <c r="EO223" s="147"/>
      <c r="EP223" s="147"/>
      <c r="EQ223" s="147"/>
      <c r="ER223" s="147"/>
      <c r="ES223" s="147"/>
      <c r="ET223" s="147"/>
      <c r="EU223" s="147"/>
      <c r="EV223" s="147"/>
      <c r="EW223" s="147"/>
      <c r="EX223" s="147"/>
      <c r="EY223" s="147"/>
      <c r="EZ223" s="147"/>
      <c r="FA223" s="147"/>
      <c r="FB223" s="147"/>
      <c r="FC223" s="147"/>
      <c r="FD223" s="147"/>
      <c r="FE223" s="147"/>
      <c r="FF223" s="147"/>
      <c r="FG223" s="147"/>
      <c r="FH223" s="147"/>
      <c r="FI223" s="147"/>
      <c r="FJ223" s="147"/>
      <c r="FK223" s="147"/>
      <c r="FL223" s="147"/>
      <c r="FM223" s="147"/>
      <c r="FN223" s="147"/>
      <c r="FO223" s="147"/>
      <c r="FP223" s="147"/>
      <c r="FQ223" s="147"/>
      <c r="FR223" s="147"/>
      <c r="FS223" s="147"/>
      <c r="FT223" s="147"/>
      <c r="FU223" s="147"/>
      <c r="FV223" s="147"/>
      <c r="FW223" s="147"/>
      <c r="FX223" s="147"/>
      <c r="FY223" s="147"/>
      <c r="FZ223" s="147"/>
      <c r="GA223" s="147"/>
      <c r="GB223" s="147"/>
      <c r="GC223" s="147"/>
      <c r="GD223" s="147"/>
      <c r="GE223" s="147"/>
      <c r="GF223" s="147"/>
      <c r="GG223" s="147"/>
      <c r="GH223" s="147"/>
      <c r="GI223" s="147"/>
      <c r="GJ223" s="147"/>
      <c r="GK223" s="147"/>
      <c r="GL223" s="147"/>
      <c r="GM223" s="147"/>
      <c r="GN223" s="147"/>
      <c r="GO223" s="147"/>
      <c r="GP223" s="147"/>
      <c r="GQ223" s="147"/>
      <c r="GR223" s="147"/>
      <c r="GS223" s="147"/>
      <c r="GT223" s="147"/>
      <c r="GU223" s="147"/>
      <c r="GV223" s="147"/>
      <c r="GW223" s="147"/>
      <c r="GX223" s="147"/>
      <c r="GY223" s="147"/>
      <c r="GZ223" s="147"/>
      <c r="HA223" s="147"/>
      <c r="HB223" s="147"/>
      <c r="HC223" s="147"/>
      <c r="HD223" s="147"/>
      <c r="HE223" s="147"/>
      <c r="HF223" s="147"/>
      <c r="HG223" s="147"/>
      <c r="HH223" s="147"/>
      <c r="HI223" s="147"/>
      <c r="HJ223" s="147"/>
      <c r="HK223" s="147"/>
      <c r="HL223" s="147"/>
      <c r="HM223" s="147"/>
      <c r="HN223" s="147"/>
      <c r="HO223" s="147"/>
      <c r="HP223" s="147"/>
      <c r="HQ223" s="147"/>
      <c r="HR223" s="147"/>
      <c r="HS223" s="147"/>
      <c r="HT223" s="147"/>
      <c r="HU223" s="147"/>
      <c r="HV223" s="147"/>
      <c r="HW223" s="147"/>
      <c r="HX223" s="147"/>
      <c r="HY223" s="147"/>
      <c r="HZ223" s="147"/>
      <c r="IA223" s="147"/>
      <c r="IB223" s="147"/>
      <c r="IC223" s="147"/>
      <c r="ID223" s="147"/>
      <c r="IE223" s="147"/>
      <c r="IF223" s="147"/>
      <c r="IG223" s="147"/>
      <c r="IH223" s="147"/>
      <c r="II223" s="147"/>
      <c r="IJ223" s="147"/>
      <c r="IK223" s="147"/>
      <c r="IL223" s="147"/>
      <c r="IM223" s="147"/>
      <c r="IN223" s="147"/>
      <c r="IO223" s="147"/>
      <c r="IP223" s="147"/>
      <c r="IQ223" s="147"/>
      <c r="IR223" s="147"/>
      <c r="IS223" s="147"/>
      <c r="IT223" s="147"/>
      <c r="IU223" s="147"/>
      <c r="IV223" s="147"/>
    </row>
    <row r="224" spans="1:256" ht="19.5" customHeight="1">
      <c r="A224" s="674">
        <v>219</v>
      </c>
      <c r="B224" s="322"/>
      <c r="C224" s="322"/>
      <c r="D224" s="295" t="s">
        <v>1112</v>
      </c>
      <c r="E224" s="651">
        <v>-2000</v>
      </c>
      <c r="F224" s="147"/>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c r="BI224" s="147"/>
      <c r="BJ224" s="147"/>
      <c r="BK224" s="147"/>
      <c r="BL224" s="147"/>
      <c r="BM224" s="147"/>
      <c r="BN224" s="147"/>
      <c r="BO224" s="147"/>
      <c r="BP224" s="147"/>
      <c r="BQ224" s="147"/>
      <c r="BR224" s="147"/>
      <c r="BS224" s="147"/>
      <c r="BT224" s="147"/>
      <c r="BU224" s="147"/>
      <c r="BV224" s="147"/>
      <c r="BW224" s="147"/>
      <c r="BX224" s="147"/>
      <c r="BY224" s="147"/>
      <c r="BZ224" s="147"/>
      <c r="CA224" s="147"/>
      <c r="CB224" s="147"/>
      <c r="CC224" s="147"/>
      <c r="CD224" s="147"/>
      <c r="CE224" s="147"/>
      <c r="CF224" s="147"/>
      <c r="CG224" s="147"/>
      <c r="CH224" s="147"/>
      <c r="CI224" s="147"/>
      <c r="CJ224" s="147"/>
      <c r="CK224" s="147"/>
      <c r="CL224" s="147"/>
      <c r="CM224" s="147"/>
      <c r="CN224" s="147"/>
      <c r="CO224" s="147"/>
      <c r="CP224" s="147"/>
      <c r="CQ224" s="147"/>
      <c r="CR224" s="147"/>
      <c r="CS224" s="147"/>
      <c r="CT224" s="147"/>
      <c r="CU224" s="147"/>
      <c r="CV224" s="147"/>
      <c r="CW224" s="147"/>
      <c r="CX224" s="147"/>
      <c r="CY224" s="147"/>
      <c r="CZ224" s="147"/>
      <c r="DA224" s="147"/>
      <c r="DB224" s="147"/>
      <c r="DC224" s="147"/>
      <c r="DD224" s="147"/>
      <c r="DE224" s="147"/>
      <c r="DF224" s="147"/>
      <c r="DG224" s="147"/>
      <c r="DH224" s="147"/>
      <c r="DI224" s="147"/>
      <c r="DJ224" s="147"/>
      <c r="DK224" s="147"/>
      <c r="DL224" s="147"/>
      <c r="DM224" s="147"/>
      <c r="DN224" s="147"/>
      <c r="DO224" s="147"/>
      <c r="DP224" s="147"/>
      <c r="DQ224" s="147"/>
      <c r="DR224" s="147"/>
      <c r="DS224" s="147"/>
      <c r="DT224" s="147"/>
      <c r="DU224" s="147"/>
      <c r="DV224" s="147"/>
      <c r="DW224" s="147"/>
      <c r="DX224" s="147"/>
      <c r="DY224" s="147"/>
      <c r="DZ224" s="147"/>
      <c r="EA224" s="147"/>
      <c r="EB224" s="147"/>
      <c r="EC224" s="147"/>
      <c r="ED224" s="147"/>
      <c r="EE224" s="147"/>
      <c r="EF224" s="147"/>
      <c r="EG224" s="147"/>
      <c r="EH224" s="147"/>
      <c r="EI224" s="147"/>
      <c r="EJ224" s="147"/>
      <c r="EK224" s="147"/>
      <c r="EL224" s="147"/>
      <c r="EM224" s="147"/>
      <c r="EN224" s="147"/>
      <c r="EO224" s="147"/>
      <c r="EP224" s="147"/>
      <c r="EQ224" s="147"/>
      <c r="ER224" s="147"/>
      <c r="ES224" s="147"/>
      <c r="ET224" s="147"/>
      <c r="EU224" s="147"/>
      <c r="EV224" s="147"/>
      <c r="EW224" s="147"/>
      <c r="EX224" s="147"/>
      <c r="EY224" s="147"/>
      <c r="EZ224" s="147"/>
      <c r="FA224" s="147"/>
      <c r="FB224" s="147"/>
      <c r="FC224" s="147"/>
      <c r="FD224" s="147"/>
      <c r="FE224" s="147"/>
      <c r="FF224" s="147"/>
      <c r="FG224" s="147"/>
      <c r="FH224" s="147"/>
      <c r="FI224" s="147"/>
      <c r="FJ224" s="147"/>
      <c r="FK224" s="147"/>
      <c r="FL224" s="147"/>
      <c r="FM224" s="147"/>
      <c r="FN224" s="147"/>
      <c r="FO224" s="147"/>
      <c r="FP224" s="147"/>
      <c r="FQ224" s="147"/>
      <c r="FR224" s="147"/>
      <c r="FS224" s="147"/>
      <c r="FT224" s="147"/>
      <c r="FU224" s="147"/>
      <c r="FV224" s="147"/>
      <c r="FW224" s="147"/>
      <c r="FX224" s="147"/>
      <c r="FY224" s="147"/>
      <c r="FZ224" s="147"/>
      <c r="GA224" s="147"/>
      <c r="GB224" s="147"/>
      <c r="GC224" s="147"/>
      <c r="GD224" s="147"/>
      <c r="GE224" s="147"/>
      <c r="GF224" s="147"/>
      <c r="GG224" s="147"/>
      <c r="GH224" s="147"/>
      <c r="GI224" s="147"/>
      <c r="GJ224" s="147"/>
      <c r="GK224" s="147"/>
      <c r="GL224" s="147"/>
      <c r="GM224" s="147"/>
      <c r="GN224" s="147"/>
      <c r="GO224" s="147"/>
      <c r="GP224" s="147"/>
      <c r="GQ224" s="147"/>
      <c r="GR224" s="147"/>
      <c r="GS224" s="147"/>
      <c r="GT224" s="147"/>
      <c r="GU224" s="147"/>
      <c r="GV224" s="147"/>
      <c r="GW224" s="147"/>
      <c r="GX224" s="147"/>
      <c r="GY224" s="147"/>
      <c r="GZ224" s="147"/>
      <c r="HA224" s="147"/>
      <c r="HB224" s="147"/>
      <c r="HC224" s="147"/>
      <c r="HD224" s="147"/>
      <c r="HE224" s="147"/>
      <c r="HF224" s="147"/>
      <c r="HG224" s="147"/>
      <c r="HH224" s="147"/>
      <c r="HI224" s="147"/>
      <c r="HJ224" s="147"/>
      <c r="HK224" s="147"/>
      <c r="HL224" s="147"/>
      <c r="HM224" s="147"/>
      <c r="HN224" s="147"/>
      <c r="HO224" s="147"/>
      <c r="HP224" s="147"/>
      <c r="HQ224" s="147"/>
      <c r="HR224" s="147"/>
      <c r="HS224" s="147"/>
      <c r="HT224" s="147"/>
      <c r="HU224" s="147"/>
      <c r="HV224" s="147"/>
      <c r="HW224" s="147"/>
      <c r="HX224" s="147"/>
      <c r="HY224" s="147"/>
      <c r="HZ224" s="147"/>
      <c r="IA224" s="147"/>
      <c r="IB224" s="147"/>
      <c r="IC224" s="147"/>
      <c r="ID224" s="147"/>
      <c r="IE224" s="147"/>
      <c r="IF224" s="147"/>
      <c r="IG224" s="147"/>
      <c r="IH224" s="147"/>
      <c r="II224" s="147"/>
      <c r="IJ224" s="147"/>
      <c r="IK224" s="147"/>
      <c r="IL224" s="147"/>
      <c r="IM224" s="147"/>
      <c r="IN224" s="147"/>
      <c r="IO224" s="147"/>
      <c r="IP224" s="147"/>
      <c r="IQ224" s="147"/>
      <c r="IR224" s="147"/>
      <c r="IS224" s="147"/>
      <c r="IT224" s="147"/>
      <c r="IU224" s="147"/>
      <c r="IV224" s="147"/>
    </row>
    <row r="225" spans="1:256" ht="19.5" customHeight="1">
      <c r="A225" s="674">
        <v>220</v>
      </c>
      <c r="B225" s="322"/>
      <c r="C225" s="322"/>
      <c r="D225" s="295" t="s">
        <v>1293</v>
      </c>
      <c r="E225" s="651">
        <v>377</v>
      </c>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c r="BI225" s="147"/>
      <c r="BJ225" s="147"/>
      <c r="BK225" s="147"/>
      <c r="BL225" s="147"/>
      <c r="BM225" s="147"/>
      <c r="BN225" s="147"/>
      <c r="BO225" s="147"/>
      <c r="BP225" s="147"/>
      <c r="BQ225" s="147"/>
      <c r="BR225" s="147"/>
      <c r="BS225" s="147"/>
      <c r="BT225" s="147"/>
      <c r="BU225" s="147"/>
      <c r="BV225" s="147"/>
      <c r="BW225" s="147"/>
      <c r="BX225" s="147"/>
      <c r="BY225" s="147"/>
      <c r="BZ225" s="147"/>
      <c r="CA225" s="147"/>
      <c r="CB225" s="147"/>
      <c r="CC225" s="147"/>
      <c r="CD225" s="147"/>
      <c r="CE225" s="147"/>
      <c r="CF225" s="147"/>
      <c r="CG225" s="147"/>
      <c r="CH225" s="147"/>
      <c r="CI225" s="147"/>
      <c r="CJ225" s="147"/>
      <c r="CK225" s="147"/>
      <c r="CL225" s="147"/>
      <c r="CM225" s="147"/>
      <c r="CN225" s="147"/>
      <c r="CO225" s="147"/>
      <c r="CP225" s="147"/>
      <c r="CQ225" s="147"/>
      <c r="CR225" s="147"/>
      <c r="CS225" s="147"/>
      <c r="CT225" s="147"/>
      <c r="CU225" s="147"/>
      <c r="CV225" s="147"/>
      <c r="CW225" s="147"/>
      <c r="CX225" s="147"/>
      <c r="CY225" s="147"/>
      <c r="CZ225" s="147"/>
      <c r="DA225" s="147"/>
      <c r="DB225" s="147"/>
      <c r="DC225" s="147"/>
      <c r="DD225" s="147"/>
      <c r="DE225" s="147"/>
      <c r="DF225" s="147"/>
      <c r="DG225" s="147"/>
      <c r="DH225" s="147"/>
      <c r="DI225" s="147"/>
      <c r="DJ225" s="147"/>
      <c r="DK225" s="147"/>
      <c r="DL225" s="147"/>
      <c r="DM225" s="147"/>
      <c r="DN225" s="147"/>
      <c r="DO225" s="147"/>
      <c r="DP225" s="147"/>
      <c r="DQ225" s="147"/>
      <c r="DR225" s="147"/>
      <c r="DS225" s="147"/>
      <c r="DT225" s="147"/>
      <c r="DU225" s="147"/>
      <c r="DV225" s="147"/>
      <c r="DW225" s="147"/>
      <c r="DX225" s="147"/>
      <c r="DY225" s="147"/>
      <c r="DZ225" s="147"/>
      <c r="EA225" s="147"/>
      <c r="EB225" s="147"/>
      <c r="EC225" s="147"/>
      <c r="ED225" s="147"/>
      <c r="EE225" s="147"/>
      <c r="EF225" s="147"/>
      <c r="EG225" s="147"/>
      <c r="EH225" s="147"/>
      <c r="EI225" s="147"/>
      <c r="EJ225" s="147"/>
      <c r="EK225" s="147"/>
      <c r="EL225" s="147"/>
      <c r="EM225" s="147"/>
      <c r="EN225" s="147"/>
      <c r="EO225" s="147"/>
      <c r="EP225" s="147"/>
      <c r="EQ225" s="147"/>
      <c r="ER225" s="147"/>
      <c r="ES225" s="147"/>
      <c r="ET225" s="147"/>
      <c r="EU225" s="147"/>
      <c r="EV225" s="147"/>
      <c r="EW225" s="147"/>
      <c r="EX225" s="147"/>
      <c r="EY225" s="147"/>
      <c r="EZ225" s="147"/>
      <c r="FA225" s="147"/>
      <c r="FB225" s="147"/>
      <c r="FC225" s="147"/>
      <c r="FD225" s="147"/>
      <c r="FE225" s="147"/>
      <c r="FF225" s="147"/>
      <c r="FG225" s="147"/>
      <c r="FH225" s="147"/>
      <c r="FI225" s="147"/>
      <c r="FJ225" s="147"/>
      <c r="FK225" s="147"/>
      <c r="FL225" s="147"/>
      <c r="FM225" s="147"/>
      <c r="FN225" s="147"/>
      <c r="FO225" s="147"/>
      <c r="FP225" s="147"/>
      <c r="FQ225" s="147"/>
      <c r="FR225" s="147"/>
      <c r="FS225" s="147"/>
      <c r="FT225" s="147"/>
      <c r="FU225" s="147"/>
      <c r="FV225" s="147"/>
      <c r="FW225" s="147"/>
      <c r="FX225" s="147"/>
      <c r="FY225" s="147"/>
      <c r="FZ225" s="147"/>
      <c r="GA225" s="147"/>
      <c r="GB225" s="147"/>
      <c r="GC225" s="147"/>
      <c r="GD225" s="147"/>
      <c r="GE225" s="147"/>
      <c r="GF225" s="147"/>
      <c r="GG225" s="147"/>
      <c r="GH225" s="147"/>
      <c r="GI225" s="147"/>
      <c r="GJ225" s="147"/>
      <c r="GK225" s="147"/>
      <c r="GL225" s="147"/>
      <c r="GM225" s="147"/>
      <c r="GN225" s="147"/>
      <c r="GO225" s="147"/>
      <c r="GP225" s="147"/>
      <c r="GQ225" s="147"/>
      <c r="GR225" s="147"/>
      <c r="GS225" s="147"/>
      <c r="GT225" s="147"/>
      <c r="GU225" s="147"/>
      <c r="GV225" s="147"/>
      <c r="GW225" s="147"/>
      <c r="GX225" s="147"/>
      <c r="GY225" s="147"/>
      <c r="GZ225" s="147"/>
      <c r="HA225" s="147"/>
      <c r="HB225" s="147"/>
      <c r="HC225" s="147"/>
      <c r="HD225" s="147"/>
      <c r="HE225" s="147"/>
      <c r="HF225" s="147"/>
      <c r="HG225" s="147"/>
      <c r="HH225" s="147"/>
      <c r="HI225" s="147"/>
      <c r="HJ225" s="147"/>
      <c r="HK225" s="147"/>
      <c r="HL225" s="147"/>
      <c r="HM225" s="147"/>
      <c r="HN225" s="147"/>
      <c r="HO225" s="147"/>
      <c r="HP225" s="147"/>
      <c r="HQ225" s="147"/>
      <c r="HR225" s="147"/>
      <c r="HS225" s="147"/>
      <c r="HT225" s="147"/>
      <c r="HU225" s="147"/>
      <c r="HV225" s="147"/>
      <c r="HW225" s="147"/>
      <c r="HX225" s="147"/>
      <c r="HY225" s="147"/>
      <c r="HZ225" s="147"/>
      <c r="IA225" s="147"/>
      <c r="IB225" s="147"/>
      <c r="IC225" s="147"/>
      <c r="ID225" s="147"/>
      <c r="IE225" s="147"/>
      <c r="IF225" s="147"/>
      <c r="IG225" s="147"/>
      <c r="IH225" s="147"/>
      <c r="II225" s="147"/>
      <c r="IJ225" s="147"/>
      <c r="IK225" s="147"/>
      <c r="IL225" s="147"/>
      <c r="IM225" s="147"/>
      <c r="IN225" s="147"/>
      <c r="IO225" s="147"/>
      <c r="IP225" s="147"/>
      <c r="IQ225" s="147"/>
      <c r="IR225" s="147"/>
      <c r="IS225" s="147"/>
      <c r="IT225" s="147"/>
      <c r="IU225" s="147"/>
      <c r="IV225" s="147"/>
    </row>
    <row r="226" spans="1:256" ht="19.5" customHeight="1">
      <c r="A226" s="674">
        <v>221</v>
      </c>
      <c r="B226" s="322"/>
      <c r="C226" s="322"/>
      <c r="D226" s="295" t="s">
        <v>1294</v>
      </c>
      <c r="E226" s="651">
        <v>9743</v>
      </c>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c r="BI226" s="147"/>
      <c r="BJ226" s="147"/>
      <c r="BK226" s="147"/>
      <c r="BL226" s="147"/>
      <c r="BM226" s="147"/>
      <c r="BN226" s="147"/>
      <c r="BO226" s="147"/>
      <c r="BP226" s="147"/>
      <c r="BQ226" s="147"/>
      <c r="BR226" s="147"/>
      <c r="BS226" s="147"/>
      <c r="BT226" s="147"/>
      <c r="BU226" s="147"/>
      <c r="BV226" s="147"/>
      <c r="BW226" s="147"/>
      <c r="BX226" s="147"/>
      <c r="BY226" s="147"/>
      <c r="BZ226" s="147"/>
      <c r="CA226" s="147"/>
      <c r="CB226" s="147"/>
      <c r="CC226" s="147"/>
      <c r="CD226" s="147"/>
      <c r="CE226" s="147"/>
      <c r="CF226" s="147"/>
      <c r="CG226" s="147"/>
      <c r="CH226" s="147"/>
      <c r="CI226" s="147"/>
      <c r="CJ226" s="147"/>
      <c r="CK226" s="147"/>
      <c r="CL226" s="147"/>
      <c r="CM226" s="147"/>
      <c r="CN226" s="147"/>
      <c r="CO226" s="147"/>
      <c r="CP226" s="147"/>
      <c r="CQ226" s="147"/>
      <c r="CR226" s="147"/>
      <c r="CS226" s="147"/>
      <c r="CT226" s="147"/>
      <c r="CU226" s="147"/>
      <c r="CV226" s="147"/>
      <c r="CW226" s="147"/>
      <c r="CX226" s="147"/>
      <c r="CY226" s="147"/>
      <c r="CZ226" s="147"/>
      <c r="DA226" s="147"/>
      <c r="DB226" s="147"/>
      <c r="DC226" s="147"/>
      <c r="DD226" s="147"/>
      <c r="DE226" s="147"/>
      <c r="DF226" s="147"/>
      <c r="DG226" s="147"/>
      <c r="DH226" s="147"/>
      <c r="DI226" s="147"/>
      <c r="DJ226" s="147"/>
      <c r="DK226" s="147"/>
      <c r="DL226" s="147"/>
      <c r="DM226" s="147"/>
      <c r="DN226" s="147"/>
      <c r="DO226" s="147"/>
      <c r="DP226" s="147"/>
      <c r="DQ226" s="147"/>
      <c r="DR226" s="147"/>
      <c r="DS226" s="147"/>
      <c r="DT226" s="147"/>
      <c r="DU226" s="147"/>
      <c r="DV226" s="147"/>
      <c r="DW226" s="147"/>
      <c r="DX226" s="147"/>
      <c r="DY226" s="147"/>
      <c r="DZ226" s="147"/>
      <c r="EA226" s="147"/>
      <c r="EB226" s="147"/>
      <c r="EC226" s="147"/>
      <c r="ED226" s="147"/>
      <c r="EE226" s="147"/>
      <c r="EF226" s="147"/>
      <c r="EG226" s="147"/>
      <c r="EH226" s="147"/>
      <c r="EI226" s="147"/>
      <c r="EJ226" s="147"/>
      <c r="EK226" s="147"/>
      <c r="EL226" s="147"/>
      <c r="EM226" s="147"/>
      <c r="EN226" s="147"/>
      <c r="EO226" s="147"/>
      <c r="EP226" s="147"/>
      <c r="EQ226" s="147"/>
      <c r="ER226" s="147"/>
      <c r="ES226" s="147"/>
      <c r="ET226" s="147"/>
      <c r="EU226" s="147"/>
      <c r="EV226" s="147"/>
      <c r="EW226" s="147"/>
      <c r="EX226" s="147"/>
      <c r="EY226" s="147"/>
      <c r="EZ226" s="147"/>
      <c r="FA226" s="147"/>
      <c r="FB226" s="147"/>
      <c r="FC226" s="147"/>
      <c r="FD226" s="147"/>
      <c r="FE226" s="147"/>
      <c r="FF226" s="147"/>
      <c r="FG226" s="147"/>
      <c r="FH226" s="147"/>
      <c r="FI226" s="147"/>
      <c r="FJ226" s="147"/>
      <c r="FK226" s="147"/>
      <c r="FL226" s="147"/>
      <c r="FM226" s="147"/>
      <c r="FN226" s="147"/>
      <c r="FO226" s="147"/>
      <c r="FP226" s="147"/>
      <c r="FQ226" s="147"/>
      <c r="FR226" s="147"/>
      <c r="FS226" s="147"/>
      <c r="FT226" s="147"/>
      <c r="FU226" s="147"/>
      <c r="FV226" s="147"/>
      <c r="FW226" s="147"/>
      <c r="FX226" s="147"/>
      <c r="FY226" s="147"/>
      <c r="FZ226" s="147"/>
      <c r="GA226" s="147"/>
      <c r="GB226" s="147"/>
      <c r="GC226" s="147"/>
      <c r="GD226" s="147"/>
      <c r="GE226" s="147"/>
      <c r="GF226" s="147"/>
      <c r="GG226" s="147"/>
      <c r="GH226" s="147"/>
      <c r="GI226" s="147"/>
      <c r="GJ226" s="147"/>
      <c r="GK226" s="147"/>
      <c r="GL226" s="147"/>
      <c r="GM226" s="147"/>
      <c r="GN226" s="147"/>
      <c r="GO226" s="147"/>
      <c r="GP226" s="147"/>
      <c r="GQ226" s="147"/>
      <c r="GR226" s="147"/>
      <c r="GS226" s="147"/>
      <c r="GT226" s="147"/>
      <c r="GU226" s="147"/>
      <c r="GV226" s="147"/>
      <c r="GW226" s="147"/>
      <c r="GX226" s="147"/>
      <c r="GY226" s="147"/>
      <c r="GZ226" s="147"/>
      <c r="HA226" s="147"/>
      <c r="HB226" s="147"/>
      <c r="HC226" s="147"/>
      <c r="HD226" s="147"/>
      <c r="HE226" s="147"/>
      <c r="HF226" s="147"/>
      <c r="HG226" s="147"/>
      <c r="HH226" s="147"/>
      <c r="HI226" s="147"/>
      <c r="HJ226" s="147"/>
      <c r="HK226" s="147"/>
      <c r="HL226" s="147"/>
      <c r="HM226" s="147"/>
      <c r="HN226" s="147"/>
      <c r="HO226" s="147"/>
      <c r="HP226" s="147"/>
      <c r="HQ226" s="147"/>
      <c r="HR226" s="147"/>
      <c r="HS226" s="147"/>
      <c r="HT226" s="147"/>
      <c r="HU226" s="147"/>
      <c r="HV226" s="147"/>
      <c r="HW226" s="147"/>
      <c r="HX226" s="147"/>
      <c r="HY226" s="147"/>
      <c r="HZ226" s="147"/>
      <c r="IA226" s="147"/>
      <c r="IB226" s="147"/>
      <c r="IC226" s="147"/>
      <c r="ID226" s="147"/>
      <c r="IE226" s="147"/>
      <c r="IF226" s="147"/>
      <c r="IG226" s="147"/>
      <c r="IH226" s="147"/>
      <c r="II226" s="147"/>
      <c r="IJ226" s="147"/>
      <c r="IK226" s="147"/>
      <c r="IL226" s="147"/>
      <c r="IM226" s="147"/>
      <c r="IN226" s="147"/>
      <c r="IO226" s="147"/>
      <c r="IP226" s="147"/>
      <c r="IQ226" s="147"/>
      <c r="IR226" s="147"/>
      <c r="IS226" s="147"/>
      <c r="IT226" s="147"/>
      <c r="IU226" s="147"/>
      <c r="IV226" s="147"/>
    </row>
    <row r="227" spans="1:256" ht="19.5" customHeight="1">
      <c r="A227" s="674">
        <v>222</v>
      </c>
      <c r="B227" s="322"/>
      <c r="C227" s="322"/>
      <c r="D227" s="295" t="s">
        <v>1295</v>
      </c>
      <c r="E227" s="651">
        <v>1317</v>
      </c>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c r="BO227" s="147"/>
      <c r="BP227" s="147"/>
      <c r="BQ227" s="147"/>
      <c r="BR227" s="147"/>
      <c r="BS227" s="147"/>
      <c r="BT227" s="147"/>
      <c r="BU227" s="147"/>
      <c r="BV227" s="147"/>
      <c r="BW227" s="147"/>
      <c r="BX227" s="147"/>
      <c r="BY227" s="147"/>
      <c r="BZ227" s="147"/>
      <c r="CA227" s="147"/>
      <c r="CB227" s="147"/>
      <c r="CC227" s="147"/>
      <c r="CD227" s="147"/>
      <c r="CE227" s="147"/>
      <c r="CF227" s="147"/>
      <c r="CG227" s="147"/>
      <c r="CH227" s="147"/>
      <c r="CI227" s="147"/>
      <c r="CJ227" s="147"/>
      <c r="CK227" s="147"/>
      <c r="CL227" s="147"/>
      <c r="CM227" s="147"/>
      <c r="CN227" s="147"/>
      <c r="CO227" s="147"/>
      <c r="CP227" s="147"/>
      <c r="CQ227" s="147"/>
      <c r="CR227" s="147"/>
      <c r="CS227" s="147"/>
      <c r="CT227" s="147"/>
      <c r="CU227" s="147"/>
      <c r="CV227" s="147"/>
      <c r="CW227" s="147"/>
      <c r="CX227" s="147"/>
      <c r="CY227" s="147"/>
      <c r="CZ227" s="147"/>
      <c r="DA227" s="147"/>
      <c r="DB227" s="147"/>
      <c r="DC227" s="147"/>
      <c r="DD227" s="147"/>
      <c r="DE227" s="147"/>
      <c r="DF227" s="147"/>
      <c r="DG227" s="147"/>
      <c r="DH227" s="147"/>
      <c r="DI227" s="147"/>
      <c r="DJ227" s="147"/>
      <c r="DK227" s="147"/>
      <c r="DL227" s="147"/>
      <c r="DM227" s="147"/>
      <c r="DN227" s="147"/>
      <c r="DO227" s="147"/>
      <c r="DP227" s="147"/>
      <c r="DQ227" s="147"/>
      <c r="DR227" s="147"/>
      <c r="DS227" s="147"/>
      <c r="DT227" s="147"/>
      <c r="DU227" s="147"/>
      <c r="DV227" s="147"/>
      <c r="DW227" s="147"/>
      <c r="DX227" s="147"/>
      <c r="DY227" s="147"/>
      <c r="DZ227" s="147"/>
      <c r="EA227" s="147"/>
      <c r="EB227" s="147"/>
      <c r="EC227" s="147"/>
      <c r="ED227" s="147"/>
      <c r="EE227" s="147"/>
      <c r="EF227" s="147"/>
      <c r="EG227" s="147"/>
      <c r="EH227" s="147"/>
      <c r="EI227" s="147"/>
      <c r="EJ227" s="147"/>
      <c r="EK227" s="147"/>
      <c r="EL227" s="147"/>
      <c r="EM227" s="147"/>
      <c r="EN227" s="147"/>
      <c r="EO227" s="147"/>
      <c r="EP227" s="147"/>
      <c r="EQ227" s="147"/>
      <c r="ER227" s="147"/>
      <c r="ES227" s="147"/>
      <c r="ET227" s="147"/>
      <c r="EU227" s="147"/>
      <c r="EV227" s="147"/>
      <c r="EW227" s="147"/>
      <c r="EX227" s="147"/>
      <c r="EY227" s="147"/>
      <c r="EZ227" s="147"/>
      <c r="FA227" s="147"/>
      <c r="FB227" s="147"/>
      <c r="FC227" s="147"/>
      <c r="FD227" s="147"/>
      <c r="FE227" s="147"/>
      <c r="FF227" s="147"/>
      <c r="FG227" s="147"/>
      <c r="FH227" s="147"/>
      <c r="FI227" s="147"/>
      <c r="FJ227" s="147"/>
      <c r="FK227" s="147"/>
      <c r="FL227" s="147"/>
      <c r="FM227" s="147"/>
      <c r="FN227" s="147"/>
      <c r="FO227" s="147"/>
      <c r="FP227" s="147"/>
      <c r="FQ227" s="147"/>
      <c r="FR227" s="147"/>
      <c r="FS227" s="147"/>
      <c r="FT227" s="147"/>
      <c r="FU227" s="147"/>
      <c r="FV227" s="147"/>
      <c r="FW227" s="147"/>
      <c r="FX227" s="147"/>
      <c r="FY227" s="147"/>
      <c r="FZ227" s="147"/>
      <c r="GA227" s="147"/>
      <c r="GB227" s="147"/>
      <c r="GC227" s="147"/>
      <c r="GD227" s="147"/>
      <c r="GE227" s="147"/>
      <c r="GF227" s="147"/>
      <c r="GG227" s="147"/>
      <c r="GH227" s="147"/>
      <c r="GI227" s="147"/>
      <c r="GJ227" s="147"/>
      <c r="GK227" s="147"/>
      <c r="GL227" s="147"/>
      <c r="GM227" s="147"/>
      <c r="GN227" s="147"/>
      <c r="GO227" s="147"/>
      <c r="GP227" s="147"/>
      <c r="GQ227" s="147"/>
      <c r="GR227" s="147"/>
      <c r="GS227" s="147"/>
      <c r="GT227" s="147"/>
      <c r="GU227" s="147"/>
      <c r="GV227" s="147"/>
      <c r="GW227" s="147"/>
      <c r="GX227" s="147"/>
      <c r="GY227" s="147"/>
      <c r="GZ227" s="147"/>
      <c r="HA227" s="147"/>
      <c r="HB227" s="147"/>
      <c r="HC227" s="147"/>
      <c r="HD227" s="147"/>
      <c r="HE227" s="147"/>
      <c r="HF227" s="147"/>
      <c r="HG227" s="147"/>
      <c r="HH227" s="147"/>
      <c r="HI227" s="147"/>
      <c r="HJ227" s="147"/>
      <c r="HK227" s="147"/>
      <c r="HL227" s="147"/>
      <c r="HM227" s="147"/>
      <c r="HN227" s="147"/>
      <c r="HO227" s="147"/>
      <c r="HP227" s="147"/>
      <c r="HQ227" s="147"/>
      <c r="HR227" s="147"/>
      <c r="HS227" s="147"/>
      <c r="HT227" s="147"/>
      <c r="HU227" s="147"/>
      <c r="HV227" s="147"/>
      <c r="HW227" s="147"/>
      <c r="HX227" s="147"/>
      <c r="HY227" s="147"/>
      <c r="HZ227" s="147"/>
      <c r="IA227" s="147"/>
      <c r="IB227" s="147"/>
      <c r="IC227" s="147"/>
      <c r="ID227" s="147"/>
      <c r="IE227" s="147"/>
      <c r="IF227" s="147"/>
      <c r="IG227" s="147"/>
      <c r="IH227" s="147"/>
      <c r="II227" s="147"/>
      <c r="IJ227" s="147"/>
      <c r="IK227" s="147"/>
      <c r="IL227" s="147"/>
      <c r="IM227" s="147"/>
      <c r="IN227" s="147"/>
      <c r="IO227" s="147"/>
      <c r="IP227" s="147"/>
      <c r="IQ227" s="147"/>
      <c r="IR227" s="147"/>
      <c r="IS227" s="147"/>
      <c r="IT227" s="147"/>
      <c r="IU227" s="147"/>
      <c r="IV227" s="147"/>
    </row>
    <row r="228" spans="1:256" ht="19.5" customHeight="1">
      <c r="A228" s="674">
        <v>223</v>
      </c>
      <c r="B228" s="322"/>
      <c r="C228" s="322"/>
      <c r="D228" s="295" t="s">
        <v>1296</v>
      </c>
      <c r="E228" s="651">
        <v>360</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c r="BI228" s="147"/>
      <c r="BJ228" s="147"/>
      <c r="BK228" s="147"/>
      <c r="BL228" s="147"/>
      <c r="BM228" s="147"/>
      <c r="BN228" s="147"/>
      <c r="BO228" s="147"/>
      <c r="BP228" s="147"/>
      <c r="BQ228" s="147"/>
      <c r="BR228" s="147"/>
      <c r="BS228" s="147"/>
      <c r="BT228" s="147"/>
      <c r="BU228" s="147"/>
      <c r="BV228" s="147"/>
      <c r="BW228" s="147"/>
      <c r="BX228" s="147"/>
      <c r="BY228" s="147"/>
      <c r="BZ228" s="147"/>
      <c r="CA228" s="147"/>
      <c r="CB228" s="147"/>
      <c r="CC228" s="147"/>
      <c r="CD228" s="147"/>
      <c r="CE228" s="147"/>
      <c r="CF228" s="147"/>
      <c r="CG228" s="147"/>
      <c r="CH228" s="147"/>
      <c r="CI228" s="147"/>
      <c r="CJ228" s="147"/>
      <c r="CK228" s="147"/>
      <c r="CL228" s="147"/>
      <c r="CM228" s="147"/>
      <c r="CN228" s="147"/>
      <c r="CO228" s="147"/>
      <c r="CP228" s="147"/>
      <c r="CQ228" s="147"/>
      <c r="CR228" s="147"/>
      <c r="CS228" s="147"/>
      <c r="CT228" s="147"/>
      <c r="CU228" s="147"/>
      <c r="CV228" s="147"/>
      <c r="CW228" s="147"/>
      <c r="CX228" s="147"/>
      <c r="CY228" s="147"/>
      <c r="CZ228" s="147"/>
      <c r="DA228" s="147"/>
      <c r="DB228" s="147"/>
      <c r="DC228" s="147"/>
      <c r="DD228" s="147"/>
      <c r="DE228" s="147"/>
      <c r="DF228" s="147"/>
      <c r="DG228" s="147"/>
      <c r="DH228" s="147"/>
      <c r="DI228" s="147"/>
      <c r="DJ228" s="147"/>
      <c r="DK228" s="147"/>
      <c r="DL228" s="147"/>
      <c r="DM228" s="147"/>
      <c r="DN228" s="147"/>
      <c r="DO228" s="147"/>
      <c r="DP228" s="147"/>
      <c r="DQ228" s="147"/>
      <c r="DR228" s="147"/>
      <c r="DS228" s="147"/>
      <c r="DT228" s="147"/>
      <c r="DU228" s="147"/>
      <c r="DV228" s="147"/>
      <c r="DW228" s="147"/>
      <c r="DX228" s="147"/>
      <c r="DY228" s="147"/>
      <c r="DZ228" s="147"/>
      <c r="EA228" s="147"/>
      <c r="EB228" s="147"/>
      <c r="EC228" s="147"/>
      <c r="ED228" s="147"/>
      <c r="EE228" s="147"/>
      <c r="EF228" s="147"/>
      <c r="EG228" s="147"/>
      <c r="EH228" s="147"/>
      <c r="EI228" s="147"/>
      <c r="EJ228" s="147"/>
      <c r="EK228" s="147"/>
      <c r="EL228" s="147"/>
      <c r="EM228" s="147"/>
      <c r="EN228" s="147"/>
      <c r="EO228" s="147"/>
      <c r="EP228" s="147"/>
      <c r="EQ228" s="147"/>
      <c r="ER228" s="147"/>
      <c r="ES228" s="147"/>
      <c r="ET228" s="147"/>
      <c r="EU228" s="147"/>
      <c r="EV228" s="147"/>
      <c r="EW228" s="147"/>
      <c r="EX228" s="147"/>
      <c r="EY228" s="147"/>
      <c r="EZ228" s="147"/>
      <c r="FA228" s="147"/>
      <c r="FB228" s="147"/>
      <c r="FC228" s="147"/>
      <c r="FD228" s="147"/>
      <c r="FE228" s="147"/>
      <c r="FF228" s="147"/>
      <c r="FG228" s="147"/>
      <c r="FH228" s="147"/>
      <c r="FI228" s="147"/>
      <c r="FJ228" s="147"/>
      <c r="FK228" s="147"/>
      <c r="FL228" s="147"/>
      <c r="FM228" s="147"/>
      <c r="FN228" s="147"/>
      <c r="FO228" s="147"/>
      <c r="FP228" s="147"/>
      <c r="FQ228" s="147"/>
      <c r="FR228" s="147"/>
      <c r="FS228" s="147"/>
      <c r="FT228" s="147"/>
      <c r="FU228" s="147"/>
      <c r="FV228" s="147"/>
      <c r="FW228" s="147"/>
      <c r="FX228" s="147"/>
      <c r="FY228" s="147"/>
      <c r="FZ228" s="147"/>
      <c r="GA228" s="147"/>
      <c r="GB228" s="147"/>
      <c r="GC228" s="147"/>
      <c r="GD228" s="147"/>
      <c r="GE228" s="147"/>
      <c r="GF228" s="147"/>
      <c r="GG228" s="147"/>
      <c r="GH228" s="147"/>
      <c r="GI228" s="147"/>
      <c r="GJ228" s="147"/>
      <c r="GK228" s="147"/>
      <c r="GL228" s="147"/>
      <c r="GM228" s="147"/>
      <c r="GN228" s="147"/>
      <c r="GO228" s="147"/>
      <c r="GP228" s="147"/>
      <c r="GQ228" s="147"/>
      <c r="GR228" s="147"/>
      <c r="GS228" s="147"/>
      <c r="GT228" s="147"/>
      <c r="GU228" s="147"/>
      <c r="GV228" s="147"/>
      <c r="GW228" s="147"/>
      <c r="GX228" s="147"/>
      <c r="GY228" s="147"/>
      <c r="GZ228" s="147"/>
      <c r="HA228" s="147"/>
      <c r="HB228" s="147"/>
      <c r="HC228" s="147"/>
      <c r="HD228" s="147"/>
      <c r="HE228" s="147"/>
      <c r="HF228" s="147"/>
      <c r="HG228" s="147"/>
      <c r="HH228" s="147"/>
      <c r="HI228" s="147"/>
      <c r="HJ228" s="147"/>
      <c r="HK228" s="147"/>
      <c r="HL228" s="147"/>
      <c r="HM228" s="147"/>
      <c r="HN228" s="147"/>
      <c r="HO228" s="147"/>
      <c r="HP228" s="147"/>
      <c r="HQ228" s="147"/>
      <c r="HR228" s="147"/>
      <c r="HS228" s="147"/>
      <c r="HT228" s="147"/>
      <c r="HU228" s="147"/>
      <c r="HV228" s="147"/>
      <c r="HW228" s="147"/>
      <c r="HX228" s="147"/>
      <c r="HY228" s="147"/>
      <c r="HZ228" s="147"/>
      <c r="IA228" s="147"/>
      <c r="IB228" s="147"/>
      <c r="IC228" s="147"/>
      <c r="ID228" s="147"/>
      <c r="IE228" s="147"/>
      <c r="IF228" s="147"/>
      <c r="IG228" s="147"/>
      <c r="IH228" s="147"/>
      <c r="II228" s="147"/>
      <c r="IJ228" s="147"/>
      <c r="IK228" s="147"/>
      <c r="IL228" s="147"/>
      <c r="IM228" s="147"/>
      <c r="IN228" s="147"/>
      <c r="IO228" s="147"/>
      <c r="IP228" s="147"/>
      <c r="IQ228" s="147"/>
      <c r="IR228" s="147"/>
      <c r="IS228" s="147"/>
      <c r="IT228" s="147"/>
      <c r="IU228" s="147"/>
      <c r="IV228" s="147"/>
    </row>
    <row r="229" spans="1:256" ht="17.25" customHeight="1">
      <c r="A229" s="674">
        <v>224</v>
      </c>
      <c r="B229" s="322"/>
      <c r="C229" s="322"/>
      <c r="D229" s="279" t="s">
        <v>1274</v>
      </c>
      <c r="E229" s="651"/>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c r="BZ229" s="147"/>
      <c r="CA229" s="147"/>
      <c r="CB229" s="147"/>
      <c r="CC229" s="147"/>
      <c r="CD229" s="147"/>
      <c r="CE229" s="147"/>
      <c r="CF229" s="147"/>
      <c r="CG229" s="147"/>
      <c r="CH229" s="147"/>
      <c r="CI229" s="147"/>
      <c r="CJ229" s="147"/>
      <c r="CK229" s="147"/>
      <c r="CL229" s="147"/>
      <c r="CM229" s="147"/>
      <c r="CN229" s="147"/>
      <c r="CO229" s="147"/>
      <c r="CP229" s="147"/>
      <c r="CQ229" s="147"/>
      <c r="CR229" s="147"/>
      <c r="CS229" s="147"/>
      <c r="CT229" s="147"/>
      <c r="CU229" s="147"/>
      <c r="CV229" s="147"/>
      <c r="CW229" s="147"/>
      <c r="CX229" s="147"/>
      <c r="CY229" s="147"/>
      <c r="CZ229" s="147"/>
      <c r="DA229" s="147"/>
      <c r="DB229" s="147"/>
      <c r="DC229" s="147"/>
      <c r="DD229" s="147"/>
      <c r="DE229" s="147"/>
      <c r="DF229" s="147"/>
      <c r="DG229" s="147"/>
      <c r="DH229" s="147"/>
      <c r="DI229" s="147"/>
      <c r="DJ229" s="147"/>
      <c r="DK229" s="147"/>
      <c r="DL229" s="147"/>
      <c r="DM229" s="147"/>
      <c r="DN229" s="147"/>
      <c r="DO229" s="147"/>
      <c r="DP229" s="147"/>
      <c r="DQ229" s="147"/>
      <c r="DR229" s="147"/>
      <c r="DS229" s="147"/>
      <c r="DT229" s="147"/>
      <c r="DU229" s="147"/>
      <c r="DV229" s="147"/>
      <c r="DW229" s="147"/>
      <c r="DX229" s="147"/>
      <c r="DY229" s="147"/>
      <c r="DZ229" s="147"/>
      <c r="EA229" s="147"/>
      <c r="EB229" s="147"/>
      <c r="EC229" s="147"/>
      <c r="ED229" s="147"/>
      <c r="EE229" s="147"/>
      <c r="EF229" s="147"/>
      <c r="EG229" s="147"/>
      <c r="EH229" s="147"/>
      <c r="EI229" s="147"/>
      <c r="EJ229" s="147"/>
      <c r="EK229" s="147"/>
      <c r="EL229" s="147"/>
      <c r="EM229" s="147"/>
      <c r="EN229" s="147"/>
      <c r="EO229" s="147"/>
      <c r="EP229" s="147"/>
      <c r="EQ229" s="147"/>
      <c r="ER229" s="147"/>
      <c r="ES229" s="147"/>
      <c r="ET229" s="147"/>
      <c r="EU229" s="147"/>
      <c r="EV229" s="147"/>
      <c r="EW229" s="147"/>
      <c r="EX229" s="147"/>
      <c r="EY229" s="147"/>
      <c r="EZ229" s="147"/>
      <c r="FA229" s="147"/>
      <c r="FB229" s="147"/>
      <c r="FC229" s="147"/>
      <c r="FD229" s="147"/>
      <c r="FE229" s="147"/>
      <c r="FF229" s="147"/>
      <c r="FG229" s="147"/>
      <c r="FH229" s="147"/>
      <c r="FI229" s="147"/>
      <c r="FJ229" s="147"/>
      <c r="FK229" s="147"/>
      <c r="FL229" s="147"/>
      <c r="FM229" s="147"/>
      <c r="FN229" s="147"/>
      <c r="FO229" s="147"/>
      <c r="FP229" s="147"/>
      <c r="FQ229" s="147"/>
      <c r="FR229" s="147"/>
      <c r="FS229" s="147"/>
      <c r="FT229" s="147"/>
      <c r="FU229" s="147"/>
      <c r="FV229" s="147"/>
      <c r="FW229" s="147"/>
      <c r="FX229" s="147"/>
      <c r="FY229" s="147"/>
      <c r="FZ229" s="147"/>
      <c r="GA229" s="147"/>
      <c r="GB229" s="147"/>
      <c r="GC229" s="147"/>
      <c r="GD229" s="147"/>
      <c r="GE229" s="147"/>
      <c r="GF229" s="147"/>
      <c r="GG229" s="147"/>
      <c r="GH229" s="147"/>
      <c r="GI229" s="147"/>
      <c r="GJ229" s="147"/>
      <c r="GK229" s="147"/>
      <c r="GL229" s="147"/>
      <c r="GM229" s="147"/>
      <c r="GN229" s="147"/>
      <c r="GO229" s="147"/>
      <c r="GP229" s="147"/>
      <c r="GQ229" s="147"/>
      <c r="GR229" s="147"/>
      <c r="GS229" s="147"/>
      <c r="GT229" s="147"/>
      <c r="GU229" s="147"/>
      <c r="GV229" s="147"/>
      <c r="GW229" s="147"/>
      <c r="GX229" s="147"/>
      <c r="GY229" s="147"/>
      <c r="GZ229" s="147"/>
      <c r="HA229" s="147"/>
      <c r="HB229" s="147"/>
      <c r="HC229" s="147"/>
      <c r="HD229" s="147"/>
      <c r="HE229" s="147"/>
      <c r="HF229" s="147"/>
      <c r="HG229" s="147"/>
      <c r="HH229" s="147"/>
      <c r="HI229" s="147"/>
      <c r="HJ229" s="147"/>
      <c r="HK229" s="147"/>
      <c r="HL229" s="147"/>
      <c r="HM229" s="147"/>
      <c r="HN229" s="147"/>
      <c r="HO229" s="147"/>
      <c r="HP229" s="147"/>
      <c r="HQ229" s="147"/>
      <c r="HR229" s="147"/>
      <c r="HS229" s="147"/>
      <c r="HT229" s="147"/>
      <c r="HU229" s="147"/>
      <c r="HV229" s="147"/>
      <c r="HW229" s="147"/>
      <c r="HX229" s="147"/>
      <c r="HY229" s="147"/>
      <c r="HZ229" s="147"/>
      <c r="IA229" s="147"/>
      <c r="IB229" s="147"/>
      <c r="IC229" s="147"/>
      <c r="ID229" s="147"/>
      <c r="IE229" s="147"/>
      <c r="IF229" s="147"/>
      <c r="IG229" s="147"/>
      <c r="IH229" s="147"/>
      <c r="II229" s="147"/>
      <c r="IJ229" s="147"/>
      <c r="IK229" s="147"/>
      <c r="IL229" s="147"/>
      <c r="IM229" s="147"/>
      <c r="IN229" s="147"/>
      <c r="IO229" s="147"/>
      <c r="IP229" s="147"/>
      <c r="IQ229" s="147"/>
      <c r="IR229" s="147"/>
      <c r="IS229" s="147"/>
      <c r="IT229" s="147"/>
      <c r="IU229" s="147"/>
      <c r="IV229" s="147"/>
    </row>
    <row r="230" spans="1:256" ht="49.5" customHeight="1">
      <c r="A230" s="674">
        <v>225</v>
      </c>
      <c r="B230" s="322"/>
      <c r="C230" s="322"/>
      <c r="D230" s="295" t="s">
        <v>1366</v>
      </c>
      <c r="E230" s="937">
        <v>1407</v>
      </c>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47"/>
      <c r="BP230" s="147"/>
      <c r="BQ230" s="147"/>
      <c r="BR230" s="147"/>
      <c r="BS230" s="147"/>
      <c r="BT230" s="147"/>
      <c r="BU230" s="147"/>
      <c r="BV230" s="147"/>
      <c r="BW230" s="147"/>
      <c r="BX230" s="147"/>
      <c r="BY230" s="147"/>
      <c r="BZ230" s="147"/>
      <c r="CA230" s="147"/>
      <c r="CB230" s="147"/>
      <c r="CC230" s="147"/>
      <c r="CD230" s="147"/>
      <c r="CE230" s="147"/>
      <c r="CF230" s="147"/>
      <c r="CG230" s="147"/>
      <c r="CH230" s="147"/>
      <c r="CI230" s="147"/>
      <c r="CJ230" s="147"/>
      <c r="CK230" s="147"/>
      <c r="CL230" s="147"/>
      <c r="CM230" s="147"/>
      <c r="CN230" s="147"/>
      <c r="CO230" s="147"/>
      <c r="CP230" s="147"/>
      <c r="CQ230" s="147"/>
      <c r="CR230" s="147"/>
      <c r="CS230" s="147"/>
      <c r="CT230" s="147"/>
      <c r="CU230" s="147"/>
      <c r="CV230" s="147"/>
      <c r="CW230" s="147"/>
      <c r="CX230" s="147"/>
      <c r="CY230" s="147"/>
      <c r="CZ230" s="147"/>
      <c r="DA230" s="147"/>
      <c r="DB230" s="147"/>
      <c r="DC230" s="147"/>
      <c r="DD230" s="147"/>
      <c r="DE230" s="147"/>
      <c r="DF230" s="147"/>
      <c r="DG230" s="147"/>
      <c r="DH230" s="147"/>
      <c r="DI230" s="147"/>
      <c r="DJ230" s="147"/>
      <c r="DK230" s="147"/>
      <c r="DL230" s="147"/>
      <c r="DM230" s="147"/>
      <c r="DN230" s="147"/>
      <c r="DO230" s="147"/>
      <c r="DP230" s="147"/>
      <c r="DQ230" s="147"/>
      <c r="DR230" s="147"/>
      <c r="DS230" s="147"/>
      <c r="DT230" s="147"/>
      <c r="DU230" s="147"/>
      <c r="DV230" s="147"/>
      <c r="DW230" s="147"/>
      <c r="DX230" s="147"/>
      <c r="DY230" s="147"/>
      <c r="DZ230" s="147"/>
      <c r="EA230" s="147"/>
      <c r="EB230" s="147"/>
      <c r="EC230" s="147"/>
      <c r="ED230" s="147"/>
      <c r="EE230" s="147"/>
      <c r="EF230" s="147"/>
      <c r="EG230" s="147"/>
      <c r="EH230" s="147"/>
      <c r="EI230" s="147"/>
      <c r="EJ230" s="147"/>
      <c r="EK230" s="147"/>
      <c r="EL230" s="147"/>
      <c r="EM230" s="147"/>
      <c r="EN230" s="147"/>
      <c r="EO230" s="147"/>
      <c r="EP230" s="147"/>
      <c r="EQ230" s="147"/>
      <c r="ER230" s="147"/>
      <c r="ES230" s="147"/>
      <c r="ET230" s="147"/>
      <c r="EU230" s="147"/>
      <c r="EV230" s="147"/>
      <c r="EW230" s="147"/>
      <c r="EX230" s="147"/>
      <c r="EY230" s="147"/>
      <c r="EZ230" s="147"/>
      <c r="FA230" s="147"/>
      <c r="FB230" s="147"/>
      <c r="FC230" s="147"/>
      <c r="FD230" s="147"/>
      <c r="FE230" s="147"/>
      <c r="FF230" s="147"/>
      <c r="FG230" s="147"/>
      <c r="FH230" s="147"/>
      <c r="FI230" s="147"/>
      <c r="FJ230" s="147"/>
      <c r="FK230" s="147"/>
      <c r="FL230" s="147"/>
      <c r="FM230" s="147"/>
      <c r="FN230" s="147"/>
      <c r="FO230" s="147"/>
      <c r="FP230" s="147"/>
      <c r="FQ230" s="147"/>
      <c r="FR230" s="147"/>
      <c r="FS230" s="147"/>
      <c r="FT230" s="147"/>
      <c r="FU230" s="147"/>
      <c r="FV230" s="147"/>
      <c r="FW230" s="147"/>
      <c r="FX230" s="147"/>
      <c r="FY230" s="147"/>
      <c r="FZ230" s="147"/>
      <c r="GA230" s="147"/>
      <c r="GB230" s="147"/>
      <c r="GC230" s="147"/>
      <c r="GD230" s="147"/>
      <c r="GE230" s="147"/>
      <c r="GF230" s="147"/>
      <c r="GG230" s="147"/>
      <c r="GH230" s="147"/>
      <c r="GI230" s="147"/>
      <c r="GJ230" s="147"/>
      <c r="GK230" s="147"/>
      <c r="GL230" s="147"/>
      <c r="GM230" s="147"/>
      <c r="GN230" s="147"/>
      <c r="GO230" s="147"/>
      <c r="GP230" s="147"/>
      <c r="GQ230" s="147"/>
      <c r="GR230" s="147"/>
      <c r="GS230" s="147"/>
      <c r="GT230" s="147"/>
      <c r="GU230" s="147"/>
      <c r="GV230" s="147"/>
      <c r="GW230" s="147"/>
      <c r="GX230" s="147"/>
      <c r="GY230" s="147"/>
      <c r="GZ230" s="147"/>
      <c r="HA230" s="147"/>
      <c r="HB230" s="147"/>
      <c r="HC230" s="147"/>
      <c r="HD230" s="147"/>
      <c r="HE230" s="147"/>
      <c r="HF230" s="147"/>
      <c r="HG230" s="147"/>
      <c r="HH230" s="147"/>
      <c r="HI230" s="147"/>
      <c r="HJ230" s="147"/>
      <c r="HK230" s="147"/>
      <c r="HL230" s="147"/>
      <c r="HM230" s="147"/>
      <c r="HN230" s="147"/>
      <c r="HO230" s="147"/>
      <c r="HP230" s="147"/>
      <c r="HQ230" s="147"/>
      <c r="HR230" s="147"/>
      <c r="HS230" s="147"/>
      <c r="HT230" s="147"/>
      <c r="HU230" s="147"/>
      <c r="HV230" s="147"/>
      <c r="HW230" s="147"/>
      <c r="HX230" s="147"/>
      <c r="HY230" s="147"/>
      <c r="HZ230" s="147"/>
      <c r="IA230" s="147"/>
      <c r="IB230" s="147"/>
      <c r="IC230" s="147"/>
      <c r="ID230" s="147"/>
      <c r="IE230" s="147"/>
      <c r="IF230" s="147"/>
      <c r="IG230" s="147"/>
      <c r="IH230" s="147"/>
      <c r="II230" s="147"/>
      <c r="IJ230" s="147"/>
      <c r="IK230" s="147"/>
      <c r="IL230" s="147"/>
      <c r="IM230" s="147"/>
      <c r="IN230" s="147"/>
      <c r="IO230" s="147"/>
      <c r="IP230" s="147"/>
      <c r="IQ230" s="147"/>
      <c r="IR230" s="147"/>
      <c r="IS230" s="147"/>
      <c r="IT230" s="147"/>
      <c r="IU230" s="147"/>
      <c r="IV230" s="147"/>
    </row>
    <row r="231" spans="1:256" ht="17.25" customHeight="1">
      <c r="A231" s="674">
        <v>226</v>
      </c>
      <c r="B231" s="322"/>
      <c r="C231" s="322"/>
      <c r="D231" s="295" t="s">
        <v>1270</v>
      </c>
      <c r="E231" s="650">
        <v>700</v>
      </c>
      <c r="F231" s="147"/>
      <c r="G231" s="147"/>
      <c r="H231" s="147"/>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c r="BI231" s="147"/>
      <c r="BJ231" s="147"/>
      <c r="BK231" s="147"/>
      <c r="BL231" s="147"/>
      <c r="BM231" s="147"/>
      <c r="BN231" s="147"/>
      <c r="BO231" s="147"/>
      <c r="BP231" s="147"/>
      <c r="BQ231" s="147"/>
      <c r="BR231" s="147"/>
      <c r="BS231" s="147"/>
      <c r="BT231" s="147"/>
      <c r="BU231" s="147"/>
      <c r="BV231" s="147"/>
      <c r="BW231" s="147"/>
      <c r="BX231" s="147"/>
      <c r="BY231" s="147"/>
      <c r="BZ231" s="147"/>
      <c r="CA231" s="147"/>
      <c r="CB231" s="147"/>
      <c r="CC231" s="147"/>
      <c r="CD231" s="147"/>
      <c r="CE231" s="147"/>
      <c r="CF231" s="147"/>
      <c r="CG231" s="147"/>
      <c r="CH231" s="147"/>
      <c r="CI231" s="147"/>
      <c r="CJ231" s="147"/>
      <c r="CK231" s="147"/>
      <c r="CL231" s="147"/>
      <c r="CM231" s="147"/>
      <c r="CN231" s="147"/>
      <c r="CO231" s="147"/>
      <c r="CP231" s="147"/>
      <c r="CQ231" s="147"/>
      <c r="CR231" s="147"/>
      <c r="CS231" s="147"/>
      <c r="CT231" s="147"/>
      <c r="CU231" s="147"/>
      <c r="CV231" s="147"/>
      <c r="CW231" s="147"/>
      <c r="CX231" s="147"/>
      <c r="CY231" s="147"/>
      <c r="CZ231" s="147"/>
      <c r="DA231" s="147"/>
      <c r="DB231" s="147"/>
      <c r="DC231" s="147"/>
      <c r="DD231" s="147"/>
      <c r="DE231" s="147"/>
      <c r="DF231" s="147"/>
      <c r="DG231" s="147"/>
      <c r="DH231" s="147"/>
      <c r="DI231" s="147"/>
      <c r="DJ231" s="147"/>
      <c r="DK231" s="147"/>
      <c r="DL231" s="147"/>
      <c r="DM231" s="147"/>
      <c r="DN231" s="147"/>
      <c r="DO231" s="147"/>
      <c r="DP231" s="147"/>
      <c r="DQ231" s="147"/>
      <c r="DR231" s="147"/>
      <c r="DS231" s="147"/>
      <c r="DT231" s="147"/>
      <c r="DU231" s="147"/>
      <c r="DV231" s="147"/>
      <c r="DW231" s="147"/>
      <c r="DX231" s="147"/>
      <c r="DY231" s="147"/>
      <c r="DZ231" s="147"/>
      <c r="EA231" s="147"/>
      <c r="EB231" s="147"/>
      <c r="EC231" s="147"/>
      <c r="ED231" s="147"/>
      <c r="EE231" s="147"/>
      <c r="EF231" s="147"/>
      <c r="EG231" s="147"/>
      <c r="EH231" s="147"/>
      <c r="EI231" s="147"/>
      <c r="EJ231" s="147"/>
      <c r="EK231" s="147"/>
      <c r="EL231" s="147"/>
      <c r="EM231" s="147"/>
      <c r="EN231" s="147"/>
      <c r="EO231" s="147"/>
      <c r="EP231" s="147"/>
      <c r="EQ231" s="147"/>
      <c r="ER231" s="147"/>
      <c r="ES231" s="147"/>
      <c r="ET231" s="147"/>
      <c r="EU231" s="147"/>
      <c r="EV231" s="147"/>
      <c r="EW231" s="147"/>
      <c r="EX231" s="147"/>
      <c r="EY231" s="147"/>
      <c r="EZ231" s="147"/>
      <c r="FA231" s="147"/>
      <c r="FB231" s="147"/>
      <c r="FC231" s="147"/>
      <c r="FD231" s="147"/>
      <c r="FE231" s="147"/>
      <c r="FF231" s="147"/>
      <c r="FG231" s="147"/>
      <c r="FH231" s="147"/>
      <c r="FI231" s="147"/>
      <c r="FJ231" s="147"/>
      <c r="FK231" s="147"/>
      <c r="FL231" s="147"/>
      <c r="FM231" s="147"/>
      <c r="FN231" s="147"/>
      <c r="FO231" s="147"/>
      <c r="FP231" s="147"/>
      <c r="FQ231" s="147"/>
      <c r="FR231" s="147"/>
      <c r="FS231" s="147"/>
      <c r="FT231" s="147"/>
      <c r="FU231" s="147"/>
      <c r="FV231" s="147"/>
      <c r="FW231" s="147"/>
      <c r="FX231" s="147"/>
      <c r="FY231" s="147"/>
      <c r="FZ231" s="147"/>
      <c r="GA231" s="147"/>
      <c r="GB231" s="147"/>
      <c r="GC231" s="147"/>
      <c r="GD231" s="147"/>
      <c r="GE231" s="147"/>
      <c r="GF231" s="147"/>
      <c r="GG231" s="147"/>
      <c r="GH231" s="147"/>
      <c r="GI231" s="147"/>
      <c r="GJ231" s="147"/>
      <c r="GK231" s="147"/>
      <c r="GL231" s="147"/>
      <c r="GM231" s="147"/>
      <c r="GN231" s="147"/>
      <c r="GO231" s="147"/>
      <c r="GP231" s="147"/>
      <c r="GQ231" s="147"/>
      <c r="GR231" s="147"/>
      <c r="GS231" s="147"/>
      <c r="GT231" s="147"/>
      <c r="GU231" s="147"/>
      <c r="GV231" s="147"/>
      <c r="GW231" s="147"/>
      <c r="GX231" s="147"/>
      <c r="GY231" s="147"/>
      <c r="GZ231" s="147"/>
      <c r="HA231" s="147"/>
      <c r="HB231" s="147"/>
      <c r="HC231" s="147"/>
      <c r="HD231" s="147"/>
      <c r="HE231" s="147"/>
      <c r="HF231" s="147"/>
      <c r="HG231" s="147"/>
      <c r="HH231" s="147"/>
      <c r="HI231" s="147"/>
      <c r="HJ231" s="147"/>
      <c r="HK231" s="147"/>
      <c r="HL231" s="147"/>
      <c r="HM231" s="147"/>
      <c r="HN231" s="147"/>
      <c r="HO231" s="147"/>
      <c r="HP231" s="147"/>
      <c r="HQ231" s="147"/>
      <c r="HR231" s="147"/>
      <c r="HS231" s="147"/>
      <c r="HT231" s="147"/>
      <c r="HU231" s="147"/>
      <c r="HV231" s="147"/>
      <c r="HW231" s="147"/>
      <c r="HX231" s="147"/>
      <c r="HY231" s="147"/>
      <c r="HZ231" s="147"/>
      <c r="IA231" s="147"/>
      <c r="IB231" s="147"/>
      <c r="IC231" s="147"/>
      <c r="ID231" s="147"/>
      <c r="IE231" s="147"/>
      <c r="IF231" s="147"/>
      <c r="IG231" s="147"/>
      <c r="IH231" s="147"/>
      <c r="II231" s="147"/>
      <c r="IJ231" s="147"/>
      <c r="IK231" s="147"/>
      <c r="IL231" s="147"/>
      <c r="IM231" s="147"/>
      <c r="IN231" s="147"/>
      <c r="IO231" s="147"/>
      <c r="IP231" s="147"/>
      <c r="IQ231" s="147"/>
      <c r="IR231" s="147"/>
      <c r="IS231" s="147"/>
      <c r="IT231" s="147"/>
      <c r="IU231" s="147"/>
      <c r="IV231" s="147"/>
    </row>
    <row r="232" spans="1:256" ht="17.25" customHeight="1">
      <c r="A232" s="674">
        <v>227</v>
      </c>
      <c r="B232" s="322"/>
      <c r="C232" s="322"/>
      <c r="D232" s="295" t="s">
        <v>1271</v>
      </c>
      <c r="E232" s="650">
        <v>2000</v>
      </c>
      <c r="F232" s="147"/>
      <c r="G232" s="147"/>
      <c r="H232" s="147"/>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c r="BI232" s="147"/>
      <c r="BJ232" s="147"/>
      <c r="BK232" s="147"/>
      <c r="BL232" s="147"/>
      <c r="BM232" s="147"/>
      <c r="BN232" s="147"/>
      <c r="BO232" s="147"/>
      <c r="BP232" s="147"/>
      <c r="BQ232" s="147"/>
      <c r="BR232" s="147"/>
      <c r="BS232" s="147"/>
      <c r="BT232" s="147"/>
      <c r="BU232" s="147"/>
      <c r="BV232" s="147"/>
      <c r="BW232" s="147"/>
      <c r="BX232" s="147"/>
      <c r="BY232" s="147"/>
      <c r="BZ232" s="147"/>
      <c r="CA232" s="147"/>
      <c r="CB232" s="147"/>
      <c r="CC232" s="147"/>
      <c r="CD232" s="147"/>
      <c r="CE232" s="147"/>
      <c r="CF232" s="147"/>
      <c r="CG232" s="147"/>
      <c r="CH232" s="147"/>
      <c r="CI232" s="147"/>
      <c r="CJ232" s="147"/>
      <c r="CK232" s="147"/>
      <c r="CL232" s="147"/>
      <c r="CM232" s="147"/>
      <c r="CN232" s="147"/>
      <c r="CO232" s="147"/>
      <c r="CP232" s="147"/>
      <c r="CQ232" s="147"/>
      <c r="CR232" s="147"/>
      <c r="CS232" s="147"/>
      <c r="CT232" s="147"/>
      <c r="CU232" s="147"/>
      <c r="CV232" s="147"/>
      <c r="CW232" s="147"/>
      <c r="CX232" s="147"/>
      <c r="CY232" s="147"/>
      <c r="CZ232" s="147"/>
      <c r="DA232" s="147"/>
      <c r="DB232" s="147"/>
      <c r="DC232" s="147"/>
      <c r="DD232" s="147"/>
      <c r="DE232" s="147"/>
      <c r="DF232" s="147"/>
      <c r="DG232" s="147"/>
      <c r="DH232" s="147"/>
      <c r="DI232" s="147"/>
      <c r="DJ232" s="147"/>
      <c r="DK232" s="147"/>
      <c r="DL232" s="147"/>
      <c r="DM232" s="147"/>
      <c r="DN232" s="147"/>
      <c r="DO232" s="147"/>
      <c r="DP232" s="147"/>
      <c r="DQ232" s="147"/>
      <c r="DR232" s="147"/>
      <c r="DS232" s="147"/>
      <c r="DT232" s="147"/>
      <c r="DU232" s="147"/>
      <c r="DV232" s="147"/>
      <c r="DW232" s="147"/>
      <c r="DX232" s="147"/>
      <c r="DY232" s="147"/>
      <c r="DZ232" s="147"/>
      <c r="EA232" s="147"/>
      <c r="EB232" s="147"/>
      <c r="EC232" s="147"/>
      <c r="ED232" s="147"/>
      <c r="EE232" s="147"/>
      <c r="EF232" s="147"/>
      <c r="EG232" s="147"/>
      <c r="EH232" s="147"/>
      <c r="EI232" s="147"/>
      <c r="EJ232" s="147"/>
      <c r="EK232" s="147"/>
      <c r="EL232" s="147"/>
      <c r="EM232" s="147"/>
      <c r="EN232" s="147"/>
      <c r="EO232" s="147"/>
      <c r="EP232" s="147"/>
      <c r="EQ232" s="147"/>
      <c r="ER232" s="147"/>
      <c r="ES232" s="147"/>
      <c r="ET232" s="147"/>
      <c r="EU232" s="147"/>
      <c r="EV232" s="147"/>
      <c r="EW232" s="147"/>
      <c r="EX232" s="147"/>
      <c r="EY232" s="147"/>
      <c r="EZ232" s="147"/>
      <c r="FA232" s="147"/>
      <c r="FB232" s="147"/>
      <c r="FC232" s="147"/>
      <c r="FD232" s="147"/>
      <c r="FE232" s="147"/>
      <c r="FF232" s="147"/>
      <c r="FG232" s="147"/>
      <c r="FH232" s="147"/>
      <c r="FI232" s="147"/>
      <c r="FJ232" s="147"/>
      <c r="FK232" s="147"/>
      <c r="FL232" s="147"/>
      <c r="FM232" s="147"/>
      <c r="FN232" s="147"/>
      <c r="FO232" s="147"/>
      <c r="FP232" s="147"/>
      <c r="FQ232" s="147"/>
      <c r="FR232" s="147"/>
      <c r="FS232" s="147"/>
      <c r="FT232" s="147"/>
      <c r="FU232" s="147"/>
      <c r="FV232" s="147"/>
      <c r="FW232" s="147"/>
      <c r="FX232" s="147"/>
      <c r="FY232" s="147"/>
      <c r="FZ232" s="147"/>
      <c r="GA232" s="147"/>
      <c r="GB232" s="147"/>
      <c r="GC232" s="147"/>
      <c r="GD232" s="147"/>
      <c r="GE232" s="147"/>
      <c r="GF232" s="147"/>
      <c r="GG232" s="147"/>
      <c r="GH232" s="147"/>
      <c r="GI232" s="147"/>
      <c r="GJ232" s="147"/>
      <c r="GK232" s="147"/>
      <c r="GL232" s="147"/>
      <c r="GM232" s="147"/>
      <c r="GN232" s="147"/>
      <c r="GO232" s="147"/>
      <c r="GP232" s="147"/>
      <c r="GQ232" s="147"/>
      <c r="GR232" s="147"/>
      <c r="GS232" s="147"/>
      <c r="GT232" s="147"/>
      <c r="GU232" s="147"/>
      <c r="GV232" s="147"/>
      <c r="GW232" s="147"/>
      <c r="GX232" s="147"/>
      <c r="GY232" s="147"/>
      <c r="GZ232" s="147"/>
      <c r="HA232" s="147"/>
      <c r="HB232" s="147"/>
      <c r="HC232" s="147"/>
      <c r="HD232" s="147"/>
      <c r="HE232" s="147"/>
      <c r="HF232" s="147"/>
      <c r="HG232" s="147"/>
      <c r="HH232" s="147"/>
      <c r="HI232" s="147"/>
      <c r="HJ232" s="147"/>
      <c r="HK232" s="147"/>
      <c r="HL232" s="147"/>
      <c r="HM232" s="147"/>
      <c r="HN232" s="147"/>
      <c r="HO232" s="147"/>
      <c r="HP232" s="147"/>
      <c r="HQ232" s="147"/>
      <c r="HR232" s="147"/>
      <c r="HS232" s="147"/>
      <c r="HT232" s="147"/>
      <c r="HU232" s="147"/>
      <c r="HV232" s="147"/>
      <c r="HW232" s="147"/>
      <c r="HX232" s="147"/>
      <c r="HY232" s="147"/>
      <c r="HZ232" s="147"/>
      <c r="IA232" s="147"/>
      <c r="IB232" s="147"/>
      <c r="IC232" s="147"/>
      <c r="ID232" s="147"/>
      <c r="IE232" s="147"/>
      <c r="IF232" s="147"/>
      <c r="IG232" s="147"/>
      <c r="IH232" s="147"/>
      <c r="II232" s="147"/>
      <c r="IJ232" s="147"/>
      <c r="IK232" s="147"/>
      <c r="IL232" s="147"/>
      <c r="IM232" s="147"/>
      <c r="IN232" s="147"/>
      <c r="IO232" s="147"/>
      <c r="IP232" s="147"/>
      <c r="IQ232" s="147"/>
      <c r="IR232" s="147"/>
      <c r="IS232" s="147"/>
      <c r="IT232" s="147"/>
      <c r="IU232" s="147"/>
      <c r="IV232" s="147"/>
    </row>
    <row r="233" spans="1:256" ht="17.25" customHeight="1">
      <c r="A233" s="674">
        <v>228</v>
      </c>
      <c r="B233" s="322"/>
      <c r="C233" s="322"/>
      <c r="D233" s="295" t="s">
        <v>1267</v>
      </c>
      <c r="E233" s="650">
        <v>70</v>
      </c>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47"/>
      <c r="BP233" s="147"/>
      <c r="BQ233" s="147"/>
      <c r="BR233" s="147"/>
      <c r="BS233" s="147"/>
      <c r="BT233" s="147"/>
      <c r="BU233" s="147"/>
      <c r="BV233" s="147"/>
      <c r="BW233" s="147"/>
      <c r="BX233" s="147"/>
      <c r="BY233" s="147"/>
      <c r="BZ233" s="147"/>
      <c r="CA233" s="147"/>
      <c r="CB233" s="147"/>
      <c r="CC233" s="147"/>
      <c r="CD233" s="147"/>
      <c r="CE233" s="147"/>
      <c r="CF233" s="147"/>
      <c r="CG233" s="147"/>
      <c r="CH233" s="147"/>
      <c r="CI233" s="147"/>
      <c r="CJ233" s="147"/>
      <c r="CK233" s="147"/>
      <c r="CL233" s="147"/>
      <c r="CM233" s="147"/>
      <c r="CN233" s="147"/>
      <c r="CO233" s="147"/>
      <c r="CP233" s="147"/>
      <c r="CQ233" s="147"/>
      <c r="CR233" s="147"/>
      <c r="CS233" s="147"/>
      <c r="CT233" s="147"/>
      <c r="CU233" s="147"/>
      <c r="CV233" s="147"/>
      <c r="CW233" s="147"/>
      <c r="CX233" s="147"/>
      <c r="CY233" s="147"/>
      <c r="CZ233" s="147"/>
      <c r="DA233" s="147"/>
      <c r="DB233" s="147"/>
      <c r="DC233" s="147"/>
      <c r="DD233" s="147"/>
      <c r="DE233" s="147"/>
      <c r="DF233" s="147"/>
      <c r="DG233" s="147"/>
      <c r="DH233" s="147"/>
      <c r="DI233" s="147"/>
      <c r="DJ233" s="147"/>
      <c r="DK233" s="147"/>
      <c r="DL233" s="147"/>
      <c r="DM233" s="147"/>
      <c r="DN233" s="147"/>
      <c r="DO233" s="147"/>
      <c r="DP233" s="147"/>
      <c r="DQ233" s="147"/>
      <c r="DR233" s="147"/>
      <c r="DS233" s="147"/>
      <c r="DT233" s="147"/>
      <c r="DU233" s="147"/>
      <c r="DV233" s="147"/>
      <c r="DW233" s="147"/>
      <c r="DX233" s="147"/>
      <c r="DY233" s="147"/>
      <c r="DZ233" s="147"/>
      <c r="EA233" s="147"/>
      <c r="EB233" s="147"/>
      <c r="EC233" s="147"/>
      <c r="ED233" s="147"/>
      <c r="EE233" s="147"/>
      <c r="EF233" s="147"/>
      <c r="EG233" s="147"/>
      <c r="EH233" s="147"/>
      <c r="EI233" s="147"/>
      <c r="EJ233" s="147"/>
      <c r="EK233" s="147"/>
      <c r="EL233" s="147"/>
      <c r="EM233" s="147"/>
      <c r="EN233" s="147"/>
      <c r="EO233" s="147"/>
      <c r="EP233" s="147"/>
      <c r="EQ233" s="147"/>
      <c r="ER233" s="147"/>
      <c r="ES233" s="147"/>
      <c r="ET233" s="147"/>
      <c r="EU233" s="147"/>
      <c r="EV233" s="147"/>
      <c r="EW233" s="147"/>
      <c r="EX233" s="147"/>
      <c r="EY233" s="147"/>
      <c r="EZ233" s="147"/>
      <c r="FA233" s="147"/>
      <c r="FB233" s="147"/>
      <c r="FC233" s="147"/>
      <c r="FD233" s="147"/>
      <c r="FE233" s="147"/>
      <c r="FF233" s="147"/>
      <c r="FG233" s="147"/>
      <c r="FH233" s="147"/>
      <c r="FI233" s="147"/>
      <c r="FJ233" s="147"/>
      <c r="FK233" s="147"/>
      <c r="FL233" s="147"/>
      <c r="FM233" s="147"/>
      <c r="FN233" s="147"/>
      <c r="FO233" s="147"/>
      <c r="FP233" s="147"/>
      <c r="FQ233" s="147"/>
      <c r="FR233" s="147"/>
      <c r="FS233" s="147"/>
      <c r="FT233" s="147"/>
      <c r="FU233" s="147"/>
      <c r="FV233" s="147"/>
      <c r="FW233" s="147"/>
      <c r="FX233" s="147"/>
      <c r="FY233" s="147"/>
      <c r="FZ233" s="147"/>
      <c r="GA233" s="147"/>
      <c r="GB233" s="147"/>
      <c r="GC233" s="147"/>
      <c r="GD233" s="147"/>
      <c r="GE233" s="147"/>
      <c r="GF233" s="147"/>
      <c r="GG233" s="147"/>
      <c r="GH233" s="147"/>
      <c r="GI233" s="147"/>
      <c r="GJ233" s="147"/>
      <c r="GK233" s="147"/>
      <c r="GL233" s="147"/>
      <c r="GM233" s="147"/>
      <c r="GN233" s="147"/>
      <c r="GO233" s="147"/>
      <c r="GP233" s="147"/>
      <c r="GQ233" s="147"/>
      <c r="GR233" s="147"/>
      <c r="GS233" s="147"/>
      <c r="GT233" s="147"/>
      <c r="GU233" s="147"/>
      <c r="GV233" s="147"/>
      <c r="GW233" s="147"/>
      <c r="GX233" s="147"/>
      <c r="GY233" s="147"/>
      <c r="GZ233" s="147"/>
      <c r="HA233" s="147"/>
      <c r="HB233" s="147"/>
      <c r="HC233" s="147"/>
      <c r="HD233" s="147"/>
      <c r="HE233" s="147"/>
      <c r="HF233" s="147"/>
      <c r="HG233" s="147"/>
      <c r="HH233" s="147"/>
      <c r="HI233" s="147"/>
      <c r="HJ233" s="147"/>
      <c r="HK233" s="147"/>
      <c r="HL233" s="147"/>
      <c r="HM233" s="147"/>
      <c r="HN233" s="147"/>
      <c r="HO233" s="147"/>
      <c r="HP233" s="147"/>
      <c r="HQ233" s="147"/>
      <c r="HR233" s="147"/>
      <c r="HS233" s="147"/>
      <c r="HT233" s="147"/>
      <c r="HU233" s="147"/>
      <c r="HV233" s="147"/>
      <c r="HW233" s="147"/>
      <c r="HX233" s="147"/>
      <c r="HY233" s="147"/>
      <c r="HZ233" s="147"/>
      <c r="IA233" s="147"/>
      <c r="IB233" s="147"/>
      <c r="IC233" s="147"/>
      <c r="ID233" s="147"/>
      <c r="IE233" s="147"/>
      <c r="IF233" s="147"/>
      <c r="IG233" s="147"/>
      <c r="IH233" s="147"/>
      <c r="II233" s="147"/>
      <c r="IJ233" s="147"/>
      <c r="IK233" s="147"/>
      <c r="IL233" s="147"/>
      <c r="IM233" s="147"/>
      <c r="IN233" s="147"/>
      <c r="IO233" s="147"/>
      <c r="IP233" s="147"/>
      <c r="IQ233" s="147"/>
      <c r="IR233" s="147"/>
      <c r="IS233" s="147"/>
      <c r="IT233" s="147"/>
      <c r="IU233" s="147"/>
      <c r="IV233" s="147"/>
    </row>
    <row r="234" spans="1:256" ht="17.25" customHeight="1">
      <c r="A234" s="674">
        <v>229</v>
      </c>
      <c r="B234" s="322"/>
      <c r="C234" s="322"/>
      <c r="D234" s="295" t="s">
        <v>1266</v>
      </c>
      <c r="E234" s="650">
        <v>231</v>
      </c>
      <c r="F234" s="147"/>
      <c r="G234" s="147"/>
      <c r="H234" s="147"/>
      <c r="I234" s="147"/>
      <c r="J234" s="147"/>
      <c r="K234" s="147"/>
      <c r="L234" s="147"/>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c r="BI234" s="147"/>
      <c r="BJ234" s="147"/>
      <c r="BK234" s="147"/>
      <c r="BL234" s="147"/>
      <c r="BM234" s="147"/>
      <c r="BN234" s="147"/>
      <c r="BO234" s="147"/>
      <c r="BP234" s="147"/>
      <c r="BQ234" s="147"/>
      <c r="BR234" s="147"/>
      <c r="BS234" s="147"/>
      <c r="BT234" s="147"/>
      <c r="BU234" s="147"/>
      <c r="BV234" s="147"/>
      <c r="BW234" s="147"/>
      <c r="BX234" s="147"/>
      <c r="BY234" s="147"/>
      <c r="BZ234" s="147"/>
      <c r="CA234" s="147"/>
      <c r="CB234" s="147"/>
      <c r="CC234" s="147"/>
      <c r="CD234" s="147"/>
      <c r="CE234" s="147"/>
      <c r="CF234" s="147"/>
      <c r="CG234" s="147"/>
      <c r="CH234" s="147"/>
      <c r="CI234" s="147"/>
      <c r="CJ234" s="147"/>
      <c r="CK234" s="147"/>
      <c r="CL234" s="147"/>
      <c r="CM234" s="147"/>
      <c r="CN234" s="147"/>
      <c r="CO234" s="147"/>
      <c r="CP234" s="147"/>
      <c r="CQ234" s="147"/>
      <c r="CR234" s="147"/>
      <c r="CS234" s="147"/>
      <c r="CT234" s="147"/>
      <c r="CU234" s="147"/>
      <c r="CV234" s="147"/>
      <c r="CW234" s="147"/>
      <c r="CX234" s="147"/>
      <c r="CY234" s="147"/>
      <c r="CZ234" s="147"/>
      <c r="DA234" s="147"/>
      <c r="DB234" s="147"/>
      <c r="DC234" s="147"/>
      <c r="DD234" s="147"/>
      <c r="DE234" s="147"/>
      <c r="DF234" s="147"/>
      <c r="DG234" s="147"/>
      <c r="DH234" s="147"/>
      <c r="DI234" s="147"/>
      <c r="DJ234" s="147"/>
      <c r="DK234" s="147"/>
      <c r="DL234" s="147"/>
      <c r="DM234" s="147"/>
      <c r="DN234" s="147"/>
      <c r="DO234" s="147"/>
      <c r="DP234" s="147"/>
      <c r="DQ234" s="147"/>
      <c r="DR234" s="147"/>
      <c r="DS234" s="147"/>
      <c r="DT234" s="147"/>
      <c r="DU234" s="147"/>
      <c r="DV234" s="147"/>
      <c r="DW234" s="147"/>
      <c r="DX234" s="147"/>
      <c r="DY234" s="147"/>
      <c r="DZ234" s="147"/>
      <c r="EA234" s="147"/>
      <c r="EB234" s="147"/>
      <c r="EC234" s="147"/>
      <c r="ED234" s="147"/>
      <c r="EE234" s="147"/>
      <c r="EF234" s="147"/>
      <c r="EG234" s="147"/>
      <c r="EH234" s="147"/>
      <c r="EI234" s="147"/>
      <c r="EJ234" s="147"/>
      <c r="EK234" s="147"/>
      <c r="EL234" s="147"/>
      <c r="EM234" s="147"/>
      <c r="EN234" s="147"/>
      <c r="EO234" s="147"/>
      <c r="EP234" s="147"/>
      <c r="EQ234" s="147"/>
      <c r="ER234" s="147"/>
      <c r="ES234" s="147"/>
      <c r="ET234" s="147"/>
      <c r="EU234" s="147"/>
      <c r="EV234" s="147"/>
      <c r="EW234" s="147"/>
      <c r="EX234" s="147"/>
      <c r="EY234" s="147"/>
      <c r="EZ234" s="147"/>
      <c r="FA234" s="147"/>
      <c r="FB234" s="147"/>
      <c r="FC234" s="147"/>
      <c r="FD234" s="147"/>
      <c r="FE234" s="147"/>
      <c r="FF234" s="147"/>
      <c r="FG234" s="147"/>
      <c r="FH234" s="147"/>
      <c r="FI234" s="147"/>
      <c r="FJ234" s="147"/>
      <c r="FK234" s="147"/>
      <c r="FL234" s="147"/>
      <c r="FM234" s="147"/>
      <c r="FN234" s="147"/>
      <c r="FO234" s="147"/>
      <c r="FP234" s="147"/>
      <c r="FQ234" s="147"/>
      <c r="FR234" s="147"/>
      <c r="FS234" s="147"/>
      <c r="FT234" s="147"/>
      <c r="FU234" s="147"/>
      <c r="FV234" s="147"/>
      <c r="FW234" s="147"/>
      <c r="FX234" s="147"/>
      <c r="FY234" s="147"/>
      <c r="FZ234" s="147"/>
      <c r="GA234" s="147"/>
      <c r="GB234" s="147"/>
      <c r="GC234" s="147"/>
      <c r="GD234" s="147"/>
      <c r="GE234" s="147"/>
      <c r="GF234" s="147"/>
      <c r="GG234" s="147"/>
      <c r="GH234" s="147"/>
      <c r="GI234" s="147"/>
      <c r="GJ234" s="147"/>
      <c r="GK234" s="147"/>
      <c r="GL234" s="147"/>
      <c r="GM234" s="147"/>
      <c r="GN234" s="147"/>
      <c r="GO234" s="147"/>
      <c r="GP234" s="147"/>
      <c r="GQ234" s="147"/>
      <c r="GR234" s="147"/>
      <c r="GS234" s="147"/>
      <c r="GT234" s="147"/>
      <c r="GU234" s="147"/>
      <c r="GV234" s="147"/>
      <c r="GW234" s="147"/>
      <c r="GX234" s="147"/>
      <c r="GY234" s="147"/>
      <c r="GZ234" s="147"/>
      <c r="HA234" s="147"/>
      <c r="HB234" s="147"/>
      <c r="HC234" s="147"/>
      <c r="HD234" s="147"/>
      <c r="HE234" s="147"/>
      <c r="HF234" s="147"/>
      <c r="HG234" s="147"/>
      <c r="HH234" s="147"/>
      <c r="HI234" s="147"/>
      <c r="HJ234" s="147"/>
      <c r="HK234" s="147"/>
      <c r="HL234" s="147"/>
      <c r="HM234" s="147"/>
      <c r="HN234" s="147"/>
      <c r="HO234" s="147"/>
      <c r="HP234" s="147"/>
      <c r="HQ234" s="147"/>
      <c r="HR234" s="147"/>
      <c r="HS234" s="147"/>
      <c r="HT234" s="147"/>
      <c r="HU234" s="147"/>
      <c r="HV234" s="147"/>
      <c r="HW234" s="147"/>
      <c r="HX234" s="147"/>
      <c r="HY234" s="147"/>
      <c r="HZ234" s="147"/>
      <c r="IA234" s="147"/>
      <c r="IB234" s="147"/>
      <c r="IC234" s="147"/>
      <c r="ID234" s="147"/>
      <c r="IE234" s="147"/>
      <c r="IF234" s="147"/>
      <c r="IG234" s="147"/>
      <c r="IH234" s="147"/>
      <c r="II234" s="147"/>
      <c r="IJ234" s="147"/>
      <c r="IK234" s="147"/>
      <c r="IL234" s="147"/>
      <c r="IM234" s="147"/>
      <c r="IN234" s="147"/>
      <c r="IO234" s="147"/>
      <c r="IP234" s="147"/>
      <c r="IQ234" s="147"/>
      <c r="IR234" s="147"/>
      <c r="IS234" s="147"/>
      <c r="IT234" s="147"/>
      <c r="IU234" s="147"/>
      <c r="IV234" s="147"/>
    </row>
    <row r="235" spans="1:256" ht="17.25" customHeight="1">
      <c r="A235" s="674">
        <v>230</v>
      </c>
      <c r="B235" s="322"/>
      <c r="C235" s="322"/>
      <c r="D235" s="295" t="s">
        <v>1268</v>
      </c>
      <c r="E235" s="650">
        <v>303</v>
      </c>
      <c r="F235" s="147"/>
      <c r="G235" s="147"/>
      <c r="H235" s="147"/>
      <c r="I235" s="147"/>
      <c r="J235" s="147"/>
      <c r="K235" s="147"/>
      <c r="L235" s="14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147"/>
      <c r="AL235" s="147"/>
      <c r="AM235" s="147"/>
      <c r="AN235" s="147"/>
      <c r="AO235" s="147"/>
      <c r="AP235" s="147"/>
      <c r="AQ235" s="147"/>
      <c r="AR235" s="147"/>
      <c r="AS235" s="147"/>
      <c r="AT235" s="147"/>
      <c r="AU235" s="147"/>
      <c r="AV235" s="147"/>
      <c r="AW235" s="147"/>
      <c r="AX235" s="147"/>
      <c r="AY235" s="147"/>
      <c r="AZ235" s="147"/>
      <c r="BA235" s="147"/>
      <c r="BB235" s="147"/>
      <c r="BC235" s="147"/>
      <c r="BD235" s="147"/>
      <c r="BE235" s="147"/>
      <c r="BF235" s="147"/>
      <c r="BG235" s="147"/>
      <c r="BH235" s="147"/>
      <c r="BI235" s="147"/>
      <c r="BJ235" s="147"/>
      <c r="BK235" s="147"/>
      <c r="BL235" s="147"/>
      <c r="BM235" s="147"/>
      <c r="BN235" s="147"/>
      <c r="BO235" s="147"/>
      <c r="BP235" s="147"/>
      <c r="BQ235" s="147"/>
      <c r="BR235" s="147"/>
      <c r="BS235" s="147"/>
      <c r="BT235" s="147"/>
      <c r="BU235" s="147"/>
      <c r="BV235" s="147"/>
      <c r="BW235" s="147"/>
      <c r="BX235" s="147"/>
      <c r="BY235" s="147"/>
      <c r="BZ235" s="147"/>
      <c r="CA235" s="147"/>
      <c r="CB235" s="147"/>
      <c r="CC235" s="147"/>
      <c r="CD235" s="147"/>
      <c r="CE235" s="147"/>
      <c r="CF235" s="147"/>
      <c r="CG235" s="147"/>
      <c r="CH235" s="147"/>
      <c r="CI235" s="147"/>
      <c r="CJ235" s="147"/>
      <c r="CK235" s="147"/>
      <c r="CL235" s="147"/>
      <c r="CM235" s="147"/>
      <c r="CN235" s="147"/>
      <c r="CO235" s="147"/>
      <c r="CP235" s="147"/>
      <c r="CQ235" s="147"/>
      <c r="CR235" s="147"/>
      <c r="CS235" s="147"/>
      <c r="CT235" s="147"/>
      <c r="CU235" s="147"/>
      <c r="CV235" s="147"/>
      <c r="CW235" s="147"/>
      <c r="CX235" s="147"/>
      <c r="CY235" s="147"/>
      <c r="CZ235" s="147"/>
      <c r="DA235" s="147"/>
      <c r="DB235" s="147"/>
      <c r="DC235" s="147"/>
      <c r="DD235" s="147"/>
      <c r="DE235" s="147"/>
      <c r="DF235" s="147"/>
      <c r="DG235" s="147"/>
      <c r="DH235" s="147"/>
      <c r="DI235" s="147"/>
      <c r="DJ235" s="147"/>
      <c r="DK235" s="147"/>
      <c r="DL235" s="147"/>
      <c r="DM235" s="147"/>
      <c r="DN235" s="147"/>
      <c r="DO235" s="147"/>
      <c r="DP235" s="147"/>
      <c r="DQ235" s="147"/>
      <c r="DR235" s="147"/>
      <c r="DS235" s="147"/>
      <c r="DT235" s="147"/>
      <c r="DU235" s="147"/>
      <c r="DV235" s="147"/>
      <c r="DW235" s="147"/>
      <c r="DX235" s="147"/>
      <c r="DY235" s="147"/>
      <c r="DZ235" s="147"/>
      <c r="EA235" s="147"/>
      <c r="EB235" s="147"/>
      <c r="EC235" s="147"/>
      <c r="ED235" s="147"/>
      <c r="EE235" s="147"/>
      <c r="EF235" s="147"/>
      <c r="EG235" s="147"/>
      <c r="EH235" s="147"/>
      <c r="EI235" s="147"/>
      <c r="EJ235" s="147"/>
      <c r="EK235" s="147"/>
      <c r="EL235" s="147"/>
      <c r="EM235" s="147"/>
      <c r="EN235" s="147"/>
      <c r="EO235" s="147"/>
      <c r="EP235" s="147"/>
      <c r="EQ235" s="147"/>
      <c r="ER235" s="147"/>
      <c r="ES235" s="147"/>
      <c r="ET235" s="147"/>
      <c r="EU235" s="147"/>
      <c r="EV235" s="147"/>
      <c r="EW235" s="147"/>
      <c r="EX235" s="147"/>
      <c r="EY235" s="147"/>
      <c r="EZ235" s="147"/>
      <c r="FA235" s="147"/>
      <c r="FB235" s="147"/>
      <c r="FC235" s="147"/>
      <c r="FD235" s="147"/>
      <c r="FE235" s="147"/>
      <c r="FF235" s="147"/>
      <c r="FG235" s="147"/>
      <c r="FH235" s="147"/>
      <c r="FI235" s="147"/>
      <c r="FJ235" s="147"/>
      <c r="FK235" s="147"/>
      <c r="FL235" s="147"/>
      <c r="FM235" s="147"/>
      <c r="FN235" s="147"/>
      <c r="FO235" s="147"/>
      <c r="FP235" s="147"/>
      <c r="FQ235" s="147"/>
      <c r="FR235" s="147"/>
      <c r="FS235" s="147"/>
      <c r="FT235" s="147"/>
      <c r="FU235" s="147"/>
      <c r="FV235" s="147"/>
      <c r="FW235" s="147"/>
      <c r="FX235" s="147"/>
      <c r="FY235" s="147"/>
      <c r="FZ235" s="147"/>
      <c r="GA235" s="147"/>
      <c r="GB235" s="147"/>
      <c r="GC235" s="147"/>
      <c r="GD235" s="147"/>
      <c r="GE235" s="147"/>
      <c r="GF235" s="147"/>
      <c r="GG235" s="147"/>
      <c r="GH235" s="147"/>
      <c r="GI235" s="147"/>
      <c r="GJ235" s="147"/>
      <c r="GK235" s="147"/>
      <c r="GL235" s="147"/>
      <c r="GM235" s="147"/>
      <c r="GN235" s="147"/>
      <c r="GO235" s="147"/>
      <c r="GP235" s="147"/>
      <c r="GQ235" s="147"/>
      <c r="GR235" s="147"/>
      <c r="GS235" s="147"/>
      <c r="GT235" s="147"/>
      <c r="GU235" s="147"/>
      <c r="GV235" s="147"/>
      <c r="GW235" s="147"/>
      <c r="GX235" s="147"/>
      <c r="GY235" s="147"/>
      <c r="GZ235" s="147"/>
      <c r="HA235" s="147"/>
      <c r="HB235" s="147"/>
      <c r="HC235" s="147"/>
      <c r="HD235" s="147"/>
      <c r="HE235" s="147"/>
      <c r="HF235" s="147"/>
      <c r="HG235" s="147"/>
      <c r="HH235" s="147"/>
      <c r="HI235" s="147"/>
      <c r="HJ235" s="147"/>
      <c r="HK235" s="147"/>
      <c r="HL235" s="147"/>
      <c r="HM235" s="147"/>
      <c r="HN235" s="147"/>
      <c r="HO235" s="147"/>
      <c r="HP235" s="147"/>
      <c r="HQ235" s="147"/>
      <c r="HR235" s="147"/>
      <c r="HS235" s="147"/>
      <c r="HT235" s="147"/>
      <c r="HU235" s="147"/>
      <c r="HV235" s="147"/>
      <c r="HW235" s="147"/>
      <c r="HX235" s="147"/>
      <c r="HY235" s="147"/>
      <c r="HZ235" s="147"/>
      <c r="IA235" s="147"/>
      <c r="IB235" s="147"/>
      <c r="IC235" s="147"/>
      <c r="ID235" s="147"/>
      <c r="IE235" s="147"/>
      <c r="IF235" s="147"/>
      <c r="IG235" s="147"/>
      <c r="IH235" s="147"/>
      <c r="II235" s="147"/>
      <c r="IJ235" s="147"/>
      <c r="IK235" s="147"/>
      <c r="IL235" s="147"/>
      <c r="IM235" s="147"/>
      <c r="IN235" s="147"/>
      <c r="IO235" s="147"/>
      <c r="IP235" s="147"/>
      <c r="IQ235" s="147"/>
      <c r="IR235" s="147"/>
      <c r="IS235" s="147"/>
      <c r="IT235" s="147"/>
      <c r="IU235" s="147"/>
      <c r="IV235" s="147"/>
    </row>
    <row r="236" spans="1:256" ht="84.75" customHeight="1">
      <c r="A236" s="674">
        <v>231</v>
      </c>
      <c r="B236" s="322"/>
      <c r="C236" s="322"/>
      <c r="D236" s="295" t="s">
        <v>1269</v>
      </c>
      <c r="E236" s="937">
        <v>866</v>
      </c>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47"/>
      <c r="AL236" s="147"/>
      <c r="AM236" s="147"/>
      <c r="AN236" s="147"/>
      <c r="AO236" s="147"/>
      <c r="AP236" s="147"/>
      <c r="AQ236" s="147"/>
      <c r="AR236" s="147"/>
      <c r="AS236" s="147"/>
      <c r="AT236" s="147"/>
      <c r="AU236" s="147"/>
      <c r="AV236" s="147"/>
      <c r="AW236" s="147"/>
      <c r="AX236" s="147"/>
      <c r="AY236" s="147"/>
      <c r="AZ236" s="147"/>
      <c r="BA236" s="147"/>
      <c r="BB236" s="147"/>
      <c r="BC236" s="147"/>
      <c r="BD236" s="147"/>
      <c r="BE236" s="147"/>
      <c r="BF236" s="147"/>
      <c r="BG236" s="147"/>
      <c r="BH236" s="147"/>
      <c r="BI236" s="147"/>
      <c r="BJ236" s="147"/>
      <c r="BK236" s="147"/>
      <c r="BL236" s="147"/>
      <c r="BM236" s="147"/>
      <c r="BN236" s="147"/>
      <c r="BO236" s="147"/>
      <c r="BP236" s="147"/>
      <c r="BQ236" s="147"/>
      <c r="BR236" s="147"/>
      <c r="BS236" s="147"/>
      <c r="BT236" s="147"/>
      <c r="BU236" s="147"/>
      <c r="BV236" s="147"/>
      <c r="BW236" s="147"/>
      <c r="BX236" s="147"/>
      <c r="BY236" s="147"/>
      <c r="BZ236" s="147"/>
      <c r="CA236" s="147"/>
      <c r="CB236" s="147"/>
      <c r="CC236" s="147"/>
      <c r="CD236" s="147"/>
      <c r="CE236" s="147"/>
      <c r="CF236" s="147"/>
      <c r="CG236" s="147"/>
      <c r="CH236" s="147"/>
      <c r="CI236" s="147"/>
      <c r="CJ236" s="147"/>
      <c r="CK236" s="147"/>
      <c r="CL236" s="147"/>
      <c r="CM236" s="147"/>
      <c r="CN236" s="147"/>
      <c r="CO236" s="147"/>
      <c r="CP236" s="147"/>
      <c r="CQ236" s="147"/>
      <c r="CR236" s="147"/>
      <c r="CS236" s="147"/>
      <c r="CT236" s="147"/>
      <c r="CU236" s="147"/>
      <c r="CV236" s="147"/>
      <c r="CW236" s="147"/>
      <c r="CX236" s="147"/>
      <c r="CY236" s="147"/>
      <c r="CZ236" s="147"/>
      <c r="DA236" s="147"/>
      <c r="DB236" s="147"/>
      <c r="DC236" s="147"/>
      <c r="DD236" s="147"/>
      <c r="DE236" s="147"/>
      <c r="DF236" s="147"/>
      <c r="DG236" s="147"/>
      <c r="DH236" s="147"/>
      <c r="DI236" s="147"/>
      <c r="DJ236" s="147"/>
      <c r="DK236" s="147"/>
      <c r="DL236" s="147"/>
      <c r="DM236" s="147"/>
      <c r="DN236" s="147"/>
      <c r="DO236" s="147"/>
      <c r="DP236" s="147"/>
      <c r="DQ236" s="147"/>
      <c r="DR236" s="147"/>
      <c r="DS236" s="147"/>
      <c r="DT236" s="147"/>
      <c r="DU236" s="147"/>
      <c r="DV236" s="147"/>
      <c r="DW236" s="147"/>
      <c r="DX236" s="147"/>
      <c r="DY236" s="147"/>
      <c r="DZ236" s="147"/>
      <c r="EA236" s="147"/>
      <c r="EB236" s="147"/>
      <c r="EC236" s="147"/>
      <c r="ED236" s="147"/>
      <c r="EE236" s="147"/>
      <c r="EF236" s="147"/>
      <c r="EG236" s="147"/>
      <c r="EH236" s="147"/>
      <c r="EI236" s="147"/>
      <c r="EJ236" s="147"/>
      <c r="EK236" s="147"/>
      <c r="EL236" s="147"/>
      <c r="EM236" s="147"/>
      <c r="EN236" s="147"/>
      <c r="EO236" s="147"/>
      <c r="EP236" s="147"/>
      <c r="EQ236" s="147"/>
      <c r="ER236" s="147"/>
      <c r="ES236" s="147"/>
      <c r="ET236" s="147"/>
      <c r="EU236" s="147"/>
      <c r="EV236" s="147"/>
      <c r="EW236" s="147"/>
      <c r="EX236" s="147"/>
      <c r="EY236" s="147"/>
      <c r="EZ236" s="147"/>
      <c r="FA236" s="147"/>
      <c r="FB236" s="147"/>
      <c r="FC236" s="147"/>
      <c r="FD236" s="147"/>
      <c r="FE236" s="147"/>
      <c r="FF236" s="147"/>
      <c r="FG236" s="147"/>
      <c r="FH236" s="147"/>
      <c r="FI236" s="147"/>
      <c r="FJ236" s="147"/>
      <c r="FK236" s="147"/>
      <c r="FL236" s="147"/>
      <c r="FM236" s="147"/>
      <c r="FN236" s="147"/>
      <c r="FO236" s="147"/>
      <c r="FP236" s="147"/>
      <c r="FQ236" s="147"/>
      <c r="FR236" s="147"/>
      <c r="FS236" s="147"/>
      <c r="FT236" s="147"/>
      <c r="FU236" s="147"/>
      <c r="FV236" s="147"/>
      <c r="FW236" s="147"/>
      <c r="FX236" s="147"/>
      <c r="FY236" s="147"/>
      <c r="FZ236" s="147"/>
      <c r="GA236" s="147"/>
      <c r="GB236" s="147"/>
      <c r="GC236" s="147"/>
      <c r="GD236" s="147"/>
      <c r="GE236" s="147"/>
      <c r="GF236" s="147"/>
      <c r="GG236" s="147"/>
      <c r="GH236" s="147"/>
      <c r="GI236" s="147"/>
      <c r="GJ236" s="147"/>
      <c r="GK236" s="147"/>
      <c r="GL236" s="147"/>
      <c r="GM236" s="147"/>
      <c r="GN236" s="147"/>
      <c r="GO236" s="147"/>
      <c r="GP236" s="147"/>
      <c r="GQ236" s="147"/>
      <c r="GR236" s="147"/>
      <c r="GS236" s="147"/>
      <c r="GT236" s="147"/>
      <c r="GU236" s="147"/>
      <c r="GV236" s="147"/>
      <c r="GW236" s="147"/>
      <c r="GX236" s="147"/>
      <c r="GY236" s="147"/>
      <c r="GZ236" s="147"/>
      <c r="HA236" s="147"/>
      <c r="HB236" s="147"/>
      <c r="HC236" s="147"/>
      <c r="HD236" s="147"/>
      <c r="HE236" s="147"/>
      <c r="HF236" s="147"/>
      <c r="HG236" s="147"/>
      <c r="HH236" s="147"/>
      <c r="HI236" s="147"/>
      <c r="HJ236" s="147"/>
      <c r="HK236" s="147"/>
      <c r="HL236" s="147"/>
      <c r="HM236" s="147"/>
      <c r="HN236" s="147"/>
      <c r="HO236" s="147"/>
      <c r="HP236" s="147"/>
      <c r="HQ236" s="147"/>
      <c r="HR236" s="147"/>
      <c r="HS236" s="147"/>
      <c r="HT236" s="147"/>
      <c r="HU236" s="147"/>
      <c r="HV236" s="147"/>
      <c r="HW236" s="147"/>
      <c r="HX236" s="147"/>
      <c r="HY236" s="147"/>
      <c r="HZ236" s="147"/>
      <c r="IA236" s="147"/>
      <c r="IB236" s="147"/>
      <c r="IC236" s="147"/>
      <c r="ID236" s="147"/>
      <c r="IE236" s="147"/>
      <c r="IF236" s="147"/>
      <c r="IG236" s="147"/>
      <c r="IH236" s="147"/>
      <c r="II236" s="147"/>
      <c r="IJ236" s="147"/>
      <c r="IK236" s="147"/>
      <c r="IL236" s="147"/>
      <c r="IM236" s="147"/>
      <c r="IN236" s="147"/>
      <c r="IO236" s="147"/>
      <c r="IP236" s="147"/>
      <c r="IQ236" s="147"/>
      <c r="IR236" s="147"/>
      <c r="IS236" s="147"/>
      <c r="IT236" s="147"/>
      <c r="IU236" s="147"/>
      <c r="IV236" s="147"/>
    </row>
    <row r="237" spans="1:256" ht="17.25" customHeight="1">
      <c r="A237" s="674">
        <v>232</v>
      </c>
      <c r="B237" s="322"/>
      <c r="C237" s="322"/>
      <c r="D237" s="295" t="s">
        <v>1281</v>
      </c>
      <c r="E237" s="1479">
        <v>162</v>
      </c>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c r="BO237" s="147"/>
      <c r="BP237" s="147"/>
      <c r="BQ237" s="147"/>
      <c r="BR237" s="147"/>
      <c r="BS237" s="147"/>
      <c r="BT237" s="147"/>
      <c r="BU237" s="147"/>
      <c r="BV237" s="147"/>
      <c r="BW237" s="147"/>
      <c r="BX237" s="147"/>
      <c r="BY237" s="147"/>
      <c r="BZ237" s="147"/>
      <c r="CA237" s="147"/>
      <c r="CB237" s="147"/>
      <c r="CC237" s="147"/>
      <c r="CD237" s="147"/>
      <c r="CE237" s="147"/>
      <c r="CF237" s="147"/>
      <c r="CG237" s="147"/>
      <c r="CH237" s="147"/>
      <c r="CI237" s="147"/>
      <c r="CJ237" s="147"/>
      <c r="CK237" s="147"/>
      <c r="CL237" s="147"/>
      <c r="CM237" s="147"/>
      <c r="CN237" s="147"/>
      <c r="CO237" s="147"/>
      <c r="CP237" s="147"/>
      <c r="CQ237" s="147"/>
      <c r="CR237" s="147"/>
      <c r="CS237" s="147"/>
      <c r="CT237" s="147"/>
      <c r="CU237" s="147"/>
      <c r="CV237" s="147"/>
      <c r="CW237" s="147"/>
      <c r="CX237" s="147"/>
      <c r="CY237" s="147"/>
      <c r="CZ237" s="147"/>
      <c r="DA237" s="147"/>
      <c r="DB237" s="147"/>
      <c r="DC237" s="147"/>
      <c r="DD237" s="147"/>
      <c r="DE237" s="147"/>
      <c r="DF237" s="147"/>
      <c r="DG237" s="147"/>
      <c r="DH237" s="147"/>
      <c r="DI237" s="147"/>
      <c r="DJ237" s="147"/>
      <c r="DK237" s="147"/>
      <c r="DL237" s="147"/>
      <c r="DM237" s="147"/>
      <c r="DN237" s="147"/>
      <c r="DO237" s="147"/>
      <c r="DP237" s="147"/>
      <c r="DQ237" s="147"/>
      <c r="DR237" s="147"/>
      <c r="DS237" s="147"/>
      <c r="DT237" s="147"/>
      <c r="DU237" s="147"/>
      <c r="DV237" s="147"/>
      <c r="DW237" s="147"/>
      <c r="DX237" s="147"/>
      <c r="DY237" s="147"/>
      <c r="DZ237" s="147"/>
      <c r="EA237" s="147"/>
      <c r="EB237" s="147"/>
      <c r="EC237" s="147"/>
      <c r="ED237" s="147"/>
      <c r="EE237" s="147"/>
      <c r="EF237" s="147"/>
      <c r="EG237" s="147"/>
      <c r="EH237" s="147"/>
      <c r="EI237" s="147"/>
      <c r="EJ237" s="147"/>
      <c r="EK237" s="147"/>
      <c r="EL237" s="147"/>
      <c r="EM237" s="147"/>
      <c r="EN237" s="147"/>
      <c r="EO237" s="147"/>
      <c r="EP237" s="147"/>
      <c r="EQ237" s="147"/>
      <c r="ER237" s="147"/>
      <c r="ES237" s="147"/>
      <c r="ET237" s="147"/>
      <c r="EU237" s="147"/>
      <c r="EV237" s="147"/>
      <c r="EW237" s="147"/>
      <c r="EX237" s="147"/>
      <c r="EY237" s="147"/>
      <c r="EZ237" s="147"/>
      <c r="FA237" s="147"/>
      <c r="FB237" s="147"/>
      <c r="FC237" s="147"/>
      <c r="FD237" s="147"/>
      <c r="FE237" s="147"/>
      <c r="FF237" s="147"/>
      <c r="FG237" s="147"/>
      <c r="FH237" s="147"/>
      <c r="FI237" s="147"/>
      <c r="FJ237" s="147"/>
      <c r="FK237" s="147"/>
      <c r="FL237" s="147"/>
      <c r="FM237" s="147"/>
      <c r="FN237" s="147"/>
      <c r="FO237" s="147"/>
      <c r="FP237" s="147"/>
      <c r="FQ237" s="147"/>
      <c r="FR237" s="147"/>
      <c r="FS237" s="147"/>
      <c r="FT237" s="147"/>
      <c r="FU237" s="147"/>
      <c r="FV237" s="147"/>
      <c r="FW237" s="147"/>
      <c r="FX237" s="147"/>
      <c r="FY237" s="147"/>
      <c r="FZ237" s="147"/>
      <c r="GA237" s="147"/>
      <c r="GB237" s="147"/>
      <c r="GC237" s="147"/>
      <c r="GD237" s="147"/>
      <c r="GE237" s="147"/>
      <c r="GF237" s="147"/>
      <c r="GG237" s="147"/>
      <c r="GH237" s="147"/>
      <c r="GI237" s="147"/>
      <c r="GJ237" s="147"/>
      <c r="GK237" s="147"/>
      <c r="GL237" s="147"/>
      <c r="GM237" s="147"/>
      <c r="GN237" s="147"/>
      <c r="GO237" s="147"/>
      <c r="GP237" s="147"/>
      <c r="GQ237" s="147"/>
      <c r="GR237" s="147"/>
      <c r="GS237" s="147"/>
      <c r="GT237" s="147"/>
      <c r="GU237" s="147"/>
      <c r="GV237" s="147"/>
      <c r="GW237" s="147"/>
      <c r="GX237" s="147"/>
      <c r="GY237" s="147"/>
      <c r="GZ237" s="147"/>
      <c r="HA237" s="147"/>
      <c r="HB237" s="147"/>
      <c r="HC237" s="147"/>
      <c r="HD237" s="147"/>
      <c r="HE237" s="147"/>
      <c r="HF237" s="147"/>
      <c r="HG237" s="147"/>
      <c r="HH237" s="147"/>
      <c r="HI237" s="147"/>
      <c r="HJ237" s="147"/>
      <c r="HK237" s="147"/>
      <c r="HL237" s="147"/>
      <c r="HM237" s="147"/>
      <c r="HN237" s="147"/>
      <c r="HO237" s="147"/>
      <c r="HP237" s="147"/>
      <c r="HQ237" s="147"/>
      <c r="HR237" s="147"/>
      <c r="HS237" s="147"/>
      <c r="HT237" s="147"/>
      <c r="HU237" s="147"/>
      <c r="HV237" s="147"/>
      <c r="HW237" s="147"/>
      <c r="HX237" s="147"/>
      <c r="HY237" s="147"/>
      <c r="HZ237" s="147"/>
      <c r="IA237" s="147"/>
      <c r="IB237" s="147"/>
      <c r="IC237" s="147"/>
      <c r="ID237" s="147"/>
      <c r="IE237" s="147"/>
      <c r="IF237" s="147"/>
      <c r="IG237" s="147"/>
      <c r="IH237" s="147"/>
      <c r="II237" s="147"/>
      <c r="IJ237" s="147"/>
      <c r="IK237" s="147"/>
      <c r="IL237" s="147"/>
      <c r="IM237" s="147"/>
      <c r="IN237" s="147"/>
      <c r="IO237" s="147"/>
      <c r="IP237" s="147"/>
      <c r="IQ237" s="147"/>
      <c r="IR237" s="147"/>
      <c r="IS237" s="147"/>
      <c r="IT237" s="147"/>
      <c r="IU237" s="147"/>
      <c r="IV237" s="147"/>
    </row>
    <row r="238" spans="1:256" ht="17.25">
      <c r="A238" s="674">
        <v>233</v>
      </c>
      <c r="B238" s="322"/>
      <c r="C238" s="322"/>
      <c r="E238" s="940">
        <f>SUM(E199:E237)</f>
        <v>19797</v>
      </c>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c r="AJ238" s="147"/>
      <c r="AK238" s="147"/>
      <c r="AL238" s="147"/>
      <c r="AM238" s="147"/>
      <c r="AN238" s="147"/>
      <c r="AO238" s="147"/>
      <c r="AP238" s="147"/>
      <c r="AQ238" s="147"/>
      <c r="AR238" s="147"/>
      <c r="AS238" s="147"/>
      <c r="AT238" s="147"/>
      <c r="AU238" s="147"/>
      <c r="AV238" s="147"/>
      <c r="AW238" s="147"/>
      <c r="AX238" s="147"/>
      <c r="AY238" s="147"/>
      <c r="AZ238" s="147"/>
      <c r="BA238" s="147"/>
      <c r="BB238" s="147"/>
      <c r="BC238" s="147"/>
      <c r="BD238" s="147"/>
      <c r="BE238" s="147"/>
      <c r="BF238" s="147"/>
      <c r="BG238" s="147"/>
      <c r="BH238" s="147"/>
      <c r="BI238" s="147"/>
      <c r="BJ238" s="147"/>
      <c r="BK238" s="147"/>
      <c r="BL238" s="147"/>
      <c r="BM238" s="147"/>
      <c r="BN238" s="147"/>
      <c r="BO238" s="147"/>
      <c r="BP238" s="147"/>
      <c r="BQ238" s="147"/>
      <c r="BR238" s="147"/>
      <c r="BS238" s="147"/>
      <c r="BT238" s="147"/>
      <c r="BU238" s="147"/>
      <c r="BV238" s="147"/>
      <c r="BW238" s="147"/>
      <c r="BX238" s="147"/>
      <c r="BY238" s="147"/>
      <c r="BZ238" s="147"/>
      <c r="CA238" s="147"/>
      <c r="CB238" s="147"/>
      <c r="CC238" s="147"/>
      <c r="CD238" s="147"/>
      <c r="CE238" s="147"/>
      <c r="CF238" s="147"/>
      <c r="CG238" s="147"/>
      <c r="CH238" s="147"/>
      <c r="CI238" s="147"/>
      <c r="CJ238" s="147"/>
      <c r="CK238" s="147"/>
      <c r="CL238" s="147"/>
      <c r="CM238" s="147"/>
      <c r="CN238" s="147"/>
      <c r="CO238" s="147"/>
      <c r="CP238" s="147"/>
      <c r="CQ238" s="147"/>
      <c r="CR238" s="147"/>
      <c r="CS238" s="147"/>
      <c r="CT238" s="147"/>
      <c r="CU238" s="147"/>
      <c r="CV238" s="147"/>
      <c r="CW238" s="147"/>
      <c r="CX238" s="147"/>
      <c r="CY238" s="147"/>
      <c r="CZ238" s="147"/>
      <c r="DA238" s="147"/>
      <c r="DB238" s="147"/>
      <c r="DC238" s="147"/>
      <c r="DD238" s="147"/>
      <c r="DE238" s="147"/>
      <c r="DF238" s="147"/>
      <c r="DG238" s="147"/>
      <c r="DH238" s="147"/>
      <c r="DI238" s="147"/>
      <c r="DJ238" s="147"/>
      <c r="DK238" s="147"/>
      <c r="DL238" s="147"/>
      <c r="DM238" s="147"/>
      <c r="DN238" s="147"/>
      <c r="DO238" s="147"/>
      <c r="DP238" s="147"/>
      <c r="DQ238" s="147"/>
      <c r="DR238" s="147"/>
      <c r="DS238" s="147"/>
      <c r="DT238" s="147"/>
      <c r="DU238" s="147"/>
      <c r="DV238" s="147"/>
      <c r="DW238" s="147"/>
      <c r="DX238" s="147"/>
      <c r="DY238" s="147"/>
      <c r="DZ238" s="147"/>
      <c r="EA238" s="147"/>
      <c r="EB238" s="147"/>
      <c r="EC238" s="147"/>
      <c r="ED238" s="147"/>
      <c r="EE238" s="147"/>
      <c r="EF238" s="147"/>
      <c r="EG238" s="147"/>
      <c r="EH238" s="147"/>
      <c r="EI238" s="147"/>
      <c r="EJ238" s="147"/>
      <c r="EK238" s="147"/>
      <c r="EL238" s="147"/>
      <c r="EM238" s="147"/>
      <c r="EN238" s="147"/>
      <c r="EO238" s="147"/>
      <c r="EP238" s="147"/>
      <c r="EQ238" s="147"/>
      <c r="ER238" s="147"/>
      <c r="ES238" s="147"/>
      <c r="ET238" s="147"/>
      <c r="EU238" s="147"/>
      <c r="EV238" s="147"/>
      <c r="EW238" s="147"/>
      <c r="EX238" s="147"/>
      <c r="EY238" s="147"/>
      <c r="EZ238" s="147"/>
      <c r="FA238" s="147"/>
      <c r="FB238" s="147"/>
      <c r="FC238" s="147"/>
      <c r="FD238" s="147"/>
      <c r="FE238" s="147"/>
      <c r="FF238" s="147"/>
      <c r="FG238" s="147"/>
      <c r="FH238" s="147"/>
      <c r="FI238" s="147"/>
      <c r="FJ238" s="147"/>
      <c r="FK238" s="147"/>
      <c r="FL238" s="147"/>
      <c r="FM238" s="147"/>
      <c r="FN238" s="147"/>
      <c r="FO238" s="147"/>
      <c r="FP238" s="147"/>
      <c r="FQ238" s="147"/>
      <c r="FR238" s="147"/>
      <c r="FS238" s="147"/>
      <c r="FT238" s="147"/>
      <c r="FU238" s="147"/>
      <c r="FV238" s="147"/>
      <c r="FW238" s="147"/>
      <c r="FX238" s="147"/>
      <c r="FY238" s="147"/>
      <c r="FZ238" s="147"/>
      <c r="GA238" s="147"/>
      <c r="GB238" s="147"/>
      <c r="GC238" s="147"/>
      <c r="GD238" s="147"/>
      <c r="GE238" s="147"/>
      <c r="GF238" s="147"/>
      <c r="GG238" s="147"/>
      <c r="GH238" s="147"/>
      <c r="GI238" s="147"/>
      <c r="GJ238" s="147"/>
      <c r="GK238" s="147"/>
      <c r="GL238" s="147"/>
      <c r="GM238" s="147"/>
      <c r="GN238" s="147"/>
      <c r="GO238" s="147"/>
      <c r="GP238" s="147"/>
      <c r="GQ238" s="147"/>
      <c r="GR238" s="147"/>
      <c r="GS238" s="147"/>
      <c r="GT238" s="147"/>
      <c r="GU238" s="147"/>
      <c r="GV238" s="147"/>
      <c r="GW238" s="147"/>
      <c r="GX238" s="147"/>
      <c r="GY238" s="147"/>
      <c r="GZ238" s="147"/>
      <c r="HA238" s="147"/>
      <c r="HB238" s="147"/>
      <c r="HC238" s="147"/>
      <c r="HD238" s="147"/>
      <c r="HE238" s="147"/>
      <c r="HF238" s="147"/>
      <c r="HG238" s="147"/>
      <c r="HH238" s="147"/>
      <c r="HI238" s="147"/>
      <c r="HJ238" s="147"/>
      <c r="HK238" s="147"/>
      <c r="HL238" s="147"/>
      <c r="HM238" s="147"/>
      <c r="HN238" s="147"/>
      <c r="HO238" s="147"/>
      <c r="HP238" s="147"/>
      <c r="HQ238" s="147"/>
      <c r="HR238" s="147"/>
      <c r="HS238" s="147"/>
      <c r="HT238" s="147"/>
      <c r="HU238" s="147"/>
      <c r="HV238" s="147"/>
      <c r="HW238" s="147"/>
      <c r="HX238" s="147"/>
      <c r="HY238" s="147"/>
      <c r="HZ238" s="147"/>
      <c r="IA238" s="147"/>
      <c r="IB238" s="147"/>
      <c r="IC238" s="147"/>
      <c r="ID238" s="147"/>
      <c r="IE238" s="147"/>
      <c r="IF238" s="147"/>
      <c r="IG238" s="147"/>
      <c r="IH238" s="147"/>
      <c r="II238" s="147"/>
      <c r="IJ238" s="147"/>
      <c r="IK238" s="147"/>
      <c r="IL238" s="147"/>
      <c r="IM238" s="147"/>
      <c r="IN238" s="147"/>
      <c r="IO238" s="147"/>
      <c r="IP238" s="147"/>
      <c r="IQ238" s="147"/>
      <c r="IR238" s="147"/>
      <c r="IS238" s="147"/>
      <c r="IT238" s="147"/>
      <c r="IU238" s="147"/>
      <c r="IV238" s="147"/>
    </row>
    <row r="239" spans="1:256" ht="18" thickBot="1">
      <c r="A239" s="674">
        <v>234</v>
      </c>
      <c r="B239" s="311"/>
      <c r="C239" s="311"/>
      <c r="D239" s="329" t="s">
        <v>200</v>
      </c>
      <c r="E239" s="315">
        <f>E238+E197</f>
        <v>90512</v>
      </c>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23"/>
      <c r="CY239" s="23"/>
      <c r="CZ239" s="23"/>
      <c r="DA239" s="23"/>
      <c r="DB239" s="23"/>
      <c r="DC239" s="23"/>
      <c r="DD239" s="23"/>
      <c r="DE239" s="23"/>
      <c r="DF239" s="23"/>
      <c r="DG239" s="23"/>
      <c r="DH239" s="23"/>
      <c r="DI239" s="23"/>
      <c r="DJ239" s="23"/>
      <c r="DK239" s="23"/>
      <c r="DL239" s="23"/>
      <c r="DM239" s="23"/>
      <c r="DN239" s="23"/>
      <c r="DO239" s="23"/>
      <c r="DP239" s="23"/>
      <c r="DQ239" s="23"/>
      <c r="DR239" s="23"/>
      <c r="DS239" s="23"/>
      <c r="DT239" s="23"/>
      <c r="DU239" s="23"/>
      <c r="DV239" s="23"/>
      <c r="DW239" s="23"/>
      <c r="DX239" s="23"/>
      <c r="DY239" s="23"/>
      <c r="DZ239" s="23"/>
      <c r="EA239" s="23"/>
      <c r="EB239" s="23"/>
      <c r="EC239" s="23"/>
      <c r="ED239" s="23"/>
      <c r="EE239" s="23"/>
      <c r="EF239" s="23"/>
      <c r="EG239" s="23"/>
      <c r="EH239" s="23"/>
      <c r="EI239" s="23"/>
      <c r="EJ239" s="23"/>
      <c r="EK239" s="23"/>
      <c r="EL239" s="23"/>
      <c r="EM239" s="23"/>
      <c r="EN239" s="23"/>
      <c r="EO239" s="23"/>
      <c r="EP239" s="23"/>
      <c r="EQ239" s="23"/>
      <c r="ER239" s="23"/>
      <c r="ES239" s="23"/>
      <c r="ET239" s="23"/>
      <c r="EU239" s="23"/>
      <c r="EV239" s="23"/>
      <c r="EW239" s="23"/>
      <c r="EX239" s="23"/>
      <c r="EY239" s="23"/>
      <c r="EZ239" s="23"/>
      <c r="FA239" s="23"/>
      <c r="FB239" s="23"/>
      <c r="FC239" s="23"/>
      <c r="FD239" s="23"/>
      <c r="FE239" s="23"/>
      <c r="FF239" s="23"/>
      <c r="FG239" s="23"/>
      <c r="FH239" s="23"/>
      <c r="FI239" s="23"/>
      <c r="FJ239" s="23"/>
      <c r="FK239" s="23"/>
      <c r="FL239" s="23"/>
      <c r="FM239" s="23"/>
      <c r="FN239" s="23"/>
      <c r="FO239" s="23"/>
      <c r="FP239" s="23"/>
      <c r="FQ239" s="23"/>
      <c r="FR239" s="23"/>
      <c r="FS239" s="23"/>
      <c r="FT239" s="23"/>
      <c r="FU239" s="23"/>
      <c r="FV239" s="23"/>
      <c r="FW239" s="23"/>
      <c r="FX239" s="23"/>
      <c r="FY239" s="23"/>
      <c r="FZ239" s="23"/>
      <c r="GA239" s="23"/>
      <c r="GB239" s="23"/>
      <c r="GC239" s="23"/>
      <c r="GD239" s="23"/>
      <c r="GE239" s="23"/>
      <c r="GF239" s="23"/>
      <c r="GG239" s="23"/>
      <c r="GH239" s="23"/>
      <c r="GI239" s="23"/>
      <c r="GJ239" s="23"/>
      <c r="GK239" s="23"/>
      <c r="GL239" s="23"/>
      <c r="GM239" s="23"/>
      <c r="GN239" s="23"/>
      <c r="GO239" s="23"/>
      <c r="GP239" s="23"/>
      <c r="GQ239" s="23"/>
      <c r="GR239" s="23"/>
      <c r="GS239" s="23"/>
      <c r="GT239" s="23"/>
      <c r="GU239" s="23"/>
      <c r="GV239" s="23"/>
      <c r="GW239" s="23"/>
      <c r="GX239" s="23"/>
      <c r="GY239" s="23"/>
      <c r="GZ239" s="23"/>
      <c r="HA239" s="23"/>
      <c r="HB239" s="23"/>
      <c r="HC239" s="23"/>
      <c r="HD239" s="23"/>
      <c r="HE239" s="23"/>
      <c r="HF239" s="23"/>
      <c r="HG239" s="23"/>
      <c r="HH239" s="23"/>
      <c r="HI239" s="23"/>
      <c r="HJ239" s="23"/>
      <c r="HK239" s="23"/>
      <c r="HL239" s="23"/>
      <c r="HM239" s="23"/>
      <c r="HN239" s="23"/>
      <c r="HO239" s="23"/>
      <c r="HP239" s="23"/>
      <c r="HQ239" s="23"/>
      <c r="HR239" s="23"/>
      <c r="HS239" s="23"/>
      <c r="HT239" s="23"/>
      <c r="HU239" s="23"/>
      <c r="HV239" s="23"/>
      <c r="HW239" s="23"/>
      <c r="HX239" s="23"/>
      <c r="HY239" s="23"/>
      <c r="HZ239" s="23"/>
      <c r="IA239" s="23"/>
      <c r="IB239" s="23"/>
      <c r="IC239" s="23"/>
      <c r="ID239" s="23"/>
      <c r="IE239" s="23"/>
      <c r="IF239" s="23"/>
      <c r="IG239" s="23"/>
      <c r="IH239" s="23"/>
      <c r="II239" s="23"/>
      <c r="IJ239" s="23"/>
      <c r="IK239" s="23"/>
      <c r="IL239" s="23"/>
      <c r="IM239" s="23"/>
      <c r="IN239" s="23"/>
      <c r="IO239" s="23"/>
      <c r="IP239" s="23"/>
      <c r="IQ239" s="23"/>
      <c r="IR239" s="23"/>
      <c r="IS239" s="23"/>
      <c r="IT239" s="23"/>
      <c r="IU239" s="23"/>
      <c r="IV239" s="23"/>
    </row>
    <row r="240" spans="1:256" ht="30" customHeight="1" thickTop="1">
      <c r="A240" s="674">
        <v>235</v>
      </c>
      <c r="B240" s="330"/>
      <c r="C240" s="318" t="s">
        <v>213</v>
      </c>
      <c r="D240" s="1359" t="s">
        <v>303</v>
      </c>
      <c r="E240" s="1342"/>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c r="CA240" s="23"/>
      <c r="CB240" s="23"/>
      <c r="CC240" s="23"/>
      <c r="CD240" s="23"/>
      <c r="CE240" s="23"/>
      <c r="CF240" s="23"/>
      <c r="CG240" s="23"/>
      <c r="CH240" s="23"/>
      <c r="CI240" s="23"/>
      <c r="CJ240" s="23"/>
      <c r="CK240" s="23"/>
      <c r="CL240" s="23"/>
      <c r="CM240" s="23"/>
      <c r="CN240" s="23"/>
      <c r="CO240" s="23"/>
      <c r="CP240" s="23"/>
      <c r="CQ240" s="23"/>
      <c r="CR240" s="23"/>
      <c r="CS240" s="23"/>
      <c r="CT240" s="23"/>
      <c r="CU240" s="23"/>
      <c r="CV240" s="23"/>
      <c r="CW240" s="23"/>
      <c r="CX240" s="23"/>
      <c r="CY240" s="23"/>
      <c r="CZ240" s="23"/>
      <c r="DA240" s="23"/>
      <c r="DB240" s="23"/>
      <c r="DC240" s="23"/>
      <c r="DD240" s="23"/>
      <c r="DE240" s="23"/>
      <c r="DF240" s="2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c r="ED240" s="23"/>
      <c r="EE240" s="23"/>
      <c r="EF240" s="23"/>
      <c r="EG240" s="23"/>
      <c r="EH240" s="23"/>
      <c r="EI240" s="23"/>
      <c r="EJ240" s="23"/>
      <c r="EK240" s="23"/>
      <c r="EL240" s="23"/>
      <c r="EM240" s="23"/>
      <c r="EN240" s="23"/>
      <c r="EO240" s="23"/>
      <c r="EP240" s="23"/>
      <c r="EQ240" s="23"/>
      <c r="ER240" s="23"/>
      <c r="ES240" s="23"/>
      <c r="ET240" s="23"/>
      <c r="EU240" s="23"/>
      <c r="EV240" s="23"/>
      <c r="EW240" s="23"/>
      <c r="EX240" s="23"/>
      <c r="EY240" s="23"/>
      <c r="EZ240" s="23"/>
      <c r="FA240" s="23"/>
      <c r="FB240" s="23"/>
      <c r="FC240" s="23"/>
      <c r="FD240" s="23"/>
      <c r="FE240" s="23"/>
      <c r="FF240" s="23"/>
      <c r="FG240" s="23"/>
      <c r="FH240" s="23"/>
      <c r="FI240" s="23"/>
      <c r="FJ240" s="23"/>
      <c r="FK240" s="23"/>
      <c r="FL240" s="23"/>
      <c r="FM240" s="23"/>
      <c r="FN240" s="23"/>
      <c r="FO240" s="23"/>
      <c r="FP240" s="23"/>
      <c r="FQ240" s="23"/>
      <c r="FR240" s="23"/>
      <c r="FS240" s="23"/>
      <c r="FT240" s="23"/>
      <c r="FU240" s="23"/>
      <c r="FV240" s="23"/>
      <c r="FW240" s="23"/>
      <c r="FX240" s="23"/>
      <c r="FY240" s="23"/>
      <c r="FZ240" s="23"/>
      <c r="GA240" s="23"/>
      <c r="GB240" s="23"/>
      <c r="GC240" s="23"/>
      <c r="GD240" s="23"/>
      <c r="GE240" s="23"/>
      <c r="GF240" s="23"/>
      <c r="GG240" s="23"/>
      <c r="GH240" s="23"/>
      <c r="GI240" s="23"/>
      <c r="GJ240" s="23"/>
      <c r="GK240" s="23"/>
      <c r="GL240" s="23"/>
      <c r="GM240" s="23"/>
      <c r="GN240" s="23"/>
      <c r="GO240" s="23"/>
      <c r="GP240" s="23"/>
      <c r="GQ240" s="23"/>
      <c r="GR240" s="23"/>
      <c r="GS240" s="23"/>
      <c r="GT240" s="23"/>
      <c r="GU240" s="23"/>
      <c r="GV240" s="23"/>
      <c r="GW240" s="23"/>
      <c r="GX240" s="23"/>
      <c r="GY240" s="23"/>
      <c r="GZ240" s="23"/>
      <c r="HA240" s="23"/>
      <c r="HB240" s="23"/>
      <c r="HC240" s="23"/>
      <c r="HD240" s="23"/>
      <c r="HE240" s="23"/>
      <c r="HF240" s="23"/>
      <c r="HG240" s="23"/>
      <c r="HH240" s="23"/>
      <c r="HI240" s="23"/>
      <c r="HJ240" s="23"/>
      <c r="HK240" s="23"/>
      <c r="HL240" s="23"/>
      <c r="HM240" s="23"/>
      <c r="HN240" s="23"/>
      <c r="HO240" s="23"/>
      <c r="HP240" s="23"/>
      <c r="HQ240" s="23"/>
      <c r="HR240" s="23"/>
      <c r="HS240" s="23"/>
      <c r="HT240" s="23"/>
      <c r="HU240" s="23"/>
      <c r="HV240" s="23"/>
      <c r="HW240" s="23"/>
      <c r="HX240" s="23"/>
      <c r="HY240" s="23"/>
      <c r="HZ240" s="23"/>
      <c r="IA240" s="23"/>
      <c r="IB240" s="23"/>
      <c r="IC240" s="23"/>
      <c r="ID240" s="23"/>
      <c r="IE240" s="23"/>
      <c r="IF240" s="23"/>
      <c r="IG240" s="23"/>
      <c r="IH240" s="23"/>
      <c r="II240" s="23"/>
      <c r="IJ240" s="23"/>
      <c r="IK240" s="23"/>
      <c r="IL240" s="23"/>
      <c r="IM240" s="23"/>
      <c r="IN240" s="23"/>
      <c r="IO240" s="23"/>
      <c r="IP240" s="23"/>
      <c r="IQ240" s="23"/>
      <c r="IR240" s="23"/>
      <c r="IS240" s="23"/>
      <c r="IT240" s="23"/>
      <c r="IU240" s="23"/>
      <c r="IV240" s="23"/>
    </row>
    <row r="241" spans="1:256" ht="21" customHeight="1">
      <c r="A241" s="674">
        <v>236</v>
      </c>
      <c r="B241" s="330"/>
      <c r="D241" s="308" t="s">
        <v>699</v>
      </c>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c r="CM241" s="23"/>
      <c r="CN241" s="23"/>
      <c r="CO241" s="23"/>
      <c r="CP241" s="23"/>
      <c r="CQ241" s="23"/>
      <c r="CR241" s="23"/>
      <c r="CS241" s="23"/>
      <c r="CT241" s="23"/>
      <c r="CU241" s="23"/>
      <c r="CV241" s="23"/>
      <c r="CW241" s="23"/>
      <c r="CX241" s="23"/>
      <c r="CY241" s="23"/>
      <c r="CZ241" s="23"/>
      <c r="DA241" s="23"/>
      <c r="DB241" s="23"/>
      <c r="DC241" s="23"/>
      <c r="DD241" s="23"/>
      <c r="DE241" s="23"/>
      <c r="DF241" s="2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c r="ED241" s="23"/>
      <c r="EE241" s="23"/>
      <c r="EF241" s="23"/>
      <c r="EG241" s="23"/>
      <c r="EH241" s="23"/>
      <c r="EI241" s="23"/>
      <c r="EJ241" s="23"/>
      <c r="EK241" s="23"/>
      <c r="EL241" s="23"/>
      <c r="EM241" s="23"/>
      <c r="EN241" s="23"/>
      <c r="EO241" s="23"/>
      <c r="EP241" s="23"/>
      <c r="EQ241" s="23"/>
      <c r="ER241" s="23"/>
      <c r="ES241" s="23"/>
      <c r="ET241" s="23"/>
      <c r="EU241" s="23"/>
      <c r="EV241" s="23"/>
      <c r="EW241" s="23"/>
      <c r="EX241" s="23"/>
      <c r="EY241" s="23"/>
      <c r="EZ241" s="23"/>
      <c r="FA241" s="23"/>
      <c r="FB241" s="23"/>
      <c r="FC241" s="23"/>
      <c r="FD241" s="23"/>
      <c r="FE241" s="23"/>
      <c r="FF241" s="23"/>
      <c r="FG241" s="23"/>
      <c r="FH241" s="23"/>
      <c r="FI241" s="23"/>
      <c r="FJ241" s="23"/>
      <c r="FK241" s="23"/>
      <c r="FL241" s="23"/>
      <c r="FM241" s="23"/>
      <c r="FN241" s="23"/>
      <c r="FO241" s="23"/>
      <c r="FP241" s="23"/>
      <c r="FQ241" s="23"/>
      <c r="FR241" s="23"/>
      <c r="FS241" s="23"/>
      <c r="FT241" s="23"/>
      <c r="FU241" s="23"/>
      <c r="FV241" s="23"/>
      <c r="FW241" s="23"/>
      <c r="FX241" s="23"/>
      <c r="FY241" s="23"/>
      <c r="FZ241" s="23"/>
      <c r="GA241" s="23"/>
      <c r="GB241" s="23"/>
      <c r="GC241" s="23"/>
      <c r="GD241" s="23"/>
      <c r="GE241" s="23"/>
      <c r="GF241" s="23"/>
      <c r="GG241" s="23"/>
      <c r="GH241" s="23"/>
      <c r="GI241" s="23"/>
      <c r="GJ241" s="23"/>
      <c r="GK241" s="23"/>
      <c r="GL241" s="23"/>
      <c r="GM241" s="23"/>
      <c r="GN241" s="23"/>
      <c r="GO241" s="23"/>
      <c r="GP241" s="23"/>
      <c r="GQ241" s="23"/>
      <c r="GR241" s="23"/>
      <c r="GS241" s="23"/>
      <c r="GT241" s="23"/>
      <c r="GU241" s="23"/>
      <c r="GV241" s="23"/>
      <c r="GW241" s="23"/>
      <c r="GX241" s="23"/>
      <c r="GY241" s="23"/>
      <c r="GZ241" s="23"/>
      <c r="HA241" s="23"/>
      <c r="HB241" s="23"/>
      <c r="HC241" s="23"/>
      <c r="HD241" s="23"/>
      <c r="HE241" s="23"/>
      <c r="HF241" s="23"/>
      <c r="HG241" s="23"/>
      <c r="HH241" s="23"/>
      <c r="HI241" s="23"/>
      <c r="HJ241" s="23"/>
      <c r="HK241" s="23"/>
      <c r="HL241" s="23"/>
      <c r="HM241" s="23"/>
      <c r="HN241" s="23"/>
      <c r="HO241" s="23"/>
      <c r="HP241" s="23"/>
      <c r="HQ241" s="23"/>
      <c r="HR241" s="23"/>
      <c r="HS241" s="23"/>
      <c r="HT241" s="23"/>
      <c r="HU241" s="23"/>
      <c r="HV241" s="23"/>
      <c r="HW241" s="23"/>
      <c r="HX241" s="23"/>
      <c r="HY241" s="23"/>
      <c r="HZ241" s="23"/>
      <c r="IA241" s="23"/>
      <c r="IB241" s="23"/>
      <c r="IC241" s="23"/>
      <c r="ID241" s="23"/>
      <c r="IE241" s="23"/>
      <c r="IF241" s="23"/>
      <c r="IG241" s="23"/>
      <c r="IH241" s="23"/>
      <c r="II241" s="23"/>
      <c r="IJ241" s="23"/>
      <c r="IK241" s="23"/>
      <c r="IL241" s="23"/>
      <c r="IM241" s="23"/>
      <c r="IN241" s="23"/>
      <c r="IO241" s="23"/>
      <c r="IP241" s="23"/>
      <c r="IQ241" s="23"/>
      <c r="IR241" s="23"/>
      <c r="IS241" s="23"/>
      <c r="IT241" s="23"/>
      <c r="IU241" s="23"/>
      <c r="IV241" s="23"/>
    </row>
    <row r="242" spans="1:256" ht="23.25" customHeight="1">
      <c r="A242" s="674">
        <v>237</v>
      </c>
      <c r="B242" s="330"/>
      <c r="C242" s="330"/>
      <c r="D242" s="939" t="s">
        <v>1334</v>
      </c>
      <c r="E242" s="51">
        <v>-64338</v>
      </c>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c r="CR242" s="23"/>
      <c r="CS242" s="23"/>
      <c r="CT242" s="23"/>
      <c r="CU242" s="23"/>
      <c r="CV242" s="23"/>
      <c r="CW242" s="23"/>
      <c r="CX242" s="23"/>
      <c r="CY242" s="23"/>
      <c r="CZ242" s="23"/>
      <c r="DA242" s="23"/>
      <c r="DB242" s="23"/>
      <c r="DC242" s="23"/>
      <c r="DD242" s="23"/>
      <c r="DE242" s="23"/>
      <c r="DF242" s="23"/>
      <c r="DG242" s="23"/>
      <c r="DH242" s="23"/>
      <c r="DI242" s="23"/>
      <c r="DJ242" s="23"/>
      <c r="DK242" s="23"/>
      <c r="DL242" s="23"/>
      <c r="DM242" s="23"/>
      <c r="DN242" s="23"/>
      <c r="DO242" s="23"/>
      <c r="DP242" s="23"/>
      <c r="DQ242" s="23"/>
      <c r="DR242" s="23"/>
      <c r="DS242" s="23"/>
      <c r="DT242" s="23"/>
      <c r="DU242" s="23"/>
      <c r="DV242" s="23"/>
      <c r="DW242" s="23"/>
      <c r="DX242" s="23"/>
      <c r="DY242" s="23"/>
      <c r="DZ242" s="23"/>
      <c r="EA242" s="23"/>
      <c r="EB242" s="23"/>
      <c r="EC242" s="23"/>
      <c r="ED242" s="23"/>
      <c r="EE242" s="23"/>
      <c r="EF242" s="23"/>
      <c r="EG242" s="23"/>
      <c r="EH242" s="23"/>
      <c r="EI242" s="23"/>
      <c r="EJ242" s="23"/>
      <c r="EK242" s="23"/>
      <c r="EL242" s="23"/>
      <c r="EM242" s="23"/>
      <c r="EN242" s="23"/>
      <c r="EO242" s="23"/>
      <c r="EP242" s="23"/>
      <c r="EQ242" s="23"/>
      <c r="ER242" s="23"/>
      <c r="ES242" s="23"/>
      <c r="ET242" s="23"/>
      <c r="EU242" s="23"/>
      <c r="EV242" s="23"/>
      <c r="EW242" s="23"/>
      <c r="EX242" s="23"/>
      <c r="EY242" s="23"/>
      <c r="EZ242" s="23"/>
      <c r="FA242" s="23"/>
      <c r="FB242" s="23"/>
      <c r="FC242" s="23"/>
      <c r="FD242" s="23"/>
      <c r="FE242" s="23"/>
      <c r="FF242" s="23"/>
      <c r="FG242" s="23"/>
      <c r="FH242" s="23"/>
      <c r="FI242" s="23"/>
      <c r="FJ242" s="23"/>
      <c r="FK242" s="23"/>
      <c r="FL242" s="23"/>
      <c r="FM242" s="23"/>
      <c r="FN242" s="23"/>
      <c r="FO242" s="23"/>
      <c r="FP242" s="23"/>
      <c r="FQ242" s="23"/>
      <c r="FR242" s="23"/>
      <c r="FS242" s="23"/>
      <c r="FT242" s="23"/>
      <c r="FU242" s="23"/>
      <c r="FV242" s="23"/>
      <c r="FW242" s="23"/>
      <c r="FX242" s="23"/>
      <c r="FY242" s="23"/>
      <c r="FZ242" s="23"/>
      <c r="GA242" s="23"/>
      <c r="GB242" s="23"/>
      <c r="GC242" s="23"/>
      <c r="GD242" s="23"/>
      <c r="GE242" s="23"/>
      <c r="GF242" s="23"/>
      <c r="GG242" s="23"/>
      <c r="GH242" s="23"/>
      <c r="GI242" s="23"/>
      <c r="GJ242" s="23"/>
      <c r="GK242" s="23"/>
      <c r="GL242" s="23"/>
      <c r="GM242" s="23"/>
      <c r="GN242" s="23"/>
      <c r="GO242" s="23"/>
      <c r="GP242" s="23"/>
      <c r="GQ242" s="23"/>
      <c r="GR242" s="23"/>
      <c r="GS242" s="23"/>
      <c r="GT242" s="23"/>
      <c r="GU242" s="23"/>
      <c r="GV242" s="23"/>
      <c r="GW242" s="23"/>
      <c r="GX242" s="23"/>
      <c r="GY242" s="23"/>
      <c r="GZ242" s="23"/>
      <c r="HA242" s="23"/>
      <c r="HB242" s="23"/>
      <c r="HC242" s="23"/>
      <c r="HD242" s="23"/>
      <c r="HE242" s="23"/>
      <c r="HF242" s="23"/>
      <c r="HG242" s="23"/>
      <c r="HH242" s="23"/>
      <c r="HI242" s="23"/>
      <c r="HJ242" s="23"/>
      <c r="HK242" s="23"/>
      <c r="HL242" s="23"/>
      <c r="HM242" s="23"/>
      <c r="HN242" s="23"/>
      <c r="HO242" s="23"/>
      <c r="HP242" s="23"/>
      <c r="HQ242" s="23"/>
      <c r="HR242" s="23"/>
      <c r="HS242" s="23"/>
      <c r="HT242" s="23"/>
      <c r="HU242" s="23"/>
      <c r="HV242" s="23"/>
      <c r="HW242" s="23"/>
      <c r="HX242" s="23"/>
      <c r="HY242" s="23"/>
      <c r="HZ242" s="23"/>
      <c r="IA242" s="23"/>
      <c r="IB242" s="23"/>
      <c r="IC242" s="23"/>
      <c r="ID242" s="23"/>
      <c r="IE242" s="23"/>
      <c r="IF242" s="23"/>
      <c r="IG242" s="23"/>
      <c r="IH242" s="23"/>
      <c r="II242" s="23"/>
      <c r="IJ242" s="23"/>
      <c r="IK242" s="23"/>
      <c r="IL242" s="23"/>
      <c r="IM242" s="23"/>
      <c r="IN242" s="23"/>
      <c r="IO242" s="23"/>
      <c r="IP242" s="23"/>
      <c r="IQ242" s="23"/>
      <c r="IR242" s="23"/>
      <c r="IS242" s="23"/>
      <c r="IT242" s="23"/>
      <c r="IU242" s="23"/>
      <c r="IV242" s="23"/>
    </row>
    <row r="243" spans="1:256" ht="21" customHeight="1">
      <c r="A243" s="674">
        <v>238</v>
      </c>
      <c r="B243" s="330"/>
      <c r="C243" s="330"/>
      <c r="D243" s="939" t="s">
        <v>701</v>
      </c>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c r="CR243" s="23"/>
      <c r="CS243" s="23"/>
      <c r="CT243" s="23"/>
      <c r="CU243" s="23"/>
      <c r="CV243" s="23"/>
      <c r="CW243" s="23"/>
      <c r="CX243" s="23"/>
      <c r="CY243" s="23"/>
      <c r="CZ243" s="23"/>
      <c r="DA243" s="23"/>
      <c r="DB243" s="23"/>
      <c r="DC243" s="23"/>
      <c r="DD243" s="23"/>
      <c r="DE243" s="23"/>
      <c r="DF243" s="23"/>
      <c r="DG243" s="23"/>
      <c r="DH243" s="23"/>
      <c r="DI243" s="23"/>
      <c r="DJ243" s="23"/>
      <c r="DK243" s="23"/>
      <c r="DL243" s="23"/>
      <c r="DM243" s="23"/>
      <c r="DN243" s="23"/>
      <c r="DO243" s="23"/>
      <c r="DP243" s="23"/>
      <c r="DQ243" s="23"/>
      <c r="DR243" s="23"/>
      <c r="DS243" s="23"/>
      <c r="DT243" s="23"/>
      <c r="DU243" s="23"/>
      <c r="DV243" s="23"/>
      <c r="DW243" s="23"/>
      <c r="DX243" s="23"/>
      <c r="DY243" s="23"/>
      <c r="DZ243" s="23"/>
      <c r="EA243" s="23"/>
      <c r="EB243" s="23"/>
      <c r="EC243" s="23"/>
      <c r="ED243" s="23"/>
      <c r="EE243" s="23"/>
      <c r="EF243" s="23"/>
      <c r="EG243" s="23"/>
      <c r="EH243" s="23"/>
      <c r="EI243" s="23"/>
      <c r="EJ243" s="23"/>
      <c r="EK243" s="23"/>
      <c r="EL243" s="23"/>
      <c r="EM243" s="23"/>
      <c r="EN243" s="23"/>
      <c r="EO243" s="23"/>
      <c r="EP243" s="23"/>
      <c r="EQ243" s="23"/>
      <c r="ER243" s="23"/>
      <c r="ES243" s="23"/>
      <c r="ET243" s="23"/>
      <c r="EU243" s="23"/>
      <c r="EV243" s="23"/>
      <c r="EW243" s="23"/>
      <c r="EX243" s="23"/>
      <c r="EY243" s="23"/>
      <c r="EZ243" s="23"/>
      <c r="FA243" s="23"/>
      <c r="FB243" s="23"/>
      <c r="FC243" s="23"/>
      <c r="FD243" s="23"/>
      <c r="FE243" s="23"/>
      <c r="FF243" s="23"/>
      <c r="FG243" s="23"/>
      <c r="FH243" s="23"/>
      <c r="FI243" s="23"/>
      <c r="FJ243" s="23"/>
      <c r="FK243" s="23"/>
      <c r="FL243" s="23"/>
      <c r="FM243" s="23"/>
      <c r="FN243" s="23"/>
      <c r="FO243" s="23"/>
      <c r="FP243" s="23"/>
      <c r="FQ243" s="23"/>
      <c r="FR243" s="23"/>
      <c r="FS243" s="23"/>
      <c r="FT243" s="23"/>
      <c r="FU243" s="23"/>
      <c r="FV243" s="23"/>
      <c r="FW243" s="23"/>
      <c r="FX243" s="23"/>
      <c r="FY243" s="23"/>
      <c r="FZ243" s="23"/>
      <c r="GA243" s="23"/>
      <c r="GB243" s="23"/>
      <c r="GC243" s="23"/>
      <c r="GD243" s="23"/>
      <c r="GE243" s="23"/>
      <c r="GF243" s="23"/>
      <c r="GG243" s="23"/>
      <c r="GH243" s="23"/>
      <c r="GI243" s="23"/>
      <c r="GJ243" s="23"/>
      <c r="GK243" s="23"/>
      <c r="GL243" s="23"/>
      <c r="GM243" s="23"/>
      <c r="GN243" s="23"/>
      <c r="GO243" s="23"/>
      <c r="GP243" s="23"/>
      <c r="GQ243" s="23"/>
      <c r="GR243" s="23"/>
      <c r="GS243" s="23"/>
      <c r="GT243" s="23"/>
      <c r="GU243" s="23"/>
      <c r="GV243" s="23"/>
      <c r="GW243" s="23"/>
      <c r="GX243" s="23"/>
      <c r="GY243" s="23"/>
      <c r="GZ243" s="23"/>
      <c r="HA243" s="23"/>
      <c r="HB243" s="23"/>
      <c r="HC243" s="23"/>
      <c r="HD243" s="23"/>
      <c r="HE243" s="23"/>
      <c r="HF243" s="23"/>
      <c r="HG243" s="23"/>
      <c r="HH243" s="23"/>
      <c r="HI243" s="23"/>
      <c r="HJ243" s="23"/>
      <c r="HK243" s="23"/>
      <c r="HL243" s="23"/>
      <c r="HM243" s="23"/>
      <c r="HN243" s="23"/>
      <c r="HO243" s="23"/>
      <c r="HP243" s="23"/>
      <c r="HQ243" s="23"/>
      <c r="HR243" s="23"/>
      <c r="HS243" s="23"/>
      <c r="HT243" s="23"/>
      <c r="HU243" s="23"/>
      <c r="HV243" s="23"/>
      <c r="HW243" s="23"/>
      <c r="HX243" s="23"/>
      <c r="HY243" s="23"/>
      <c r="HZ243" s="23"/>
      <c r="IA243" s="23"/>
      <c r="IB243" s="23"/>
      <c r="IC243" s="23"/>
      <c r="ID243" s="23"/>
      <c r="IE243" s="23"/>
      <c r="IF243" s="23"/>
      <c r="IG243" s="23"/>
      <c r="IH243" s="23"/>
      <c r="II243" s="23"/>
      <c r="IJ243" s="23"/>
      <c r="IK243" s="23"/>
      <c r="IL243" s="23"/>
      <c r="IM243" s="23"/>
      <c r="IN243" s="23"/>
      <c r="IO243" s="23"/>
      <c r="IP243" s="23"/>
      <c r="IQ243" s="23"/>
      <c r="IR243" s="23"/>
      <c r="IS243" s="23"/>
      <c r="IT243" s="23"/>
      <c r="IU243" s="23"/>
      <c r="IV243" s="23"/>
    </row>
    <row r="244" spans="1:256" ht="21.75" customHeight="1">
      <c r="A244" s="674">
        <v>239</v>
      </c>
      <c r="B244" s="330"/>
      <c r="C244" s="330"/>
      <c r="D244" s="813" t="s">
        <v>1219</v>
      </c>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3"/>
      <c r="CR244" s="23"/>
      <c r="CS244" s="23"/>
      <c r="CT244" s="23"/>
      <c r="CU244" s="23"/>
      <c r="CV244" s="23"/>
      <c r="CW244" s="23"/>
      <c r="CX244" s="23"/>
      <c r="CY244" s="23"/>
      <c r="CZ244" s="23"/>
      <c r="DA244" s="23"/>
      <c r="DB244" s="23"/>
      <c r="DC244" s="23"/>
      <c r="DD244" s="23"/>
      <c r="DE244" s="23"/>
      <c r="DF244" s="23"/>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c r="ED244" s="23"/>
      <c r="EE244" s="23"/>
      <c r="EF244" s="23"/>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c r="FF244" s="23"/>
      <c r="FG244" s="23"/>
      <c r="FH244" s="23"/>
      <c r="FI244" s="23"/>
      <c r="FJ244" s="23"/>
      <c r="FK244" s="23"/>
      <c r="FL244" s="23"/>
      <c r="FM244" s="23"/>
      <c r="FN244" s="23"/>
      <c r="FO244" s="23"/>
      <c r="FP244" s="23"/>
      <c r="FQ244" s="23"/>
      <c r="FR244" s="23"/>
      <c r="FS244" s="23"/>
      <c r="FT244" s="23"/>
      <c r="FU244" s="23"/>
      <c r="FV244" s="23"/>
      <c r="FW244" s="23"/>
      <c r="FX244" s="23"/>
      <c r="FY244" s="23"/>
      <c r="FZ244" s="23"/>
      <c r="GA244" s="23"/>
      <c r="GB244" s="23"/>
      <c r="GC244" s="23"/>
      <c r="GD244" s="23"/>
      <c r="GE244" s="23"/>
      <c r="GF244" s="23"/>
      <c r="GG244" s="23"/>
      <c r="GH244" s="23"/>
      <c r="GI244" s="23"/>
      <c r="GJ244" s="23"/>
      <c r="GK244" s="23"/>
      <c r="GL244" s="23"/>
      <c r="GM244" s="23"/>
      <c r="GN244" s="23"/>
      <c r="GO244" s="23"/>
      <c r="GP244" s="23"/>
      <c r="GQ244" s="23"/>
      <c r="GR244" s="23"/>
      <c r="GS244" s="23"/>
      <c r="GT244" s="23"/>
      <c r="GU244" s="23"/>
      <c r="GV244" s="23"/>
      <c r="GW244" s="23"/>
      <c r="GX244" s="23"/>
      <c r="GY244" s="23"/>
      <c r="GZ244" s="23"/>
      <c r="HA244" s="23"/>
      <c r="HB244" s="23"/>
      <c r="HC244" s="23"/>
      <c r="HD244" s="23"/>
      <c r="HE244" s="23"/>
      <c r="HF244" s="23"/>
      <c r="HG244" s="23"/>
      <c r="HH244" s="23"/>
      <c r="HI244" s="23"/>
      <c r="HJ244" s="23"/>
      <c r="HK244" s="23"/>
      <c r="HL244" s="23"/>
      <c r="HM244" s="23"/>
      <c r="HN244" s="23"/>
      <c r="HO244" s="23"/>
      <c r="HP244" s="23"/>
      <c r="HQ244" s="23"/>
      <c r="HR244" s="23"/>
      <c r="HS244" s="23"/>
      <c r="HT244" s="23"/>
      <c r="HU244" s="23"/>
      <c r="HV244" s="23"/>
      <c r="HW244" s="23"/>
      <c r="HX244" s="23"/>
      <c r="HY244" s="23"/>
      <c r="HZ244" s="23"/>
      <c r="IA244" s="23"/>
      <c r="IB244" s="23"/>
      <c r="IC244" s="23"/>
      <c r="ID244" s="23"/>
      <c r="IE244" s="23"/>
      <c r="IF244" s="23"/>
      <c r="IG244" s="23"/>
      <c r="IH244" s="23"/>
      <c r="II244" s="23"/>
      <c r="IJ244" s="23"/>
      <c r="IK244" s="23"/>
      <c r="IL244" s="23"/>
      <c r="IM244" s="23"/>
      <c r="IN244" s="23"/>
      <c r="IO244" s="23"/>
      <c r="IP244" s="23"/>
      <c r="IQ244" s="23"/>
      <c r="IR244" s="23"/>
      <c r="IS244" s="23"/>
      <c r="IT244" s="23"/>
      <c r="IU244" s="23"/>
      <c r="IV244" s="23"/>
    </row>
    <row r="245" spans="1:256" ht="19.5" customHeight="1">
      <c r="A245" s="674">
        <v>240</v>
      </c>
      <c r="B245" s="330"/>
      <c r="C245" s="330"/>
      <c r="D245" s="814" t="s">
        <v>1220</v>
      </c>
      <c r="E245" s="51">
        <v>-25</v>
      </c>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c r="CA245" s="23"/>
      <c r="CB245" s="23"/>
      <c r="CC245" s="23"/>
      <c r="CD245" s="23"/>
      <c r="CE245" s="23"/>
      <c r="CF245" s="23"/>
      <c r="CG245" s="23"/>
      <c r="CH245" s="23"/>
      <c r="CI245" s="23"/>
      <c r="CJ245" s="23"/>
      <c r="CK245" s="23"/>
      <c r="CL245" s="23"/>
      <c r="CM245" s="23"/>
      <c r="CN245" s="23"/>
      <c r="CO245" s="23"/>
      <c r="CP245" s="23"/>
      <c r="CQ245" s="23"/>
      <c r="CR245" s="23"/>
      <c r="CS245" s="23"/>
      <c r="CT245" s="23"/>
      <c r="CU245" s="23"/>
      <c r="CV245" s="23"/>
      <c r="CW245" s="23"/>
      <c r="CX245" s="23"/>
      <c r="CY245" s="23"/>
      <c r="CZ245" s="23"/>
      <c r="DA245" s="23"/>
      <c r="DB245" s="23"/>
      <c r="DC245" s="23"/>
      <c r="DD245" s="23"/>
      <c r="DE245" s="23"/>
      <c r="DF245" s="23"/>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c r="ED245" s="23"/>
      <c r="EE245" s="23"/>
      <c r="EF245" s="23"/>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c r="FF245" s="23"/>
      <c r="FG245" s="23"/>
      <c r="FH245" s="23"/>
      <c r="FI245" s="23"/>
      <c r="FJ245" s="23"/>
      <c r="FK245" s="23"/>
      <c r="FL245" s="23"/>
      <c r="FM245" s="23"/>
      <c r="FN245" s="23"/>
      <c r="FO245" s="23"/>
      <c r="FP245" s="23"/>
      <c r="FQ245" s="23"/>
      <c r="FR245" s="23"/>
      <c r="FS245" s="23"/>
      <c r="FT245" s="23"/>
      <c r="FU245" s="23"/>
      <c r="FV245" s="23"/>
      <c r="FW245" s="23"/>
      <c r="FX245" s="23"/>
      <c r="FY245" s="23"/>
      <c r="FZ245" s="23"/>
      <c r="GA245" s="23"/>
      <c r="GB245" s="23"/>
      <c r="GC245" s="23"/>
      <c r="GD245" s="23"/>
      <c r="GE245" s="23"/>
      <c r="GF245" s="23"/>
      <c r="GG245" s="23"/>
      <c r="GH245" s="23"/>
      <c r="GI245" s="23"/>
      <c r="GJ245" s="23"/>
      <c r="GK245" s="23"/>
      <c r="GL245" s="23"/>
      <c r="GM245" s="23"/>
      <c r="GN245" s="23"/>
      <c r="GO245" s="23"/>
      <c r="GP245" s="23"/>
      <c r="GQ245" s="23"/>
      <c r="GR245" s="23"/>
      <c r="GS245" s="23"/>
      <c r="GT245" s="23"/>
      <c r="GU245" s="23"/>
      <c r="GV245" s="23"/>
      <c r="GW245" s="23"/>
      <c r="GX245" s="23"/>
      <c r="GY245" s="23"/>
      <c r="GZ245" s="23"/>
      <c r="HA245" s="23"/>
      <c r="HB245" s="23"/>
      <c r="HC245" s="23"/>
      <c r="HD245" s="23"/>
      <c r="HE245" s="23"/>
      <c r="HF245" s="23"/>
      <c r="HG245" s="23"/>
      <c r="HH245" s="23"/>
      <c r="HI245" s="23"/>
      <c r="HJ245" s="23"/>
      <c r="HK245" s="23"/>
      <c r="HL245" s="23"/>
      <c r="HM245" s="23"/>
      <c r="HN245" s="23"/>
      <c r="HO245" s="23"/>
      <c r="HP245" s="23"/>
      <c r="HQ245" s="23"/>
      <c r="HR245" s="23"/>
      <c r="HS245" s="23"/>
      <c r="HT245" s="23"/>
      <c r="HU245" s="23"/>
      <c r="HV245" s="23"/>
      <c r="HW245" s="23"/>
      <c r="HX245" s="23"/>
      <c r="HY245" s="23"/>
      <c r="HZ245" s="23"/>
      <c r="IA245" s="23"/>
      <c r="IB245" s="23"/>
      <c r="IC245" s="23"/>
      <c r="ID245" s="23"/>
      <c r="IE245" s="23"/>
      <c r="IF245" s="23"/>
      <c r="IG245" s="23"/>
      <c r="IH245" s="23"/>
      <c r="II245" s="23"/>
      <c r="IJ245" s="23"/>
      <c r="IK245" s="23"/>
      <c r="IL245" s="23"/>
      <c r="IM245" s="23"/>
      <c r="IN245" s="23"/>
      <c r="IO245" s="23"/>
      <c r="IP245" s="23"/>
      <c r="IQ245" s="23"/>
      <c r="IR245" s="23"/>
      <c r="IS245" s="23"/>
      <c r="IT245" s="23"/>
      <c r="IU245" s="23"/>
      <c r="IV245" s="23"/>
    </row>
    <row r="246" spans="1:256" ht="19.5" customHeight="1">
      <c r="A246" s="674">
        <v>241</v>
      </c>
      <c r="B246" s="330"/>
      <c r="C246" s="330"/>
      <c r="D246" s="814" t="s">
        <v>1221</v>
      </c>
      <c r="E246" s="51">
        <v>-105</v>
      </c>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3"/>
      <c r="CR246" s="23"/>
      <c r="CS246" s="23"/>
      <c r="CT246" s="23"/>
      <c r="CU246" s="23"/>
      <c r="CV246" s="23"/>
      <c r="CW246" s="23"/>
      <c r="CX246" s="23"/>
      <c r="CY246" s="23"/>
      <c r="CZ246" s="23"/>
      <c r="DA246" s="23"/>
      <c r="DB246" s="23"/>
      <c r="DC246" s="23"/>
      <c r="DD246" s="23"/>
      <c r="DE246" s="23"/>
      <c r="DF246" s="2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c r="ED246" s="23"/>
      <c r="EE246" s="23"/>
      <c r="EF246" s="23"/>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c r="FF246" s="23"/>
      <c r="FG246" s="23"/>
      <c r="FH246" s="23"/>
      <c r="FI246" s="23"/>
      <c r="FJ246" s="23"/>
      <c r="FK246" s="23"/>
      <c r="FL246" s="23"/>
      <c r="FM246" s="23"/>
      <c r="FN246" s="23"/>
      <c r="FO246" s="23"/>
      <c r="FP246" s="23"/>
      <c r="FQ246" s="23"/>
      <c r="FR246" s="23"/>
      <c r="FS246" s="23"/>
      <c r="FT246" s="23"/>
      <c r="FU246" s="23"/>
      <c r="FV246" s="23"/>
      <c r="FW246" s="23"/>
      <c r="FX246" s="23"/>
      <c r="FY246" s="23"/>
      <c r="FZ246" s="23"/>
      <c r="GA246" s="23"/>
      <c r="GB246" s="23"/>
      <c r="GC246" s="23"/>
      <c r="GD246" s="23"/>
      <c r="GE246" s="23"/>
      <c r="GF246" s="23"/>
      <c r="GG246" s="23"/>
      <c r="GH246" s="23"/>
      <c r="GI246" s="23"/>
      <c r="GJ246" s="23"/>
      <c r="GK246" s="23"/>
      <c r="GL246" s="23"/>
      <c r="GM246" s="23"/>
      <c r="GN246" s="23"/>
      <c r="GO246" s="23"/>
      <c r="GP246" s="23"/>
      <c r="GQ246" s="23"/>
      <c r="GR246" s="23"/>
      <c r="GS246" s="23"/>
      <c r="GT246" s="23"/>
      <c r="GU246" s="23"/>
      <c r="GV246" s="23"/>
      <c r="GW246" s="23"/>
      <c r="GX246" s="23"/>
      <c r="GY246" s="23"/>
      <c r="GZ246" s="23"/>
      <c r="HA246" s="23"/>
      <c r="HB246" s="23"/>
      <c r="HC246" s="23"/>
      <c r="HD246" s="23"/>
      <c r="HE246" s="23"/>
      <c r="HF246" s="23"/>
      <c r="HG246" s="23"/>
      <c r="HH246" s="23"/>
      <c r="HI246" s="23"/>
      <c r="HJ246" s="23"/>
      <c r="HK246" s="23"/>
      <c r="HL246" s="23"/>
      <c r="HM246" s="23"/>
      <c r="HN246" s="23"/>
      <c r="HO246" s="23"/>
      <c r="HP246" s="23"/>
      <c r="HQ246" s="23"/>
      <c r="HR246" s="23"/>
      <c r="HS246" s="23"/>
      <c r="HT246" s="23"/>
      <c r="HU246" s="23"/>
      <c r="HV246" s="23"/>
      <c r="HW246" s="23"/>
      <c r="HX246" s="23"/>
      <c r="HY246" s="23"/>
      <c r="HZ246" s="23"/>
      <c r="IA246" s="23"/>
      <c r="IB246" s="23"/>
      <c r="IC246" s="23"/>
      <c r="ID246" s="23"/>
      <c r="IE246" s="23"/>
      <c r="IF246" s="23"/>
      <c r="IG246" s="23"/>
      <c r="IH246" s="23"/>
      <c r="II246" s="23"/>
      <c r="IJ246" s="23"/>
      <c r="IK246" s="23"/>
      <c r="IL246" s="23"/>
      <c r="IM246" s="23"/>
      <c r="IN246" s="23"/>
      <c r="IO246" s="23"/>
      <c r="IP246" s="23"/>
      <c r="IQ246" s="23"/>
      <c r="IR246" s="23"/>
      <c r="IS246" s="23"/>
      <c r="IT246" s="23"/>
      <c r="IU246" s="23"/>
      <c r="IV246" s="23"/>
    </row>
    <row r="247" spans="1:256" ht="21.75" customHeight="1">
      <c r="A247" s="674">
        <v>242</v>
      </c>
      <c r="B247" s="330"/>
      <c r="C247" s="330"/>
      <c r="D247" s="814" t="s">
        <v>1222</v>
      </c>
      <c r="E247" s="51">
        <v>-25</v>
      </c>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c r="CW247" s="23"/>
      <c r="CX247" s="23"/>
      <c r="CY247" s="23"/>
      <c r="CZ247" s="23"/>
      <c r="DA247" s="23"/>
      <c r="DB247" s="23"/>
      <c r="DC247" s="23"/>
      <c r="DD247" s="23"/>
      <c r="DE247" s="23"/>
      <c r="DF247" s="23"/>
      <c r="DG247" s="23"/>
      <c r="DH247" s="23"/>
      <c r="DI247" s="23"/>
      <c r="DJ247" s="23"/>
      <c r="DK247" s="23"/>
      <c r="DL247" s="23"/>
      <c r="DM247" s="23"/>
      <c r="DN247" s="23"/>
      <c r="DO247" s="23"/>
      <c r="DP247" s="23"/>
      <c r="DQ247" s="23"/>
      <c r="DR247" s="23"/>
      <c r="DS247" s="23"/>
      <c r="DT247" s="23"/>
      <c r="DU247" s="23"/>
      <c r="DV247" s="23"/>
      <c r="DW247" s="23"/>
      <c r="DX247" s="23"/>
      <c r="DY247" s="23"/>
      <c r="DZ247" s="23"/>
      <c r="EA247" s="23"/>
      <c r="EB247" s="23"/>
      <c r="EC247" s="23"/>
      <c r="ED247" s="23"/>
      <c r="EE247" s="23"/>
      <c r="EF247" s="23"/>
      <c r="EG247" s="23"/>
      <c r="EH247" s="23"/>
      <c r="EI247" s="23"/>
      <c r="EJ247" s="23"/>
      <c r="EK247" s="23"/>
      <c r="EL247" s="23"/>
      <c r="EM247" s="23"/>
      <c r="EN247" s="23"/>
      <c r="EO247" s="23"/>
      <c r="EP247" s="23"/>
      <c r="EQ247" s="23"/>
      <c r="ER247" s="23"/>
      <c r="ES247" s="23"/>
      <c r="ET247" s="23"/>
      <c r="EU247" s="23"/>
      <c r="EV247" s="23"/>
      <c r="EW247" s="23"/>
      <c r="EX247" s="23"/>
      <c r="EY247" s="23"/>
      <c r="EZ247" s="23"/>
      <c r="FA247" s="23"/>
      <c r="FB247" s="23"/>
      <c r="FC247" s="23"/>
      <c r="FD247" s="23"/>
      <c r="FE247" s="23"/>
      <c r="FF247" s="23"/>
      <c r="FG247" s="23"/>
      <c r="FH247" s="23"/>
      <c r="FI247" s="23"/>
      <c r="FJ247" s="23"/>
      <c r="FK247" s="23"/>
      <c r="FL247" s="23"/>
      <c r="FM247" s="23"/>
      <c r="FN247" s="23"/>
      <c r="FO247" s="23"/>
      <c r="FP247" s="23"/>
      <c r="FQ247" s="23"/>
      <c r="FR247" s="23"/>
      <c r="FS247" s="23"/>
      <c r="FT247" s="23"/>
      <c r="FU247" s="23"/>
      <c r="FV247" s="23"/>
      <c r="FW247" s="23"/>
      <c r="FX247" s="23"/>
      <c r="FY247" s="23"/>
      <c r="FZ247" s="23"/>
      <c r="GA247" s="23"/>
      <c r="GB247" s="23"/>
      <c r="GC247" s="23"/>
      <c r="GD247" s="23"/>
      <c r="GE247" s="23"/>
      <c r="GF247" s="23"/>
      <c r="GG247" s="23"/>
      <c r="GH247" s="23"/>
      <c r="GI247" s="23"/>
      <c r="GJ247" s="23"/>
      <c r="GK247" s="23"/>
      <c r="GL247" s="23"/>
      <c r="GM247" s="23"/>
      <c r="GN247" s="23"/>
      <c r="GO247" s="23"/>
      <c r="GP247" s="23"/>
      <c r="GQ247" s="23"/>
      <c r="GR247" s="23"/>
      <c r="GS247" s="23"/>
      <c r="GT247" s="23"/>
      <c r="GU247" s="23"/>
      <c r="GV247" s="23"/>
      <c r="GW247" s="23"/>
      <c r="GX247" s="23"/>
      <c r="GY247" s="23"/>
      <c r="GZ247" s="23"/>
      <c r="HA247" s="23"/>
      <c r="HB247" s="23"/>
      <c r="HC247" s="23"/>
      <c r="HD247" s="23"/>
      <c r="HE247" s="23"/>
      <c r="HF247" s="23"/>
      <c r="HG247" s="23"/>
      <c r="HH247" s="23"/>
      <c r="HI247" s="23"/>
      <c r="HJ247" s="23"/>
      <c r="HK247" s="23"/>
      <c r="HL247" s="23"/>
      <c r="HM247" s="23"/>
      <c r="HN247" s="23"/>
      <c r="HO247" s="23"/>
      <c r="HP247" s="23"/>
      <c r="HQ247" s="23"/>
      <c r="HR247" s="23"/>
      <c r="HS247" s="23"/>
      <c r="HT247" s="23"/>
      <c r="HU247" s="23"/>
      <c r="HV247" s="23"/>
      <c r="HW247" s="23"/>
      <c r="HX247" s="23"/>
      <c r="HY247" s="23"/>
      <c r="HZ247" s="23"/>
      <c r="IA247" s="23"/>
      <c r="IB247" s="23"/>
      <c r="IC247" s="23"/>
      <c r="ID247" s="23"/>
      <c r="IE247" s="23"/>
      <c r="IF247" s="23"/>
      <c r="IG247" s="23"/>
      <c r="IH247" s="23"/>
      <c r="II247" s="23"/>
      <c r="IJ247" s="23"/>
      <c r="IK247" s="23"/>
      <c r="IL247" s="23"/>
      <c r="IM247" s="23"/>
      <c r="IN247" s="23"/>
      <c r="IO247" s="23"/>
      <c r="IP247" s="23"/>
      <c r="IQ247" s="23"/>
      <c r="IR247" s="23"/>
      <c r="IS247" s="23"/>
      <c r="IT247" s="23"/>
      <c r="IU247" s="23"/>
      <c r="IV247" s="23"/>
    </row>
    <row r="248" spans="1:256" ht="19.5" customHeight="1">
      <c r="A248" s="674">
        <v>243</v>
      </c>
      <c r="B248" s="330"/>
      <c r="C248" s="330"/>
      <c r="D248" s="814" t="s">
        <v>1223</v>
      </c>
      <c r="E248" s="51">
        <v>-30</v>
      </c>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23"/>
      <c r="CY248" s="23"/>
      <c r="CZ248" s="23"/>
      <c r="DA248" s="23"/>
      <c r="DB248" s="23"/>
      <c r="DC248" s="23"/>
      <c r="DD248" s="23"/>
      <c r="DE248" s="23"/>
      <c r="DF248" s="23"/>
      <c r="DG248" s="23"/>
      <c r="DH248" s="23"/>
      <c r="DI248" s="23"/>
      <c r="DJ248" s="23"/>
      <c r="DK248" s="23"/>
      <c r="DL248" s="23"/>
      <c r="DM248" s="23"/>
      <c r="DN248" s="23"/>
      <c r="DO248" s="23"/>
      <c r="DP248" s="23"/>
      <c r="DQ248" s="23"/>
      <c r="DR248" s="23"/>
      <c r="DS248" s="23"/>
      <c r="DT248" s="23"/>
      <c r="DU248" s="23"/>
      <c r="DV248" s="23"/>
      <c r="DW248" s="23"/>
      <c r="DX248" s="23"/>
      <c r="DY248" s="23"/>
      <c r="DZ248" s="23"/>
      <c r="EA248" s="23"/>
      <c r="EB248" s="23"/>
      <c r="EC248" s="23"/>
      <c r="ED248" s="23"/>
      <c r="EE248" s="23"/>
      <c r="EF248" s="23"/>
      <c r="EG248" s="23"/>
      <c r="EH248" s="23"/>
      <c r="EI248" s="23"/>
      <c r="EJ248" s="23"/>
      <c r="EK248" s="23"/>
      <c r="EL248" s="23"/>
      <c r="EM248" s="23"/>
      <c r="EN248" s="23"/>
      <c r="EO248" s="23"/>
      <c r="EP248" s="23"/>
      <c r="EQ248" s="23"/>
      <c r="ER248" s="23"/>
      <c r="ES248" s="23"/>
      <c r="ET248" s="23"/>
      <c r="EU248" s="23"/>
      <c r="EV248" s="23"/>
      <c r="EW248" s="23"/>
      <c r="EX248" s="23"/>
      <c r="EY248" s="23"/>
      <c r="EZ248" s="23"/>
      <c r="FA248" s="23"/>
      <c r="FB248" s="23"/>
      <c r="FC248" s="23"/>
      <c r="FD248" s="23"/>
      <c r="FE248" s="23"/>
      <c r="FF248" s="23"/>
      <c r="FG248" s="23"/>
      <c r="FH248" s="23"/>
      <c r="FI248" s="23"/>
      <c r="FJ248" s="23"/>
      <c r="FK248" s="23"/>
      <c r="FL248" s="23"/>
      <c r="FM248" s="23"/>
      <c r="FN248" s="23"/>
      <c r="FO248" s="23"/>
      <c r="FP248" s="23"/>
      <c r="FQ248" s="23"/>
      <c r="FR248" s="23"/>
      <c r="FS248" s="23"/>
      <c r="FT248" s="23"/>
      <c r="FU248" s="23"/>
      <c r="FV248" s="23"/>
      <c r="FW248" s="23"/>
      <c r="FX248" s="23"/>
      <c r="FY248" s="23"/>
      <c r="FZ248" s="23"/>
      <c r="GA248" s="23"/>
      <c r="GB248" s="23"/>
      <c r="GC248" s="23"/>
      <c r="GD248" s="23"/>
      <c r="GE248" s="23"/>
      <c r="GF248" s="23"/>
      <c r="GG248" s="23"/>
      <c r="GH248" s="23"/>
      <c r="GI248" s="23"/>
      <c r="GJ248" s="23"/>
      <c r="GK248" s="23"/>
      <c r="GL248" s="23"/>
      <c r="GM248" s="23"/>
      <c r="GN248" s="23"/>
      <c r="GO248" s="23"/>
      <c r="GP248" s="23"/>
      <c r="GQ248" s="23"/>
      <c r="GR248" s="23"/>
      <c r="GS248" s="23"/>
      <c r="GT248" s="23"/>
      <c r="GU248" s="23"/>
      <c r="GV248" s="23"/>
      <c r="GW248" s="23"/>
      <c r="GX248" s="23"/>
      <c r="GY248" s="23"/>
      <c r="GZ248" s="23"/>
      <c r="HA248" s="23"/>
      <c r="HB248" s="23"/>
      <c r="HC248" s="23"/>
      <c r="HD248" s="23"/>
      <c r="HE248" s="23"/>
      <c r="HF248" s="23"/>
      <c r="HG248" s="23"/>
      <c r="HH248" s="23"/>
      <c r="HI248" s="23"/>
      <c r="HJ248" s="23"/>
      <c r="HK248" s="23"/>
      <c r="HL248" s="23"/>
      <c r="HM248" s="23"/>
      <c r="HN248" s="23"/>
      <c r="HO248" s="23"/>
      <c r="HP248" s="23"/>
      <c r="HQ248" s="23"/>
      <c r="HR248" s="23"/>
      <c r="HS248" s="23"/>
      <c r="HT248" s="23"/>
      <c r="HU248" s="23"/>
      <c r="HV248" s="23"/>
      <c r="HW248" s="23"/>
      <c r="HX248" s="23"/>
      <c r="HY248" s="23"/>
      <c r="HZ248" s="23"/>
      <c r="IA248" s="23"/>
      <c r="IB248" s="23"/>
      <c r="IC248" s="23"/>
      <c r="ID248" s="23"/>
      <c r="IE248" s="23"/>
      <c r="IF248" s="23"/>
      <c r="IG248" s="23"/>
      <c r="IH248" s="23"/>
      <c r="II248" s="23"/>
      <c r="IJ248" s="23"/>
      <c r="IK248" s="23"/>
      <c r="IL248" s="23"/>
      <c r="IM248" s="23"/>
      <c r="IN248" s="23"/>
      <c r="IO248" s="23"/>
      <c r="IP248" s="23"/>
      <c r="IQ248" s="23"/>
      <c r="IR248" s="23"/>
      <c r="IS248" s="23"/>
      <c r="IT248" s="23"/>
      <c r="IU248" s="23"/>
      <c r="IV248" s="23"/>
    </row>
    <row r="249" spans="1:256" ht="19.5" customHeight="1">
      <c r="A249" s="674">
        <v>244</v>
      </c>
      <c r="B249" s="330"/>
      <c r="C249" s="330"/>
      <c r="D249" s="814" t="s">
        <v>1224</v>
      </c>
      <c r="E249" s="51">
        <v>-250</v>
      </c>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23"/>
      <c r="DD249" s="23"/>
      <c r="DE249" s="23"/>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c r="FF249" s="23"/>
      <c r="FG249" s="23"/>
      <c r="FH249" s="23"/>
      <c r="FI249" s="23"/>
      <c r="FJ249" s="23"/>
      <c r="FK249" s="23"/>
      <c r="FL249" s="23"/>
      <c r="FM249" s="23"/>
      <c r="FN249" s="23"/>
      <c r="FO249" s="23"/>
      <c r="FP249" s="23"/>
      <c r="FQ249" s="23"/>
      <c r="FR249" s="23"/>
      <c r="FS249" s="23"/>
      <c r="FT249" s="23"/>
      <c r="FU249" s="23"/>
      <c r="FV249" s="23"/>
      <c r="FW249" s="23"/>
      <c r="FX249" s="23"/>
      <c r="FY249" s="23"/>
      <c r="FZ249" s="23"/>
      <c r="GA249" s="23"/>
      <c r="GB249" s="23"/>
      <c r="GC249" s="23"/>
      <c r="GD249" s="23"/>
      <c r="GE249" s="23"/>
      <c r="GF249" s="23"/>
      <c r="GG249" s="23"/>
      <c r="GH249" s="23"/>
      <c r="GI249" s="23"/>
      <c r="GJ249" s="23"/>
      <c r="GK249" s="23"/>
      <c r="GL249" s="23"/>
      <c r="GM249" s="23"/>
      <c r="GN249" s="23"/>
      <c r="GO249" s="23"/>
      <c r="GP249" s="23"/>
      <c r="GQ249" s="23"/>
      <c r="GR249" s="23"/>
      <c r="GS249" s="23"/>
      <c r="GT249" s="23"/>
      <c r="GU249" s="23"/>
      <c r="GV249" s="23"/>
      <c r="GW249" s="23"/>
      <c r="GX249" s="23"/>
      <c r="GY249" s="23"/>
      <c r="GZ249" s="23"/>
      <c r="HA249" s="23"/>
      <c r="HB249" s="23"/>
      <c r="HC249" s="23"/>
      <c r="HD249" s="23"/>
      <c r="HE249" s="23"/>
      <c r="HF249" s="23"/>
      <c r="HG249" s="23"/>
      <c r="HH249" s="23"/>
      <c r="HI249" s="23"/>
      <c r="HJ249" s="23"/>
      <c r="HK249" s="23"/>
      <c r="HL249" s="23"/>
      <c r="HM249" s="23"/>
      <c r="HN249" s="23"/>
      <c r="HO249" s="23"/>
      <c r="HP249" s="23"/>
      <c r="HQ249" s="23"/>
      <c r="HR249" s="23"/>
      <c r="HS249" s="23"/>
      <c r="HT249" s="23"/>
      <c r="HU249" s="23"/>
      <c r="HV249" s="23"/>
      <c r="HW249" s="23"/>
      <c r="HX249" s="23"/>
      <c r="HY249" s="23"/>
      <c r="HZ249" s="23"/>
      <c r="IA249" s="23"/>
      <c r="IB249" s="23"/>
      <c r="IC249" s="23"/>
      <c r="ID249" s="23"/>
      <c r="IE249" s="23"/>
      <c r="IF249" s="23"/>
      <c r="IG249" s="23"/>
      <c r="IH249" s="23"/>
      <c r="II249" s="23"/>
      <c r="IJ249" s="23"/>
      <c r="IK249" s="23"/>
      <c r="IL249" s="23"/>
      <c r="IM249" s="23"/>
      <c r="IN249" s="23"/>
      <c r="IO249" s="23"/>
      <c r="IP249" s="23"/>
      <c r="IQ249" s="23"/>
      <c r="IR249" s="23"/>
      <c r="IS249" s="23"/>
      <c r="IT249" s="23"/>
      <c r="IU249" s="23"/>
      <c r="IV249" s="23"/>
    </row>
    <row r="250" spans="1:256" ht="19.5" customHeight="1">
      <c r="A250" s="674">
        <v>245</v>
      </c>
      <c r="B250" s="330"/>
      <c r="C250" s="330"/>
      <c r="D250" s="814" t="s">
        <v>1225</v>
      </c>
      <c r="E250" s="51">
        <v>-879</v>
      </c>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23"/>
      <c r="CR250" s="23"/>
      <c r="CS250" s="23"/>
      <c r="CT250" s="23"/>
      <c r="CU250" s="23"/>
      <c r="CV250" s="23"/>
      <c r="CW250" s="23"/>
      <c r="CX250" s="23"/>
      <c r="CY250" s="23"/>
      <c r="CZ250" s="23"/>
      <c r="DA250" s="23"/>
      <c r="DB250" s="23"/>
      <c r="DC250" s="23"/>
      <c r="DD250" s="23"/>
      <c r="DE250" s="23"/>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c r="FF250" s="23"/>
      <c r="FG250" s="23"/>
      <c r="FH250" s="23"/>
      <c r="FI250" s="23"/>
      <c r="FJ250" s="23"/>
      <c r="FK250" s="23"/>
      <c r="FL250" s="23"/>
      <c r="FM250" s="23"/>
      <c r="FN250" s="23"/>
      <c r="FO250" s="23"/>
      <c r="FP250" s="23"/>
      <c r="FQ250" s="23"/>
      <c r="FR250" s="23"/>
      <c r="FS250" s="23"/>
      <c r="FT250" s="23"/>
      <c r="FU250" s="23"/>
      <c r="FV250" s="23"/>
      <c r="FW250" s="23"/>
      <c r="FX250" s="23"/>
      <c r="FY250" s="23"/>
      <c r="FZ250" s="23"/>
      <c r="GA250" s="23"/>
      <c r="GB250" s="23"/>
      <c r="GC250" s="23"/>
      <c r="GD250" s="23"/>
      <c r="GE250" s="23"/>
      <c r="GF250" s="23"/>
      <c r="GG250" s="23"/>
      <c r="GH250" s="23"/>
      <c r="GI250" s="23"/>
      <c r="GJ250" s="23"/>
      <c r="GK250" s="23"/>
      <c r="GL250" s="23"/>
      <c r="GM250" s="23"/>
      <c r="GN250" s="23"/>
      <c r="GO250" s="23"/>
      <c r="GP250" s="23"/>
      <c r="GQ250" s="23"/>
      <c r="GR250" s="23"/>
      <c r="GS250" s="23"/>
      <c r="GT250" s="23"/>
      <c r="GU250" s="23"/>
      <c r="GV250" s="23"/>
      <c r="GW250" s="23"/>
      <c r="GX250" s="23"/>
      <c r="GY250" s="23"/>
      <c r="GZ250" s="23"/>
      <c r="HA250" s="23"/>
      <c r="HB250" s="23"/>
      <c r="HC250" s="23"/>
      <c r="HD250" s="23"/>
      <c r="HE250" s="23"/>
      <c r="HF250" s="23"/>
      <c r="HG250" s="23"/>
      <c r="HH250" s="23"/>
      <c r="HI250" s="23"/>
      <c r="HJ250" s="23"/>
      <c r="HK250" s="23"/>
      <c r="HL250" s="23"/>
      <c r="HM250" s="23"/>
      <c r="HN250" s="23"/>
      <c r="HO250" s="23"/>
      <c r="HP250" s="23"/>
      <c r="HQ250" s="23"/>
      <c r="HR250" s="23"/>
      <c r="HS250" s="23"/>
      <c r="HT250" s="23"/>
      <c r="HU250" s="23"/>
      <c r="HV250" s="23"/>
      <c r="HW250" s="23"/>
      <c r="HX250" s="23"/>
      <c r="HY250" s="23"/>
      <c r="HZ250" s="23"/>
      <c r="IA250" s="23"/>
      <c r="IB250" s="23"/>
      <c r="IC250" s="23"/>
      <c r="ID250" s="23"/>
      <c r="IE250" s="23"/>
      <c r="IF250" s="23"/>
      <c r="IG250" s="23"/>
      <c r="IH250" s="23"/>
      <c r="II250" s="23"/>
      <c r="IJ250" s="23"/>
      <c r="IK250" s="23"/>
      <c r="IL250" s="23"/>
      <c r="IM250" s="23"/>
      <c r="IN250" s="23"/>
      <c r="IO250" s="23"/>
      <c r="IP250" s="23"/>
      <c r="IQ250" s="23"/>
      <c r="IR250" s="23"/>
      <c r="IS250" s="23"/>
      <c r="IT250" s="23"/>
      <c r="IU250" s="23"/>
      <c r="IV250" s="23"/>
    </row>
    <row r="251" spans="1:256" ht="19.5" customHeight="1">
      <c r="A251" s="674">
        <v>246</v>
      </c>
      <c r="B251" s="330"/>
      <c r="C251" s="330"/>
      <c r="D251" s="814" t="s">
        <v>1226</v>
      </c>
      <c r="E251" s="51">
        <v>-25</v>
      </c>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c r="FF251" s="23"/>
      <c r="FG251" s="23"/>
      <c r="FH251" s="23"/>
      <c r="FI251" s="23"/>
      <c r="FJ251" s="23"/>
      <c r="FK251" s="23"/>
      <c r="FL251" s="23"/>
      <c r="FM251" s="23"/>
      <c r="FN251" s="23"/>
      <c r="FO251" s="23"/>
      <c r="FP251" s="23"/>
      <c r="FQ251" s="23"/>
      <c r="FR251" s="23"/>
      <c r="FS251" s="23"/>
      <c r="FT251" s="23"/>
      <c r="FU251" s="23"/>
      <c r="FV251" s="23"/>
      <c r="FW251" s="23"/>
      <c r="FX251" s="23"/>
      <c r="FY251" s="23"/>
      <c r="FZ251" s="23"/>
      <c r="GA251" s="23"/>
      <c r="GB251" s="23"/>
      <c r="GC251" s="23"/>
      <c r="GD251" s="23"/>
      <c r="GE251" s="23"/>
      <c r="GF251" s="23"/>
      <c r="GG251" s="23"/>
      <c r="GH251" s="23"/>
      <c r="GI251" s="23"/>
      <c r="GJ251" s="23"/>
      <c r="GK251" s="23"/>
      <c r="GL251" s="23"/>
      <c r="GM251" s="23"/>
      <c r="GN251" s="23"/>
      <c r="GO251" s="23"/>
      <c r="GP251" s="23"/>
      <c r="GQ251" s="23"/>
      <c r="GR251" s="23"/>
      <c r="GS251" s="23"/>
      <c r="GT251" s="23"/>
      <c r="GU251" s="23"/>
      <c r="GV251" s="23"/>
      <c r="GW251" s="23"/>
      <c r="GX251" s="23"/>
      <c r="GY251" s="23"/>
      <c r="GZ251" s="23"/>
      <c r="HA251" s="23"/>
      <c r="HB251" s="23"/>
      <c r="HC251" s="23"/>
      <c r="HD251" s="23"/>
      <c r="HE251" s="23"/>
      <c r="HF251" s="23"/>
      <c r="HG251" s="23"/>
      <c r="HH251" s="23"/>
      <c r="HI251" s="23"/>
      <c r="HJ251" s="23"/>
      <c r="HK251" s="23"/>
      <c r="HL251" s="23"/>
      <c r="HM251" s="23"/>
      <c r="HN251" s="23"/>
      <c r="HO251" s="23"/>
      <c r="HP251" s="23"/>
      <c r="HQ251" s="23"/>
      <c r="HR251" s="23"/>
      <c r="HS251" s="23"/>
      <c r="HT251" s="23"/>
      <c r="HU251" s="23"/>
      <c r="HV251" s="23"/>
      <c r="HW251" s="23"/>
      <c r="HX251" s="23"/>
      <c r="HY251" s="23"/>
      <c r="HZ251" s="23"/>
      <c r="IA251" s="23"/>
      <c r="IB251" s="23"/>
      <c r="IC251" s="23"/>
      <c r="ID251" s="23"/>
      <c r="IE251" s="23"/>
      <c r="IF251" s="23"/>
      <c r="IG251" s="23"/>
      <c r="IH251" s="23"/>
      <c r="II251" s="23"/>
      <c r="IJ251" s="23"/>
      <c r="IK251" s="23"/>
      <c r="IL251" s="23"/>
      <c r="IM251" s="23"/>
      <c r="IN251" s="23"/>
      <c r="IO251" s="23"/>
      <c r="IP251" s="23"/>
      <c r="IQ251" s="23"/>
      <c r="IR251" s="23"/>
      <c r="IS251" s="23"/>
      <c r="IT251" s="23"/>
      <c r="IU251" s="23"/>
      <c r="IV251" s="23"/>
    </row>
    <row r="252" spans="1:256" ht="19.5" customHeight="1">
      <c r="A252" s="674">
        <v>247</v>
      </c>
      <c r="B252" s="330"/>
      <c r="C252" s="330"/>
      <c r="D252" s="813" t="s">
        <v>1241</v>
      </c>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c r="FF252" s="23"/>
      <c r="FG252" s="23"/>
      <c r="FH252" s="23"/>
      <c r="FI252" s="23"/>
      <c r="FJ252" s="23"/>
      <c r="FK252" s="23"/>
      <c r="FL252" s="23"/>
      <c r="FM252" s="23"/>
      <c r="FN252" s="23"/>
      <c r="FO252" s="23"/>
      <c r="FP252" s="23"/>
      <c r="FQ252" s="23"/>
      <c r="FR252" s="23"/>
      <c r="FS252" s="23"/>
      <c r="FT252" s="23"/>
      <c r="FU252" s="23"/>
      <c r="FV252" s="23"/>
      <c r="FW252" s="23"/>
      <c r="FX252" s="23"/>
      <c r="FY252" s="23"/>
      <c r="FZ252" s="23"/>
      <c r="GA252" s="23"/>
      <c r="GB252" s="23"/>
      <c r="GC252" s="23"/>
      <c r="GD252" s="23"/>
      <c r="GE252" s="23"/>
      <c r="GF252" s="23"/>
      <c r="GG252" s="23"/>
      <c r="GH252" s="23"/>
      <c r="GI252" s="23"/>
      <c r="GJ252" s="23"/>
      <c r="GK252" s="23"/>
      <c r="GL252" s="23"/>
      <c r="GM252" s="23"/>
      <c r="GN252" s="23"/>
      <c r="GO252" s="23"/>
      <c r="GP252" s="23"/>
      <c r="GQ252" s="23"/>
      <c r="GR252" s="23"/>
      <c r="GS252" s="23"/>
      <c r="GT252" s="23"/>
      <c r="GU252" s="23"/>
      <c r="GV252" s="23"/>
      <c r="GW252" s="23"/>
      <c r="GX252" s="23"/>
      <c r="GY252" s="23"/>
      <c r="GZ252" s="23"/>
      <c r="HA252" s="23"/>
      <c r="HB252" s="23"/>
      <c r="HC252" s="23"/>
      <c r="HD252" s="23"/>
      <c r="HE252" s="23"/>
      <c r="HF252" s="23"/>
      <c r="HG252" s="23"/>
      <c r="HH252" s="23"/>
      <c r="HI252" s="23"/>
      <c r="HJ252" s="23"/>
      <c r="HK252" s="23"/>
      <c r="HL252" s="23"/>
      <c r="HM252" s="23"/>
      <c r="HN252" s="23"/>
      <c r="HO252" s="23"/>
      <c r="HP252" s="23"/>
      <c r="HQ252" s="23"/>
      <c r="HR252" s="23"/>
      <c r="HS252" s="23"/>
      <c r="HT252" s="23"/>
      <c r="HU252" s="23"/>
      <c r="HV252" s="23"/>
      <c r="HW252" s="23"/>
      <c r="HX252" s="23"/>
      <c r="HY252" s="23"/>
      <c r="HZ252" s="23"/>
      <c r="IA252" s="23"/>
      <c r="IB252" s="23"/>
      <c r="IC252" s="23"/>
      <c r="ID252" s="23"/>
      <c r="IE252" s="23"/>
      <c r="IF252" s="23"/>
      <c r="IG252" s="23"/>
      <c r="IH252" s="23"/>
      <c r="II252" s="23"/>
      <c r="IJ252" s="23"/>
      <c r="IK252" s="23"/>
      <c r="IL252" s="23"/>
      <c r="IM252" s="23"/>
      <c r="IN252" s="23"/>
      <c r="IO252" s="23"/>
      <c r="IP252" s="23"/>
      <c r="IQ252" s="23"/>
      <c r="IR252" s="23"/>
      <c r="IS252" s="23"/>
      <c r="IT252" s="23"/>
      <c r="IU252" s="23"/>
      <c r="IV252" s="23"/>
    </row>
    <row r="253" spans="1:256" ht="19.5" customHeight="1">
      <c r="A253" s="674">
        <v>248</v>
      </c>
      <c r="B253" s="330"/>
      <c r="C253" s="330"/>
      <c r="D253" s="814" t="s">
        <v>1220</v>
      </c>
      <c r="E253" s="51">
        <v>-120</v>
      </c>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c r="FF253" s="23"/>
      <c r="FG253" s="23"/>
      <c r="FH253" s="23"/>
      <c r="FI253" s="23"/>
      <c r="FJ253" s="23"/>
      <c r="FK253" s="23"/>
      <c r="FL253" s="23"/>
      <c r="FM253" s="23"/>
      <c r="FN253" s="23"/>
      <c r="FO253" s="23"/>
      <c r="FP253" s="23"/>
      <c r="FQ253" s="23"/>
      <c r="FR253" s="23"/>
      <c r="FS253" s="23"/>
      <c r="FT253" s="23"/>
      <c r="FU253" s="23"/>
      <c r="FV253" s="23"/>
      <c r="FW253" s="23"/>
      <c r="FX253" s="23"/>
      <c r="FY253" s="23"/>
      <c r="FZ253" s="23"/>
      <c r="GA253" s="23"/>
      <c r="GB253" s="23"/>
      <c r="GC253" s="23"/>
      <c r="GD253" s="23"/>
      <c r="GE253" s="23"/>
      <c r="GF253" s="23"/>
      <c r="GG253" s="23"/>
      <c r="GH253" s="23"/>
      <c r="GI253" s="23"/>
      <c r="GJ253" s="23"/>
      <c r="GK253" s="23"/>
      <c r="GL253" s="23"/>
      <c r="GM253" s="23"/>
      <c r="GN253" s="23"/>
      <c r="GO253" s="23"/>
      <c r="GP253" s="23"/>
      <c r="GQ253" s="23"/>
      <c r="GR253" s="23"/>
      <c r="GS253" s="23"/>
      <c r="GT253" s="23"/>
      <c r="GU253" s="23"/>
      <c r="GV253" s="23"/>
      <c r="GW253" s="23"/>
      <c r="GX253" s="23"/>
      <c r="GY253" s="23"/>
      <c r="GZ253" s="23"/>
      <c r="HA253" s="23"/>
      <c r="HB253" s="23"/>
      <c r="HC253" s="23"/>
      <c r="HD253" s="23"/>
      <c r="HE253" s="23"/>
      <c r="HF253" s="23"/>
      <c r="HG253" s="23"/>
      <c r="HH253" s="23"/>
      <c r="HI253" s="23"/>
      <c r="HJ253" s="23"/>
      <c r="HK253" s="23"/>
      <c r="HL253" s="23"/>
      <c r="HM253" s="23"/>
      <c r="HN253" s="23"/>
      <c r="HO253" s="23"/>
      <c r="HP253" s="23"/>
      <c r="HQ253" s="23"/>
      <c r="HR253" s="23"/>
      <c r="HS253" s="23"/>
      <c r="HT253" s="23"/>
      <c r="HU253" s="23"/>
      <c r="HV253" s="23"/>
      <c r="HW253" s="23"/>
      <c r="HX253" s="23"/>
      <c r="HY253" s="23"/>
      <c r="HZ253" s="23"/>
      <c r="IA253" s="23"/>
      <c r="IB253" s="23"/>
      <c r="IC253" s="23"/>
      <c r="ID253" s="23"/>
      <c r="IE253" s="23"/>
      <c r="IF253" s="23"/>
      <c r="IG253" s="23"/>
      <c r="IH253" s="23"/>
      <c r="II253" s="23"/>
      <c r="IJ253" s="23"/>
      <c r="IK253" s="23"/>
      <c r="IL253" s="23"/>
      <c r="IM253" s="23"/>
      <c r="IN253" s="23"/>
      <c r="IO253" s="23"/>
      <c r="IP253" s="23"/>
      <c r="IQ253" s="23"/>
      <c r="IR253" s="23"/>
      <c r="IS253" s="23"/>
      <c r="IT253" s="23"/>
      <c r="IU253" s="23"/>
      <c r="IV253" s="23"/>
    </row>
    <row r="254" spans="1:256" ht="19.5" customHeight="1">
      <c r="A254" s="674">
        <v>249</v>
      </c>
      <c r="B254" s="330"/>
      <c r="C254" s="330"/>
      <c r="D254" s="814" t="s">
        <v>1361</v>
      </c>
      <c r="E254" s="51">
        <v>-40</v>
      </c>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c r="FF254" s="23"/>
      <c r="FG254" s="23"/>
      <c r="FH254" s="23"/>
      <c r="FI254" s="23"/>
      <c r="FJ254" s="23"/>
      <c r="FK254" s="23"/>
      <c r="FL254" s="23"/>
      <c r="FM254" s="23"/>
      <c r="FN254" s="23"/>
      <c r="FO254" s="23"/>
      <c r="FP254" s="23"/>
      <c r="FQ254" s="23"/>
      <c r="FR254" s="23"/>
      <c r="FS254" s="23"/>
      <c r="FT254" s="23"/>
      <c r="FU254" s="23"/>
      <c r="FV254" s="23"/>
      <c r="FW254" s="23"/>
      <c r="FX254" s="23"/>
      <c r="FY254" s="23"/>
      <c r="FZ254" s="23"/>
      <c r="GA254" s="23"/>
      <c r="GB254" s="23"/>
      <c r="GC254" s="23"/>
      <c r="GD254" s="23"/>
      <c r="GE254" s="23"/>
      <c r="GF254" s="23"/>
      <c r="GG254" s="23"/>
      <c r="GH254" s="23"/>
      <c r="GI254" s="23"/>
      <c r="GJ254" s="23"/>
      <c r="GK254" s="23"/>
      <c r="GL254" s="23"/>
      <c r="GM254" s="23"/>
      <c r="GN254" s="23"/>
      <c r="GO254" s="23"/>
      <c r="GP254" s="23"/>
      <c r="GQ254" s="23"/>
      <c r="GR254" s="23"/>
      <c r="GS254" s="23"/>
      <c r="GT254" s="23"/>
      <c r="GU254" s="23"/>
      <c r="GV254" s="23"/>
      <c r="GW254" s="23"/>
      <c r="GX254" s="23"/>
      <c r="GY254" s="23"/>
      <c r="GZ254" s="23"/>
      <c r="HA254" s="23"/>
      <c r="HB254" s="23"/>
      <c r="HC254" s="23"/>
      <c r="HD254" s="23"/>
      <c r="HE254" s="23"/>
      <c r="HF254" s="23"/>
      <c r="HG254" s="23"/>
      <c r="HH254" s="23"/>
      <c r="HI254" s="23"/>
      <c r="HJ254" s="23"/>
      <c r="HK254" s="23"/>
      <c r="HL254" s="23"/>
      <c r="HM254" s="23"/>
      <c r="HN254" s="23"/>
      <c r="HO254" s="23"/>
      <c r="HP254" s="23"/>
      <c r="HQ254" s="23"/>
      <c r="HR254" s="23"/>
      <c r="HS254" s="23"/>
      <c r="HT254" s="23"/>
      <c r="HU254" s="23"/>
      <c r="HV254" s="23"/>
      <c r="HW254" s="23"/>
      <c r="HX254" s="23"/>
      <c r="HY254" s="23"/>
      <c r="HZ254" s="23"/>
      <c r="IA254" s="23"/>
      <c r="IB254" s="23"/>
      <c r="IC254" s="23"/>
      <c r="ID254" s="23"/>
      <c r="IE254" s="23"/>
      <c r="IF254" s="23"/>
      <c r="IG254" s="23"/>
      <c r="IH254" s="23"/>
      <c r="II254" s="23"/>
      <c r="IJ254" s="23"/>
      <c r="IK254" s="23"/>
      <c r="IL254" s="23"/>
      <c r="IM254" s="23"/>
      <c r="IN254" s="23"/>
      <c r="IO254" s="23"/>
      <c r="IP254" s="23"/>
      <c r="IQ254" s="23"/>
      <c r="IR254" s="23"/>
      <c r="IS254" s="23"/>
      <c r="IT254" s="23"/>
      <c r="IU254" s="23"/>
      <c r="IV254" s="23"/>
    </row>
    <row r="255" spans="1:256" ht="19.5" customHeight="1">
      <c r="A255" s="674">
        <v>250</v>
      </c>
      <c r="B255" s="330"/>
      <c r="C255" s="330"/>
      <c r="D255" s="814" t="s">
        <v>1221</v>
      </c>
      <c r="E255" s="51">
        <v>-100</v>
      </c>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c r="FF255" s="23"/>
      <c r="FG255" s="23"/>
      <c r="FH255" s="23"/>
      <c r="FI255" s="23"/>
      <c r="FJ255" s="23"/>
      <c r="FK255" s="23"/>
      <c r="FL255" s="23"/>
      <c r="FM255" s="23"/>
      <c r="FN255" s="23"/>
      <c r="FO255" s="23"/>
      <c r="FP255" s="23"/>
      <c r="FQ255" s="23"/>
      <c r="FR255" s="23"/>
      <c r="FS255" s="23"/>
      <c r="FT255" s="23"/>
      <c r="FU255" s="23"/>
      <c r="FV255" s="23"/>
      <c r="FW255" s="23"/>
      <c r="FX255" s="23"/>
      <c r="FY255" s="23"/>
      <c r="FZ255" s="23"/>
      <c r="GA255" s="23"/>
      <c r="GB255" s="23"/>
      <c r="GC255" s="23"/>
      <c r="GD255" s="23"/>
      <c r="GE255" s="23"/>
      <c r="GF255" s="23"/>
      <c r="GG255" s="23"/>
      <c r="GH255" s="23"/>
      <c r="GI255" s="23"/>
      <c r="GJ255" s="23"/>
      <c r="GK255" s="23"/>
      <c r="GL255" s="23"/>
      <c r="GM255" s="23"/>
      <c r="GN255" s="23"/>
      <c r="GO255" s="23"/>
      <c r="GP255" s="23"/>
      <c r="GQ255" s="23"/>
      <c r="GR255" s="23"/>
      <c r="GS255" s="23"/>
      <c r="GT255" s="23"/>
      <c r="GU255" s="23"/>
      <c r="GV255" s="23"/>
      <c r="GW255" s="23"/>
      <c r="GX255" s="23"/>
      <c r="GY255" s="23"/>
      <c r="GZ255" s="23"/>
      <c r="HA255" s="23"/>
      <c r="HB255" s="23"/>
      <c r="HC255" s="23"/>
      <c r="HD255" s="23"/>
      <c r="HE255" s="23"/>
      <c r="HF255" s="23"/>
      <c r="HG255" s="23"/>
      <c r="HH255" s="23"/>
      <c r="HI255" s="23"/>
      <c r="HJ255" s="23"/>
      <c r="HK255" s="23"/>
      <c r="HL255" s="23"/>
      <c r="HM255" s="23"/>
      <c r="HN255" s="23"/>
      <c r="HO255" s="23"/>
      <c r="HP255" s="23"/>
      <c r="HQ255" s="23"/>
      <c r="HR255" s="23"/>
      <c r="HS255" s="23"/>
      <c r="HT255" s="23"/>
      <c r="HU255" s="23"/>
      <c r="HV255" s="23"/>
      <c r="HW255" s="23"/>
      <c r="HX255" s="23"/>
      <c r="HY255" s="23"/>
      <c r="HZ255" s="23"/>
      <c r="IA255" s="23"/>
      <c r="IB255" s="23"/>
      <c r="IC255" s="23"/>
      <c r="ID255" s="23"/>
      <c r="IE255" s="23"/>
      <c r="IF255" s="23"/>
      <c r="IG255" s="23"/>
      <c r="IH255" s="23"/>
      <c r="II255" s="23"/>
      <c r="IJ255" s="23"/>
      <c r="IK255" s="23"/>
      <c r="IL255" s="23"/>
      <c r="IM255" s="23"/>
      <c r="IN255" s="23"/>
      <c r="IO255" s="23"/>
      <c r="IP255" s="23"/>
      <c r="IQ255" s="23"/>
      <c r="IR255" s="23"/>
      <c r="IS255" s="23"/>
      <c r="IT255" s="23"/>
      <c r="IU255" s="23"/>
      <c r="IV255" s="23"/>
    </row>
    <row r="256" spans="1:256" ht="19.5" customHeight="1">
      <c r="A256" s="674">
        <v>251</v>
      </c>
      <c r="B256" s="330"/>
      <c r="C256" s="330"/>
      <c r="D256" s="814" t="s">
        <v>1223</v>
      </c>
      <c r="E256" s="296">
        <v>-60</v>
      </c>
      <c r="F256" s="302"/>
      <c r="G256" s="302"/>
      <c r="H256" s="302"/>
      <c r="I256" s="302"/>
      <c r="J256" s="302"/>
      <c r="K256" s="302"/>
      <c r="L256" s="302"/>
      <c r="M256" s="302"/>
      <c r="N256" s="302"/>
      <c r="O256" s="302"/>
      <c r="P256" s="302"/>
      <c r="Q256" s="302"/>
      <c r="R256" s="302"/>
      <c r="S256" s="302"/>
      <c r="T256" s="302"/>
      <c r="U256" s="302"/>
      <c r="V256" s="302"/>
      <c r="W256" s="302"/>
      <c r="X256" s="302"/>
      <c r="Y256" s="302"/>
      <c r="Z256" s="302"/>
      <c r="AA256" s="302"/>
      <c r="AB256" s="302"/>
      <c r="AC256" s="302"/>
      <c r="AD256" s="302"/>
      <c r="AE256" s="302"/>
      <c r="AF256" s="302"/>
      <c r="AG256" s="302"/>
      <c r="AH256" s="302"/>
      <c r="AI256" s="302"/>
      <c r="AJ256" s="302"/>
      <c r="AK256" s="302"/>
      <c r="AL256" s="302"/>
      <c r="AM256" s="302"/>
      <c r="AN256" s="302"/>
      <c r="AO256" s="302"/>
      <c r="AP256" s="302"/>
      <c r="AQ256" s="302"/>
      <c r="AR256" s="302"/>
      <c r="AS256" s="302"/>
      <c r="AT256" s="302"/>
      <c r="AU256" s="302"/>
      <c r="AV256" s="302"/>
      <c r="AW256" s="302"/>
      <c r="AX256" s="302"/>
      <c r="AY256" s="302"/>
      <c r="AZ256" s="302"/>
      <c r="BA256" s="302"/>
      <c r="BB256" s="302"/>
      <c r="BC256" s="302"/>
      <c r="BD256" s="302"/>
      <c r="BE256" s="302"/>
      <c r="BF256" s="302"/>
      <c r="BG256" s="302"/>
      <c r="BH256" s="302"/>
      <c r="BI256" s="302"/>
      <c r="BJ256" s="302"/>
      <c r="BK256" s="302"/>
      <c r="BL256" s="302"/>
      <c r="BM256" s="302"/>
      <c r="BN256" s="302"/>
      <c r="BO256" s="302"/>
      <c r="BP256" s="302"/>
      <c r="BQ256" s="302"/>
      <c r="BR256" s="302"/>
      <c r="BS256" s="302"/>
      <c r="BT256" s="302"/>
      <c r="BU256" s="302"/>
      <c r="BV256" s="302"/>
      <c r="BW256" s="302"/>
      <c r="BX256" s="302"/>
      <c r="BY256" s="302"/>
      <c r="BZ256" s="302"/>
      <c r="CA256" s="302"/>
      <c r="CB256" s="302"/>
      <c r="CC256" s="302"/>
      <c r="CD256" s="302"/>
      <c r="CE256" s="302"/>
      <c r="CF256" s="302"/>
      <c r="CG256" s="302"/>
      <c r="CH256" s="302"/>
      <c r="CI256" s="302"/>
      <c r="CJ256" s="302"/>
      <c r="CK256" s="302"/>
      <c r="CL256" s="302"/>
      <c r="CM256" s="302"/>
      <c r="CN256" s="302"/>
      <c r="CO256" s="302"/>
      <c r="CP256" s="302"/>
      <c r="CQ256" s="302"/>
      <c r="CR256" s="302"/>
      <c r="CS256" s="302"/>
      <c r="CT256" s="302"/>
      <c r="CU256" s="302"/>
      <c r="CV256" s="302"/>
      <c r="CW256" s="302"/>
      <c r="CX256" s="302"/>
      <c r="CY256" s="302"/>
      <c r="CZ256" s="302"/>
      <c r="DA256" s="302"/>
      <c r="DB256" s="302"/>
      <c r="DC256" s="302"/>
      <c r="DD256" s="302"/>
      <c r="DE256" s="302"/>
      <c r="DF256" s="302"/>
      <c r="DG256" s="302"/>
      <c r="DH256" s="302"/>
      <c r="DI256" s="302"/>
      <c r="DJ256" s="302"/>
      <c r="DK256" s="302"/>
      <c r="DL256" s="302"/>
      <c r="DM256" s="302"/>
      <c r="DN256" s="302"/>
      <c r="DO256" s="302"/>
      <c r="DP256" s="302"/>
      <c r="DQ256" s="302"/>
      <c r="DR256" s="302"/>
      <c r="DS256" s="302"/>
      <c r="DT256" s="302"/>
      <c r="DU256" s="302"/>
      <c r="DV256" s="302"/>
      <c r="DW256" s="302"/>
      <c r="DX256" s="302"/>
      <c r="DY256" s="302"/>
      <c r="DZ256" s="302"/>
      <c r="EA256" s="302"/>
      <c r="EB256" s="302"/>
      <c r="EC256" s="302"/>
      <c r="ED256" s="302"/>
      <c r="EE256" s="302"/>
      <c r="EF256" s="302"/>
      <c r="EG256" s="302"/>
      <c r="EH256" s="302"/>
      <c r="EI256" s="302"/>
      <c r="EJ256" s="302"/>
      <c r="EK256" s="302"/>
      <c r="EL256" s="302"/>
      <c r="EM256" s="302"/>
      <c r="EN256" s="302"/>
      <c r="EO256" s="302"/>
      <c r="EP256" s="302"/>
      <c r="EQ256" s="302"/>
      <c r="ER256" s="302"/>
      <c r="ES256" s="302"/>
      <c r="ET256" s="302"/>
      <c r="EU256" s="302"/>
      <c r="EV256" s="302"/>
      <c r="EW256" s="302"/>
      <c r="EX256" s="302"/>
      <c r="EY256" s="302"/>
      <c r="EZ256" s="302"/>
      <c r="FA256" s="302"/>
      <c r="FB256" s="302"/>
      <c r="FC256" s="302"/>
      <c r="FD256" s="302"/>
      <c r="FE256" s="302"/>
      <c r="FF256" s="302"/>
      <c r="FG256" s="302"/>
      <c r="FH256" s="302"/>
      <c r="FI256" s="302"/>
      <c r="FJ256" s="302"/>
      <c r="FK256" s="302"/>
      <c r="FL256" s="302"/>
      <c r="FM256" s="302"/>
      <c r="FN256" s="302"/>
      <c r="FO256" s="302"/>
      <c r="FP256" s="302"/>
      <c r="FQ256" s="302"/>
      <c r="FR256" s="302"/>
      <c r="FS256" s="302"/>
      <c r="FT256" s="302"/>
      <c r="FU256" s="302"/>
      <c r="FV256" s="302"/>
      <c r="FW256" s="302"/>
      <c r="FX256" s="302"/>
      <c r="FY256" s="302"/>
      <c r="FZ256" s="302"/>
      <c r="GA256" s="302"/>
      <c r="GB256" s="302"/>
      <c r="GC256" s="302"/>
      <c r="GD256" s="302"/>
      <c r="GE256" s="302"/>
      <c r="GF256" s="302"/>
      <c r="GG256" s="302"/>
      <c r="GH256" s="302"/>
      <c r="GI256" s="302"/>
      <c r="GJ256" s="302"/>
      <c r="GK256" s="302"/>
      <c r="GL256" s="302"/>
      <c r="GM256" s="302"/>
      <c r="GN256" s="302"/>
      <c r="GO256" s="302"/>
      <c r="GP256" s="302"/>
      <c r="GQ256" s="302"/>
      <c r="GR256" s="302"/>
      <c r="GS256" s="302"/>
      <c r="GT256" s="302"/>
      <c r="GU256" s="302"/>
      <c r="GV256" s="302"/>
      <c r="GW256" s="302"/>
      <c r="GX256" s="302"/>
      <c r="GY256" s="302"/>
      <c r="GZ256" s="302"/>
      <c r="HA256" s="302"/>
      <c r="HB256" s="302"/>
      <c r="HC256" s="302"/>
      <c r="HD256" s="302"/>
      <c r="HE256" s="302"/>
      <c r="HF256" s="302"/>
      <c r="HG256" s="302"/>
      <c r="HH256" s="302"/>
      <c r="HI256" s="302"/>
      <c r="HJ256" s="302"/>
      <c r="HK256" s="302"/>
      <c r="HL256" s="302"/>
      <c r="HM256" s="302"/>
      <c r="HN256" s="302"/>
      <c r="HO256" s="302"/>
      <c r="HP256" s="302"/>
      <c r="HQ256" s="302"/>
      <c r="HR256" s="302"/>
      <c r="HS256" s="302"/>
      <c r="HT256" s="302"/>
      <c r="HU256" s="302"/>
      <c r="HV256" s="302"/>
      <c r="HW256" s="302"/>
      <c r="HX256" s="302"/>
      <c r="HY256" s="302"/>
      <c r="HZ256" s="302"/>
      <c r="IA256" s="302"/>
      <c r="IB256" s="302"/>
      <c r="IC256" s="302"/>
      <c r="ID256" s="302"/>
      <c r="IE256" s="302"/>
      <c r="IF256" s="302"/>
      <c r="IG256" s="302"/>
      <c r="IH256" s="302"/>
      <c r="II256" s="302"/>
      <c r="IJ256" s="302"/>
      <c r="IK256" s="302"/>
      <c r="IL256" s="302"/>
      <c r="IM256" s="302"/>
      <c r="IN256" s="302"/>
      <c r="IO256" s="302"/>
      <c r="IP256" s="302"/>
      <c r="IQ256" s="302"/>
      <c r="IR256" s="302"/>
      <c r="IS256" s="302"/>
      <c r="IT256" s="302"/>
      <c r="IU256" s="302"/>
      <c r="IV256" s="302"/>
    </row>
    <row r="257" spans="1:256" ht="19.5" customHeight="1">
      <c r="A257" s="674">
        <v>252</v>
      </c>
      <c r="B257" s="330"/>
      <c r="C257" s="330"/>
      <c r="D257" s="814" t="s">
        <v>1224</v>
      </c>
      <c r="E257" s="51">
        <v>-170</v>
      </c>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23"/>
      <c r="DD257" s="23"/>
      <c r="DE257" s="23"/>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c r="FF257" s="23"/>
      <c r="FG257" s="23"/>
      <c r="FH257" s="23"/>
      <c r="FI257" s="23"/>
      <c r="FJ257" s="23"/>
      <c r="FK257" s="23"/>
      <c r="FL257" s="23"/>
      <c r="FM257" s="23"/>
      <c r="FN257" s="23"/>
      <c r="FO257" s="23"/>
      <c r="FP257" s="23"/>
      <c r="FQ257" s="23"/>
      <c r="FR257" s="23"/>
      <c r="FS257" s="23"/>
      <c r="FT257" s="23"/>
      <c r="FU257" s="23"/>
      <c r="FV257" s="23"/>
      <c r="FW257" s="23"/>
      <c r="FX257" s="23"/>
      <c r="FY257" s="23"/>
      <c r="FZ257" s="23"/>
      <c r="GA257" s="23"/>
      <c r="GB257" s="23"/>
      <c r="GC257" s="23"/>
      <c r="GD257" s="23"/>
      <c r="GE257" s="23"/>
      <c r="GF257" s="23"/>
      <c r="GG257" s="23"/>
      <c r="GH257" s="23"/>
      <c r="GI257" s="23"/>
      <c r="GJ257" s="23"/>
      <c r="GK257" s="23"/>
      <c r="GL257" s="23"/>
      <c r="GM257" s="23"/>
      <c r="GN257" s="23"/>
      <c r="GO257" s="23"/>
      <c r="GP257" s="23"/>
      <c r="GQ257" s="23"/>
      <c r="GR257" s="23"/>
      <c r="GS257" s="23"/>
      <c r="GT257" s="23"/>
      <c r="GU257" s="23"/>
      <c r="GV257" s="23"/>
      <c r="GW257" s="23"/>
      <c r="GX257" s="23"/>
      <c r="GY257" s="23"/>
      <c r="GZ257" s="23"/>
      <c r="HA257" s="23"/>
      <c r="HB257" s="23"/>
      <c r="HC257" s="23"/>
      <c r="HD257" s="23"/>
      <c r="HE257" s="23"/>
      <c r="HF257" s="23"/>
      <c r="HG257" s="23"/>
      <c r="HH257" s="23"/>
      <c r="HI257" s="23"/>
      <c r="HJ257" s="23"/>
      <c r="HK257" s="23"/>
      <c r="HL257" s="23"/>
      <c r="HM257" s="23"/>
      <c r="HN257" s="23"/>
      <c r="HO257" s="23"/>
      <c r="HP257" s="23"/>
      <c r="HQ257" s="23"/>
      <c r="HR257" s="23"/>
      <c r="HS257" s="23"/>
      <c r="HT257" s="23"/>
      <c r="HU257" s="23"/>
      <c r="HV257" s="23"/>
      <c r="HW257" s="23"/>
      <c r="HX257" s="23"/>
      <c r="HY257" s="23"/>
      <c r="HZ257" s="23"/>
      <c r="IA257" s="23"/>
      <c r="IB257" s="23"/>
      <c r="IC257" s="23"/>
      <c r="ID257" s="23"/>
      <c r="IE257" s="23"/>
      <c r="IF257" s="23"/>
      <c r="IG257" s="23"/>
      <c r="IH257" s="23"/>
      <c r="II257" s="23"/>
      <c r="IJ257" s="23"/>
      <c r="IK257" s="23"/>
      <c r="IL257" s="23"/>
      <c r="IM257" s="23"/>
      <c r="IN257" s="23"/>
      <c r="IO257" s="23"/>
      <c r="IP257" s="23"/>
      <c r="IQ257" s="23"/>
      <c r="IR257" s="23"/>
      <c r="IS257" s="23"/>
      <c r="IT257" s="23"/>
      <c r="IU257" s="23"/>
      <c r="IV257" s="23"/>
    </row>
    <row r="258" spans="1:256" ht="19.5" customHeight="1">
      <c r="A258" s="674">
        <v>253</v>
      </c>
      <c r="B258" s="330"/>
      <c r="C258" s="330"/>
      <c r="D258" s="814" t="s">
        <v>1242</v>
      </c>
      <c r="E258" s="51">
        <v>-580</v>
      </c>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23"/>
      <c r="CY258" s="23"/>
      <c r="CZ258" s="23"/>
      <c r="DA258" s="23"/>
      <c r="DB258" s="23"/>
      <c r="DC258" s="23"/>
      <c r="DD258" s="23"/>
      <c r="DE258" s="23"/>
      <c r="DF258" s="23"/>
      <c r="DG258" s="23"/>
      <c r="DH258" s="23"/>
      <c r="DI258" s="23"/>
      <c r="DJ258" s="23"/>
      <c r="DK258" s="23"/>
      <c r="DL258" s="23"/>
      <c r="DM258" s="23"/>
      <c r="DN258" s="23"/>
      <c r="DO258" s="23"/>
      <c r="DP258" s="23"/>
      <c r="DQ258" s="23"/>
      <c r="DR258" s="23"/>
      <c r="DS258" s="23"/>
      <c r="DT258" s="23"/>
      <c r="DU258" s="23"/>
      <c r="DV258" s="23"/>
      <c r="DW258" s="23"/>
      <c r="DX258" s="23"/>
      <c r="DY258" s="23"/>
      <c r="DZ258" s="23"/>
      <c r="EA258" s="23"/>
      <c r="EB258" s="23"/>
      <c r="EC258" s="23"/>
      <c r="ED258" s="23"/>
      <c r="EE258" s="23"/>
      <c r="EF258" s="23"/>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c r="FF258" s="23"/>
      <c r="FG258" s="23"/>
      <c r="FH258" s="23"/>
      <c r="FI258" s="23"/>
      <c r="FJ258" s="23"/>
      <c r="FK258" s="23"/>
      <c r="FL258" s="23"/>
      <c r="FM258" s="23"/>
      <c r="FN258" s="23"/>
      <c r="FO258" s="23"/>
      <c r="FP258" s="23"/>
      <c r="FQ258" s="23"/>
      <c r="FR258" s="23"/>
      <c r="FS258" s="23"/>
      <c r="FT258" s="23"/>
      <c r="FU258" s="23"/>
      <c r="FV258" s="23"/>
      <c r="FW258" s="23"/>
      <c r="FX258" s="23"/>
      <c r="FY258" s="23"/>
      <c r="FZ258" s="23"/>
      <c r="GA258" s="23"/>
      <c r="GB258" s="23"/>
      <c r="GC258" s="23"/>
      <c r="GD258" s="23"/>
      <c r="GE258" s="23"/>
      <c r="GF258" s="23"/>
      <c r="GG258" s="23"/>
      <c r="GH258" s="23"/>
      <c r="GI258" s="23"/>
      <c r="GJ258" s="23"/>
      <c r="GK258" s="23"/>
      <c r="GL258" s="23"/>
      <c r="GM258" s="23"/>
      <c r="GN258" s="23"/>
      <c r="GO258" s="23"/>
      <c r="GP258" s="23"/>
      <c r="GQ258" s="23"/>
      <c r="GR258" s="23"/>
      <c r="GS258" s="23"/>
      <c r="GT258" s="23"/>
      <c r="GU258" s="23"/>
      <c r="GV258" s="23"/>
      <c r="GW258" s="23"/>
      <c r="GX258" s="23"/>
      <c r="GY258" s="23"/>
      <c r="GZ258" s="23"/>
      <c r="HA258" s="23"/>
      <c r="HB258" s="23"/>
      <c r="HC258" s="23"/>
      <c r="HD258" s="23"/>
      <c r="HE258" s="23"/>
      <c r="HF258" s="23"/>
      <c r="HG258" s="23"/>
      <c r="HH258" s="23"/>
      <c r="HI258" s="23"/>
      <c r="HJ258" s="23"/>
      <c r="HK258" s="23"/>
      <c r="HL258" s="23"/>
      <c r="HM258" s="23"/>
      <c r="HN258" s="23"/>
      <c r="HO258" s="23"/>
      <c r="HP258" s="23"/>
      <c r="HQ258" s="23"/>
      <c r="HR258" s="23"/>
      <c r="HS258" s="23"/>
      <c r="HT258" s="23"/>
      <c r="HU258" s="23"/>
      <c r="HV258" s="23"/>
      <c r="HW258" s="23"/>
      <c r="HX258" s="23"/>
      <c r="HY258" s="23"/>
      <c r="HZ258" s="23"/>
      <c r="IA258" s="23"/>
      <c r="IB258" s="23"/>
      <c r="IC258" s="23"/>
      <c r="ID258" s="23"/>
      <c r="IE258" s="23"/>
      <c r="IF258" s="23"/>
      <c r="IG258" s="23"/>
      <c r="IH258" s="23"/>
      <c r="II258" s="23"/>
      <c r="IJ258" s="23"/>
      <c r="IK258" s="23"/>
      <c r="IL258" s="23"/>
      <c r="IM258" s="23"/>
      <c r="IN258" s="23"/>
      <c r="IO258" s="23"/>
      <c r="IP258" s="23"/>
      <c r="IQ258" s="23"/>
      <c r="IR258" s="23"/>
      <c r="IS258" s="23"/>
      <c r="IT258" s="23"/>
      <c r="IU258" s="23"/>
      <c r="IV258" s="23"/>
    </row>
    <row r="259" spans="1:256" ht="19.5" customHeight="1">
      <c r="A259" s="674">
        <v>254</v>
      </c>
      <c r="B259" s="330"/>
      <c r="C259" s="330"/>
      <c r="D259" s="814" t="s">
        <v>1243</v>
      </c>
      <c r="E259" s="49">
        <v>-60</v>
      </c>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c r="FF259" s="23"/>
      <c r="FG259" s="23"/>
      <c r="FH259" s="23"/>
      <c r="FI259" s="23"/>
      <c r="FJ259" s="23"/>
      <c r="FK259" s="23"/>
      <c r="FL259" s="23"/>
      <c r="FM259" s="23"/>
      <c r="FN259" s="23"/>
      <c r="FO259" s="23"/>
      <c r="FP259" s="23"/>
      <c r="FQ259" s="23"/>
      <c r="FR259" s="23"/>
      <c r="FS259" s="23"/>
      <c r="FT259" s="23"/>
      <c r="FU259" s="23"/>
      <c r="FV259" s="23"/>
      <c r="FW259" s="23"/>
      <c r="FX259" s="23"/>
      <c r="FY259" s="23"/>
      <c r="FZ259" s="23"/>
      <c r="GA259" s="23"/>
      <c r="GB259" s="23"/>
      <c r="GC259" s="23"/>
      <c r="GD259" s="23"/>
      <c r="GE259" s="23"/>
      <c r="GF259" s="23"/>
      <c r="GG259" s="23"/>
      <c r="GH259" s="23"/>
      <c r="GI259" s="23"/>
      <c r="GJ259" s="23"/>
      <c r="GK259" s="23"/>
      <c r="GL259" s="23"/>
      <c r="GM259" s="23"/>
      <c r="GN259" s="23"/>
      <c r="GO259" s="23"/>
      <c r="GP259" s="23"/>
      <c r="GQ259" s="23"/>
      <c r="GR259" s="23"/>
      <c r="GS259" s="23"/>
      <c r="GT259" s="23"/>
      <c r="GU259" s="23"/>
      <c r="GV259" s="23"/>
      <c r="GW259" s="23"/>
      <c r="GX259" s="23"/>
      <c r="GY259" s="23"/>
      <c r="GZ259" s="23"/>
      <c r="HA259" s="23"/>
      <c r="HB259" s="23"/>
      <c r="HC259" s="23"/>
      <c r="HD259" s="23"/>
      <c r="HE259" s="23"/>
      <c r="HF259" s="23"/>
      <c r="HG259" s="23"/>
      <c r="HH259" s="23"/>
      <c r="HI259" s="23"/>
      <c r="HJ259" s="23"/>
      <c r="HK259" s="23"/>
      <c r="HL259" s="23"/>
      <c r="HM259" s="23"/>
      <c r="HN259" s="23"/>
      <c r="HO259" s="23"/>
      <c r="HP259" s="23"/>
      <c r="HQ259" s="23"/>
      <c r="HR259" s="23"/>
      <c r="HS259" s="23"/>
      <c r="HT259" s="23"/>
      <c r="HU259" s="23"/>
      <c r="HV259" s="23"/>
      <c r="HW259" s="23"/>
      <c r="HX259" s="23"/>
      <c r="HY259" s="23"/>
      <c r="HZ259" s="23"/>
      <c r="IA259" s="23"/>
      <c r="IB259" s="23"/>
      <c r="IC259" s="23"/>
      <c r="ID259" s="23"/>
      <c r="IE259" s="23"/>
      <c r="IF259" s="23"/>
      <c r="IG259" s="23"/>
      <c r="IH259" s="23"/>
      <c r="II259" s="23"/>
      <c r="IJ259" s="23"/>
      <c r="IK259" s="23"/>
      <c r="IL259" s="23"/>
      <c r="IM259" s="23"/>
      <c r="IN259" s="23"/>
      <c r="IO259" s="23"/>
      <c r="IP259" s="23"/>
      <c r="IQ259" s="23"/>
      <c r="IR259" s="23"/>
      <c r="IS259" s="23"/>
      <c r="IT259" s="23"/>
      <c r="IU259" s="23"/>
      <c r="IV259" s="23"/>
    </row>
    <row r="260" spans="1:256" ht="17.25">
      <c r="A260" s="674">
        <v>255</v>
      </c>
      <c r="B260" s="322"/>
      <c r="C260" s="322"/>
      <c r="D260" s="307" t="s">
        <v>596</v>
      </c>
      <c r="E260" s="328">
        <f>SUM(E245:E259)</f>
        <v>-2469</v>
      </c>
      <c r="F260" s="147"/>
      <c r="G260" s="147"/>
      <c r="H260" s="147"/>
      <c r="I260" s="147"/>
      <c r="J260" s="309"/>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7"/>
      <c r="AL260" s="147"/>
      <c r="AM260" s="147"/>
      <c r="AN260" s="147"/>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c r="BI260" s="147"/>
      <c r="BJ260" s="147"/>
      <c r="BK260" s="147"/>
      <c r="BL260" s="147"/>
      <c r="BM260" s="147"/>
      <c r="BN260" s="147"/>
      <c r="BO260" s="147"/>
      <c r="BP260" s="147"/>
      <c r="BQ260" s="147"/>
      <c r="BR260" s="147"/>
      <c r="BS260" s="147"/>
      <c r="BT260" s="147"/>
      <c r="BU260" s="147"/>
      <c r="BV260" s="147"/>
      <c r="BW260" s="147"/>
      <c r="BX260" s="147"/>
      <c r="BY260" s="147"/>
      <c r="BZ260" s="147"/>
      <c r="CA260" s="147"/>
      <c r="CB260" s="147"/>
      <c r="CC260" s="147"/>
      <c r="CD260" s="147"/>
      <c r="CE260" s="147"/>
      <c r="CF260" s="147"/>
      <c r="CG260" s="147"/>
      <c r="CH260" s="147"/>
      <c r="CI260" s="147"/>
      <c r="CJ260" s="147"/>
      <c r="CK260" s="147"/>
      <c r="CL260" s="147"/>
      <c r="CM260" s="147"/>
      <c r="CN260" s="147"/>
      <c r="CO260" s="147"/>
      <c r="CP260" s="147"/>
      <c r="CQ260" s="147"/>
      <c r="CR260" s="147"/>
      <c r="CS260" s="147"/>
      <c r="CT260" s="147"/>
      <c r="CU260" s="147"/>
      <c r="CV260" s="147"/>
      <c r="CW260" s="147"/>
      <c r="CX260" s="147"/>
      <c r="CY260" s="147"/>
      <c r="CZ260" s="147"/>
      <c r="DA260" s="147"/>
      <c r="DB260" s="147"/>
      <c r="DC260" s="147"/>
      <c r="DD260" s="147"/>
      <c r="DE260" s="147"/>
      <c r="DF260" s="147"/>
      <c r="DG260" s="147"/>
      <c r="DH260" s="147"/>
      <c r="DI260" s="147"/>
      <c r="DJ260" s="147"/>
      <c r="DK260" s="147"/>
      <c r="DL260" s="147"/>
      <c r="DM260" s="147"/>
      <c r="DN260" s="147"/>
      <c r="DO260" s="147"/>
      <c r="DP260" s="147"/>
      <c r="DQ260" s="147"/>
      <c r="DR260" s="147"/>
      <c r="DS260" s="147"/>
      <c r="DT260" s="147"/>
      <c r="DU260" s="147"/>
      <c r="DV260" s="147"/>
      <c r="DW260" s="147"/>
      <c r="DX260" s="147"/>
      <c r="DY260" s="147"/>
      <c r="DZ260" s="147"/>
      <c r="EA260" s="147"/>
      <c r="EB260" s="147"/>
      <c r="EC260" s="147"/>
      <c r="ED260" s="147"/>
      <c r="EE260" s="147"/>
      <c r="EF260" s="147"/>
      <c r="EG260" s="147"/>
      <c r="EH260" s="147"/>
      <c r="EI260" s="147"/>
      <c r="EJ260" s="147"/>
      <c r="EK260" s="147"/>
      <c r="EL260" s="147"/>
      <c r="EM260" s="147"/>
      <c r="EN260" s="147"/>
      <c r="EO260" s="147"/>
      <c r="EP260" s="147"/>
      <c r="EQ260" s="147"/>
      <c r="ER260" s="147"/>
      <c r="ES260" s="147"/>
      <c r="ET260" s="147"/>
      <c r="EU260" s="147"/>
      <c r="EV260" s="147"/>
      <c r="EW260" s="147"/>
      <c r="EX260" s="147"/>
      <c r="EY260" s="147"/>
      <c r="EZ260" s="147"/>
      <c r="FA260" s="147"/>
      <c r="FB260" s="147"/>
      <c r="FC260" s="147"/>
      <c r="FD260" s="147"/>
      <c r="FE260" s="147"/>
      <c r="FF260" s="147"/>
      <c r="FG260" s="147"/>
      <c r="FH260" s="147"/>
      <c r="FI260" s="147"/>
      <c r="FJ260" s="147"/>
      <c r="FK260" s="147"/>
      <c r="FL260" s="147"/>
      <c r="FM260" s="147"/>
      <c r="FN260" s="147"/>
      <c r="FO260" s="147"/>
      <c r="FP260" s="147"/>
      <c r="FQ260" s="147"/>
      <c r="FR260" s="147"/>
      <c r="FS260" s="147"/>
      <c r="FT260" s="147"/>
      <c r="FU260" s="147"/>
      <c r="FV260" s="147"/>
      <c r="FW260" s="147"/>
      <c r="FX260" s="147"/>
      <c r="FY260" s="147"/>
      <c r="FZ260" s="147"/>
      <c r="GA260" s="147"/>
      <c r="GB260" s="147"/>
      <c r="GC260" s="147"/>
      <c r="GD260" s="147"/>
      <c r="GE260" s="147"/>
      <c r="GF260" s="147"/>
      <c r="GG260" s="147"/>
      <c r="GH260" s="147"/>
      <c r="GI260" s="147"/>
      <c r="GJ260" s="147"/>
      <c r="GK260" s="147"/>
      <c r="GL260" s="147"/>
      <c r="GM260" s="147"/>
      <c r="GN260" s="147"/>
      <c r="GO260" s="147"/>
      <c r="GP260" s="147"/>
      <c r="GQ260" s="147"/>
      <c r="GR260" s="147"/>
      <c r="GS260" s="147"/>
      <c r="GT260" s="147"/>
      <c r="GU260" s="147"/>
      <c r="GV260" s="147"/>
      <c r="GW260" s="147"/>
      <c r="GX260" s="147"/>
      <c r="GY260" s="147"/>
      <c r="GZ260" s="147"/>
      <c r="HA260" s="147"/>
      <c r="HB260" s="147"/>
      <c r="HC260" s="147"/>
      <c r="HD260" s="147"/>
      <c r="HE260" s="147"/>
      <c r="HF260" s="147"/>
      <c r="HG260" s="147"/>
      <c r="HH260" s="147"/>
      <c r="HI260" s="147"/>
      <c r="HJ260" s="147"/>
      <c r="HK260" s="147"/>
      <c r="HL260" s="147"/>
      <c r="HM260" s="147"/>
      <c r="HN260" s="147"/>
      <c r="HO260" s="147"/>
      <c r="HP260" s="147"/>
      <c r="HQ260" s="147"/>
      <c r="HR260" s="147"/>
      <c r="HS260" s="147"/>
      <c r="HT260" s="147"/>
      <c r="HU260" s="147"/>
      <c r="HV260" s="147"/>
      <c r="HW260" s="147"/>
      <c r="HX260" s="147"/>
      <c r="HY260" s="147"/>
      <c r="HZ260" s="147"/>
      <c r="IA260" s="147"/>
      <c r="IB260" s="147"/>
      <c r="IC260" s="147"/>
      <c r="ID260" s="147"/>
      <c r="IE260" s="147"/>
      <c r="IF260" s="147"/>
      <c r="IG260" s="147"/>
      <c r="IH260" s="147"/>
      <c r="II260" s="147"/>
      <c r="IJ260" s="147"/>
      <c r="IK260" s="147"/>
      <c r="IL260" s="147"/>
      <c r="IM260" s="147"/>
      <c r="IN260" s="147"/>
      <c r="IO260" s="147"/>
      <c r="IP260" s="147"/>
      <c r="IQ260" s="147"/>
      <c r="IR260" s="147"/>
      <c r="IS260" s="147"/>
      <c r="IT260" s="147"/>
      <c r="IU260" s="147"/>
      <c r="IV260" s="147"/>
    </row>
    <row r="261" spans="1:256" ht="30" customHeight="1" thickBot="1">
      <c r="A261" s="674">
        <v>256</v>
      </c>
      <c r="B261" s="311"/>
      <c r="C261" s="311"/>
      <c r="D261" s="331" t="s">
        <v>597</v>
      </c>
      <c r="E261" s="315">
        <f>E260+E242</f>
        <v>-66807</v>
      </c>
      <c r="F261" s="23"/>
      <c r="G261" s="23"/>
      <c r="H261" s="332"/>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23"/>
      <c r="CY261" s="23"/>
      <c r="CZ261" s="23"/>
      <c r="DA261" s="23"/>
      <c r="DB261" s="23"/>
      <c r="DC261" s="23"/>
      <c r="DD261" s="23"/>
      <c r="DE261" s="23"/>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c r="FF261" s="23"/>
      <c r="FG261" s="23"/>
      <c r="FH261" s="23"/>
      <c r="FI261" s="23"/>
      <c r="FJ261" s="23"/>
      <c r="FK261" s="23"/>
      <c r="FL261" s="23"/>
      <c r="FM261" s="23"/>
      <c r="FN261" s="23"/>
      <c r="FO261" s="23"/>
      <c r="FP261" s="23"/>
      <c r="FQ261" s="23"/>
      <c r="FR261" s="23"/>
      <c r="FS261" s="23"/>
      <c r="FT261" s="23"/>
      <c r="FU261" s="23"/>
      <c r="FV261" s="23"/>
      <c r="FW261" s="23"/>
      <c r="FX261" s="23"/>
      <c r="FY261" s="23"/>
      <c r="FZ261" s="23"/>
      <c r="GA261" s="23"/>
      <c r="GB261" s="23"/>
      <c r="GC261" s="23"/>
      <c r="GD261" s="23"/>
      <c r="GE261" s="23"/>
      <c r="GF261" s="23"/>
      <c r="GG261" s="23"/>
      <c r="GH261" s="23"/>
      <c r="GI261" s="23"/>
      <c r="GJ261" s="23"/>
      <c r="GK261" s="23"/>
      <c r="GL261" s="23"/>
      <c r="GM261" s="23"/>
      <c r="GN261" s="23"/>
      <c r="GO261" s="23"/>
      <c r="GP261" s="23"/>
      <c r="GQ261" s="23"/>
      <c r="GR261" s="23"/>
      <c r="GS261" s="23"/>
      <c r="GT261" s="23"/>
      <c r="GU261" s="23"/>
      <c r="GV261" s="23"/>
      <c r="GW261" s="23"/>
      <c r="GX261" s="23"/>
      <c r="GY261" s="23"/>
      <c r="GZ261" s="23"/>
      <c r="HA261" s="23"/>
      <c r="HB261" s="23"/>
      <c r="HC261" s="23"/>
      <c r="HD261" s="23"/>
      <c r="HE261" s="23"/>
      <c r="HF261" s="23"/>
      <c r="HG261" s="23"/>
      <c r="HH261" s="23"/>
      <c r="HI261" s="23"/>
      <c r="HJ261" s="23"/>
      <c r="HK261" s="23"/>
      <c r="HL261" s="23"/>
      <c r="HM261" s="23"/>
      <c r="HN261" s="23"/>
      <c r="HO261" s="23"/>
      <c r="HP261" s="23"/>
      <c r="HQ261" s="23"/>
      <c r="HR261" s="23"/>
      <c r="HS261" s="23"/>
      <c r="HT261" s="23"/>
      <c r="HU261" s="23"/>
      <c r="HV261" s="23"/>
      <c r="HW261" s="23"/>
      <c r="HX261" s="23"/>
      <c r="HY261" s="23"/>
      <c r="HZ261" s="23"/>
      <c r="IA261" s="23"/>
      <c r="IB261" s="23"/>
      <c r="IC261" s="23"/>
      <c r="ID261" s="23"/>
      <c r="IE261" s="23"/>
      <c r="IF261" s="23"/>
      <c r="IG261" s="23"/>
      <c r="IH261" s="23"/>
      <c r="II261" s="23"/>
      <c r="IJ261" s="23"/>
      <c r="IK261" s="23"/>
      <c r="IL261" s="23"/>
      <c r="IM261" s="23"/>
      <c r="IN261" s="23"/>
      <c r="IO261" s="23"/>
      <c r="IP261" s="23"/>
      <c r="IQ261" s="23"/>
      <c r="IR261" s="23"/>
      <c r="IS261" s="23"/>
      <c r="IT261" s="23"/>
      <c r="IU261" s="23"/>
      <c r="IV261" s="23"/>
    </row>
    <row r="262" spans="1:256" ht="30" customHeight="1" thickBot="1" thickTop="1">
      <c r="A262" s="674">
        <v>257</v>
      </c>
      <c r="B262" s="285"/>
      <c r="C262" s="304"/>
      <c r="D262" s="305" t="s">
        <v>598</v>
      </c>
      <c r="E262" s="306">
        <f>SUM(E261,E239,E93)+E130</f>
        <v>26309</v>
      </c>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23"/>
      <c r="DD262" s="23"/>
      <c r="DE262" s="23"/>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c r="FF262" s="23"/>
      <c r="FG262" s="23"/>
      <c r="FH262" s="23"/>
      <c r="FI262" s="23"/>
      <c r="FJ262" s="23"/>
      <c r="FK262" s="23"/>
      <c r="FL262" s="23"/>
      <c r="FM262" s="23"/>
      <c r="FN262" s="23"/>
      <c r="FO262" s="23"/>
      <c r="FP262" s="23"/>
      <c r="FQ262" s="23"/>
      <c r="FR262" s="23"/>
      <c r="FS262" s="23"/>
      <c r="FT262" s="23"/>
      <c r="FU262" s="23"/>
      <c r="FV262" s="23"/>
      <c r="FW262" s="23"/>
      <c r="FX262" s="23"/>
      <c r="FY262" s="23"/>
      <c r="FZ262" s="23"/>
      <c r="GA262" s="23"/>
      <c r="GB262" s="23"/>
      <c r="GC262" s="23"/>
      <c r="GD262" s="23"/>
      <c r="GE262" s="23"/>
      <c r="GF262" s="23"/>
      <c r="GG262" s="23"/>
      <c r="GH262" s="23"/>
      <c r="GI262" s="23"/>
      <c r="GJ262" s="23"/>
      <c r="GK262" s="23"/>
      <c r="GL262" s="23"/>
      <c r="GM262" s="23"/>
      <c r="GN262" s="23"/>
      <c r="GO262" s="23"/>
      <c r="GP262" s="23"/>
      <c r="GQ262" s="23"/>
      <c r="GR262" s="23"/>
      <c r="GS262" s="23"/>
      <c r="GT262" s="23"/>
      <c r="GU262" s="23"/>
      <c r="GV262" s="23"/>
      <c r="GW262" s="23"/>
      <c r="GX262" s="23"/>
      <c r="GY262" s="23"/>
      <c r="GZ262" s="23"/>
      <c r="HA262" s="23"/>
      <c r="HB262" s="23"/>
      <c r="HC262" s="23"/>
      <c r="HD262" s="23"/>
      <c r="HE262" s="23"/>
      <c r="HF262" s="23"/>
      <c r="HG262" s="23"/>
      <c r="HH262" s="23"/>
      <c r="HI262" s="23"/>
      <c r="HJ262" s="23"/>
      <c r="HK262" s="23"/>
      <c r="HL262" s="23"/>
      <c r="HM262" s="23"/>
      <c r="HN262" s="23"/>
      <c r="HO262" s="23"/>
      <c r="HP262" s="23"/>
      <c r="HQ262" s="23"/>
      <c r="HR262" s="23"/>
      <c r="HS262" s="23"/>
      <c r="HT262" s="23"/>
      <c r="HU262" s="23"/>
      <c r="HV262" s="23"/>
      <c r="HW262" s="23"/>
      <c r="HX262" s="23"/>
      <c r="HY262" s="23"/>
      <c r="HZ262" s="23"/>
      <c r="IA262" s="23"/>
      <c r="IB262" s="23"/>
      <c r="IC262" s="23"/>
      <c r="ID262" s="23"/>
      <c r="IE262" s="23"/>
      <c r="IF262" s="23"/>
      <c r="IG262" s="23"/>
      <c r="IH262" s="23"/>
      <c r="II262" s="23"/>
      <c r="IJ262" s="23"/>
      <c r="IK262" s="23"/>
      <c r="IL262" s="23"/>
      <c r="IM262" s="23"/>
      <c r="IN262" s="23"/>
      <c r="IO262" s="23"/>
      <c r="IP262" s="23"/>
      <c r="IQ262" s="23"/>
      <c r="IR262" s="23"/>
      <c r="IS262" s="23"/>
      <c r="IT262" s="23"/>
      <c r="IU262" s="23"/>
      <c r="IV262" s="23"/>
    </row>
    <row r="263" ht="16.5">
      <c r="A263" s="676"/>
    </row>
    <row r="279" spans="2:5" ht="17.25">
      <c r="B279" s="334"/>
      <c r="C279" s="335"/>
      <c r="D279" s="336"/>
      <c r="E279" s="14"/>
    </row>
    <row r="280" spans="2:5" ht="17.25">
      <c r="B280" s="334"/>
      <c r="C280" s="335"/>
      <c r="D280" s="336"/>
      <c r="E280" s="14"/>
    </row>
    <row r="281" spans="2:5" ht="17.25">
      <c r="B281" s="334"/>
      <c r="C281" s="335"/>
      <c r="D281" s="336"/>
      <c r="E281" s="14"/>
    </row>
    <row r="282" spans="2:5" ht="17.25">
      <c r="B282" s="334"/>
      <c r="C282" s="335"/>
      <c r="D282" s="336"/>
      <c r="E282" s="14"/>
    </row>
    <row r="283" spans="2:5" ht="17.25">
      <c r="B283" s="334"/>
      <c r="C283" s="335"/>
      <c r="D283" s="336"/>
      <c r="E283" s="14"/>
    </row>
    <row r="284" spans="2:5" ht="16.5">
      <c r="B284" s="317"/>
      <c r="C284" s="337"/>
      <c r="D284" s="338"/>
      <c r="E284" s="2"/>
    </row>
    <row r="285" ht="16.5">
      <c r="C285" s="337"/>
    </row>
    <row r="286" ht="16.5">
      <c r="C286" s="337"/>
    </row>
    <row r="287" ht="16.5">
      <c r="C287" s="337"/>
    </row>
    <row r="288" ht="16.5">
      <c r="C288" s="337"/>
    </row>
    <row r="289" ht="16.5">
      <c r="C289" s="337"/>
    </row>
    <row r="290" ht="16.5">
      <c r="C290" s="337"/>
    </row>
    <row r="291" ht="16.5">
      <c r="C291" s="337"/>
    </row>
    <row r="302" spans="2:5" ht="16.5">
      <c r="B302" s="274"/>
      <c r="C302" s="339"/>
      <c r="D302" s="340"/>
      <c r="E302" s="2"/>
    </row>
    <row r="352" spans="2:5" ht="16.5">
      <c r="B352" s="317"/>
      <c r="C352" s="337"/>
      <c r="D352" s="338"/>
      <c r="E352" s="341"/>
    </row>
    <row r="353" spans="2:5" ht="16.5">
      <c r="B353" s="274"/>
      <c r="C353" s="339"/>
      <c r="D353" s="340"/>
      <c r="E353" s="2"/>
    </row>
    <row r="354" spans="2:5" ht="16.5">
      <c r="B354" s="317"/>
      <c r="C354" s="339"/>
      <c r="D354" s="340"/>
      <c r="E354" s="342"/>
    </row>
    <row r="355" spans="2:5" ht="16.5">
      <c r="B355" s="274"/>
      <c r="C355" s="339"/>
      <c r="D355" s="340"/>
      <c r="E355" s="2"/>
    </row>
    <row r="356" spans="2:5" ht="16.5">
      <c r="B356" s="317"/>
      <c r="C356" s="337"/>
      <c r="D356" s="338"/>
      <c r="E356" s="2"/>
    </row>
    <row r="357" spans="2:5" ht="17.25">
      <c r="B357" s="334"/>
      <c r="C357" s="335"/>
      <c r="D357" s="336"/>
      <c r="E357" s="2"/>
    </row>
    <row r="358" spans="2:5" ht="16.5">
      <c r="B358" s="317"/>
      <c r="C358" s="337"/>
      <c r="D358" s="343"/>
      <c r="E358" s="2"/>
    </row>
    <row r="359" spans="2:5" ht="17.25">
      <c r="B359" s="317"/>
      <c r="C359" s="322"/>
      <c r="D359" s="344"/>
      <c r="E359" s="2"/>
    </row>
    <row r="360" spans="2:5" ht="16.5">
      <c r="B360" s="317"/>
      <c r="C360" s="337"/>
      <c r="D360" s="338"/>
      <c r="E360" s="2"/>
    </row>
    <row r="405" spans="2:5" ht="16.5">
      <c r="B405" s="317"/>
      <c r="C405" s="337"/>
      <c r="D405" s="338"/>
      <c r="E405" s="341"/>
    </row>
    <row r="406" spans="2:5" ht="16.5">
      <c r="B406" s="274"/>
      <c r="C406" s="339"/>
      <c r="D406" s="340"/>
      <c r="E406" s="2"/>
    </row>
    <row r="407" spans="2:5" ht="16.5">
      <c r="B407" s="317"/>
      <c r="C407" s="339"/>
      <c r="D407" s="340"/>
      <c r="E407" s="342"/>
    </row>
    <row r="408" spans="2:5" ht="16.5">
      <c r="B408" s="274"/>
      <c r="C408" s="339"/>
      <c r="D408" s="340"/>
      <c r="E408" s="2"/>
    </row>
    <row r="409" spans="2:5" ht="16.5">
      <c r="B409" s="317"/>
      <c r="C409" s="337"/>
      <c r="D409" s="338"/>
      <c r="E409" s="2"/>
    </row>
    <row r="425" ht="16.5">
      <c r="C425" s="337"/>
    </row>
    <row r="446" spans="2:5" ht="16.5">
      <c r="B446" s="317"/>
      <c r="C446" s="337"/>
      <c r="D446" s="338"/>
      <c r="E446" s="2"/>
    </row>
    <row r="447" spans="2:5" ht="17.25">
      <c r="B447" s="317"/>
      <c r="C447" s="322"/>
      <c r="D447" s="344"/>
      <c r="E447" s="327"/>
    </row>
    <row r="448" spans="2:5" ht="17.25">
      <c r="B448" s="317"/>
      <c r="C448" s="322"/>
      <c r="D448" s="344"/>
      <c r="E448" s="327"/>
    </row>
    <row r="449" spans="2:5" ht="16.5">
      <c r="B449" s="317"/>
      <c r="C449" s="337"/>
      <c r="D449" s="338"/>
      <c r="E449" s="2"/>
    </row>
    <row r="450" spans="2:5" ht="17.25">
      <c r="B450" s="317"/>
      <c r="C450" s="322"/>
      <c r="D450" s="344"/>
      <c r="E450" s="2"/>
    </row>
    <row r="451" spans="2:5" ht="16.5">
      <c r="B451" s="317"/>
      <c r="C451" s="337"/>
      <c r="D451" s="338"/>
      <c r="E451" s="2"/>
    </row>
    <row r="452" spans="2:5" ht="16.5">
      <c r="B452" s="317"/>
      <c r="C452" s="337"/>
      <c r="D452" s="338"/>
      <c r="E452" s="2"/>
    </row>
    <row r="453" spans="2:5" ht="16.5">
      <c r="B453" s="317"/>
      <c r="C453" s="337"/>
      <c r="D453" s="338"/>
      <c r="E453" s="2"/>
    </row>
    <row r="454" spans="2:5" ht="16.5">
      <c r="B454" s="317"/>
      <c r="C454" s="337"/>
      <c r="D454" s="338"/>
      <c r="E454" s="2"/>
    </row>
    <row r="455" spans="2:5" ht="16.5">
      <c r="B455" s="317"/>
      <c r="C455" s="337"/>
      <c r="D455" s="338"/>
      <c r="E455" s="2"/>
    </row>
    <row r="456" spans="2:5" ht="17.25">
      <c r="B456" s="317"/>
      <c r="C456" s="322"/>
      <c r="D456" s="344"/>
      <c r="E456" s="327"/>
    </row>
    <row r="457" spans="2:5" ht="16.5">
      <c r="B457" s="317"/>
      <c r="C457" s="337"/>
      <c r="D457" s="338"/>
      <c r="E457" s="2"/>
    </row>
    <row r="458" spans="2:5" ht="16.5">
      <c r="B458" s="317"/>
      <c r="C458" s="337"/>
      <c r="D458" s="338"/>
      <c r="E458" s="2"/>
    </row>
    <row r="459" spans="2:5" ht="16.5">
      <c r="B459" s="317"/>
      <c r="C459" s="337"/>
      <c r="D459" s="338"/>
      <c r="E459" s="341"/>
    </row>
    <row r="460" spans="2:5" ht="16.5">
      <c r="B460" s="274"/>
      <c r="C460" s="339"/>
      <c r="D460" s="340"/>
      <c r="E460" s="2"/>
    </row>
    <row r="461" spans="2:5" ht="16.5">
      <c r="B461" s="317"/>
      <c r="C461" s="339"/>
      <c r="D461" s="340"/>
      <c r="E461" s="342"/>
    </row>
    <row r="462" spans="2:5" ht="16.5">
      <c r="B462" s="274"/>
      <c r="C462" s="339"/>
      <c r="D462" s="340"/>
      <c r="E462" s="2"/>
    </row>
    <row r="463" spans="2:5" ht="16.5">
      <c r="B463" s="317"/>
      <c r="C463" s="337"/>
      <c r="D463" s="338"/>
      <c r="E463" s="2"/>
    </row>
    <row r="464" spans="2:5" ht="17.25">
      <c r="B464" s="317"/>
      <c r="C464" s="322"/>
      <c r="D464" s="344"/>
      <c r="E464" s="2"/>
    </row>
    <row r="465" spans="2:5" ht="16.5">
      <c r="B465" s="317"/>
      <c r="C465" s="337"/>
      <c r="D465" s="338"/>
      <c r="E465" s="2"/>
    </row>
    <row r="466" spans="2:5" ht="16.5">
      <c r="B466" s="317"/>
      <c r="C466" s="337"/>
      <c r="D466" s="338"/>
      <c r="E466" s="2"/>
    </row>
    <row r="467" spans="2:5" ht="16.5">
      <c r="B467" s="317"/>
      <c r="C467" s="337"/>
      <c r="D467" s="338"/>
      <c r="E467" s="2"/>
    </row>
    <row r="468" spans="2:5" ht="16.5">
      <c r="B468" s="317"/>
      <c r="C468" s="337"/>
      <c r="D468" s="338"/>
      <c r="E468" s="2"/>
    </row>
    <row r="469" spans="2:5" ht="17.25">
      <c r="B469" s="317"/>
      <c r="C469" s="322"/>
      <c r="D469" s="344"/>
      <c r="E469" s="327"/>
    </row>
    <row r="470" spans="2:5" ht="16.5">
      <c r="B470" s="317"/>
      <c r="C470" s="337"/>
      <c r="D470" s="338"/>
      <c r="E470" s="2"/>
    </row>
    <row r="471" spans="2:5" ht="17.25">
      <c r="B471" s="317"/>
      <c r="C471" s="322"/>
      <c r="D471" s="344"/>
      <c r="E471" s="2"/>
    </row>
    <row r="472" spans="2:5" ht="16.5">
      <c r="B472" s="317"/>
      <c r="C472" s="337"/>
      <c r="D472" s="338"/>
      <c r="E472" s="2"/>
    </row>
    <row r="473" spans="2:5" ht="16.5">
      <c r="B473" s="317"/>
      <c r="C473" s="337"/>
      <c r="D473" s="338"/>
      <c r="E473" s="2"/>
    </row>
    <row r="474" spans="2:5" ht="16.5">
      <c r="B474" s="317"/>
      <c r="C474" s="337"/>
      <c r="D474" s="338"/>
      <c r="E474" s="2"/>
    </row>
    <row r="475" spans="2:5" ht="16.5">
      <c r="B475" s="317"/>
      <c r="C475" s="337"/>
      <c r="D475" s="338"/>
      <c r="E475" s="2"/>
    </row>
    <row r="476" spans="2:5" ht="16.5">
      <c r="B476" s="317"/>
      <c r="C476" s="337"/>
      <c r="D476" s="338"/>
      <c r="E476" s="2"/>
    </row>
    <row r="477" spans="2:5" ht="16.5">
      <c r="B477" s="317"/>
      <c r="C477" s="337"/>
      <c r="D477" s="338"/>
      <c r="E477" s="2"/>
    </row>
    <row r="478" spans="2:5" ht="16.5">
      <c r="B478" s="317"/>
      <c r="C478" s="337"/>
      <c r="D478" s="338"/>
      <c r="E478" s="2"/>
    </row>
    <row r="479" spans="2:5" ht="16.5">
      <c r="B479" s="317"/>
      <c r="C479" s="337"/>
      <c r="D479" s="338"/>
      <c r="E479" s="2"/>
    </row>
    <row r="480" spans="2:5" ht="16.5">
      <c r="B480" s="317"/>
      <c r="C480" s="337"/>
      <c r="D480" s="338"/>
      <c r="E480" s="2"/>
    </row>
    <row r="481" spans="2:5" ht="16.5">
      <c r="B481" s="317"/>
      <c r="C481" s="337"/>
      <c r="D481" s="338"/>
      <c r="E481" s="2"/>
    </row>
    <row r="482" spans="2:5" ht="16.5">
      <c r="B482" s="317"/>
      <c r="C482" s="337"/>
      <c r="D482" s="338"/>
      <c r="E482" s="2"/>
    </row>
    <row r="483" spans="2:5" ht="16.5">
      <c r="B483" s="317"/>
      <c r="C483" s="337"/>
      <c r="D483" s="338"/>
      <c r="E483" s="2"/>
    </row>
    <row r="484" spans="2:5" ht="16.5">
      <c r="B484" s="317"/>
      <c r="C484" s="337"/>
      <c r="D484" s="338"/>
      <c r="E484" s="2"/>
    </row>
    <row r="485" spans="2:5" ht="16.5">
      <c r="B485" s="317"/>
      <c r="C485" s="337"/>
      <c r="D485" s="338"/>
      <c r="E485" s="2"/>
    </row>
    <row r="486" spans="2:5" ht="17.25">
      <c r="B486" s="317"/>
      <c r="C486" s="322"/>
      <c r="D486" s="344"/>
      <c r="E486" s="327"/>
    </row>
    <row r="487" spans="2:5" ht="16.5">
      <c r="B487" s="317"/>
      <c r="C487" s="337"/>
      <c r="D487" s="338"/>
      <c r="E487" s="2"/>
    </row>
    <row r="488" spans="2:5" ht="17.25">
      <c r="B488" s="317"/>
      <c r="C488" s="322"/>
      <c r="D488" s="344"/>
      <c r="E488" s="2"/>
    </row>
    <row r="489" spans="2:5" ht="16.5">
      <c r="B489" s="317"/>
      <c r="C489" s="337"/>
      <c r="D489" s="338"/>
      <c r="E489" s="2"/>
    </row>
    <row r="490" spans="2:5" ht="16.5">
      <c r="B490" s="317"/>
      <c r="C490" s="337"/>
      <c r="D490" s="338"/>
      <c r="E490" s="2"/>
    </row>
    <row r="491" spans="2:5" ht="16.5">
      <c r="B491" s="317"/>
      <c r="C491" s="337"/>
      <c r="D491" s="338"/>
      <c r="E491" s="2"/>
    </row>
    <row r="492" spans="2:5" ht="16.5">
      <c r="B492" s="317"/>
      <c r="C492" s="337"/>
      <c r="D492" s="338"/>
      <c r="E492" s="2"/>
    </row>
    <row r="493" spans="2:5" ht="16.5">
      <c r="B493" s="317"/>
      <c r="C493" s="337"/>
      <c r="D493" s="338"/>
      <c r="E493" s="2"/>
    </row>
    <row r="494" spans="2:5" ht="16.5">
      <c r="B494" s="317"/>
      <c r="C494" s="337"/>
      <c r="D494" s="338"/>
      <c r="E494" s="2"/>
    </row>
    <row r="495" spans="2:5" ht="16.5">
      <c r="B495" s="317"/>
      <c r="C495" s="337"/>
      <c r="D495" s="338"/>
      <c r="E495" s="2"/>
    </row>
    <row r="496" spans="2:5" ht="16.5">
      <c r="B496" s="317"/>
      <c r="C496" s="337"/>
      <c r="D496" s="338"/>
      <c r="E496" s="2"/>
    </row>
    <row r="497" spans="2:5" ht="16.5">
      <c r="B497" s="317"/>
      <c r="C497" s="337"/>
      <c r="D497" s="338"/>
      <c r="E497" s="2"/>
    </row>
    <row r="498" spans="2:5" ht="16.5">
      <c r="B498" s="317"/>
      <c r="C498" s="337"/>
      <c r="D498" s="338"/>
      <c r="E498" s="2"/>
    </row>
    <row r="499" spans="2:5" ht="16.5">
      <c r="B499" s="317"/>
      <c r="C499" s="337"/>
      <c r="D499" s="338"/>
      <c r="E499" s="2"/>
    </row>
    <row r="500" spans="2:5" ht="16.5">
      <c r="B500" s="317"/>
      <c r="C500" s="337"/>
      <c r="D500" s="338"/>
      <c r="E500" s="2"/>
    </row>
    <row r="501" spans="2:5" ht="16.5">
      <c r="B501" s="317"/>
      <c r="C501" s="337"/>
      <c r="D501" s="338"/>
      <c r="E501" s="2"/>
    </row>
    <row r="502" spans="2:5" ht="16.5">
      <c r="B502" s="317"/>
      <c r="C502" s="337"/>
      <c r="D502" s="338"/>
      <c r="E502" s="2"/>
    </row>
    <row r="503" spans="2:5" ht="16.5">
      <c r="B503" s="317"/>
      <c r="C503" s="337"/>
      <c r="D503" s="338"/>
      <c r="E503" s="2"/>
    </row>
    <row r="504" spans="2:5" ht="16.5">
      <c r="B504" s="317"/>
      <c r="C504" s="337"/>
      <c r="D504" s="338"/>
      <c r="E504" s="2"/>
    </row>
    <row r="505" spans="2:5" ht="16.5">
      <c r="B505" s="317"/>
      <c r="C505" s="337"/>
      <c r="D505" s="338"/>
      <c r="E505" s="2"/>
    </row>
    <row r="506" spans="2:5" ht="16.5">
      <c r="B506" s="317"/>
      <c r="C506" s="337"/>
      <c r="D506" s="338"/>
      <c r="E506" s="2"/>
    </row>
    <row r="507" spans="2:5" ht="16.5">
      <c r="B507" s="317"/>
      <c r="C507" s="337"/>
      <c r="D507" s="338"/>
      <c r="E507" s="2"/>
    </row>
    <row r="508" spans="2:5" ht="16.5">
      <c r="B508" s="317"/>
      <c r="C508" s="337"/>
      <c r="D508" s="338"/>
      <c r="E508" s="2"/>
    </row>
    <row r="509" spans="2:5" ht="16.5">
      <c r="B509" s="317"/>
      <c r="C509" s="337"/>
      <c r="D509" s="338"/>
      <c r="E509" s="2"/>
    </row>
    <row r="510" spans="2:5" ht="16.5">
      <c r="B510" s="317"/>
      <c r="C510" s="337"/>
      <c r="D510" s="338"/>
      <c r="E510" s="2"/>
    </row>
    <row r="511" spans="2:5" ht="16.5">
      <c r="B511" s="317"/>
      <c r="C511" s="337"/>
      <c r="D511" s="338"/>
      <c r="E511" s="2"/>
    </row>
    <row r="512" spans="2:5" ht="16.5">
      <c r="B512" s="317"/>
      <c r="C512" s="337"/>
      <c r="D512" s="338"/>
      <c r="E512" s="2"/>
    </row>
    <row r="513" spans="2:5" ht="16.5">
      <c r="B513" s="317"/>
      <c r="C513" s="337"/>
      <c r="D513" s="338"/>
      <c r="E513" s="2"/>
    </row>
    <row r="514" spans="2:5" ht="16.5">
      <c r="B514" s="317"/>
      <c r="C514" s="337"/>
      <c r="D514" s="338"/>
      <c r="E514" s="2"/>
    </row>
    <row r="515" spans="2:5" ht="16.5">
      <c r="B515" s="317"/>
      <c r="C515" s="337"/>
      <c r="D515" s="338"/>
      <c r="E515" s="2"/>
    </row>
    <row r="516" spans="2:5" ht="16.5">
      <c r="B516" s="317"/>
      <c r="C516" s="337"/>
      <c r="D516" s="338"/>
      <c r="E516" s="2"/>
    </row>
    <row r="517" spans="2:5" ht="16.5">
      <c r="B517" s="317"/>
      <c r="C517" s="337"/>
      <c r="D517" s="338"/>
      <c r="E517" s="2"/>
    </row>
    <row r="518" spans="2:5" ht="16.5">
      <c r="B518" s="317"/>
      <c r="C518" s="337"/>
      <c r="D518" s="338"/>
      <c r="E518" s="345"/>
    </row>
    <row r="519" spans="2:5" ht="17.25">
      <c r="B519" s="317"/>
      <c r="C519" s="322"/>
      <c r="D519" s="344"/>
      <c r="E519" s="327"/>
    </row>
    <row r="520" spans="2:5" ht="16.5">
      <c r="B520" s="317"/>
      <c r="C520" s="337"/>
      <c r="D520" s="338"/>
      <c r="E520" s="2"/>
    </row>
    <row r="521" spans="2:5" ht="17.25">
      <c r="B521" s="317"/>
      <c r="C521" s="322"/>
      <c r="D521" s="344"/>
      <c r="E521" s="2"/>
    </row>
    <row r="522" spans="2:5" ht="16.5">
      <c r="B522" s="317"/>
      <c r="C522" s="337"/>
      <c r="D522" s="343"/>
      <c r="E522" s="2"/>
    </row>
    <row r="523" spans="2:5" ht="16.5">
      <c r="B523" s="317"/>
      <c r="C523" s="337"/>
      <c r="D523" s="338"/>
      <c r="E523" s="2"/>
    </row>
    <row r="524" spans="2:5" ht="16.5">
      <c r="B524" s="317"/>
      <c r="C524" s="337"/>
      <c r="D524" s="338"/>
      <c r="E524" s="2"/>
    </row>
    <row r="525" spans="2:5" ht="16.5">
      <c r="B525" s="317"/>
      <c r="C525" s="337"/>
      <c r="D525" s="338"/>
      <c r="E525" s="2"/>
    </row>
    <row r="526" spans="2:5" ht="16.5">
      <c r="B526" s="317"/>
      <c r="C526" s="337"/>
      <c r="D526" s="338"/>
      <c r="E526" s="2"/>
    </row>
    <row r="527" spans="2:5" ht="16.5">
      <c r="B527" s="317"/>
      <c r="C527" s="337"/>
      <c r="D527" s="338"/>
      <c r="E527" s="2"/>
    </row>
    <row r="528" spans="2:5" ht="16.5">
      <c r="B528" s="317"/>
      <c r="C528" s="337"/>
      <c r="D528" s="338"/>
      <c r="E528" s="2"/>
    </row>
    <row r="529" spans="2:5" ht="16.5">
      <c r="B529" s="317"/>
      <c r="C529" s="337"/>
      <c r="D529" s="338"/>
      <c r="E529" s="2"/>
    </row>
    <row r="530" spans="2:5" ht="16.5">
      <c r="B530" s="317"/>
      <c r="C530" s="337"/>
      <c r="D530" s="338"/>
      <c r="E530" s="2"/>
    </row>
    <row r="531" spans="2:5" ht="16.5">
      <c r="B531" s="317"/>
      <c r="C531" s="337"/>
      <c r="D531" s="338"/>
      <c r="E531" s="2"/>
    </row>
    <row r="532" spans="2:5" ht="16.5">
      <c r="B532" s="317"/>
      <c r="C532" s="337"/>
      <c r="D532" s="338"/>
      <c r="E532" s="2"/>
    </row>
    <row r="533" spans="2:5" ht="16.5">
      <c r="B533" s="317"/>
      <c r="C533" s="337"/>
      <c r="D533" s="338"/>
      <c r="E533" s="2"/>
    </row>
    <row r="534" spans="2:5" ht="16.5">
      <c r="B534" s="317"/>
      <c r="C534" s="337"/>
      <c r="D534" s="338"/>
      <c r="E534" s="2"/>
    </row>
    <row r="535" spans="2:5" ht="16.5">
      <c r="B535" s="317"/>
      <c r="C535" s="337"/>
      <c r="D535" s="338"/>
      <c r="E535" s="2"/>
    </row>
    <row r="536" spans="2:5" ht="16.5">
      <c r="B536" s="317"/>
      <c r="C536" s="337"/>
      <c r="D536" s="338"/>
      <c r="E536" s="2"/>
    </row>
    <row r="537" spans="2:5" ht="17.25">
      <c r="B537" s="317"/>
      <c r="C537" s="322"/>
      <c r="D537" s="344"/>
      <c r="E537" s="327"/>
    </row>
    <row r="538" spans="2:5" ht="16.5">
      <c r="B538" s="317"/>
      <c r="C538" s="337"/>
      <c r="D538" s="343"/>
      <c r="E538" s="2"/>
    </row>
    <row r="544" ht="16.5">
      <c r="D544" s="326"/>
    </row>
    <row r="552" ht="16.5">
      <c r="E552" s="346"/>
    </row>
    <row r="558" spans="2:5" ht="16.5">
      <c r="B558" s="317"/>
      <c r="C558" s="337"/>
      <c r="D558" s="338"/>
      <c r="E558" s="341"/>
    </row>
    <row r="559" spans="2:5" ht="16.5">
      <c r="B559" s="274"/>
      <c r="C559" s="339"/>
      <c r="D559" s="340"/>
      <c r="E559" s="2"/>
    </row>
    <row r="560" spans="2:5" ht="16.5">
      <c r="B560" s="317"/>
      <c r="C560" s="339"/>
      <c r="D560" s="340"/>
      <c r="E560" s="342"/>
    </row>
    <row r="561" spans="2:5" ht="16.5">
      <c r="B561" s="274"/>
      <c r="C561" s="339"/>
      <c r="D561" s="340"/>
      <c r="E561" s="2"/>
    </row>
    <row r="562" spans="2:5" ht="16.5">
      <c r="B562" s="317"/>
      <c r="C562" s="337"/>
      <c r="D562" s="338"/>
      <c r="E562" s="2"/>
    </row>
    <row r="563" ht="16.5">
      <c r="D563" s="326"/>
    </row>
    <row r="572" ht="16.5">
      <c r="E572" s="346"/>
    </row>
    <row r="576" spans="2:5" ht="17.25">
      <c r="B576" s="317"/>
      <c r="C576" s="337"/>
      <c r="D576" s="344"/>
      <c r="E576" s="327"/>
    </row>
    <row r="577" spans="2:5" ht="17.25">
      <c r="B577" s="317"/>
      <c r="C577" s="337"/>
      <c r="D577" s="344"/>
      <c r="E577" s="327"/>
    </row>
    <row r="578" spans="2:5" ht="16.5">
      <c r="B578" s="317"/>
      <c r="C578" s="337"/>
      <c r="D578" s="338"/>
      <c r="E578" s="2"/>
    </row>
    <row r="595" spans="4:5" ht="17.25">
      <c r="D595" s="347"/>
      <c r="E595" s="296"/>
    </row>
    <row r="597" spans="4:5" ht="16.5">
      <c r="D597" s="343"/>
      <c r="E597" s="2"/>
    </row>
    <row r="598" spans="4:5" ht="16.5">
      <c r="D598" s="338"/>
      <c r="E598" s="2"/>
    </row>
    <row r="599" spans="4:5" ht="16.5">
      <c r="D599" s="338"/>
      <c r="E599" s="2"/>
    </row>
    <row r="600" spans="4:5" ht="16.5">
      <c r="D600" s="338"/>
      <c r="E600" s="2"/>
    </row>
    <row r="601" spans="4:5" ht="16.5">
      <c r="D601" s="338"/>
      <c r="E601" s="2"/>
    </row>
    <row r="602" spans="4:5" ht="16.5">
      <c r="D602" s="338"/>
      <c r="E602" s="2"/>
    </row>
    <row r="603" spans="4:5" ht="16.5">
      <c r="D603" s="338"/>
      <c r="E603" s="2"/>
    </row>
    <row r="604" spans="4:5" ht="16.5">
      <c r="D604" s="338"/>
      <c r="E604" s="2"/>
    </row>
    <row r="605" spans="4:5" ht="16.5">
      <c r="D605" s="338"/>
      <c r="E605" s="2"/>
    </row>
    <row r="606" spans="4:5" ht="16.5">
      <c r="D606" s="338"/>
      <c r="E606" s="2"/>
    </row>
    <row r="607" spans="4:5" ht="16.5">
      <c r="D607" s="338"/>
      <c r="E607" s="2"/>
    </row>
    <row r="608" spans="4:5" ht="16.5">
      <c r="D608" s="338"/>
      <c r="E608" s="345"/>
    </row>
    <row r="609" spans="4:5" ht="16.5">
      <c r="D609" s="338"/>
      <c r="E609" s="2"/>
    </row>
    <row r="610" spans="4:5" ht="16.5">
      <c r="D610" s="338"/>
      <c r="E610" s="2"/>
    </row>
    <row r="611" spans="2:5" ht="16.5">
      <c r="B611" s="317"/>
      <c r="C611" s="337"/>
      <c r="D611" s="338"/>
      <c r="E611" s="341"/>
    </row>
    <row r="612" spans="2:5" ht="16.5">
      <c r="B612" s="274"/>
      <c r="C612" s="339"/>
      <c r="D612" s="340"/>
      <c r="E612" s="2"/>
    </row>
    <row r="613" spans="2:5" ht="16.5">
      <c r="B613" s="317"/>
      <c r="C613" s="339"/>
      <c r="D613" s="340"/>
      <c r="E613" s="342"/>
    </row>
    <row r="614" spans="2:5" ht="16.5">
      <c r="B614" s="274"/>
      <c r="C614" s="339"/>
      <c r="D614" s="340"/>
      <c r="E614" s="2"/>
    </row>
    <row r="615" spans="2:5" ht="16.5">
      <c r="B615" s="317"/>
      <c r="C615" s="337"/>
      <c r="D615" s="338"/>
      <c r="E615" s="2"/>
    </row>
    <row r="616" ht="17.25">
      <c r="D616" s="347"/>
    </row>
    <row r="618" ht="16.5">
      <c r="D618" s="326"/>
    </row>
    <row r="665" spans="2:5" ht="16.5">
      <c r="B665" s="317"/>
      <c r="C665" s="337"/>
      <c r="D665" s="338"/>
      <c r="E665" s="341"/>
    </row>
    <row r="666" spans="2:5" ht="16.5">
      <c r="B666" s="274"/>
      <c r="C666" s="339"/>
      <c r="D666" s="340"/>
      <c r="E666" s="2"/>
    </row>
    <row r="667" spans="2:5" ht="16.5">
      <c r="B667" s="317"/>
      <c r="C667" s="339"/>
      <c r="D667" s="340"/>
      <c r="E667" s="342"/>
    </row>
    <row r="668" spans="2:5" ht="16.5">
      <c r="B668" s="274"/>
      <c r="C668" s="339"/>
      <c r="D668" s="340"/>
      <c r="E668" s="2"/>
    </row>
    <row r="669" spans="2:5" ht="16.5">
      <c r="B669" s="317"/>
      <c r="C669" s="337"/>
      <c r="D669" s="338"/>
      <c r="E669" s="2"/>
    </row>
    <row r="670" spans="2:5" ht="16.5">
      <c r="B670" s="317"/>
      <c r="C670" s="337"/>
      <c r="D670" s="338"/>
      <c r="E670" s="345"/>
    </row>
    <row r="671" spans="4:5" ht="16.5">
      <c r="D671" s="338"/>
      <c r="E671" s="2"/>
    </row>
    <row r="672" spans="4:5" ht="16.5">
      <c r="D672" s="338"/>
      <c r="E672" s="2"/>
    </row>
    <row r="673" spans="4:5" ht="16.5">
      <c r="D673" s="338"/>
      <c r="E673" s="2"/>
    </row>
    <row r="674" spans="4:5" ht="16.5">
      <c r="D674" s="338"/>
      <c r="E674" s="2"/>
    </row>
    <row r="675" spans="4:5" ht="17.25">
      <c r="D675" s="344"/>
      <c r="E675" s="327"/>
    </row>
    <row r="676" spans="4:5" ht="16.5">
      <c r="D676" s="338"/>
      <c r="E676" s="2"/>
    </row>
    <row r="677" spans="4:5" ht="16.5">
      <c r="D677" s="338"/>
      <c r="E677" s="2"/>
    </row>
    <row r="678" spans="4:5" ht="16.5">
      <c r="D678" s="343"/>
      <c r="E678" s="2"/>
    </row>
    <row r="679" spans="4:5" ht="16.5">
      <c r="D679" s="338"/>
      <c r="E679" s="2"/>
    </row>
    <row r="680" spans="4:5" ht="16.5">
      <c r="D680" s="338"/>
      <c r="E680" s="2"/>
    </row>
    <row r="681" spans="4:5" ht="16.5">
      <c r="D681" s="338"/>
      <c r="E681" s="2"/>
    </row>
    <row r="682" spans="4:5" ht="16.5">
      <c r="D682" s="338"/>
      <c r="E682" s="2"/>
    </row>
    <row r="683" spans="4:5" ht="16.5">
      <c r="D683" s="338"/>
      <c r="E683" s="2"/>
    </row>
    <row r="684" spans="4:5" ht="16.5">
      <c r="D684" s="338"/>
      <c r="E684" s="2"/>
    </row>
    <row r="685" spans="4:5" ht="16.5">
      <c r="D685" s="338"/>
      <c r="E685" s="2"/>
    </row>
    <row r="686" spans="4:5" ht="16.5">
      <c r="D686" s="343"/>
      <c r="E686" s="2"/>
    </row>
    <row r="702" spans="4:5" ht="16.5">
      <c r="D702" s="338"/>
      <c r="E702" s="2"/>
    </row>
    <row r="705" spans="2:256" ht="17.25">
      <c r="B705" s="289"/>
      <c r="C705" s="290"/>
      <c r="D705" s="291"/>
      <c r="E705" s="348"/>
      <c r="F705" s="289"/>
      <c r="G705" s="289"/>
      <c r="H705" s="289"/>
      <c r="I705" s="289"/>
      <c r="J705" s="289"/>
      <c r="K705" s="289"/>
      <c r="L705" s="289"/>
      <c r="M705" s="289"/>
      <c r="N705" s="289"/>
      <c r="O705" s="289"/>
      <c r="P705" s="289"/>
      <c r="Q705" s="289"/>
      <c r="R705" s="289"/>
      <c r="S705" s="289"/>
      <c r="T705" s="289"/>
      <c r="U705" s="289"/>
      <c r="V705" s="289"/>
      <c r="W705" s="289"/>
      <c r="X705" s="289"/>
      <c r="Y705" s="289"/>
      <c r="Z705" s="289"/>
      <c r="AA705" s="289"/>
      <c r="AB705" s="289"/>
      <c r="AC705" s="289"/>
      <c r="AD705" s="289"/>
      <c r="AE705" s="289"/>
      <c r="AF705" s="289"/>
      <c r="AG705" s="289"/>
      <c r="AH705" s="289"/>
      <c r="AI705" s="289"/>
      <c r="AJ705" s="289"/>
      <c r="AK705" s="289"/>
      <c r="AL705" s="289"/>
      <c r="AM705" s="289"/>
      <c r="AN705" s="289"/>
      <c r="AO705" s="289"/>
      <c r="AP705" s="289"/>
      <c r="AQ705" s="289"/>
      <c r="AR705" s="289"/>
      <c r="AS705" s="289"/>
      <c r="AT705" s="289"/>
      <c r="AU705" s="289"/>
      <c r="AV705" s="289"/>
      <c r="AW705" s="289"/>
      <c r="AX705" s="289"/>
      <c r="AY705" s="289"/>
      <c r="AZ705" s="289"/>
      <c r="BA705" s="289"/>
      <c r="BB705" s="289"/>
      <c r="BC705" s="289"/>
      <c r="BD705" s="289"/>
      <c r="BE705" s="289"/>
      <c r="BF705" s="289"/>
      <c r="BG705" s="289"/>
      <c r="BH705" s="289"/>
      <c r="BI705" s="289"/>
      <c r="BJ705" s="289"/>
      <c r="BK705" s="289"/>
      <c r="BL705" s="289"/>
      <c r="BM705" s="289"/>
      <c r="BN705" s="289"/>
      <c r="BO705" s="289"/>
      <c r="BP705" s="289"/>
      <c r="BQ705" s="289"/>
      <c r="BR705" s="289"/>
      <c r="BS705" s="289"/>
      <c r="BT705" s="289"/>
      <c r="BU705" s="289"/>
      <c r="BV705" s="289"/>
      <c r="BW705" s="289"/>
      <c r="BX705" s="289"/>
      <c r="BY705" s="289"/>
      <c r="BZ705" s="289"/>
      <c r="CA705" s="289"/>
      <c r="CB705" s="289"/>
      <c r="CC705" s="289"/>
      <c r="CD705" s="289"/>
      <c r="CE705" s="289"/>
      <c r="CF705" s="289"/>
      <c r="CG705" s="289"/>
      <c r="CH705" s="289"/>
      <c r="CI705" s="289"/>
      <c r="CJ705" s="289"/>
      <c r="CK705" s="289"/>
      <c r="CL705" s="289"/>
      <c r="CM705" s="289"/>
      <c r="CN705" s="289"/>
      <c r="CO705" s="289"/>
      <c r="CP705" s="289"/>
      <c r="CQ705" s="289"/>
      <c r="CR705" s="289"/>
      <c r="CS705" s="289"/>
      <c r="CT705" s="289"/>
      <c r="CU705" s="289"/>
      <c r="CV705" s="289"/>
      <c r="CW705" s="289"/>
      <c r="CX705" s="289"/>
      <c r="CY705" s="289"/>
      <c r="CZ705" s="289"/>
      <c r="DA705" s="289"/>
      <c r="DB705" s="289"/>
      <c r="DC705" s="289"/>
      <c r="DD705" s="289"/>
      <c r="DE705" s="289"/>
      <c r="DF705" s="289"/>
      <c r="DG705" s="289"/>
      <c r="DH705" s="289"/>
      <c r="DI705" s="289"/>
      <c r="DJ705" s="289"/>
      <c r="DK705" s="289"/>
      <c r="DL705" s="289"/>
      <c r="DM705" s="289"/>
      <c r="DN705" s="289"/>
      <c r="DO705" s="289"/>
      <c r="DP705" s="289"/>
      <c r="DQ705" s="289"/>
      <c r="DR705" s="289"/>
      <c r="DS705" s="289"/>
      <c r="DT705" s="289"/>
      <c r="DU705" s="289"/>
      <c r="DV705" s="289"/>
      <c r="DW705" s="289"/>
      <c r="DX705" s="289"/>
      <c r="DY705" s="289"/>
      <c r="DZ705" s="289"/>
      <c r="EA705" s="289"/>
      <c r="EB705" s="289"/>
      <c r="EC705" s="289"/>
      <c r="ED705" s="289"/>
      <c r="EE705" s="289"/>
      <c r="EF705" s="289"/>
      <c r="EG705" s="289"/>
      <c r="EH705" s="289"/>
      <c r="EI705" s="289"/>
      <c r="EJ705" s="289"/>
      <c r="EK705" s="289"/>
      <c r="EL705" s="289"/>
      <c r="EM705" s="289"/>
      <c r="EN705" s="289"/>
      <c r="EO705" s="289"/>
      <c r="EP705" s="289"/>
      <c r="EQ705" s="289"/>
      <c r="ER705" s="289"/>
      <c r="ES705" s="289"/>
      <c r="ET705" s="289"/>
      <c r="EU705" s="289"/>
      <c r="EV705" s="289"/>
      <c r="EW705" s="289"/>
      <c r="EX705" s="289"/>
      <c r="EY705" s="289"/>
      <c r="EZ705" s="289"/>
      <c r="FA705" s="289"/>
      <c r="FB705" s="289"/>
      <c r="FC705" s="289"/>
      <c r="FD705" s="289"/>
      <c r="FE705" s="289"/>
      <c r="FF705" s="289"/>
      <c r="FG705" s="289"/>
      <c r="FH705" s="289"/>
      <c r="FI705" s="289"/>
      <c r="FJ705" s="289"/>
      <c r="FK705" s="289"/>
      <c r="FL705" s="289"/>
      <c r="FM705" s="289"/>
      <c r="FN705" s="289"/>
      <c r="FO705" s="289"/>
      <c r="FP705" s="289"/>
      <c r="FQ705" s="289"/>
      <c r="FR705" s="289"/>
      <c r="FS705" s="289"/>
      <c r="FT705" s="289"/>
      <c r="FU705" s="289"/>
      <c r="FV705" s="289"/>
      <c r="FW705" s="289"/>
      <c r="FX705" s="289"/>
      <c r="FY705" s="289"/>
      <c r="FZ705" s="289"/>
      <c r="GA705" s="289"/>
      <c r="GB705" s="289"/>
      <c r="GC705" s="289"/>
      <c r="GD705" s="289"/>
      <c r="GE705" s="289"/>
      <c r="GF705" s="289"/>
      <c r="GG705" s="289"/>
      <c r="GH705" s="289"/>
      <c r="GI705" s="289"/>
      <c r="GJ705" s="289"/>
      <c r="GK705" s="289"/>
      <c r="GL705" s="289"/>
      <c r="GM705" s="289"/>
      <c r="GN705" s="289"/>
      <c r="GO705" s="289"/>
      <c r="GP705" s="289"/>
      <c r="GQ705" s="289"/>
      <c r="GR705" s="289"/>
      <c r="GS705" s="289"/>
      <c r="GT705" s="289"/>
      <c r="GU705" s="289"/>
      <c r="GV705" s="289"/>
      <c r="GW705" s="289"/>
      <c r="GX705" s="289"/>
      <c r="GY705" s="289"/>
      <c r="GZ705" s="289"/>
      <c r="HA705" s="289"/>
      <c r="HB705" s="289"/>
      <c r="HC705" s="289"/>
      <c r="HD705" s="289"/>
      <c r="HE705" s="289"/>
      <c r="HF705" s="289"/>
      <c r="HG705" s="289"/>
      <c r="HH705" s="289"/>
      <c r="HI705" s="289"/>
      <c r="HJ705" s="289"/>
      <c r="HK705" s="289"/>
      <c r="HL705" s="289"/>
      <c r="HM705" s="289"/>
      <c r="HN705" s="289"/>
      <c r="HO705" s="289"/>
      <c r="HP705" s="289"/>
      <c r="HQ705" s="289"/>
      <c r="HR705" s="289"/>
      <c r="HS705" s="289"/>
      <c r="HT705" s="289"/>
      <c r="HU705" s="289"/>
      <c r="HV705" s="289"/>
      <c r="HW705" s="289"/>
      <c r="HX705" s="289"/>
      <c r="HY705" s="289"/>
      <c r="HZ705" s="289"/>
      <c r="IA705" s="289"/>
      <c r="IB705" s="289"/>
      <c r="IC705" s="289"/>
      <c r="ID705" s="289"/>
      <c r="IE705" s="289"/>
      <c r="IF705" s="289"/>
      <c r="IG705" s="289"/>
      <c r="IH705" s="289"/>
      <c r="II705" s="289"/>
      <c r="IJ705" s="289"/>
      <c r="IK705" s="289"/>
      <c r="IL705" s="289"/>
      <c r="IM705" s="289"/>
      <c r="IN705" s="289"/>
      <c r="IO705" s="289"/>
      <c r="IP705" s="289"/>
      <c r="IQ705" s="289"/>
      <c r="IR705" s="289"/>
      <c r="IS705" s="289"/>
      <c r="IT705" s="289"/>
      <c r="IU705" s="289"/>
      <c r="IV705" s="289"/>
    </row>
  </sheetData>
  <sheetProtection/>
  <mergeCells count="3">
    <mergeCell ref="B1:E1"/>
    <mergeCell ref="B2:E2"/>
    <mergeCell ref="B3:E3"/>
  </mergeCells>
  <printOptions/>
  <pageMargins left="0.5118110236220472" right="0.5118110236220472" top="0.7480314960629921" bottom="0.7480314960629921" header="0.31496062992125984" footer="0.31496062992125984"/>
  <pageSetup fitToHeight="10" horizontalDpi="600" verticalDpi="600" orientation="portrait" paperSize="9" scale="86" r:id="rId1"/>
  <headerFooter>
    <oddFooter>&amp;C- &amp;P -</oddFooter>
  </headerFooter>
</worksheet>
</file>

<file path=xl/worksheets/sheet10.xml><?xml version="1.0" encoding="utf-8"?>
<worksheet xmlns="http://schemas.openxmlformats.org/spreadsheetml/2006/main" xmlns:r="http://schemas.openxmlformats.org/officeDocument/2006/relationships">
  <dimension ref="A1:IV317"/>
  <sheetViews>
    <sheetView view="pageBreakPreview" zoomScaleSheetLayoutView="100" workbookViewId="0" topLeftCell="A1">
      <selection activeCell="B1" sqref="B1:E1"/>
    </sheetView>
  </sheetViews>
  <sheetFormatPr defaultColWidth="9.00390625" defaultRowHeight="12.75"/>
  <cols>
    <col min="1" max="1" width="3.125" style="196" bestFit="1" customWidth="1"/>
    <col min="2" max="2" width="3.75390625" style="197" bestFit="1" customWidth="1"/>
    <col min="3" max="3" width="3.75390625" style="148" bestFit="1" customWidth="1"/>
    <col min="4" max="4" width="45.75390625" style="198" customWidth="1"/>
    <col min="5" max="5" width="5.625" style="199" bestFit="1" customWidth="1"/>
    <col min="6" max="6" width="6.625" style="200" bestFit="1" customWidth="1"/>
    <col min="7" max="7" width="7.625" style="200" bestFit="1" customWidth="1"/>
    <col min="8" max="8" width="8.75390625" style="1221" bestFit="1" customWidth="1"/>
    <col min="9" max="9" width="10.75390625" style="847" customWidth="1"/>
    <col min="10" max="10" width="8.75390625" style="843" customWidth="1"/>
    <col min="11" max="11" width="10.75390625" style="844" customWidth="1"/>
    <col min="12" max="12" width="7.00390625" style="200" bestFit="1" customWidth="1"/>
    <col min="13" max="13" width="25.125" style="197" customWidth="1"/>
    <col min="14" max="254" width="9.125" style="197" customWidth="1"/>
    <col min="255" max="16384" width="9.125" style="234" customWidth="1"/>
  </cols>
  <sheetData>
    <row r="1" spans="1:254" s="226" customFormat="1" ht="14.25">
      <c r="A1" s="225"/>
      <c r="B1" s="1612" t="s">
        <v>1386</v>
      </c>
      <c r="C1" s="1612"/>
      <c r="D1" s="1612"/>
      <c r="E1" s="1612"/>
      <c r="F1" s="231"/>
      <c r="G1" s="231"/>
      <c r="H1" s="1606"/>
      <c r="I1" s="1606"/>
      <c r="J1" s="1606"/>
      <c r="K1" s="1606"/>
      <c r="L1" s="1606"/>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c r="HB1" s="194"/>
      <c r="HC1" s="194"/>
      <c r="HD1" s="194"/>
      <c r="HE1" s="194"/>
      <c r="HF1" s="194"/>
      <c r="HG1" s="194"/>
      <c r="HH1" s="194"/>
      <c r="HI1" s="194"/>
      <c r="HJ1" s="194"/>
      <c r="HK1" s="194"/>
      <c r="HL1" s="194"/>
      <c r="HM1" s="194"/>
      <c r="HN1" s="194"/>
      <c r="HO1" s="194"/>
      <c r="HP1" s="194"/>
      <c r="HQ1" s="194"/>
      <c r="HR1" s="194"/>
      <c r="HS1" s="194"/>
      <c r="HT1" s="194"/>
      <c r="HU1" s="194"/>
      <c r="HV1" s="194"/>
      <c r="HW1" s="194"/>
      <c r="HX1" s="194"/>
      <c r="HY1" s="194"/>
      <c r="HZ1" s="194"/>
      <c r="IA1" s="194"/>
      <c r="IB1" s="194"/>
      <c r="IC1" s="194"/>
      <c r="ID1" s="194"/>
      <c r="IE1" s="194"/>
      <c r="IF1" s="194"/>
      <c r="IG1" s="194"/>
      <c r="IH1" s="194"/>
      <c r="II1" s="194"/>
      <c r="IJ1" s="194"/>
      <c r="IK1" s="194"/>
      <c r="IL1" s="194"/>
      <c r="IM1" s="194"/>
      <c r="IN1" s="194"/>
      <c r="IO1" s="194"/>
      <c r="IP1" s="194"/>
      <c r="IQ1" s="194"/>
      <c r="IR1" s="194"/>
      <c r="IS1" s="194"/>
      <c r="IT1" s="194"/>
    </row>
    <row r="2" spans="2:256" ht="21.75" customHeight="1">
      <c r="B2" s="1613" t="s">
        <v>17</v>
      </c>
      <c r="C2" s="1613"/>
      <c r="D2" s="1613"/>
      <c r="E2" s="1613"/>
      <c r="F2" s="1613"/>
      <c r="G2" s="1613"/>
      <c r="H2" s="1613"/>
      <c r="I2" s="1613"/>
      <c r="J2" s="1613"/>
      <c r="K2" s="1613"/>
      <c r="L2" s="1613"/>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c r="ED2" s="214"/>
      <c r="EE2" s="214"/>
      <c r="EF2" s="214"/>
      <c r="EG2" s="214"/>
      <c r="EH2" s="214"/>
      <c r="EI2" s="214"/>
      <c r="EJ2" s="214"/>
      <c r="EK2" s="214"/>
      <c r="EL2" s="214"/>
      <c r="EM2" s="214"/>
      <c r="EN2" s="214"/>
      <c r="EO2" s="214"/>
      <c r="EP2" s="214"/>
      <c r="EQ2" s="214"/>
      <c r="ER2" s="214"/>
      <c r="ES2" s="214"/>
      <c r="ET2" s="214"/>
      <c r="EU2" s="214"/>
      <c r="EV2" s="214"/>
      <c r="EW2" s="214"/>
      <c r="EX2" s="214"/>
      <c r="EY2" s="214"/>
      <c r="EZ2" s="214"/>
      <c r="FA2" s="214"/>
      <c r="FB2" s="214"/>
      <c r="FC2" s="214"/>
      <c r="FD2" s="214"/>
      <c r="FE2" s="214"/>
      <c r="FF2" s="214"/>
      <c r="FG2" s="214"/>
      <c r="FH2" s="214"/>
      <c r="FI2" s="214"/>
      <c r="FJ2" s="214"/>
      <c r="FK2" s="214"/>
      <c r="FL2" s="214"/>
      <c r="FM2" s="214"/>
      <c r="FN2" s="214"/>
      <c r="FO2" s="214"/>
      <c r="FP2" s="214"/>
      <c r="FQ2" s="214"/>
      <c r="FR2" s="214"/>
      <c r="FS2" s="214"/>
      <c r="FT2" s="214"/>
      <c r="FU2" s="214"/>
      <c r="FV2" s="214"/>
      <c r="FW2" s="214"/>
      <c r="FX2" s="214"/>
      <c r="FY2" s="214"/>
      <c r="FZ2" s="214"/>
      <c r="GA2" s="214"/>
      <c r="GB2" s="214"/>
      <c r="GC2" s="214"/>
      <c r="GD2" s="214"/>
      <c r="GE2" s="214"/>
      <c r="GF2" s="214"/>
      <c r="GG2" s="214"/>
      <c r="GH2" s="214"/>
      <c r="GI2" s="214"/>
      <c r="GJ2" s="214"/>
      <c r="GK2" s="214"/>
      <c r="GL2" s="214"/>
      <c r="GM2" s="214"/>
      <c r="GN2" s="214"/>
      <c r="GO2" s="214"/>
      <c r="GP2" s="214"/>
      <c r="GQ2" s="214"/>
      <c r="GR2" s="214"/>
      <c r="GS2" s="214"/>
      <c r="GT2" s="214"/>
      <c r="GU2" s="214"/>
      <c r="GV2" s="214"/>
      <c r="GW2" s="214"/>
      <c r="GX2" s="214"/>
      <c r="GY2" s="214"/>
      <c r="GZ2" s="214"/>
      <c r="HA2" s="214"/>
      <c r="HB2" s="214"/>
      <c r="HC2" s="214"/>
      <c r="HD2" s="214"/>
      <c r="HE2" s="214"/>
      <c r="HF2" s="214"/>
      <c r="HG2" s="214"/>
      <c r="HH2" s="214"/>
      <c r="HI2" s="214"/>
      <c r="HJ2" s="214"/>
      <c r="HK2" s="214"/>
      <c r="HL2" s="214"/>
      <c r="HM2" s="214"/>
      <c r="HN2" s="214"/>
      <c r="HO2" s="214"/>
      <c r="HP2" s="214"/>
      <c r="HQ2" s="214"/>
      <c r="HR2" s="214"/>
      <c r="HS2" s="214"/>
      <c r="HT2" s="214"/>
      <c r="HU2" s="214"/>
      <c r="HV2" s="214"/>
      <c r="HW2" s="214"/>
      <c r="HX2" s="214"/>
      <c r="HY2" s="214"/>
      <c r="HZ2" s="214"/>
      <c r="IA2" s="214"/>
      <c r="IB2" s="214"/>
      <c r="IC2" s="214"/>
      <c r="ID2" s="214"/>
      <c r="IE2" s="214"/>
      <c r="IF2" s="214"/>
      <c r="IG2" s="214"/>
      <c r="IH2" s="214"/>
      <c r="II2" s="214"/>
      <c r="IJ2" s="214"/>
      <c r="IK2" s="214"/>
      <c r="IL2" s="214"/>
      <c r="IM2" s="214"/>
      <c r="IN2" s="214"/>
      <c r="IO2" s="214"/>
      <c r="IP2" s="214"/>
      <c r="IQ2" s="214"/>
      <c r="IR2" s="214"/>
      <c r="IS2" s="214"/>
      <c r="IT2" s="214"/>
      <c r="IU2" s="232"/>
      <c r="IV2" s="232"/>
    </row>
    <row r="3" spans="2:256" ht="21.75" customHeight="1">
      <c r="B3" s="1614" t="s">
        <v>1194</v>
      </c>
      <c r="C3" s="1614"/>
      <c r="D3" s="1614"/>
      <c r="E3" s="1614"/>
      <c r="F3" s="1614"/>
      <c r="G3" s="1614"/>
      <c r="H3" s="1614"/>
      <c r="I3" s="1614"/>
      <c r="J3" s="1614"/>
      <c r="K3" s="1614"/>
      <c r="L3" s="1614"/>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c r="IL3" s="223"/>
      <c r="IM3" s="223"/>
      <c r="IN3" s="223"/>
      <c r="IO3" s="223"/>
      <c r="IP3" s="223"/>
      <c r="IQ3" s="223"/>
      <c r="IR3" s="223"/>
      <c r="IS3" s="223"/>
      <c r="IT3" s="223"/>
      <c r="IU3" s="233"/>
      <c r="IV3" s="233"/>
    </row>
    <row r="4" spans="8:12" ht="14.25">
      <c r="H4" s="1606" t="s">
        <v>0</v>
      </c>
      <c r="I4" s="1606"/>
      <c r="J4" s="1606"/>
      <c r="K4" s="1606"/>
      <c r="L4" s="1606"/>
    </row>
    <row r="5" spans="2:254" ht="14.25" thickBot="1">
      <c r="B5" s="201" t="s">
        <v>1</v>
      </c>
      <c r="C5" s="202" t="s">
        <v>3</v>
      </c>
      <c r="D5" s="203" t="s">
        <v>2</v>
      </c>
      <c r="E5" s="203" t="s">
        <v>4</v>
      </c>
      <c r="F5" s="204" t="s">
        <v>5</v>
      </c>
      <c r="G5" s="204" t="s">
        <v>18</v>
      </c>
      <c r="H5" s="845" t="s">
        <v>19</v>
      </c>
      <c r="I5" s="845" t="s">
        <v>20</v>
      </c>
      <c r="J5" s="845" t="s">
        <v>67</v>
      </c>
      <c r="K5" s="845" t="s">
        <v>42</v>
      </c>
      <c r="L5" s="204" t="s">
        <v>26</v>
      </c>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c r="CP5" s="201"/>
      <c r="CQ5" s="201"/>
      <c r="CR5" s="201"/>
      <c r="CS5" s="201"/>
      <c r="CT5" s="201"/>
      <c r="CU5" s="201"/>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c r="EQ5" s="201"/>
      <c r="ER5" s="201"/>
      <c r="ES5" s="201"/>
      <c r="ET5" s="201"/>
      <c r="EU5" s="201"/>
      <c r="EV5" s="201"/>
      <c r="EW5" s="201"/>
      <c r="EX5" s="201"/>
      <c r="EY5" s="201"/>
      <c r="EZ5" s="201"/>
      <c r="FA5" s="201"/>
      <c r="FB5" s="201"/>
      <c r="FC5" s="201"/>
      <c r="FD5" s="201"/>
      <c r="FE5" s="201"/>
      <c r="FF5" s="201"/>
      <c r="FG5" s="201"/>
      <c r="FH5" s="201"/>
      <c r="FI5" s="201"/>
      <c r="FJ5" s="201"/>
      <c r="FK5" s="201"/>
      <c r="FL5" s="201"/>
      <c r="FM5" s="201"/>
      <c r="FN5" s="201"/>
      <c r="FO5" s="201"/>
      <c r="FP5" s="201"/>
      <c r="FQ5" s="201"/>
      <c r="FR5" s="201"/>
      <c r="FS5" s="201"/>
      <c r="FT5" s="201"/>
      <c r="FU5" s="201"/>
      <c r="FV5" s="201"/>
      <c r="FW5" s="201"/>
      <c r="FX5" s="201"/>
      <c r="FY5" s="201"/>
      <c r="FZ5" s="201"/>
      <c r="GA5" s="201"/>
      <c r="GB5" s="201"/>
      <c r="GC5" s="201"/>
      <c r="GD5" s="201"/>
      <c r="GE5" s="201"/>
      <c r="GF5" s="201"/>
      <c r="GG5" s="201"/>
      <c r="GH5" s="201"/>
      <c r="GI5" s="201"/>
      <c r="GJ5" s="201"/>
      <c r="GK5" s="201"/>
      <c r="GL5" s="201"/>
      <c r="GM5" s="201"/>
      <c r="GN5" s="201"/>
      <c r="GO5" s="201"/>
      <c r="GP5" s="201"/>
      <c r="GQ5" s="201"/>
      <c r="GR5" s="201"/>
      <c r="GS5" s="201"/>
      <c r="GT5" s="201"/>
      <c r="GU5" s="201"/>
      <c r="GV5" s="201"/>
      <c r="GW5" s="201"/>
      <c r="GX5" s="201"/>
      <c r="GY5" s="201"/>
      <c r="GZ5" s="201"/>
      <c r="HA5" s="201"/>
      <c r="HB5" s="201"/>
      <c r="HC5" s="201"/>
      <c r="HD5" s="201"/>
      <c r="HE5" s="201"/>
      <c r="HF5" s="201"/>
      <c r="HG5" s="201"/>
      <c r="HH5" s="201"/>
      <c r="HI5" s="201"/>
      <c r="HJ5" s="201"/>
      <c r="HK5" s="201"/>
      <c r="HL5" s="201"/>
      <c r="HM5" s="201"/>
      <c r="HN5" s="201"/>
      <c r="HO5" s="201"/>
      <c r="HP5" s="201"/>
      <c r="HQ5" s="201"/>
      <c r="HR5" s="201"/>
      <c r="HS5" s="201"/>
      <c r="HT5" s="201"/>
      <c r="HU5" s="201"/>
      <c r="HV5" s="201"/>
      <c r="HW5" s="201"/>
      <c r="HX5" s="201"/>
      <c r="HY5" s="201"/>
      <c r="HZ5" s="201"/>
      <c r="IA5" s="201"/>
      <c r="IB5" s="201"/>
      <c r="IC5" s="201"/>
      <c r="ID5" s="201"/>
      <c r="IE5" s="201"/>
      <c r="IF5" s="201"/>
      <c r="IG5" s="201"/>
      <c r="IH5" s="201"/>
      <c r="II5" s="201"/>
      <c r="IJ5" s="201"/>
      <c r="IK5" s="201"/>
      <c r="IL5" s="201"/>
      <c r="IM5" s="201"/>
      <c r="IN5" s="201"/>
      <c r="IO5" s="201"/>
      <c r="IP5" s="201"/>
      <c r="IQ5" s="201"/>
      <c r="IR5" s="201"/>
      <c r="IS5" s="201"/>
      <c r="IT5" s="201"/>
    </row>
    <row r="6" spans="2:12" ht="96.75" thickBot="1">
      <c r="B6" s="174" t="s">
        <v>21</v>
      </c>
      <c r="C6" s="175" t="s">
        <v>22</v>
      </c>
      <c r="D6" s="176" t="s">
        <v>6</v>
      </c>
      <c r="E6" s="177" t="s">
        <v>502</v>
      </c>
      <c r="F6" s="178" t="s">
        <v>24</v>
      </c>
      <c r="G6" s="654" t="s">
        <v>599</v>
      </c>
      <c r="H6" s="987" t="s">
        <v>601</v>
      </c>
      <c r="I6" s="178" t="s">
        <v>1108</v>
      </c>
      <c r="J6" s="831" t="s">
        <v>196</v>
      </c>
      <c r="K6" s="608" t="s">
        <v>1190</v>
      </c>
      <c r="L6" s="603" t="s">
        <v>503</v>
      </c>
    </row>
    <row r="7" spans="1:254" s="232" customFormat="1" ht="21.75" customHeight="1">
      <c r="A7" s="222">
        <v>1</v>
      </c>
      <c r="B7" s="179">
        <v>18</v>
      </c>
      <c r="C7" s="796"/>
      <c r="D7" s="180" t="s">
        <v>25</v>
      </c>
      <c r="E7" s="743"/>
      <c r="F7" s="797"/>
      <c r="G7" s="798"/>
      <c r="H7" s="1211"/>
      <c r="I7" s="846"/>
      <c r="J7" s="835"/>
      <c r="K7" s="799"/>
      <c r="L7" s="800"/>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214"/>
      <c r="GR7" s="214"/>
      <c r="GS7" s="214"/>
      <c r="GT7" s="214"/>
      <c r="GU7" s="214"/>
      <c r="GV7" s="214"/>
      <c r="GW7" s="214"/>
      <c r="GX7" s="214"/>
      <c r="GY7" s="214"/>
      <c r="GZ7" s="214"/>
      <c r="HA7" s="214"/>
      <c r="HB7" s="214"/>
      <c r="HC7" s="214"/>
      <c r="HD7" s="214"/>
      <c r="HE7" s="214"/>
      <c r="HF7" s="214"/>
      <c r="HG7" s="214"/>
      <c r="HH7" s="214"/>
      <c r="HI7" s="214"/>
      <c r="HJ7" s="214"/>
      <c r="HK7" s="214"/>
      <c r="HL7" s="214"/>
      <c r="HM7" s="214"/>
      <c r="HN7" s="214"/>
      <c r="HO7" s="214"/>
      <c r="HP7" s="214"/>
      <c r="HQ7" s="214"/>
      <c r="HR7" s="214"/>
      <c r="HS7" s="214"/>
      <c r="HT7" s="214"/>
      <c r="HU7" s="214"/>
      <c r="HV7" s="214"/>
      <c r="HW7" s="214"/>
      <c r="HX7" s="214"/>
      <c r="HY7" s="214"/>
      <c r="HZ7" s="214"/>
      <c r="IA7" s="214"/>
      <c r="IB7" s="214"/>
      <c r="IC7" s="214"/>
      <c r="ID7" s="214"/>
      <c r="IE7" s="214"/>
      <c r="IF7" s="214"/>
      <c r="IG7" s="214"/>
      <c r="IH7" s="214"/>
      <c r="II7" s="214"/>
      <c r="IJ7" s="214"/>
      <c r="IK7" s="214"/>
      <c r="IL7" s="214"/>
      <c r="IM7" s="214"/>
      <c r="IN7" s="214"/>
      <c r="IO7" s="214"/>
      <c r="IP7" s="214"/>
      <c r="IQ7" s="214"/>
      <c r="IR7" s="214"/>
      <c r="IS7" s="214"/>
      <c r="IT7" s="214"/>
    </row>
    <row r="8" spans="1:13" ht="14.25">
      <c r="A8" s="222">
        <v>2</v>
      </c>
      <c r="B8" s="205"/>
      <c r="C8" s="206">
        <v>1</v>
      </c>
      <c r="D8" s="207" t="s">
        <v>504</v>
      </c>
      <c r="E8" s="182" t="s">
        <v>26</v>
      </c>
      <c r="F8" s="181">
        <f aca="true" t="shared" si="0" ref="F8:F61">SUM(G8+K8+L8)</f>
        <v>8000</v>
      </c>
      <c r="G8" s="617"/>
      <c r="H8" s="1212">
        <v>8000</v>
      </c>
      <c r="I8" s="181">
        <v>8000</v>
      </c>
      <c r="J8" s="836"/>
      <c r="K8" s="629">
        <f>SUM(I8:J8)</f>
        <v>8000</v>
      </c>
      <c r="L8" s="621"/>
      <c r="M8" s="200"/>
    </row>
    <row r="9" spans="1:13" ht="28.5">
      <c r="A9" s="222">
        <v>3</v>
      </c>
      <c r="B9" s="205"/>
      <c r="C9" s="206">
        <v>2</v>
      </c>
      <c r="D9" s="207" t="s">
        <v>32</v>
      </c>
      <c r="E9" s="182" t="s">
        <v>27</v>
      </c>
      <c r="F9" s="839">
        <f t="shared" si="0"/>
        <v>1810</v>
      </c>
      <c r="G9" s="943"/>
      <c r="H9" s="1213">
        <v>900</v>
      </c>
      <c r="I9" s="839">
        <v>1810</v>
      </c>
      <c r="J9" s="944"/>
      <c r="K9" s="942">
        <f aca="true" t="shared" si="1" ref="K9:K61">SUM(I9:J9)</f>
        <v>1810</v>
      </c>
      <c r="L9" s="622"/>
      <c r="M9" s="200"/>
    </row>
    <row r="10" spans="1:13" ht="28.5">
      <c r="A10" s="222">
        <v>4</v>
      </c>
      <c r="B10" s="205"/>
      <c r="C10" s="206">
        <v>3</v>
      </c>
      <c r="D10" s="183" t="s">
        <v>1376</v>
      </c>
      <c r="E10" s="182" t="s">
        <v>27</v>
      </c>
      <c r="F10" s="839">
        <f t="shared" si="0"/>
        <v>10000</v>
      </c>
      <c r="G10" s="943"/>
      <c r="H10" s="990">
        <v>10000</v>
      </c>
      <c r="I10" s="760">
        <v>10000</v>
      </c>
      <c r="J10" s="946"/>
      <c r="K10" s="942">
        <f t="shared" si="1"/>
        <v>10000</v>
      </c>
      <c r="L10" s="621"/>
      <c r="M10" s="200"/>
    </row>
    <row r="11" spans="1:13" ht="28.5">
      <c r="A11" s="222">
        <v>5</v>
      </c>
      <c r="B11" s="205"/>
      <c r="C11" s="206">
        <v>4</v>
      </c>
      <c r="D11" s="207" t="s">
        <v>523</v>
      </c>
      <c r="E11" s="182" t="s">
        <v>27</v>
      </c>
      <c r="F11" s="839">
        <f t="shared" si="0"/>
        <v>5000</v>
      </c>
      <c r="G11" s="943">
        <v>0</v>
      </c>
      <c r="H11" s="1213">
        <v>5000</v>
      </c>
      <c r="I11" s="839">
        <v>5000</v>
      </c>
      <c r="J11" s="944"/>
      <c r="K11" s="942">
        <f t="shared" si="1"/>
        <v>5000</v>
      </c>
      <c r="L11" s="621"/>
      <c r="M11" s="200"/>
    </row>
    <row r="12" spans="1:13" ht="14.25">
      <c r="A12" s="222">
        <v>6</v>
      </c>
      <c r="B12" s="205"/>
      <c r="C12" s="206">
        <v>5</v>
      </c>
      <c r="D12" s="207" t="s">
        <v>30</v>
      </c>
      <c r="E12" s="182" t="s">
        <v>27</v>
      </c>
      <c r="F12" s="181">
        <f t="shared" si="0"/>
        <v>14834</v>
      </c>
      <c r="G12" s="617">
        <v>9834</v>
      </c>
      <c r="H12" s="1212">
        <v>5000</v>
      </c>
      <c r="I12" s="181">
        <v>5000</v>
      </c>
      <c r="J12" s="836"/>
      <c r="K12" s="629">
        <f t="shared" si="1"/>
        <v>5000</v>
      </c>
      <c r="L12" s="621"/>
      <c r="M12" s="200"/>
    </row>
    <row r="13" spans="1:13" ht="14.25">
      <c r="A13" s="222">
        <v>7</v>
      </c>
      <c r="B13" s="205"/>
      <c r="C13" s="206">
        <v>6</v>
      </c>
      <c r="D13" s="207" t="s">
        <v>31</v>
      </c>
      <c r="E13" s="182" t="s">
        <v>27</v>
      </c>
      <c r="F13" s="181">
        <f t="shared" si="0"/>
        <v>3000</v>
      </c>
      <c r="G13" s="617">
        <v>27</v>
      </c>
      <c r="H13" s="1212">
        <v>1500</v>
      </c>
      <c r="I13" s="181">
        <v>2973</v>
      </c>
      <c r="J13" s="836"/>
      <c r="K13" s="629">
        <f t="shared" si="1"/>
        <v>2973</v>
      </c>
      <c r="L13" s="621"/>
      <c r="M13" s="200"/>
    </row>
    <row r="14" spans="1:13" ht="14.25">
      <c r="A14" s="222">
        <v>8</v>
      </c>
      <c r="B14" s="205"/>
      <c r="C14" s="206">
        <v>7</v>
      </c>
      <c r="D14" s="207" t="s">
        <v>505</v>
      </c>
      <c r="E14" s="182" t="s">
        <v>27</v>
      </c>
      <c r="F14" s="181">
        <f t="shared" si="0"/>
        <v>18295</v>
      </c>
      <c r="G14" s="617">
        <v>8295</v>
      </c>
      <c r="H14" s="1212">
        <v>10000</v>
      </c>
      <c r="I14" s="181">
        <v>10000</v>
      </c>
      <c r="J14" s="836"/>
      <c r="K14" s="629">
        <f t="shared" si="1"/>
        <v>10000</v>
      </c>
      <c r="L14" s="621"/>
      <c r="M14" s="200"/>
    </row>
    <row r="15" spans="1:13" ht="28.5">
      <c r="A15" s="222">
        <v>9</v>
      </c>
      <c r="B15" s="205"/>
      <c r="C15" s="206">
        <v>8</v>
      </c>
      <c r="D15" s="207" t="s">
        <v>28</v>
      </c>
      <c r="E15" s="182" t="s">
        <v>27</v>
      </c>
      <c r="F15" s="181">
        <f t="shared" si="0"/>
        <v>3900</v>
      </c>
      <c r="G15" s="617">
        <v>1900</v>
      </c>
      <c r="H15" s="1212">
        <v>2000</v>
      </c>
      <c r="I15" s="181">
        <v>2000</v>
      </c>
      <c r="J15" s="836"/>
      <c r="K15" s="629">
        <f t="shared" si="1"/>
        <v>2000</v>
      </c>
      <c r="L15" s="621"/>
      <c r="M15" s="200"/>
    </row>
    <row r="16" spans="1:13" ht="14.25">
      <c r="A16" s="222">
        <v>10</v>
      </c>
      <c r="B16" s="205"/>
      <c r="C16" s="206">
        <v>9</v>
      </c>
      <c r="D16" s="207" t="s">
        <v>506</v>
      </c>
      <c r="E16" s="182" t="s">
        <v>27</v>
      </c>
      <c r="F16" s="181">
        <f t="shared" si="0"/>
        <v>266823</v>
      </c>
      <c r="G16" s="617">
        <v>189800</v>
      </c>
      <c r="H16" s="1212">
        <v>74500</v>
      </c>
      <c r="I16" s="181">
        <v>77023</v>
      </c>
      <c r="J16" s="836"/>
      <c r="K16" s="629">
        <f t="shared" si="1"/>
        <v>77023</v>
      </c>
      <c r="L16" s="621"/>
      <c r="M16" s="200"/>
    </row>
    <row r="17" spans="1:13" ht="14.25">
      <c r="A17" s="222">
        <v>11</v>
      </c>
      <c r="B17" s="205"/>
      <c r="C17" s="206">
        <v>10</v>
      </c>
      <c r="D17" s="209" t="s">
        <v>29</v>
      </c>
      <c r="E17" s="210" t="s">
        <v>27</v>
      </c>
      <c r="F17" s="181">
        <f t="shared" si="0"/>
        <v>2000</v>
      </c>
      <c r="G17" s="617"/>
      <c r="H17" s="1212">
        <v>2000</v>
      </c>
      <c r="I17" s="181">
        <v>2000</v>
      </c>
      <c r="J17" s="836"/>
      <c r="K17" s="629">
        <f t="shared" si="1"/>
        <v>2000</v>
      </c>
      <c r="L17" s="621"/>
      <c r="M17" s="200"/>
    </row>
    <row r="18" spans="1:13" ht="28.5">
      <c r="A18" s="222">
        <v>12</v>
      </c>
      <c r="B18" s="205"/>
      <c r="C18" s="206">
        <v>11</v>
      </c>
      <c r="D18" s="207" t="s">
        <v>1184</v>
      </c>
      <c r="E18" s="210" t="s">
        <v>27</v>
      </c>
      <c r="F18" s="181">
        <f t="shared" si="0"/>
        <v>2234</v>
      </c>
      <c r="G18" s="617"/>
      <c r="H18" s="1212"/>
      <c r="I18" s="181">
        <v>2234</v>
      </c>
      <c r="J18" s="836"/>
      <c r="K18" s="629">
        <f t="shared" si="1"/>
        <v>2234</v>
      </c>
      <c r="L18" s="621"/>
      <c r="M18" s="200"/>
    </row>
    <row r="19" spans="1:13" ht="14.25">
      <c r="A19" s="222">
        <v>13</v>
      </c>
      <c r="B19" s="205"/>
      <c r="C19" s="206">
        <v>12</v>
      </c>
      <c r="D19" s="207" t="s">
        <v>765</v>
      </c>
      <c r="E19" s="210" t="s">
        <v>27</v>
      </c>
      <c r="F19" s="181">
        <f t="shared" si="0"/>
        <v>1500</v>
      </c>
      <c r="G19" s="617"/>
      <c r="H19" s="1212"/>
      <c r="I19" s="181">
        <v>1500</v>
      </c>
      <c r="J19" s="836"/>
      <c r="K19" s="629">
        <f t="shared" si="1"/>
        <v>1500</v>
      </c>
      <c r="L19" s="621"/>
      <c r="M19" s="200"/>
    </row>
    <row r="20" spans="1:13" ht="14.25">
      <c r="A20" s="222">
        <v>14</v>
      </c>
      <c r="B20" s="205"/>
      <c r="C20" s="206">
        <v>13</v>
      </c>
      <c r="D20" s="207" t="s">
        <v>909</v>
      </c>
      <c r="E20" s="210" t="s">
        <v>27</v>
      </c>
      <c r="F20" s="181">
        <f t="shared" si="0"/>
        <v>586</v>
      </c>
      <c r="G20" s="617"/>
      <c r="H20" s="1212"/>
      <c r="I20" s="181">
        <v>586</v>
      </c>
      <c r="J20" s="836"/>
      <c r="K20" s="629">
        <f t="shared" si="1"/>
        <v>586</v>
      </c>
      <c r="L20" s="621"/>
      <c r="M20" s="200"/>
    </row>
    <row r="21" spans="1:13" ht="14.25">
      <c r="A21" s="222">
        <v>15</v>
      </c>
      <c r="B21" s="205"/>
      <c r="C21" s="206">
        <v>14</v>
      </c>
      <c r="D21" s="207" t="s">
        <v>662</v>
      </c>
      <c r="E21" s="210" t="s">
        <v>27</v>
      </c>
      <c r="F21" s="181">
        <f t="shared" si="0"/>
        <v>10000</v>
      </c>
      <c r="G21" s="617">
        <v>0</v>
      </c>
      <c r="H21" s="1212"/>
      <c r="I21" s="181">
        <v>10000</v>
      </c>
      <c r="J21" s="836"/>
      <c r="K21" s="629">
        <f t="shared" si="1"/>
        <v>10000</v>
      </c>
      <c r="L21" s="621"/>
      <c r="M21" s="200"/>
    </row>
    <row r="22" spans="1:13" ht="14.25">
      <c r="A22" s="222">
        <v>16</v>
      </c>
      <c r="B22" s="205"/>
      <c r="C22" s="206">
        <v>15</v>
      </c>
      <c r="D22" s="207" t="s">
        <v>663</v>
      </c>
      <c r="E22" s="210" t="s">
        <v>27</v>
      </c>
      <c r="F22" s="181">
        <f t="shared" si="0"/>
        <v>3122</v>
      </c>
      <c r="G22" s="617">
        <v>801</v>
      </c>
      <c r="H22" s="1212"/>
      <c r="I22" s="181">
        <v>2321</v>
      </c>
      <c r="J22" s="836"/>
      <c r="K22" s="629">
        <f t="shared" si="1"/>
        <v>2321</v>
      </c>
      <c r="L22" s="621"/>
      <c r="M22" s="200"/>
    </row>
    <row r="23" spans="1:13" ht="14.25">
      <c r="A23" s="222">
        <v>17</v>
      </c>
      <c r="B23" s="205"/>
      <c r="C23" s="206">
        <v>16</v>
      </c>
      <c r="D23" s="207" t="s">
        <v>664</v>
      </c>
      <c r="E23" s="210" t="s">
        <v>27</v>
      </c>
      <c r="F23" s="181">
        <f t="shared" si="0"/>
        <v>9000</v>
      </c>
      <c r="G23" s="617"/>
      <c r="H23" s="1212"/>
      <c r="I23" s="181">
        <v>9000</v>
      </c>
      <c r="J23" s="836"/>
      <c r="K23" s="629">
        <f t="shared" si="1"/>
        <v>9000</v>
      </c>
      <c r="L23" s="621"/>
      <c r="M23" s="200"/>
    </row>
    <row r="24" spans="1:13" ht="14.25">
      <c r="A24" s="222">
        <v>18</v>
      </c>
      <c r="B24" s="205"/>
      <c r="C24" s="206">
        <v>17</v>
      </c>
      <c r="D24" s="207" t="s">
        <v>665</v>
      </c>
      <c r="E24" s="210" t="s">
        <v>27</v>
      </c>
      <c r="F24" s="181">
        <f t="shared" si="0"/>
        <v>1350</v>
      </c>
      <c r="G24" s="617"/>
      <c r="H24" s="1212"/>
      <c r="I24" s="181">
        <v>1350</v>
      </c>
      <c r="J24" s="836"/>
      <c r="K24" s="629">
        <f t="shared" si="1"/>
        <v>1350</v>
      </c>
      <c r="L24" s="621"/>
      <c r="M24" s="200"/>
    </row>
    <row r="25" spans="1:13" ht="14.25">
      <c r="A25" s="222">
        <v>19</v>
      </c>
      <c r="B25" s="205"/>
      <c r="C25" s="206">
        <v>18</v>
      </c>
      <c r="D25" s="207" t="s">
        <v>666</v>
      </c>
      <c r="E25" s="210" t="s">
        <v>27</v>
      </c>
      <c r="F25" s="181">
        <f t="shared" si="0"/>
        <v>3800</v>
      </c>
      <c r="G25" s="617"/>
      <c r="H25" s="1212"/>
      <c r="I25" s="181">
        <v>3800</v>
      </c>
      <c r="J25" s="836"/>
      <c r="K25" s="629">
        <f t="shared" si="1"/>
        <v>3800</v>
      </c>
      <c r="L25" s="621"/>
      <c r="M25" s="200"/>
    </row>
    <row r="26" spans="1:13" ht="14.25">
      <c r="A26" s="222">
        <v>20</v>
      </c>
      <c r="B26" s="205"/>
      <c r="C26" s="206">
        <v>19</v>
      </c>
      <c r="D26" s="207" t="s">
        <v>60</v>
      </c>
      <c r="E26" s="210" t="s">
        <v>27</v>
      </c>
      <c r="F26" s="839">
        <f t="shared" si="0"/>
        <v>15000</v>
      </c>
      <c r="G26" s="943"/>
      <c r="H26" s="1213"/>
      <c r="I26" s="839">
        <v>15000</v>
      </c>
      <c r="J26" s="944"/>
      <c r="K26" s="942">
        <f t="shared" si="1"/>
        <v>15000</v>
      </c>
      <c r="L26" s="621"/>
      <c r="M26" s="200"/>
    </row>
    <row r="27" spans="1:13" ht="14.25">
      <c r="A27" s="222">
        <v>21</v>
      </c>
      <c r="B27" s="205"/>
      <c r="C27" s="206"/>
      <c r="D27" s="185" t="s">
        <v>667</v>
      </c>
      <c r="E27" s="210"/>
      <c r="F27" s="181"/>
      <c r="G27" s="617"/>
      <c r="H27" s="1212"/>
      <c r="I27" s="181"/>
      <c r="J27" s="836"/>
      <c r="K27" s="629"/>
      <c r="L27" s="621"/>
      <c r="M27" s="200"/>
    </row>
    <row r="28" spans="1:13" ht="14.25">
      <c r="A28" s="222">
        <v>22</v>
      </c>
      <c r="B28" s="205"/>
      <c r="C28" s="206">
        <v>20</v>
      </c>
      <c r="D28" s="761" t="s">
        <v>668</v>
      </c>
      <c r="E28" s="210" t="s">
        <v>27</v>
      </c>
      <c r="F28" s="181">
        <f t="shared" si="0"/>
        <v>2638</v>
      </c>
      <c r="G28" s="617">
        <v>1949</v>
      </c>
      <c r="H28" s="1212"/>
      <c r="I28" s="181">
        <v>689</v>
      </c>
      <c r="J28" s="836"/>
      <c r="K28" s="629">
        <f t="shared" si="1"/>
        <v>689</v>
      </c>
      <c r="L28" s="621"/>
      <c r="M28" s="200"/>
    </row>
    <row r="29" spans="1:254" ht="14.25">
      <c r="A29" s="222">
        <v>23</v>
      </c>
      <c r="B29" s="212"/>
      <c r="C29" s="213"/>
      <c r="D29" s="185" t="s">
        <v>766</v>
      </c>
      <c r="E29" s="190"/>
      <c r="F29" s="181"/>
      <c r="G29" s="618"/>
      <c r="H29" s="1214"/>
      <c r="I29" s="801"/>
      <c r="J29" s="837"/>
      <c r="K29" s="629"/>
      <c r="L29" s="623"/>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c r="CF29" s="214"/>
      <c r="CG29" s="214"/>
      <c r="CH29" s="214"/>
      <c r="CI29" s="214"/>
      <c r="CJ29" s="214"/>
      <c r="CK29" s="214"/>
      <c r="CL29" s="214"/>
      <c r="CM29" s="214"/>
      <c r="CN29" s="214"/>
      <c r="CO29" s="214"/>
      <c r="CP29" s="214"/>
      <c r="CQ29" s="214"/>
      <c r="CR29" s="214"/>
      <c r="CS29" s="214"/>
      <c r="CT29" s="214"/>
      <c r="CU29" s="214"/>
      <c r="CV29" s="214"/>
      <c r="CW29" s="214"/>
      <c r="CX29" s="214"/>
      <c r="CY29" s="214"/>
      <c r="CZ29" s="214"/>
      <c r="DA29" s="214"/>
      <c r="DB29" s="214"/>
      <c r="DC29" s="214"/>
      <c r="DD29" s="214"/>
      <c r="DE29" s="214"/>
      <c r="DF29" s="214"/>
      <c r="DG29" s="214"/>
      <c r="DH29" s="214"/>
      <c r="DI29" s="214"/>
      <c r="DJ29" s="214"/>
      <c r="DK29" s="214"/>
      <c r="DL29" s="214"/>
      <c r="DM29" s="214"/>
      <c r="DN29" s="214"/>
      <c r="DO29" s="214"/>
      <c r="DP29" s="214"/>
      <c r="DQ29" s="214"/>
      <c r="DR29" s="214"/>
      <c r="DS29" s="214"/>
      <c r="DT29" s="214"/>
      <c r="DU29" s="214"/>
      <c r="DV29" s="214"/>
      <c r="DW29" s="214"/>
      <c r="DX29" s="214"/>
      <c r="DY29" s="214"/>
      <c r="DZ29" s="214"/>
      <c r="EA29" s="214"/>
      <c r="EB29" s="214"/>
      <c r="EC29" s="214"/>
      <c r="ED29" s="214"/>
      <c r="EE29" s="214"/>
      <c r="EF29" s="214"/>
      <c r="EG29" s="214"/>
      <c r="EH29" s="214"/>
      <c r="EI29" s="214"/>
      <c r="EJ29" s="214"/>
      <c r="EK29" s="214"/>
      <c r="EL29" s="214"/>
      <c r="EM29" s="214"/>
      <c r="EN29" s="214"/>
      <c r="EO29" s="214"/>
      <c r="EP29" s="214"/>
      <c r="EQ29" s="214"/>
      <c r="ER29" s="214"/>
      <c r="ES29" s="214"/>
      <c r="ET29" s="214"/>
      <c r="EU29" s="214"/>
      <c r="EV29" s="214"/>
      <c r="EW29" s="214"/>
      <c r="EX29" s="214"/>
      <c r="EY29" s="214"/>
      <c r="EZ29" s="214"/>
      <c r="FA29" s="214"/>
      <c r="FB29" s="214"/>
      <c r="FC29" s="214"/>
      <c r="FD29" s="214"/>
      <c r="FE29" s="214"/>
      <c r="FF29" s="214"/>
      <c r="FG29" s="214"/>
      <c r="FH29" s="214"/>
      <c r="FI29" s="214"/>
      <c r="FJ29" s="214"/>
      <c r="FK29" s="214"/>
      <c r="FL29" s="214"/>
      <c r="FM29" s="214"/>
      <c r="FN29" s="214"/>
      <c r="FO29" s="214"/>
      <c r="FP29" s="214"/>
      <c r="FQ29" s="214"/>
      <c r="FR29" s="214"/>
      <c r="FS29" s="214"/>
      <c r="FT29" s="214"/>
      <c r="FU29" s="214"/>
      <c r="FV29" s="214"/>
      <c r="FW29" s="214"/>
      <c r="FX29" s="214"/>
      <c r="FY29" s="214"/>
      <c r="FZ29" s="214"/>
      <c r="GA29" s="214"/>
      <c r="GB29" s="214"/>
      <c r="GC29" s="214"/>
      <c r="GD29" s="214"/>
      <c r="GE29" s="214"/>
      <c r="GF29" s="214"/>
      <c r="GG29" s="214"/>
      <c r="GH29" s="214"/>
      <c r="GI29" s="214"/>
      <c r="GJ29" s="214"/>
      <c r="GK29" s="214"/>
      <c r="GL29" s="214"/>
      <c r="GM29" s="214"/>
      <c r="GN29" s="214"/>
      <c r="GO29" s="214"/>
      <c r="GP29" s="214"/>
      <c r="GQ29" s="214"/>
      <c r="GR29" s="214"/>
      <c r="GS29" s="214"/>
      <c r="GT29" s="214"/>
      <c r="GU29" s="214"/>
      <c r="GV29" s="214"/>
      <c r="GW29" s="214"/>
      <c r="GX29" s="214"/>
      <c r="GY29" s="214"/>
      <c r="GZ29" s="214"/>
      <c r="HA29" s="214"/>
      <c r="HB29" s="214"/>
      <c r="HC29" s="214"/>
      <c r="HD29" s="214"/>
      <c r="HE29" s="214"/>
      <c r="HF29" s="214"/>
      <c r="HG29" s="214"/>
      <c r="HH29" s="214"/>
      <c r="HI29" s="214"/>
      <c r="HJ29" s="214"/>
      <c r="HK29" s="214"/>
      <c r="HL29" s="214"/>
      <c r="HM29" s="214"/>
      <c r="HN29" s="214"/>
      <c r="HO29" s="214"/>
      <c r="HP29" s="214"/>
      <c r="HQ29" s="214"/>
      <c r="HR29" s="214"/>
      <c r="HS29" s="214"/>
      <c r="HT29" s="214"/>
      <c r="HU29" s="214"/>
      <c r="HV29" s="214"/>
      <c r="HW29" s="214"/>
      <c r="HX29" s="214"/>
      <c r="HY29" s="214"/>
      <c r="HZ29" s="214"/>
      <c r="IA29" s="214"/>
      <c r="IB29" s="214"/>
      <c r="IC29" s="214"/>
      <c r="ID29" s="214"/>
      <c r="IE29" s="214"/>
      <c r="IF29" s="214"/>
      <c r="IG29" s="214"/>
      <c r="IH29" s="214"/>
      <c r="II29" s="214"/>
      <c r="IJ29" s="214"/>
      <c r="IK29" s="214"/>
      <c r="IL29" s="214"/>
      <c r="IM29" s="214"/>
      <c r="IN29" s="214"/>
      <c r="IO29" s="214"/>
      <c r="IP29" s="214"/>
      <c r="IQ29" s="214"/>
      <c r="IR29" s="214"/>
      <c r="IS29" s="214"/>
      <c r="IT29" s="214"/>
    </row>
    <row r="30" spans="1:13" ht="14.25">
      <c r="A30" s="222">
        <v>24</v>
      </c>
      <c r="B30" s="205"/>
      <c r="C30" s="206"/>
      <c r="D30" s="185" t="s">
        <v>669</v>
      </c>
      <c r="E30" s="210"/>
      <c r="F30" s="181"/>
      <c r="G30" s="617"/>
      <c r="H30" s="1212"/>
      <c r="I30" s="181"/>
      <c r="J30" s="836"/>
      <c r="K30" s="629"/>
      <c r="L30" s="621"/>
      <c r="M30" s="200"/>
    </row>
    <row r="31" spans="1:13" ht="14.25">
      <c r="A31" s="222">
        <v>25</v>
      </c>
      <c r="B31" s="205"/>
      <c r="C31" s="206">
        <v>21</v>
      </c>
      <c r="D31" s="761" t="s">
        <v>670</v>
      </c>
      <c r="E31" s="210" t="s">
        <v>27</v>
      </c>
      <c r="F31" s="181">
        <f t="shared" si="0"/>
        <v>4940</v>
      </c>
      <c r="G31" s="617"/>
      <c r="H31" s="1212"/>
      <c r="I31" s="181">
        <v>4940</v>
      </c>
      <c r="J31" s="836"/>
      <c r="K31" s="629">
        <f t="shared" si="1"/>
        <v>4940</v>
      </c>
      <c r="L31" s="621"/>
      <c r="M31" s="200"/>
    </row>
    <row r="32" spans="1:13" ht="14.25">
      <c r="A32" s="222">
        <v>26</v>
      </c>
      <c r="B32" s="205"/>
      <c r="C32" s="206"/>
      <c r="D32" s="185" t="s">
        <v>671</v>
      </c>
      <c r="E32" s="210"/>
      <c r="F32" s="181"/>
      <c r="G32" s="617"/>
      <c r="H32" s="1212"/>
      <c r="I32" s="181"/>
      <c r="J32" s="836"/>
      <c r="K32" s="629"/>
      <c r="L32" s="621"/>
      <c r="M32" s="200"/>
    </row>
    <row r="33" spans="1:13" ht="28.5">
      <c r="A33" s="222">
        <v>27</v>
      </c>
      <c r="B33" s="205"/>
      <c r="C33" s="206">
        <v>22</v>
      </c>
      <c r="D33" s="761" t="s">
        <v>672</v>
      </c>
      <c r="E33" s="210" t="s">
        <v>27</v>
      </c>
      <c r="F33" s="181">
        <f t="shared" si="0"/>
        <v>7125</v>
      </c>
      <c r="G33" s="617"/>
      <c r="H33" s="1212"/>
      <c r="I33" s="181">
        <v>7125</v>
      </c>
      <c r="J33" s="836"/>
      <c r="K33" s="629">
        <f t="shared" si="1"/>
        <v>7125</v>
      </c>
      <c r="L33" s="621"/>
      <c r="M33" s="200"/>
    </row>
    <row r="34" spans="1:13" ht="14.25">
      <c r="A34" s="222">
        <v>28</v>
      </c>
      <c r="B34" s="205"/>
      <c r="C34" s="206"/>
      <c r="D34" s="185" t="s">
        <v>33</v>
      </c>
      <c r="E34" s="210"/>
      <c r="F34" s="181"/>
      <c r="G34" s="617"/>
      <c r="H34" s="1212"/>
      <c r="I34" s="181"/>
      <c r="J34" s="836"/>
      <c r="K34" s="629"/>
      <c r="L34" s="621"/>
      <c r="M34" s="200"/>
    </row>
    <row r="35" spans="1:13" ht="28.5">
      <c r="A35" s="222">
        <v>29</v>
      </c>
      <c r="B35" s="205"/>
      <c r="C35" s="206">
        <v>23</v>
      </c>
      <c r="D35" s="761" t="s">
        <v>673</v>
      </c>
      <c r="E35" s="210" t="s">
        <v>27</v>
      </c>
      <c r="F35" s="181">
        <f t="shared" si="0"/>
        <v>4728</v>
      </c>
      <c r="G35" s="617">
        <v>4689</v>
      </c>
      <c r="H35" s="1212"/>
      <c r="I35" s="181">
        <v>39</v>
      </c>
      <c r="J35" s="836"/>
      <c r="K35" s="629">
        <f t="shared" si="1"/>
        <v>39</v>
      </c>
      <c r="L35" s="621"/>
      <c r="M35" s="200"/>
    </row>
    <row r="36" spans="1:13" ht="14.25">
      <c r="A36" s="222">
        <v>30</v>
      </c>
      <c r="B36" s="205"/>
      <c r="C36" s="206">
        <v>24</v>
      </c>
      <c r="D36" s="761" t="s">
        <v>674</v>
      </c>
      <c r="E36" s="210" t="s">
        <v>27</v>
      </c>
      <c r="F36" s="181">
        <f t="shared" si="0"/>
        <v>0</v>
      </c>
      <c r="G36" s="617"/>
      <c r="H36" s="1212"/>
      <c r="I36" s="181">
        <v>1500</v>
      </c>
      <c r="J36" s="836">
        <v>-1500</v>
      </c>
      <c r="K36" s="629">
        <f t="shared" si="1"/>
        <v>0</v>
      </c>
      <c r="L36" s="621"/>
      <c r="M36" s="200"/>
    </row>
    <row r="37" spans="1:13" ht="14.25">
      <c r="A37" s="222">
        <v>31</v>
      </c>
      <c r="B37" s="205"/>
      <c r="C37" s="206"/>
      <c r="D37" s="185" t="s">
        <v>63</v>
      </c>
      <c r="E37" s="210"/>
      <c r="F37" s="181"/>
      <c r="G37" s="617"/>
      <c r="H37" s="1212"/>
      <c r="I37" s="181"/>
      <c r="J37" s="836"/>
      <c r="K37" s="629"/>
      <c r="L37" s="621"/>
      <c r="M37" s="200"/>
    </row>
    <row r="38" spans="1:13" ht="14.25">
      <c r="A38" s="222">
        <v>32</v>
      </c>
      <c r="B38" s="205"/>
      <c r="C38" s="206">
        <v>25</v>
      </c>
      <c r="D38" s="761" t="s">
        <v>675</v>
      </c>
      <c r="E38" s="210" t="s">
        <v>27</v>
      </c>
      <c r="F38" s="181">
        <f t="shared" si="0"/>
        <v>8896</v>
      </c>
      <c r="G38" s="617"/>
      <c r="H38" s="1212"/>
      <c r="I38" s="181">
        <v>8896</v>
      </c>
      <c r="J38" s="836"/>
      <c r="K38" s="629">
        <f>SUM(I38:J38)</f>
        <v>8896</v>
      </c>
      <c r="L38" s="621"/>
      <c r="M38" s="200"/>
    </row>
    <row r="39" spans="1:13" ht="30.75" customHeight="1">
      <c r="A39" s="222">
        <v>33</v>
      </c>
      <c r="B39" s="205"/>
      <c r="C39" s="206">
        <v>26</v>
      </c>
      <c r="D39" s="761" t="s">
        <v>1050</v>
      </c>
      <c r="E39" s="210" t="s">
        <v>27</v>
      </c>
      <c r="F39" s="181">
        <f t="shared" si="0"/>
        <v>2000</v>
      </c>
      <c r="G39" s="617"/>
      <c r="H39" s="1212"/>
      <c r="I39" s="181">
        <v>2000</v>
      </c>
      <c r="J39" s="836"/>
      <c r="K39" s="629">
        <f t="shared" si="1"/>
        <v>2000</v>
      </c>
      <c r="L39" s="621"/>
      <c r="M39" s="200"/>
    </row>
    <row r="40" spans="1:254" s="232" customFormat="1" ht="21.75" customHeight="1">
      <c r="A40" s="222">
        <v>34</v>
      </c>
      <c r="B40" s="212"/>
      <c r="C40" s="213"/>
      <c r="D40" s="185" t="s">
        <v>507</v>
      </c>
      <c r="E40" s="190"/>
      <c r="F40" s="801"/>
      <c r="G40" s="618"/>
      <c r="H40" s="1214"/>
      <c r="I40" s="801"/>
      <c r="J40" s="837"/>
      <c r="K40" s="629"/>
      <c r="L40" s="623"/>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14"/>
      <c r="CN40" s="214"/>
      <c r="CO40" s="214"/>
      <c r="CP40" s="214"/>
      <c r="CQ40" s="214"/>
      <c r="CR40" s="214"/>
      <c r="CS40" s="214"/>
      <c r="CT40" s="214"/>
      <c r="CU40" s="214"/>
      <c r="CV40" s="214"/>
      <c r="CW40" s="214"/>
      <c r="CX40" s="214"/>
      <c r="CY40" s="214"/>
      <c r="CZ40" s="214"/>
      <c r="DA40" s="214"/>
      <c r="DB40" s="214"/>
      <c r="DC40" s="214"/>
      <c r="DD40" s="214"/>
      <c r="DE40" s="214"/>
      <c r="DF40" s="214"/>
      <c r="DG40" s="214"/>
      <c r="DH40" s="214"/>
      <c r="DI40" s="214"/>
      <c r="DJ40" s="214"/>
      <c r="DK40" s="214"/>
      <c r="DL40" s="214"/>
      <c r="DM40" s="214"/>
      <c r="DN40" s="214"/>
      <c r="DO40" s="214"/>
      <c r="DP40" s="214"/>
      <c r="DQ40" s="214"/>
      <c r="DR40" s="214"/>
      <c r="DS40" s="214"/>
      <c r="DT40" s="214"/>
      <c r="DU40" s="214"/>
      <c r="DV40" s="214"/>
      <c r="DW40" s="214"/>
      <c r="DX40" s="214"/>
      <c r="DY40" s="214"/>
      <c r="DZ40" s="214"/>
      <c r="EA40" s="214"/>
      <c r="EB40" s="214"/>
      <c r="EC40" s="214"/>
      <c r="ED40" s="214"/>
      <c r="EE40" s="214"/>
      <c r="EF40" s="214"/>
      <c r="EG40" s="214"/>
      <c r="EH40" s="214"/>
      <c r="EI40" s="214"/>
      <c r="EJ40" s="214"/>
      <c r="EK40" s="214"/>
      <c r="EL40" s="214"/>
      <c r="EM40" s="214"/>
      <c r="EN40" s="214"/>
      <c r="EO40" s="214"/>
      <c r="EP40" s="214"/>
      <c r="EQ40" s="214"/>
      <c r="ER40" s="214"/>
      <c r="ES40" s="214"/>
      <c r="ET40" s="214"/>
      <c r="EU40" s="214"/>
      <c r="EV40" s="214"/>
      <c r="EW40" s="214"/>
      <c r="EX40" s="214"/>
      <c r="EY40" s="214"/>
      <c r="EZ40" s="214"/>
      <c r="FA40" s="214"/>
      <c r="FB40" s="214"/>
      <c r="FC40" s="214"/>
      <c r="FD40" s="214"/>
      <c r="FE40" s="214"/>
      <c r="FF40" s="214"/>
      <c r="FG40" s="214"/>
      <c r="FH40" s="214"/>
      <c r="FI40" s="214"/>
      <c r="FJ40" s="214"/>
      <c r="FK40" s="214"/>
      <c r="FL40" s="214"/>
      <c r="FM40" s="214"/>
      <c r="FN40" s="214"/>
      <c r="FO40" s="214"/>
      <c r="FP40" s="214"/>
      <c r="FQ40" s="214"/>
      <c r="FR40" s="214"/>
      <c r="FS40" s="214"/>
      <c r="FT40" s="214"/>
      <c r="FU40" s="214"/>
      <c r="FV40" s="214"/>
      <c r="FW40" s="214"/>
      <c r="FX40" s="214"/>
      <c r="FY40" s="214"/>
      <c r="FZ40" s="214"/>
      <c r="GA40" s="214"/>
      <c r="GB40" s="214"/>
      <c r="GC40" s="214"/>
      <c r="GD40" s="214"/>
      <c r="GE40" s="214"/>
      <c r="GF40" s="214"/>
      <c r="GG40" s="214"/>
      <c r="GH40" s="214"/>
      <c r="GI40" s="214"/>
      <c r="GJ40" s="214"/>
      <c r="GK40" s="214"/>
      <c r="GL40" s="214"/>
      <c r="GM40" s="214"/>
      <c r="GN40" s="214"/>
      <c r="GO40" s="214"/>
      <c r="GP40" s="214"/>
      <c r="GQ40" s="214"/>
      <c r="GR40" s="214"/>
      <c r="GS40" s="214"/>
      <c r="GT40" s="214"/>
      <c r="GU40" s="214"/>
      <c r="GV40" s="214"/>
      <c r="GW40" s="214"/>
      <c r="GX40" s="214"/>
      <c r="GY40" s="214"/>
      <c r="GZ40" s="214"/>
      <c r="HA40" s="214"/>
      <c r="HB40" s="214"/>
      <c r="HC40" s="214"/>
      <c r="HD40" s="214"/>
      <c r="HE40" s="214"/>
      <c r="HF40" s="214"/>
      <c r="HG40" s="214"/>
      <c r="HH40" s="214"/>
      <c r="HI40" s="214"/>
      <c r="HJ40" s="214"/>
      <c r="HK40" s="214"/>
      <c r="HL40" s="214"/>
      <c r="HM40" s="214"/>
      <c r="HN40" s="214"/>
      <c r="HO40" s="214"/>
      <c r="HP40" s="214"/>
      <c r="HQ40" s="214"/>
      <c r="HR40" s="214"/>
      <c r="HS40" s="214"/>
      <c r="HT40" s="214"/>
      <c r="HU40" s="214"/>
      <c r="HV40" s="214"/>
      <c r="HW40" s="214"/>
      <c r="HX40" s="214"/>
      <c r="HY40" s="214"/>
      <c r="HZ40" s="214"/>
      <c r="IA40" s="214"/>
      <c r="IB40" s="214"/>
      <c r="IC40" s="214"/>
      <c r="ID40" s="214"/>
      <c r="IE40" s="214"/>
      <c r="IF40" s="214"/>
      <c r="IG40" s="214"/>
      <c r="IH40" s="214"/>
      <c r="II40" s="214"/>
      <c r="IJ40" s="214"/>
      <c r="IK40" s="214"/>
      <c r="IL40" s="214"/>
      <c r="IM40" s="214"/>
      <c r="IN40" s="214"/>
      <c r="IO40" s="214"/>
      <c r="IP40" s="214"/>
      <c r="IQ40" s="214"/>
      <c r="IR40" s="214"/>
      <c r="IS40" s="214"/>
      <c r="IT40" s="214"/>
    </row>
    <row r="41" spans="1:12" ht="28.5">
      <c r="A41" s="222">
        <v>35</v>
      </c>
      <c r="B41" s="205"/>
      <c r="C41" s="206"/>
      <c r="D41" s="184" t="s">
        <v>508</v>
      </c>
      <c r="E41" s="182"/>
      <c r="F41" s="181"/>
      <c r="G41" s="619"/>
      <c r="H41" s="1215"/>
      <c r="I41" s="803"/>
      <c r="J41" s="838"/>
      <c r="K41" s="629"/>
      <c r="L41" s="624"/>
    </row>
    <row r="42" spans="1:12" ht="14.25">
      <c r="A42" s="222">
        <v>36</v>
      </c>
      <c r="B42" s="205"/>
      <c r="C42" s="206">
        <v>27</v>
      </c>
      <c r="D42" s="187" t="s">
        <v>564</v>
      </c>
      <c r="E42" s="182" t="s">
        <v>27</v>
      </c>
      <c r="F42" s="181">
        <f t="shared" si="0"/>
        <v>11195</v>
      </c>
      <c r="G42" s="618"/>
      <c r="H42" s="1214">
        <v>11300</v>
      </c>
      <c r="I42" s="801">
        <v>11260</v>
      </c>
      <c r="J42" s="837">
        <v>-65</v>
      </c>
      <c r="K42" s="629">
        <f t="shared" si="1"/>
        <v>11195</v>
      </c>
      <c r="L42" s="624"/>
    </row>
    <row r="43" spans="1:13" ht="14.25">
      <c r="A43" s="222">
        <v>37</v>
      </c>
      <c r="B43" s="205"/>
      <c r="C43" s="206"/>
      <c r="D43" s="185" t="s">
        <v>34</v>
      </c>
      <c r="E43" s="210"/>
      <c r="F43" s="181"/>
      <c r="G43" s="617"/>
      <c r="H43" s="1212"/>
      <c r="I43" s="181"/>
      <c r="J43" s="836"/>
      <c r="K43" s="629"/>
      <c r="L43" s="621"/>
      <c r="M43" s="200"/>
    </row>
    <row r="44" spans="1:13" ht="14.25">
      <c r="A44" s="222">
        <v>38</v>
      </c>
      <c r="B44" s="205"/>
      <c r="C44" s="206">
        <v>28</v>
      </c>
      <c r="D44" s="761" t="s">
        <v>676</v>
      </c>
      <c r="E44" s="210" t="s">
        <v>27</v>
      </c>
      <c r="F44" s="181">
        <f t="shared" si="0"/>
        <v>1500</v>
      </c>
      <c r="G44" s="617">
        <v>1000</v>
      </c>
      <c r="H44" s="1212"/>
      <c r="I44" s="181">
        <v>500</v>
      </c>
      <c r="J44" s="836"/>
      <c r="K44" s="629">
        <f t="shared" si="1"/>
        <v>500</v>
      </c>
      <c r="L44" s="621"/>
      <c r="M44" s="200"/>
    </row>
    <row r="45" spans="1:12" ht="14.25">
      <c r="A45" s="222">
        <v>39</v>
      </c>
      <c r="B45" s="205"/>
      <c r="C45" s="206"/>
      <c r="D45" s="184" t="s">
        <v>509</v>
      </c>
      <c r="E45" s="182"/>
      <c r="F45" s="181"/>
      <c r="G45" s="619"/>
      <c r="H45" s="1215"/>
      <c r="I45" s="803"/>
      <c r="J45" s="838"/>
      <c r="K45" s="629"/>
      <c r="L45" s="625"/>
    </row>
    <row r="46" spans="1:12" ht="14.25">
      <c r="A46" s="222">
        <v>40</v>
      </c>
      <c r="B46" s="205"/>
      <c r="C46" s="206">
        <v>29</v>
      </c>
      <c r="D46" s="187" t="s">
        <v>565</v>
      </c>
      <c r="E46" s="182" t="s">
        <v>27</v>
      </c>
      <c r="F46" s="181">
        <f t="shared" si="0"/>
        <v>16497</v>
      </c>
      <c r="G46" s="618"/>
      <c r="H46" s="1214">
        <v>16850</v>
      </c>
      <c r="I46" s="801">
        <v>16810</v>
      </c>
      <c r="J46" s="837">
        <v>-313</v>
      </c>
      <c r="K46" s="629">
        <f t="shared" si="1"/>
        <v>16497</v>
      </c>
      <c r="L46" s="626"/>
    </row>
    <row r="47" spans="1:12" ht="28.5">
      <c r="A47" s="222">
        <v>41</v>
      </c>
      <c r="B47" s="205"/>
      <c r="C47" s="206"/>
      <c r="D47" s="184" t="s">
        <v>510</v>
      </c>
      <c r="E47" s="182"/>
      <c r="F47" s="181"/>
      <c r="G47" s="619"/>
      <c r="H47" s="1215"/>
      <c r="I47" s="803"/>
      <c r="J47" s="838"/>
      <c r="K47" s="629"/>
      <c r="L47" s="624"/>
    </row>
    <row r="48" spans="1:12" ht="17.25" customHeight="1">
      <c r="A48" s="222">
        <v>42</v>
      </c>
      <c r="B48" s="205"/>
      <c r="C48" s="206">
        <v>30</v>
      </c>
      <c r="D48" s="187" t="s">
        <v>570</v>
      </c>
      <c r="E48" s="182" t="s">
        <v>27</v>
      </c>
      <c r="F48" s="181">
        <f t="shared" si="0"/>
        <v>0</v>
      </c>
      <c r="G48" s="618"/>
      <c r="H48" s="1214">
        <v>15500</v>
      </c>
      <c r="I48" s="801">
        <v>0</v>
      </c>
      <c r="J48" s="837"/>
      <c r="K48" s="629">
        <f t="shared" si="1"/>
        <v>0</v>
      </c>
      <c r="L48" s="623"/>
    </row>
    <row r="49" spans="1:12" ht="17.25" customHeight="1">
      <c r="A49" s="222">
        <v>43</v>
      </c>
      <c r="B49" s="205"/>
      <c r="C49" s="206">
        <v>31</v>
      </c>
      <c r="D49" s="187" t="s">
        <v>1261</v>
      </c>
      <c r="E49" s="182" t="s">
        <v>27</v>
      </c>
      <c r="F49" s="181">
        <f t="shared" si="0"/>
        <v>3100</v>
      </c>
      <c r="G49" s="618"/>
      <c r="H49" s="1214"/>
      <c r="I49" s="801"/>
      <c r="J49" s="837">
        <v>3100</v>
      </c>
      <c r="K49" s="629">
        <f t="shared" si="1"/>
        <v>3100</v>
      </c>
      <c r="L49" s="623"/>
    </row>
    <row r="50" spans="1:12" ht="14.25">
      <c r="A50" s="222">
        <v>44</v>
      </c>
      <c r="B50" s="205"/>
      <c r="C50" s="206"/>
      <c r="D50" s="184" t="s">
        <v>767</v>
      </c>
      <c r="E50" s="182"/>
      <c r="F50" s="181"/>
      <c r="G50" s="619"/>
      <c r="H50" s="1215"/>
      <c r="I50" s="803"/>
      <c r="J50" s="838"/>
      <c r="K50" s="629"/>
      <c r="L50" s="624"/>
    </row>
    <row r="51" spans="1:13" ht="14.25">
      <c r="A51" s="222">
        <v>45</v>
      </c>
      <c r="B51" s="205"/>
      <c r="C51" s="206">
        <v>32</v>
      </c>
      <c r="D51" s="761" t="s">
        <v>677</v>
      </c>
      <c r="E51" s="210" t="s">
        <v>27</v>
      </c>
      <c r="F51" s="181">
        <f t="shared" si="0"/>
        <v>3759</v>
      </c>
      <c r="G51" s="617"/>
      <c r="H51" s="1212"/>
      <c r="I51" s="181">
        <v>3759</v>
      </c>
      <c r="J51" s="836"/>
      <c r="K51" s="629">
        <f t="shared" si="1"/>
        <v>3759</v>
      </c>
      <c r="L51" s="621"/>
      <c r="M51" s="200"/>
    </row>
    <row r="52" spans="1:13" ht="28.5">
      <c r="A52" s="222">
        <v>46</v>
      </c>
      <c r="B52" s="205"/>
      <c r="C52" s="206">
        <v>33</v>
      </c>
      <c r="D52" s="761" t="s">
        <v>678</v>
      </c>
      <c r="E52" s="210" t="s">
        <v>27</v>
      </c>
      <c r="F52" s="181">
        <f t="shared" si="0"/>
        <v>3466</v>
      </c>
      <c r="G52" s="617"/>
      <c r="H52" s="1212"/>
      <c r="I52" s="181">
        <v>3466</v>
      </c>
      <c r="J52" s="836"/>
      <c r="K52" s="629">
        <f t="shared" si="1"/>
        <v>3466</v>
      </c>
      <c r="L52" s="621"/>
      <c r="M52" s="200"/>
    </row>
    <row r="53" spans="1:12" ht="14.25">
      <c r="A53" s="222">
        <v>47</v>
      </c>
      <c r="B53" s="205"/>
      <c r="C53" s="206"/>
      <c r="D53" s="184" t="s">
        <v>768</v>
      </c>
      <c r="E53" s="182"/>
      <c r="F53" s="181"/>
      <c r="G53" s="619"/>
      <c r="H53" s="1215"/>
      <c r="I53" s="803"/>
      <c r="J53" s="838"/>
      <c r="K53" s="629"/>
      <c r="L53" s="624"/>
    </row>
    <row r="54" spans="1:13" ht="14.25">
      <c r="A54" s="222">
        <v>48</v>
      </c>
      <c r="B54" s="205"/>
      <c r="C54" s="206">
        <v>34</v>
      </c>
      <c r="D54" s="761" t="s">
        <v>1186</v>
      </c>
      <c r="E54" s="210" t="s">
        <v>27</v>
      </c>
      <c r="F54" s="181">
        <f t="shared" si="0"/>
        <v>2769</v>
      </c>
      <c r="G54" s="617"/>
      <c r="H54" s="1212"/>
      <c r="I54" s="181">
        <v>2769</v>
      </c>
      <c r="J54" s="836"/>
      <c r="K54" s="629">
        <f t="shared" si="1"/>
        <v>2769</v>
      </c>
      <c r="L54" s="621"/>
      <c r="M54" s="200"/>
    </row>
    <row r="55" spans="1:254" s="232" customFormat="1" ht="17.25" customHeight="1">
      <c r="A55" s="222">
        <v>49</v>
      </c>
      <c r="B55" s="212"/>
      <c r="C55" s="213"/>
      <c r="D55" s="1216" t="s">
        <v>511</v>
      </c>
      <c r="E55" s="190"/>
      <c r="F55" s="801"/>
      <c r="G55" s="618"/>
      <c r="H55" s="1214"/>
      <c r="I55" s="801"/>
      <c r="J55" s="837"/>
      <c r="K55" s="629"/>
      <c r="L55" s="623"/>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c r="CB55" s="214"/>
      <c r="CC55" s="214"/>
      <c r="CD55" s="214"/>
      <c r="CE55" s="214"/>
      <c r="CF55" s="214"/>
      <c r="CG55" s="214"/>
      <c r="CH55" s="214"/>
      <c r="CI55" s="214"/>
      <c r="CJ55" s="214"/>
      <c r="CK55" s="214"/>
      <c r="CL55" s="214"/>
      <c r="CM55" s="214"/>
      <c r="CN55" s="214"/>
      <c r="CO55" s="214"/>
      <c r="CP55" s="214"/>
      <c r="CQ55" s="214"/>
      <c r="CR55" s="214"/>
      <c r="CS55" s="214"/>
      <c r="CT55" s="214"/>
      <c r="CU55" s="214"/>
      <c r="CV55" s="214"/>
      <c r="CW55" s="214"/>
      <c r="CX55" s="214"/>
      <c r="CY55" s="214"/>
      <c r="CZ55" s="214"/>
      <c r="DA55" s="214"/>
      <c r="DB55" s="214"/>
      <c r="DC55" s="214"/>
      <c r="DD55" s="214"/>
      <c r="DE55" s="214"/>
      <c r="DF55" s="214"/>
      <c r="DG55" s="214"/>
      <c r="DH55" s="214"/>
      <c r="DI55" s="214"/>
      <c r="DJ55" s="214"/>
      <c r="DK55" s="214"/>
      <c r="DL55" s="214"/>
      <c r="DM55" s="214"/>
      <c r="DN55" s="214"/>
      <c r="DO55" s="214"/>
      <c r="DP55" s="214"/>
      <c r="DQ55" s="214"/>
      <c r="DR55" s="214"/>
      <c r="DS55" s="214"/>
      <c r="DT55" s="214"/>
      <c r="DU55" s="214"/>
      <c r="DV55" s="214"/>
      <c r="DW55" s="214"/>
      <c r="DX55" s="214"/>
      <c r="DY55" s="214"/>
      <c r="DZ55" s="214"/>
      <c r="EA55" s="214"/>
      <c r="EB55" s="214"/>
      <c r="EC55" s="214"/>
      <c r="ED55" s="214"/>
      <c r="EE55" s="214"/>
      <c r="EF55" s="214"/>
      <c r="EG55" s="214"/>
      <c r="EH55" s="214"/>
      <c r="EI55" s="214"/>
      <c r="EJ55" s="214"/>
      <c r="EK55" s="214"/>
      <c r="EL55" s="214"/>
      <c r="EM55" s="214"/>
      <c r="EN55" s="214"/>
      <c r="EO55" s="214"/>
      <c r="EP55" s="214"/>
      <c r="EQ55" s="214"/>
      <c r="ER55" s="214"/>
      <c r="ES55" s="214"/>
      <c r="ET55" s="214"/>
      <c r="EU55" s="214"/>
      <c r="EV55" s="214"/>
      <c r="EW55" s="214"/>
      <c r="EX55" s="214"/>
      <c r="EY55" s="214"/>
      <c r="EZ55" s="214"/>
      <c r="FA55" s="214"/>
      <c r="FB55" s="214"/>
      <c r="FC55" s="214"/>
      <c r="FD55" s="214"/>
      <c r="FE55" s="214"/>
      <c r="FF55" s="214"/>
      <c r="FG55" s="214"/>
      <c r="FH55" s="214"/>
      <c r="FI55" s="214"/>
      <c r="FJ55" s="214"/>
      <c r="FK55" s="214"/>
      <c r="FL55" s="214"/>
      <c r="FM55" s="214"/>
      <c r="FN55" s="214"/>
      <c r="FO55" s="214"/>
      <c r="FP55" s="214"/>
      <c r="FQ55" s="214"/>
      <c r="FR55" s="214"/>
      <c r="FS55" s="214"/>
      <c r="FT55" s="214"/>
      <c r="FU55" s="214"/>
      <c r="FV55" s="214"/>
      <c r="FW55" s="214"/>
      <c r="FX55" s="214"/>
      <c r="FY55" s="214"/>
      <c r="FZ55" s="214"/>
      <c r="GA55" s="214"/>
      <c r="GB55" s="214"/>
      <c r="GC55" s="214"/>
      <c r="GD55" s="214"/>
      <c r="GE55" s="214"/>
      <c r="GF55" s="214"/>
      <c r="GG55" s="214"/>
      <c r="GH55" s="214"/>
      <c r="GI55" s="214"/>
      <c r="GJ55" s="214"/>
      <c r="GK55" s="214"/>
      <c r="GL55" s="214"/>
      <c r="GM55" s="214"/>
      <c r="GN55" s="214"/>
      <c r="GO55" s="214"/>
      <c r="GP55" s="214"/>
      <c r="GQ55" s="214"/>
      <c r="GR55" s="214"/>
      <c r="GS55" s="214"/>
      <c r="GT55" s="214"/>
      <c r="GU55" s="214"/>
      <c r="GV55" s="214"/>
      <c r="GW55" s="214"/>
      <c r="GX55" s="214"/>
      <c r="GY55" s="214"/>
      <c r="GZ55" s="214"/>
      <c r="HA55" s="214"/>
      <c r="HB55" s="214"/>
      <c r="HC55" s="214"/>
      <c r="HD55" s="214"/>
      <c r="HE55" s="214"/>
      <c r="HF55" s="214"/>
      <c r="HG55" s="214"/>
      <c r="HH55" s="214"/>
      <c r="HI55" s="214"/>
      <c r="HJ55" s="214"/>
      <c r="HK55" s="214"/>
      <c r="HL55" s="214"/>
      <c r="HM55" s="214"/>
      <c r="HN55" s="214"/>
      <c r="HO55" s="214"/>
      <c r="HP55" s="214"/>
      <c r="HQ55" s="214"/>
      <c r="HR55" s="214"/>
      <c r="HS55" s="214"/>
      <c r="HT55" s="214"/>
      <c r="HU55" s="214"/>
      <c r="HV55" s="214"/>
      <c r="HW55" s="214"/>
      <c r="HX55" s="214"/>
      <c r="HY55" s="214"/>
      <c r="HZ55" s="214"/>
      <c r="IA55" s="214"/>
      <c r="IB55" s="214"/>
      <c r="IC55" s="214"/>
      <c r="ID55" s="214"/>
      <c r="IE55" s="214"/>
      <c r="IF55" s="214"/>
      <c r="IG55" s="214"/>
      <c r="IH55" s="214"/>
      <c r="II55" s="214"/>
      <c r="IJ55" s="214"/>
      <c r="IK55" s="214"/>
      <c r="IL55" s="214"/>
      <c r="IM55" s="214"/>
      <c r="IN55" s="214"/>
      <c r="IO55" s="214"/>
      <c r="IP55" s="214"/>
      <c r="IQ55" s="214"/>
      <c r="IR55" s="214"/>
      <c r="IS55" s="214"/>
      <c r="IT55" s="214"/>
    </row>
    <row r="56" spans="1:13" ht="14.25">
      <c r="A56" s="222">
        <v>50</v>
      </c>
      <c r="B56" s="205"/>
      <c r="C56" s="206">
        <v>35</v>
      </c>
      <c r="D56" s="187" t="s">
        <v>518</v>
      </c>
      <c r="E56" s="182" t="s">
        <v>27</v>
      </c>
      <c r="F56" s="181">
        <f t="shared" si="0"/>
        <v>23095</v>
      </c>
      <c r="G56" s="619"/>
      <c r="H56" s="1215">
        <v>7500</v>
      </c>
      <c r="I56" s="803">
        <v>23460</v>
      </c>
      <c r="J56" s="838">
        <v>-365</v>
      </c>
      <c r="K56" s="629">
        <f t="shared" si="1"/>
        <v>23095</v>
      </c>
      <c r="L56" s="624"/>
      <c r="M56" s="200"/>
    </row>
    <row r="57" spans="1:13" ht="14.25">
      <c r="A57" s="222">
        <v>51</v>
      </c>
      <c r="B57" s="205"/>
      <c r="C57" s="206">
        <v>36</v>
      </c>
      <c r="D57" s="187" t="s">
        <v>519</v>
      </c>
      <c r="E57" s="182" t="s">
        <v>27</v>
      </c>
      <c r="F57" s="181">
        <f t="shared" si="0"/>
        <v>2806</v>
      </c>
      <c r="G57" s="619"/>
      <c r="H57" s="1215">
        <v>2900</v>
      </c>
      <c r="I57" s="803">
        <v>2895</v>
      </c>
      <c r="J57" s="838">
        <v>-89</v>
      </c>
      <c r="K57" s="629">
        <f t="shared" si="1"/>
        <v>2806</v>
      </c>
      <c r="L57" s="624"/>
      <c r="M57" s="200"/>
    </row>
    <row r="58" spans="1:12" ht="28.5">
      <c r="A58" s="222">
        <v>52</v>
      </c>
      <c r="B58" s="205"/>
      <c r="C58" s="206"/>
      <c r="D58" s="184" t="s">
        <v>512</v>
      </c>
      <c r="E58" s="182"/>
      <c r="F58" s="181"/>
      <c r="G58" s="619"/>
      <c r="H58" s="1215"/>
      <c r="I58" s="803"/>
      <c r="J58" s="838"/>
      <c r="K58" s="629"/>
      <c r="L58" s="624"/>
    </row>
    <row r="59" spans="1:13" ht="48.75" customHeight="1">
      <c r="A59" s="222">
        <v>53</v>
      </c>
      <c r="B59" s="205"/>
      <c r="C59" s="206">
        <v>37</v>
      </c>
      <c r="D59" s="187" t="s">
        <v>856</v>
      </c>
      <c r="E59" s="182" t="s">
        <v>27</v>
      </c>
      <c r="F59" s="839">
        <f t="shared" si="0"/>
        <v>26966</v>
      </c>
      <c r="G59" s="619"/>
      <c r="H59" s="1213">
        <v>12500</v>
      </c>
      <c r="I59" s="839">
        <v>27340</v>
      </c>
      <c r="J59" s="944">
        <v>-374</v>
      </c>
      <c r="K59" s="942">
        <f t="shared" si="1"/>
        <v>26966</v>
      </c>
      <c r="L59" s="655"/>
      <c r="M59" s="200"/>
    </row>
    <row r="60" spans="1:12" ht="14.25">
      <c r="A60" s="222">
        <v>54</v>
      </c>
      <c r="B60" s="205"/>
      <c r="C60" s="206"/>
      <c r="D60" s="184" t="s">
        <v>229</v>
      </c>
      <c r="E60" s="182"/>
      <c r="F60" s="181"/>
      <c r="G60" s="619"/>
      <c r="H60" s="1215"/>
      <c r="I60" s="803"/>
      <c r="J60" s="838"/>
      <c r="K60" s="629"/>
      <c r="L60" s="624"/>
    </row>
    <row r="61" spans="1:12" ht="14.25">
      <c r="A61" s="222">
        <v>55</v>
      </c>
      <c r="B61" s="205"/>
      <c r="C61" s="206">
        <v>38</v>
      </c>
      <c r="D61" s="187" t="s">
        <v>520</v>
      </c>
      <c r="E61" s="182" t="s">
        <v>27</v>
      </c>
      <c r="F61" s="181">
        <f t="shared" si="0"/>
        <v>12467</v>
      </c>
      <c r="G61" s="619">
        <v>6467</v>
      </c>
      <c r="H61" s="1215">
        <v>6000</v>
      </c>
      <c r="I61" s="803">
        <v>6000</v>
      </c>
      <c r="J61" s="838"/>
      <c r="K61" s="629">
        <f t="shared" si="1"/>
        <v>6000</v>
      </c>
      <c r="L61" s="624"/>
    </row>
    <row r="62" spans="1:12" ht="14.25">
      <c r="A62" s="222">
        <v>56</v>
      </c>
      <c r="B62" s="205"/>
      <c r="C62" s="206"/>
      <c r="D62" s="184" t="s">
        <v>680</v>
      </c>
      <c r="E62" s="182"/>
      <c r="F62" s="181"/>
      <c r="G62" s="619"/>
      <c r="H62" s="1215"/>
      <c r="I62" s="803"/>
      <c r="J62" s="838"/>
      <c r="K62" s="629"/>
      <c r="L62" s="624"/>
    </row>
    <row r="63" spans="1:13" ht="28.5">
      <c r="A63" s="222">
        <v>57</v>
      </c>
      <c r="B63" s="205"/>
      <c r="C63" s="206">
        <v>39</v>
      </c>
      <c r="D63" s="761" t="s">
        <v>681</v>
      </c>
      <c r="E63" s="210" t="s">
        <v>27</v>
      </c>
      <c r="F63" s="181">
        <f aca="true" t="shared" si="2" ref="F63:F93">SUM(G63+K63+L63)</f>
        <v>4400</v>
      </c>
      <c r="G63" s="617">
        <v>460</v>
      </c>
      <c r="H63" s="1212"/>
      <c r="I63" s="181">
        <v>3940</v>
      </c>
      <c r="J63" s="836"/>
      <c r="K63" s="629">
        <f aca="true" t="shared" si="3" ref="K63:K95">SUM(I63:J63)</f>
        <v>3940</v>
      </c>
      <c r="L63" s="621"/>
      <c r="M63" s="200"/>
    </row>
    <row r="64" spans="1:12" ht="14.25">
      <c r="A64" s="222">
        <v>58</v>
      </c>
      <c r="B64" s="205"/>
      <c r="C64" s="206"/>
      <c r="D64" s="184" t="s">
        <v>36</v>
      </c>
      <c r="E64" s="182"/>
      <c r="F64" s="181"/>
      <c r="G64" s="619"/>
      <c r="H64" s="1215"/>
      <c r="I64" s="803"/>
      <c r="J64" s="838"/>
      <c r="K64" s="629"/>
      <c r="L64" s="624"/>
    </row>
    <row r="65" spans="1:13" ht="28.5">
      <c r="A65" s="222">
        <v>59</v>
      </c>
      <c r="B65" s="205"/>
      <c r="C65" s="206">
        <v>40</v>
      </c>
      <c r="D65" s="761" t="s">
        <v>682</v>
      </c>
      <c r="E65" s="210" t="s">
        <v>27</v>
      </c>
      <c r="F65" s="839">
        <f t="shared" si="2"/>
        <v>508</v>
      </c>
      <c r="G65" s="943"/>
      <c r="H65" s="1213"/>
      <c r="I65" s="839">
        <v>0</v>
      </c>
      <c r="J65" s="944">
        <v>508</v>
      </c>
      <c r="K65" s="942">
        <f t="shared" si="3"/>
        <v>508</v>
      </c>
      <c r="L65" s="621"/>
      <c r="M65" s="200"/>
    </row>
    <row r="66" spans="1:13" ht="14.25">
      <c r="A66" s="222">
        <v>60</v>
      </c>
      <c r="B66" s="205"/>
      <c r="C66" s="206">
        <v>41</v>
      </c>
      <c r="D66" s="761" t="s">
        <v>683</v>
      </c>
      <c r="E66" s="210" t="s">
        <v>27</v>
      </c>
      <c r="F66" s="181">
        <f t="shared" si="2"/>
        <v>667</v>
      </c>
      <c r="G66" s="617"/>
      <c r="H66" s="1212"/>
      <c r="I66" s="181">
        <v>667</v>
      </c>
      <c r="J66" s="836"/>
      <c r="K66" s="629">
        <f t="shared" si="3"/>
        <v>667</v>
      </c>
      <c r="L66" s="621"/>
      <c r="M66" s="200"/>
    </row>
    <row r="67" spans="1:13" ht="14.25">
      <c r="A67" s="222">
        <v>61</v>
      </c>
      <c r="B67" s="205"/>
      <c r="C67" s="206">
        <v>42</v>
      </c>
      <c r="D67" s="761" t="s">
        <v>684</v>
      </c>
      <c r="E67" s="210" t="s">
        <v>27</v>
      </c>
      <c r="F67" s="181">
        <f t="shared" si="2"/>
        <v>978</v>
      </c>
      <c r="G67" s="617"/>
      <c r="H67" s="1212"/>
      <c r="I67" s="181">
        <v>0</v>
      </c>
      <c r="J67" s="836">
        <v>978</v>
      </c>
      <c r="K67" s="629">
        <f t="shared" si="3"/>
        <v>978</v>
      </c>
      <c r="L67" s="621"/>
      <c r="M67" s="200"/>
    </row>
    <row r="68" spans="1:12" ht="14.25">
      <c r="A68" s="222">
        <v>62</v>
      </c>
      <c r="B68" s="205"/>
      <c r="C68" s="206"/>
      <c r="D68" s="184" t="s">
        <v>228</v>
      </c>
      <c r="E68" s="182"/>
      <c r="F68" s="181"/>
      <c r="G68" s="619"/>
      <c r="H68" s="1215"/>
      <c r="I68" s="803"/>
      <c r="J68" s="838"/>
      <c r="K68" s="629"/>
      <c r="L68" s="624"/>
    </row>
    <row r="69" spans="1:12" ht="28.5">
      <c r="A69" s="222">
        <v>63</v>
      </c>
      <c r="B69" s="205"/>
      <c r="C69" s="206">
        <v>43</v>
      </c>
      <c r="D69" s="187" t="s">
        <v>513</v>
      </c>
      <c r="E69" s="182" t="s">
        <v>27</v>
      </c>
      <c r="F69" s="839">
        <f t="shared" si="2"/>
        <v>0</v>
      </c>
      <c r="G69" s="943"/>
      <c r="H69" s="1213">
        <v>2100</v>
      </c>
      <c r="I69" s="839">
        <v>0</v>
      </c>
      <c r="J69" s="944"/>
      <c r="K69" s="942">
        <f t="shared" si="3"/>
        <v>0</v>
      </c>
      <c r="L69" s="624"/>
    </row>
    <row r="70" spans="1:12" ht="14.25">
      <c r="A70" s="222">
        <v>64</v>
      </c>
      <c r="B70" s="205"/>
      <c r="C70" s="206"/>
      <c r="D70" s="184" t="s">
        <v>37</v>
      </c>
      <c r="E70" s="182"/>
      <c r="F70" s="181"/>
      <c r="G70" s="619"/>
      <c r="H70" s="1215"/>
      <c r="I70" s="803"/>
      <c r="J70" s="838"/>
      <c r="K70" s="629"/>
      <c r="L70" s="624"/>
    </row>
    <row r="71" spans="1:12" ht="14.25">
      <c r="A71" s="222">
        <v>65</v>
      </c>
      <c r="B71" s="205"/>
      <c r="C71" s="206">
        <v>44</v>
      </c>
      <c r="D71" s="191" t="s">
        <v>514</v>
      </c>
      <c r="E71" s="182" t="s">
        <v>27</v>
      </c>
      <c r="F71" s="181">
        <f t="shared" si="2"/>
        <v>5900</v>
      </c>
      <c r="G71" s="619"/>
      <c r="H71" s="1215">
        <v>15000</v>
      </c>
      <c r="I71" s="803">
        <v>5900</v>
      </c>
      <c r="J71" s="838"/>
      <c r="K71" s="629">
        <f t="shared" si="3"/>
        <v>5900</v>
      </c>
      <c r="L71" s="624"/>
    </row>
    <row r="72" spans="1:13" ht="28.5">
      <c r="A72" s="222">
        <v>66</v>
      </c>
      <c r="B72" s="205"/>
      <c r="C72" s="206">
        <v>45</v>
      </c>
      <c r="D72" s="761" t="s">
        <v>685</v>
      </c>
      <c r="E72" s="210" t="s">
        <v>27</v>
      </c>
      <c r="F72" s="181">
        <f t="shared" si="2"/>
        <v>2070</v>
      </c>
      <c r="G72" s="617">
        <v>170</v>
      </c>
      <c r="H72" s="1212"/>
      <c r="I72" s="181">
        <v>1900</v>
      </c>
      <c r="J72" s="836"/>
      <c r="K72" s="629">
        <f t="shared" si="3"/>
        <v>1900</v>
      </c>
      <c r="L72" s="621"/>
      <c r="M72" s="200"/>
    </row>
    <row r="73" spans="1:12" ht="14.25">
      <c r="A73" s="222">
        <v>67</v>
      </c>
      <c r="B73" s="205"/>
      <c r="C73" s="206"/>
      <c r="D73" s="184" t="s">
        <v>239</v>
      </c>
      <c r="E73" s="182"/>
      <c r="F73" s="181"/>
      <c r="G73" s="619"/>
      <c r="H73" s="1215"/>
      <c r="I73" s="803"/>
      <c r="J73" s="838"/>
      <c r="K73" s="629"/>
      <c r="L73" s="624"/>
    </row>
    <row r="74" spans="1:12" ht="14.25">
      <c r="A74" s="222">
        <v>68</v>
      </c>
      <c r="B74" s="205"/>
      <c r="C74" s="206">
        <v>46</v>
      </c>
      <c r="D74" s="187" t="s">
        <v>566</v>
      </c>
      <c r="E74" s="182" t="s">
        <v>27</v>
      </c>
      <c r="F74" s="181">
        <f t="shared" si="2"/>
        <v>0</v>
      </c>
      <c r="G74" s="618"/>
      <c r="H74" s="1214">
        <v>350</v>
      </c>
      <c r="I74" s="801">
        <v>0</v>
      </c>
      <c r="J74" s="837"/>
      <c r="K74" s="629">
        <f t="shared" si="3"/>
        <v>0</v>
      </c>
      <c r="L74" s="624"/>
    </row>
    <row r="75" spans="1:12" ht="14.25">
      <c r="A75" s="222">
        <v>69</v>
      </c>
      <c r="B75" s="205"/>
      <c r="C75" s="206">
        <v>47</v>
      </c>
      <c r="D75" s="187" t="s">
        <v>521</v>
      </c>
      <c r="E75" s="182" t="s">
        <v>27</v>
      </c>
      <c r="F75" s="181">
        <f t="shared" si="2"/>
        <v>10000</v>
      </c>
      <c r="G75" s="619"/>
      <c r="H75" s="1215">
        <v>5000</v>
      </c>
      <c r="I75" s="803">
        <v>10000</v>
      </c>
      <c r="J75" s="838"/>
      <c r="K75" s="629">
        <f t="shared" si="3"/>
        <v>10000</v>
      </c>
      <c r="L75" s="624"/>
    </row>
    <row r="76" spans="1:13" ht="28.5">
      <c r="A76" s="222">
        <v>70</v>
      </c>
      <c r="B76" s="205"/>
      <c r="C76" s="206">
        <v>48</v>
      </c>
      <c r="D76" s="761" t="s">
        <v>686</v>
      </c>
      <c r="E76" s="210" t="s">
        <v>27</v>
      </c>
      <c r="F76" s="839">
        <f t="shared" si="2"/>
        <v>1000</v>
      </c>
      <c r="G76" s="943"/>
      <c r="H76" s="1213"/>
      <c r="I76" s="839">
        <v>1000</v>
      </c>
      <c r="J76" s="944"/>
      <c r="K76" s="942">
        <f t="shared" si="3"/>
        <v>1000</v>
      </c>
      <c r="L76" s="621"/>
      <c r="M76" s="200"/>
    </row>
    <row r="77" spans="1:13" ht="28.5">
      <c r="A77" s="222">
        <v>71</v>
      </c>
      <c r="B77" s="205"/>
      <c r="C77" s="206">
        <v>49</v>
      </c>
      <c r="D77" s="761" t="s">
        <v>687</v>
      </c>
      <c r="E77" s="210" t="s">
        <v>27</v>
      </c>
      <c r="F77" s="181">
        <f t="shared" si="2"/>
        <v>2871</v>
      </c>
      <c r="G77" s="617"/>
      <c r="H77" s="1212"/>
      <c r="I77" s="181">
        <v>2871</v>
      </c>
      <c r="J77" s="836"/>
      <c r="K77" s="629">
        <f t="shared" si="3"/>
        <v>2871</v>
      </c>
      <c r="L77" s="621"/>
      <c r="M77" s="200"/>
    </row>
    <row r="78" spans="1:13" ht="14.25">
      <c r="A78" s="222">
        <v>72</v>
      </c>
      <c r="B78" s="205"/>
      <c r="C78" s="206">
        <v>50</v>
      </c>
      <c r="D78" s="761" t="s">
        <v>688</v>
      </c>
      <c r="E78" s="210" t="s">
        <v>27</v>
      </c>
      <c r="F78" s="181">
        <f t="shared" si="2"/>
        <v>3467</v>
      </c>
      <c r="G78" s="617"/>
      <c r="H78" s="1212"/>
      <c r="I78" s="181">
        <v>3467</v>
      </c>
      <c r="J78" s="836"/>
      <c r="K78" s="629">
        <f t="shared" si="3"/>
        <v>3467</v>
      </c>
      <c r="L78" s="621"/>
      <c r="M78" s="200"/>
    </row>
    <row r="79" spans="1:13" ht="28.5">
      <c r="A79" s="222">
        <v>73</v>
      </c>
      <c r="B79" s="205"/>
      <c r="C79" s="206">
        <v>51</v>
      </c>
      <c r="D79" s="761" t="s">
        <v>689</v>
      </c>
      <c r="E79" s="210" t="s">
        <v>27</v>
      </c>
      <c r="F79" s="839">
        <f t="shared" si="2"/>
        <v>2966</v>
      </c>
      <c r="G79" s="943"/>
      <c r="H79" s="1213"/>
      <c r="I79" s="839">
        <v>2966</v>
      </c>
      <c r="J79" s="944"/>
      <c r="K79" s="942">
        <f t="shared" si="3"/>
        <v>2966</v>
      </c>
      <c r="L79" s="621"/>
      <c r="M79" s="200"/>
    </row>
    <row r="80" spans="1:12" ht="19.5" customHeight="1">
      <c r="A80" s="222">
        <v>74</v>
      </c>
      <c r="B80" s="205"/>
      <c r="C80" s="206"/>
      <c r="D80" s="184" t="s">
        <v>690</v>
      </c>
      <c r="E80" s="182"/>
      <c r="F80" s="181"/>
      <c r="G80" s="619"/>
      <c r="H80" s="1215"/>
      <c r="I80" s="803"/>
      <c r="J80" s="838"/>
      <c r="K80" s="629"/>
      <c r="L80" s="624"/>
    </row>
    <row r="81" spans="1:13" ht="28.5">
      <c r="A81" s="222">
        <v>75</v>
      </c>
      <c r="B81" s="205"/>
      <c r="C81" s="206">
        <v>52</v>
      </c>
      <c r="D81" s="761" t="s">
        <v>691</v>
      </c>
      <c r="E81" s="210" t="s">
        <v>27</v>
      </c>
      <c r="F81" s="181">
        <f t="shared" si="2"/>
        <v>381</v>
      </c>
      <c r="G81" s="617"/>
      <c r="H81" s="1212"/>
      <c r="I81" s="181">
        <v>460</v>
      </c>
      <c r="J81" s="836">
        <v>-79</v>
      </c>
      <c r="K81" s="629">
        <f t="shared" si="3"/>
        <v>381</v>
      </c>
      <c r="L81" s="621"/>
      <c r="M81" s="200"/>
    </row>
    <row r="82" spans="1:12" ht="14.25">
      <c r="A82" s="222">
        <v>76</v>
      </c>
      <c r="B82" s="205"/>
      <c r="C82" s="206"/>
      <c r="D82" s="184" t="s">
        <v>692</v>
      </c>
      <c r="E82" s="182"/>
      <c r="F82" s="181"/>
      <c r="G82" s="619"/>
      <c r="H82" s="1215"/>
      <c r="I82" s="803"/>
      <c r="J82" s="838"/>
      <c r="K82" s="629"/>
      <c r="L82" s="624"/>
    </row>
    <row r="83" spans="1:13" ht="14.25">
      <c r="A83" s="222">
        <v>77</v>
      </c>
      <c r="B83" s="205"/>
      <c r="C83" s="206">
        <v>53</v>
      </c>
      <c r="D83" s="761" t="s">
        <v>693</v>
      </c>
      <c r="E83" s="210" t="s">
        <v>27</v>
      </c>
      <c r="F83" s="181">
        <f t="shared" si="2"/>
        <v>1981</v>
      </c>
      <c r="G83" s="617"/>
      <c r="H83" s="1212"/>
      <c r="I83" s="181">
        <v>1981</v>
      </c>
      <c r="J83" s="836"/>
      <c r="K83" s="629">
        <f t="shared" si="3"/>
        <v>1981</v>
      </c>
      <c r="L83" s="621"/>
      <c r="M83" s="200"/>
    </row>
    <row r="84" spans="1:12" ht="14.25">
      <c r="A84" s="222">
        <v>78</v>
      </c>
      <c r="B84" s="205"/>
      <c r="C84" s="206"/>
      <c r="D84" s="184" t="s">
        <v>694</v>
      </c>
      <c r="E84" s="182"/>
      <c r="F84" s="181"/>
      <c r="G84" s="619"/>
      <c r="H84" s="1215"/>
      <c r="I84" s="803"/>
      <c r="J84" s="838"/>
      <c r="K84" s="629"/>
      <c r="L84" s="624"/>
    </row>
    <row r="85" spans="1:13" ht="29.25" customHeight="1">
      <c r="A85" s="222">
        <v>79</v>
      </c>
      <c r="B85" s="205"/>
      <c r="C85" s="206">
        <v>54</v>
      </c>
      <c r="D85" s="761" t="s">
        <v>857</v>
      </c>
      <c r="E85" s="210" t="s">
        <v>27</v>
      </c>
      <c r="F85" s="181">
        <f t="shared" si="2"/>
        <v>920</v>
      </c>
      <c r="G85" s="617">
        <v>815</v>
      </c>
      <c r="H85" s="1212"/>
      <c r="I85" s="181">
        <v>105</v>
      </c>
      <c r="J85" s="836"/>
      <c r="K85" s="629">
        <f t="shared" si="3"/>
        <v>105</v>
      </c>
      <c r="L85" s="621"/>
      <c r="M85" s="200"/>
    </row>
    <row r="86" spans="1:12" ht="14.25">
      <c r="A86" s="222">
        <v>80</v>
      </c>
      <c r="B86" s="205"/>
      <c r="C86" s="206"/>
      <c r="D86" s="184" t="s">
        <v>38</v>
      </c>
      <c r="E86" s="182"/>
      <c r="F86" s="181"/>
      <c r="G86" s="619"/>
      <c r="H86" s="1215"/>
      <c r="I86" s="803"/>
      <c r="J86" s="838"/>
      <c r="K86" s="629"/>
      <c r="L86" s="624"/>
    </row>
    <row r="87" spans="1:12" ht="14.25">
      <c r="A87" s="222">
        <v>81</v>
      </c>
      <c r="B87" s="205"/>
      <c r="C87" s="206">
        <v>55</v>
      </c>
      <c r="D87" s="187" t="s">
        <v>515</v>
      </c>
      <c r="E87" s="182" t="s">
        <v>27</v>
      </c>
      <c r="F87" s="181">
        <f t="shared" si="2"/>
        <v>0</v>
      </c>
      <c r="G87" s="619"/>
      <c r="H87" s="1215">
        <v>5000</v>
      </c>
      <c r="I87" s="803">
        <v>0</v>
      </c>
      <c r="J87" s="837"/>
      <c r="K87" s="629">
        <f t="shared" si="3"/>
        <v>0</v>
      </c>
      <c r="L87" s="624"/>
    </row>
    <row r="88" spans="1:12" ht="14.25">
      <c r="A88" s="222">
        <v>82</v>
      </c>
      <c r="B88" s="205"/>
      <c r="C88" s="206">
        <v>56</v>
      </c>
      <c r="D88" s="187" t="s">
        <v>516</v>
      </c>
      <c r="E88" s="182" t="s">
        <v>27</v>
      </c>
      <c r="F88" s="181">
        <f t="shared" si="2"/>
        <v>2500</v>
      </c>
      <c r="G88" s="619"/>
      <c r="H88" s="1215">
        <v>2500</v>
      </c>
      <c r="I88" s="803">
        <v>2500</v>
      </c>
      <c r="J88" s="838"/>
      <c r="K88" s="629">
        <f t="shared" si="3"/>
        <v>2500</v>
      </c>
      <c r="L88" s="624"/>
    </row>
    <row r="89" spans="1:12" ht="28.5">
      <c r="A89" s="222">
        <v>83</v>
      </c>
      <c r="B89" s="205"/>
      <c r="C89" s="206">
        <v>57</v>
      </c>
      <c r="D89" s="187" t="s">
        <v>522</v>
      </c>
      <c r="E89" s="182" t="s">
        <v>27</v>
      </c>
      <c r="F89" s="760">
        <f t="shared" si="2"/>
        <v>2300</v>
      </c>
      <c r="G89" s="945"/>
      <c r="H89" s="990">
        <v>2300</v>
      </c>
      <c r="I89" s="760">
        <v>2300</v>
      </c>
      <c r="J89" s="946"/>
      <c r="K89" s="947">
        <f t="shared" si="3"/>
        <v>2300</v>
      </c>
      <c r="L89" s="624"/>
    </row>
    <row r="90" spans="1:12" ht="14.25">
      <c r="A90" s="222">
        <v>84</v>
      </c>
      <c r="B90" s="215"/>
      <c r="C90" s="206">
        <v>58</v>
      </c>
      <c r="D90" s="192" t="s">
        <v>517</v>
      </c>
      <c r="E90" s="193" t="s">
        <v>27</v>
      </c>
      <c r="F90" s="181">
        <f t="shared" si="2"/>
        <v>850</v>
      </c>
      <c r="G90" s="620"/>
      <c r="H90" s="1217">
        <v>850</v>
      </c>
      <c r="I90" s="840">
        <v>850</v>
      </c>
      <c r="J90" s="841"/>
      <c r="K90" s="629">
        <f t="shared" si="3"/>
        <v>850</v>
      </c>
      <c r="L90" s="627"/>
    </row>
    <row r="91" spans="1:13" ht="14.25">
      <c r="A91" s="222">
        <v>85</v>
      </c>
      <c r="B91" s="205"/>
      <c r="C91" s="206">
        <v>59</v>
      </c>
      <c r="D91" s="761" t="s">
        <v>679</v>
      </c>
      <c r="E91" s="210" t="s">
        <v>27</v>
      </c>
      <c r="F91" s="181">
        <f t="shared" si="2"/>
        <v>9933</v>
      </c>
      <c r="G91" s="617"/>
      <c r="H91" s="1212"/>
      <c r="I91" s="181">
        <v>9933</v>
      </c>
      <c r="J91" s="836"/>
      <c r="K91" s="629">
        <f t="shared" si="3"/>
        <v>9933</v>
      </c>
      <c r="L91" s="621"/>
      <c r="M91" s="200"/>
    </row>
    <row r="92" spans="1:13" ht="28.5">
      <c r="A92" s="222">
        <v>86</v>
      </c>
      <c r="B92" s="205"/>
      <c r="C92" s="206">
        <v>60</v>
      </c>
      <c r="D92" s="761" t="s">
        <v>695</v>
      </c>
      <c r="E92" s="210" t="s">
        <v>27</v>
      </c>
      <c r="F92" s="839">
        <f t="shared" si="2"/>
        <v>3295</v>
      </c>
      <c r="G92" s="943"/>
      <c r="H92" s="1213"/>
      <c r="I92" s="839">
        <v>3295</v>
      </c>
      <c r="J92" s="944"/>
      <c r="K92" s="942">
        <f t="shared" si="3"/>
        <v>3295</v>
      </c>
      <c r="L92" s="621"/>
      <c r="M92" s="200"/>
    </row>
    <row r="93" spans="1:13" ht="14.25">
      <c r="A93" s="222">
        <v>87</v>
      </c>
      <c r="B93" s="205"/>
      <c r="C93" s="206">
        <v>61</v>
      </c>
      <c r="D93" s="761" t="s">
        <v>696</v>
      </c>
      <c r="E93" s="210" t="s">
        <v>27</v>
      </c>
      <c r="F93" s="181">
        <f t="shared" si="2"/>
        <v>1160</v>
      </c>
      <c r="G93" s="617"/>
      <c r="H93" s="1212"/>
      <c r="I93" s="181">
        <v>1160</v>
      </c>
      <c r="J93" s="836"/>
      <c r="K93" s="629">
        <f t="shared" si="3"/>
        <v>1160</v>
      </c>
      <c r="L93" s="621"/>
      <c r="M93" s="200"/>
    </row>
    <row r="94" spans="1:13" ht="28.5">
      <c r="A94" s="222">
        <v>88</v>
      </c>
      <c r="B94" s="205"/>
      <c r="C94" s="206">
        <v>62</v>
      </c>
      <c r="D94" s="761" t="s">
        <v>697</v>
      </c>
      <c r="E94" s="210" t="s">
        <v>27</v>
      </c>
      <c r="F94" s="839">
        <f>SUM(G94+K94+L94)</f>
        <v>1112</v>
      </c>
      <c r="G94" s="943"/>
      <c r="H94" s="1213"/>
      <c r="I94" s="839">
        <v>1112</v>
      </c>
      <c r="J94" s="944"/>
      <c r="K94" s="942">
        <f t="shared" si="3"/>
        <v>1112</v>
      </c>
      <c r="L94" s="621"/>
      <c r="M94" s="200"/>
    </row>
    <row r="95" spans="1:254" s="233" customFormat="1" ht="24" customHeight="1" thickBot="1">
      <c r="A95" s="222">
        <v>89</v>
      </c>
      <c r="B95" s="802"/>
      <c r="C95" s="210">
        <v>63</v>
      </c>
      <c r="D95" s="658" t="s">
        <v>698</v>
      </c>
      <c r="E95" s="210" t="s">
        <v>27</v>
      </c>
      <c r="F95" s="839">
        <f>SUM(G95+K95+L95)</f>
        <v>1483</v>
      </c>
      <c r="G95" s="943"/>
      <c r="H95" s="1213"/>
      <c r="I95" s="839">
        <v>1483</v>
      </c>
      <c r="J95" s="944"/>
      <c r="K95" s="942">
        <f t="shared" si="3"/>
        <v>1483</v>
      </c>
      <c r="L95" s="624"/>
      <c r="M95" s="804"/>
      <c r="N95" s="223"/>
      <c r="O95" s="223"/>
      <c r="P95" s="223"/>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c r="BB95" s="223"/>
      <c r="BC95" s="223"/>
      <c r="BD95" s="223"/>
      <c r="BE95" s="223"/>
      <c r="BF95" s="223"/>
      <c r="BG95" s="223"/>
      <c r="BH95" s="223"/>
      <c r="BI95" s="223"/>
      <c r="BJ95" s="223"/>
      <c r="BK95" s="223"/>
      <c r="BL95" s="223"/>
      <c r="BM95" s="223"/>
      <c r="BN95" s="223"/>
      <c r="BO95" s="223"/>
      <c r="BP95" s="223"/>
      <c r="BQ95" s="223"/>
      <c r="BR95" s="223"/>
      <c r="BS95" s="223"/>
      <c r="BT95" s="223"/>
      <c r="BU95" s="223"/>
      <c r="BV95" s="223"/>
      <c r="BW95" s="223"/>
      <c r="BX95" s="223"/>
      <c r="BY95" s="223"/>
      <c r="BZ95" s="223"/>
      <c r="CA95" s="223"/>
      <c r="CB95" s="223"/>
      <c r="CC95" s="223"/>
      <c r="CD95" s="223"/>
      <c r="CE95" s="223"/>
      <c r="CF95" s="223"/>
      <c r="CG95" s="223"/>
      <c r="CH95" s="223"/>
      <c r="CI95" s="223"/>
      <c r="CJ95" s="223"/>
      <c r="CK95" s="223"/>
      <c r="CL95" s="223"/>
      <c r="CM95" s="223"/>
      <c r="CN95" s="223"/>
      <c r="CO95" s="223"/>
      <c r="CP95" s="223"/>
      <c r="CQ95" s="223"/>
      <c r="CR95" s="223"/>
      <c r="CS95" s="223"/>
      <c r="CT95" s="223"/>
      <c r="CU95" s="223"/>
      <c r="CV95" s="223"/>
      <c r="CW95" s="223"/>
      <c r="CX95" s="223"/>
      <c r="CY95" s="223"/>
      <c r="CZ95" s="223"/>
      <c r="DA95" s="223"/>
      <c r="DB95" s="223"/>
      <c r="DC95" s="223"/>
      <c r="DD95" s="223"/>
      <c r="DE95" s="223"/>
      <c r="DF95" s="223"/>
      <c r="DG95" s="223"/>
      <c r="DH95" s="223"/>
      <c r="DI95" s="223"/>
      <c r="DJ95" s="223"/>
      <c r="DK95" s="223"/>
      <c r="DL95" s="223"/>
      <c r="DM95" s="223"/>
      <c r="DN95" s="223"/>
      <c r="DO95" s="223"/>
      <c r="DP95" s="223"/>
      <c r="DQ95" s="223"/>
      <c r="DR95" s="223"/>
      <c r="DS95" s="223"/>
      <c r="DT95" s="223"/>
      <c r="DU95" s="223"/>
      <c r="DV95" s="223"/>
      <c r="DW95" s="223"/>
      <c r="DX95" s="223"/>
      <c r="DY95" s="223"/>
      <c r="DZ95" s="223"/>
      <c r="EA95" s="223"/>
      <c r="EB95" s="223"/>
      <c r="EC95" s="223"/>
      <c r="ED95" s="223"/>
      <c r="EE95" s="223"/>
      <c r="EF95" s="223"/>
      <c r="EG95" s="223"/>
      <c r="EH95" s="223"/>
      <c r="EI95" s="223"/>
      <c r="EJ95" s="223"/>
      <c r="EK95" s="223"/>
      <c r="EL95" s="223"/>
      <c r="EM95" s="223"/>
      <c r="EN95" s="223"/>
      <c r="EO95" s="223"/>
      <c r="EP95" s="223"/>
      <c r="EQ95" s="223"/>
      <c r="ER95" s="223"/>
      <c r="ES95" s="223"/>
      <c r="ET95" s="223"/>
      <c r="EU95" s="223"/>
      <c r="EV95" s="223"/>
      <c r="EW95" s="223"/>
      <c r="EX95" s="223"/>
      <c r="EY95" s="223"/>
      <c r="EZ95" s="223"/>
      <c r="FA95" s="223"/>
      <c r="FB95" s="223"/>
      <c r="FC95" s="223"/>
      <c r="FD95" s="223"/>
      <c r="FE95" s="223"/>
      <c r="FF95" s="223"/>
      <c r="FG95" s="223"/>
      <c r="FH95" s="223"/>
      <c r="FI95" s="223"/>
      <c r="FJ95" s="223"/>
      <c r="FK95" s="223"/>
      <c r="FL95" s="223"/>
      <c r="FM95" s="223"/>
      <c r="FN95" s="223"/>
      <c r="FO95" s="223"/>
      <c r="FP95" s="223"/>
      <c r="FQ95" s="223"/>
      <c r="FR95" s="223"/>
      <c r="FS95" s="223"/>
      <c r="FT95" s="223"/>
      <c r="FU95" s="223"/>
      <c r="FV95" s="223"/>
      <c r="FW95" s="223"/>
      <c r="FX95" s="223"/>
      <c r="FY95" s="223"/>
      <c r="FZ95" s="223"/>
      <c r="GA95" s="223"/>
      <c r="GB95" s="223"/>
      <c r="GC95" s="223"/>
      <c r="GD95" s="223"/>
      <c r="GE95" s="223"/>
      <c r="GF95" s="223"/>
      <c r="GG95" s="223"/>
      <c r="GH95" s="223"/>
      <c r="GI95" s="223"/>
      <c r="GJ95" s="223"/>
      <c r="GK95" s="223"/>
      <c r="GL95" s="223"/>
      <c r="GM95" s="223"/>
      <c r="GN95" s="223"/>
      <c r="GO95" s="223"/>
      <c r="GP95" s="223"/>
      <c r="GQ95" s="223"/>
      <c r="GR95" s="223"/>
      <c r="GS95" s="223"/>
      <c r="GT95" s="223"/>
      <c r="GU95" s="223"/>
      <c r="GV95" s="223"/>
      <c r="GW95" s="223"/>
      <c r="GX95" s="223"/>
      <c r="GY95" s="223"/>
      <c r="GZ95" s="223"/>
      <c r="HA95" s="223"/>
      <c r="HB95" s="223"/>
      <c r="HC95" s="223"/>
      <c r="HD95" s="223"/>
      <c r="HE95" s="223"/>
      <c r="HF95" s="223"/>
      <c r="HG95" s="223"/>
      <c r="HH95" s="223"/>
      <c r="HI95" s="223"/>
      <c r="HJ95" s="223"/>
      <c r="HK95" s="223"/>
      <c r="HL95" s="223"/>
      <c r="HM95" s="223"/>
      <c r="HN95" s="223"/>
      <c r="HO95" s="223"/>
      <c r="HP95" s="223"/>
      <c r="HQ95" s="223"/>
      <c r="HR95" s="223"/>
      <c r="HS95" s="223"/>
      <c r="HT95" s="223"/>
      <c r="HU95" s="223"/>
      <c r="HV95" s="223"/>
      <c r="HW95" s="223"/>
      <c r="HX95" s="223"/>
      <c r="HY95" s="223"/>
      <c r="HZ95" s="223"/>
      <c r="IA95" s="223"/>
      <c r="IB95" s="223"/>
      <c r="IC95" s="223"/>
      <c r="ID95" s="223"/>
      <c r="IE95" s="223"/>
      <c r="IF95" s="223"/>
      <c r="IG95" s="223"/>
      <c r="IH95" s="223"/>
      <c r="II95" s="223"/>
      <c r="IJ95" s="223"/>
      <c r="IK95" s="223"/>
      <c r="IL95" s="223"/>
      <c r="IM95" s="223"/>
      <c r="IN95" s="223"/>
      <c r="IO95" s="223"/>
      <c r="IP95" s="223"/>
      <c r="IQ95" s="223"/>
      <c r="IR95" s="223"/>
      <c r="IS95" s="223"/>
      <c r="IT95" s="223"/>
    </row>
    <row r="96" spans="1:256" ht="33" customHeight="1" thickBot="1">
      <c r="A96" s="222">
        <v>90</v>
      </c>
      <c r="B96" s="227"/>
      <c r="C96" s="218"/>
      <c r="D96" s="246" t="s">
        <v>775</v>
      </c>
      <c r="E96" s="228"/>
      <c r="F96" s="229">
        <f aca="true" t="shared" si="4" ref="F96:K96">SUM(F8:F95)</f>
        <v>578943</v>
      </c>
      <c r="G96" s="229">
        <f t="shared" si="4"/>
        <v>226207</v>
      </c>
      <c r="H96" s="1218">
        <f t="shared" si="4"/>
        <v>224550</v>
      </c>
      <c r="I96" s="842">
        <f t="shared" si="4"/>
        <v>350935</v>
      </c>
      <c r="J96" s="842">
        <f t="shared" si="4"/>
        <v>1801</v>
      </c>
      <c r="K96" s="229">
        <f t="shared" si="4"/>
        <v>352736</v>
      </c>
      <c r="L96" s="656">
        <f>SUM(L40:L90,L9)</f>
        <v>0</v>
      </c>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8"/>
      <c r="BR96" s="208"/>
      <c r="BS96" s="208"/>
      <c r="BT96" s="208"/>
      <c r="BU96" s="208"/>
      <c r="BV96" s="208"/>
      <c r="BW96" s="208"/>
      <c r="BX96" s="208"/>
      <c r="BY96" s="208"/>
      <c r="BZ96" s="208"/>
      <c r="CA96" s="208"/>
      <c r="CB96" s="208"/>
      <c r="CC96" s="208"/>
      <c r="CD96" s="208"/>
      <c r="CE96" s="208"/>
      <c r="CF96" s="208"/>
      <c r="CG96" s="208"/>
      <c r="CH96" s="208"/>
      <c r="CI96" s="208"/>
      <c r="CJ96" s="208"/>
      <c r="CK96" s="208"/>
      <c r="CL96" s="208"/>
      <c r="CM96" s="208"/>
      <c r="CN96" s="208"/>
      <c r="CO96" s="208"/>
      <c r="CP96" s="208"/>
      <c r="CQ96" s="208"/>
      <c r="CR96" s="208"/>
      <c r="CS96" s="208"/>
      <c r="CT96" s="208"/>
      <c r="CU96" s="208"/>
      <c r="CV96" s="208"/>
      <c r="CW96" s="208"/>
      <c r="CX96" s="208"/>
      <c r="CY96" s="208"/>
      <c r="CZ96" s="208"/>
      <c r="DA96" s="208"/>
      <c r="DB96" s="208"/>
      <c r="DC96" s="208"/>
      <c r="DD96" s="208"/>
      <c r="DE96" s="208"/>
      <c r="DF96" s="208"/>
      <c r="DG96" s="208"/>
      <c r="DH96" s="208"/>
      <c r="DI96" s="208"/>
      <c r="DJ96" s="208"/>
      <c r="DK96" s="208"/>
      <c r="DL96" s="208"/>
      <c r="DM96" s="208"/>
      <c r="DN96" s="208"/>
      <c r="DO96" s="208"/>
      <c r="DP96" s="208"/>
      <c r="DQ96" s="208"/>
      <c r="DR96" s="208"/>
      <c r="DS96" s="208"/>
      <c r="DT96" s="208"/>
      <c r="DU96" s="208"/>
      <c r="DV96" s="208"/>
      <c r="DW96" s="208"/>
      <c r="DX96" s="208"/>
      <c r="DY96" s="208"/>
      <c r="DZ96" s="208"/>
      <c r="EA96" s="208"/>
      <c r="EB96" s="208"/>
      <c r="EC96" s="208"/>
      <c r="ED96" s="208"/>
      <c r="EE96" s="208"/>
      <c r="EF96" s="208"/>
      <c r="EG96" s="208"/>
      <c r="EH96" s="208"/>
      <c r="EI96" s="208"/>
      <c r="EJ96" s="208"/>
      <c r="EK96" s="208"/>
      <c r="EL96" s="208"/>
      <c r="EM96" s="208"/>
      <c r="EN96" s="208"/>
      <c r="EO96" s="208"/>
      <c r="EP96" s="208"/>
      <c r="EQ96" s="208"/>
      <c r="ER96" s="208"/>
      <c r="ES96" s="208"/>
      <c r="ET96" s="208"/>
      <c r="EU96" s="208"/>
      <c r="EV96" s="208"/>
      <c r="EW96" s="208"/>
      <c r="EX96" s="208"/>
      <c r="EY96" s="208"/>
      <c r="EZ96" s="208"/>
      <c r="FA96" s="208"/>
      <c r="FB96" s="208"/>
      <c r="FC96" s="208"/>
      <c r="FD96" s="208"/>
      <c r="FE96" s="208"/>
      <c r="FF96" s="208"/>
      <c r="FG96" s="208"/>
      <c r="FH96" s="208"/>
      <c r="FI96" s="208"/>
      <c r="FJ96" s="208"/>
      <c r="FK96" s="208"/>
      <c r="FL96" s="208"/>
      <c r="FM96" s="208"/>
      <c r="FN96" s="208"/>
      <c r="FO96" s="208"/>
      <c r="FP96" s="208"/>
      <c r="FQ96" s="208"/>
      <c r="FR96" s="208"/>
      <c r="FS96" s="208"/>
      <c r="FT96" s="208"/>
      <c r="FU96" s="208"/>
      <c r="FV96" s="208"/>
      <c r="FW96" s="208"/>
      <c r="FX96" s="208"/>
      <c r="FY96" s="208"/>
      <c r="FZ96" s="208"/>
      <c r="GA96" s="208"/>
      <c r="GB96" s="208"/>
      <c r="GC96" s="208"/>
      <c r="GD96" s="208"/>
      <c r="GE96" s="208"/>
      <c r="GF96" s="208"/>
      <c r="GG96" s="208"/>
      <c r="GH96" s="208"/>
      <c r="GI96" s="208"/>
      <c r="GJ96" s="208"/>
      <c r="GK96" s="208"/>
      <c r="GL96" s="208"/>
      <c r="GM96" s="208"/>
      <c r="GN96" s="208"/>
      <c r="GO96" s="208"/>
      <c r="GP96" s="208"/>
      <c r="GQ96" s="208"/>
      <c r="GR96" s="208"/>
      <c r="GS96" s="208"/>
      <c r="GT96" s="208"/>
      <c r="GU96" s="208"/>
      <c r="GV96" s="208"/>
      <c r="GW96" s="208"/>
      <c r="GX96" s="208"/>
      <c r="GY96" s="208"/>
      <c r="GZ96" s="208"/>
      <c r="HA96" s="208"/>
      <c r="HB96" s="208"/>
      <c r="HC96" s="208"/>
      <c r="HD96" s="208"/>
      <c r="HE96" s="208"/>
      <c r="HF96" s="208"/>
      <c r="HG96" s="208"/>
      <c r="HH96" s="208"/>
      <c r="HI96" s="208"/>
      <c r="HJ96" s="208"/>
      <c r="HK96" s="208"/>
      <c r="HL96" s="208"/>
      <c r="HM96" s="208"/>
      <c r="HN96" s="208"/>
      <c r="HO96" s="208"/>
      <c r="HP96" s="208"/>
      <c r="HQ96" s="208"/>
      <c r="HR96" s="208"/>
      <c r="HS96" s="208"/>
      <c r="HT96" s="208"/>
      <c r="HU96" s="208"/>
      <c r="HV96" s="208"/>
      <c r="HW96" s="208"/>
      <c r="HX96" s="208"/>
      <c r="HY96" s="208"/>
      <c r="HZ96" s="208"/>
      <c r="IA96" s="208"/>
      <c r="IB96" s="208"/>
      <c r="IC96" s="208"/>
      <c r="ID96" s="208"/>
      <c r="IE96" s="208"/>
      <c r="IF96" s="208"/>
      <c r="IG96" s="208"/>
      <c r="IH96" s="208"/>
      <c r="II96" s="208"/>
      <c r="IJ96" s="208"/>
      <c r="IK96" s="208"/>
      <c r="IL96" s="208"/>
      <c r="IM96" s="208"/>
      <c r="IN96" s="208"/>
      <c r="IO96" s="208"/>
      <c r="IP96" s="208"/>
      <c r="IQ96" s="208"/>
      <c r="IR96" s="208"/>
      <c r="IS96" s="208"/>
      <c r="IT96" s="208"/>
      <c r="IU96" s="235"/>
      <c r="IV96" s="235"/>
    </row>
    <row r="97" spans="1:254" s="232" customFormat="1" ht="21.75" customHeight="1">
      <c r="A97" s="222">
        <v>91</v>
      </c>
      <c r="B97" s="805"/>
      <c r="C97" s="806"/>
      <c r="D97" s="807" t="s">
        <v>773</v>
      </c>
      <c r="E97" s="808"/>
      <c r="F97" s="809"/>
      <c r="G97" s="809"/>
      <c r="H97" s="1219"/>
      <c r="I97" s="810"/>
      <c r="J97" s="810"/>
      <c r="K97" s="811"/>
      <c r="L97" s="812"/>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c r="BI97" s="214"/>
      <c r="BJ97" s="214"/>
      <c r="BK97" s="214"/>
      <c r="BL97" s="214"/>
      <c r="BM97" s="214"/>
      <c r="BN97" s="214"/>
      <c r="BO97" s="214"/>
      <c r="BP97" s="214"/>
      <c r="BQ97" s="214"/>
      <c r="BR97" s="214"/>
      <c r="BS97" s="214"/>
      <c r="BT97" s="214"/>
      <c r="BU97" s="214"/>
      <c r="BV97" s="214"/>
      <c r="BW97" s="214"/>
      <c r="BX97" s="214"/>
      <c r="BY97" s="214"/>
      <c r="BZ97" s="214"/>
      <c r="CA97" s="214"/>
      <c r="CB97" s="214"/>
      <c r="CC97" s="214"/>
      <c r="CD97" s="214"/>
      <c r="CE97" s="214"/>
      <c r="CF97" s="214"/>
      <c r="CG97" s="214"/>
      <c r="CH97" s="214"/>
      <c r="CI97" s="214"/>
      <c r="CJ97" s="214"/>
      <c r="CK97" s="214"/>
      <c r="CL97" s="214"/>
      <c r="CM97" s="214"/>
      <c r="CN97" s="214"/>
      <c r="CO97" s="214"/>
      <c r="CP97" s="214"/>
      <c r="CQ97" s="214"/>
      <c r="CR97" s="214"/>
      <c r="CS97" s="214"/>
      <c r="CT97" s="214"/>
      <c r="CU97" s="214"/>
      <c r="CV97" s="214"/>
      <c r="CW97" s="214"/>
      <c r="CX97" s="214"/>
      <c r="CY97" s="214"/>
      <c r="CZ97" s="214"/>
      <c r="DA97" s="214"/>
      <c r="DB97" s="214"/>
      <c r="DC97" s="214"/>
      <c r="DD97" s="214"/>
      <c r="DE97" s="214"/>
      <c r="DF97" s="214"/>
      <c r="DG97" s="214"/>
      <c r="DH97" s="214"/>
      <c r="DI97" s="214"/>
      <c r="DJ97" s="214"/>
      <c r="DK97" s="214"/>
      <c r="DL97" s="214"/>
      <c r="DM97" s="214"/>
      <c r="DN97" s="214"/>
      <c r="DO97" s="214"/>
      <c r="DP97" s="214"/>
      <c r="DQ97" s="214"/>
      <c r="DR97" s="214"/>
      <c r="DS97" s="214"/>
      <c r="DT97" s="214"/>
      <c r="DU97" s="214"/>
      <c r="DV97" s="214"/>
      <c r="DW97" s="214"/>
      <c r="DX97" s="214"/>
      <c r="DY97" s="214"/>
      <c r="DZ97" s="214"/>
      <c r="EA97" s="214"/>
      <c r="EB97" s="214"/>
      <c r="EC97" s="214"/>
      <c r="ED97" s="214"/>
      <c r="EE97" s="214"/>
      <c r="EF97" s="214"/>
      <c r="EG97" s="214"/>
      <c r="EH97" s="214"/>
      <c r="EI97" s="214"/>
      <c r="EJ97" s="214"/>
      <c r="EK97" s="214"/>
      <c r="EL97" s="214"/>
      <c r="EM97" s="214"/>
      <c r="EN97" s="214"/>
      <c r="EO97" s="214"/>
      <c r="EP97" s="214"/>
      <c r="EQ97" s="214"/>
      <c r="ER97" s="214"/>
      <c r="ES97" s="214"/>
      <c r="ET97" s="214"/>
      <c r="EU97" s="214"/>
      <c r="EV97" s="214"/>
      <c r="EW97" s="214"/>
      <c r="EX97" s="214"/>
      <c r="EY97" s="214"/>
      <c r="EZ97" s="214"/>
      <c r="FA97" s="214"/>
      <c r="FB97" s="214"/>
      <c r="FC97" s="214"/>
      <c r="FD97" s="214"/>
      <c r="FE97" s="214"/>
      <c r="FF97" s="214"/>
      <c r="FG97" s="214"/>
      <c r="FH97" s="214"/>
      <c r="FI97" s="214"/>
      <c r="FJ97" s="214"/>
      <c r="FK97" s="214"/>
      <c r="FL97" s="214"/>
      <c r="FM97" s="214"/>
      <c r="FN97" s="214"/>
      <c r="FO97" s="214"/>
      <c r="FP97" s="214"/>
      <c r="FQ97" s="214"/>
      <c r="FR97" s="214"/>
      <c r="FS97" s="214"/>
      <c r="FT97" s="214"/>
      <c r="FU97" s="214"/>
      <c r="FV97" s="214"/>
      <c r="FW97" s="214"/>
      <c r="FX97" s="214"/>
      <c r="FY97" s="214"/>
      <c r="FZ97" s="214"/>
      <c r="GA97" s="214"/>
      <c r="GB97" s="214"/>
      <c r="GC97" s="214"/>
      <c r="GD97" s="214"/>
      <c r="GE97" s="214"/>
      <c r="GF97" s="214"/>
      <c r="GG97" s="214"/>
      <c r="GH97" s="214"/>
      <c r="GI97" s="214"/>
      <c r="GJ97" s="214"/>
      <c r="GK97" s="214"/>
      <c r="GL97" s="214"/>
      <c r="GM97" s="214"/>
      <c r="GN97" s="214"/>
      <c r="GO97" s="214"/>
      <c r="GP97" s="214"/>
      <c r="GQ97" s="214"/>
      <c r="GR97" s="214"/>
      <c r="GS97" s="214"/>
      <c r="GT97" s="214"/>
      <c r="GU97" s="214"/>
      <c r="GV97" s="214"/>
      <c r="GW97" s="214"/>
      <c r="GX97" s="214"/>
      <c r="GY97" s="214"/>
      <c r="GZ97" s="214"/>
      <c r="HA97" s="214"/>
      <c r="HB97" s="214"/>
      <c r="HC97" s="214"/>
      <c r="HD97" s="214"/>
      <c r="HE97" s="214"/>
      <c r="HF97" s="214"/>
      <c r="HG97" s="214"/>
      <c r="HH97" s="214"/>
      <c r="HI97" s="214"/>
      <c r="HJ97" s="214"/>
      <c r="HK97" s="214"/>
      <c r="HL97" s="214"/>
      <c r="HM97" s="214"/>
      <c r="HN97" s="214"/>
      <c r="HO97" s="214"/>
      <c r="HP97" s="214"/>
      <c r="HQ97" s="214"/>
      <c r="HR97" s="214"/>
      <c r="HS97" s="214"/>
      <c r="HT97" s="214"/>
      <c r="HU97" s="214"/>
      <c r="HV97" s="214"/>
      <c r="HW97" s="214"/>
      <c r="HX97" s="214"/>
      <c r="HY97" s="214"/>
      <c r="HZ97" s="214"/>
      <c r="IA97" s="214"/>
      <c r="IB97" s="214"/>
      <c r="IC97" s="214"/>
      <c r="ID97" s="214"/>
      <c r="IE97" s="214"/>
      <c r="IF97" s="214"/>
      <c r="IG97" s="214"/>
      <c r="IH97" s="214"/>
      <c r="II97" s="214"/>
      <c r="IJ97" s="214"/>
      <c r="IK97" s="214"/>
      <c r="IL97" s="214"/>
      <c r="IM97" s="214"/>
      <c r="IN97" s="214"/>
      <c r="IO97" s="214"/>
      <c r="IP97" s="214"/>
      <c r="IQ97" s="214"/>
      <c r="IR97" s="214"/>
      <c r="IS97" s="214"/>
      <c r="IT97" s="214"/>
    </row>
    <row r="98" spans="1:256" ht="16.5" customHeight="1">
      <c r="A98" s="222">
        <v>92</v>
      </c>
      <c r="B98" s="205">
        <v>4</v>
      </c>
      <c r="C98" s="631"/>
      <c r="D98" s="660" t="s">
        <v>769</v>
      </c>
      <c r="E98" s="182" t="s">
        <v>27</v>
      </c>
      <c r="F98" s="631"/>
      <c r="G98" s="659"/>
      <c r="H98" s="1220"/>
      <c r="I98" s="837"/>
      <c r="J98" s="837"/>
      <c r="K98" s="659"/>
      <c r="L98" s="621"/>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8"/>
      <c r="BK98" s="208"/>
      <c r="BL98" s="208"/>
      <c r="BM98" s="208"/>
      <c r="BN98" s="208"/>
      <c r="BO98" s="208"/>
      <c r="BP98" s="208"/>
      <c r="BQ98" s="208"/>
      <c r="BR98" s="208"/>
      <c r="BS98" s="208"/>
      <c r="BT98" s="208"/>
      <c r="BU98" s="208"/>
      <c r="BV98" s="208"/>
      <c r="BW98" s="208"/>
      <c r="BX98" s="208"/>
      <c r="BY98" s="208"/>
      <c r="BZ98" s="208"/>
      <c r="CA98" s="208"/>
      <c r="CB98" s="208"/>
      <c r="CC98" s="208"/>
      <c r="CD98" s="208"/>
      <c r="CE98" s="208"/>
      <c r="CF98" s="208"/>
      <c r="CG98" s="208"/>
      <c r="CH98" s="208"/>
      <c r="CI98" s="208"/>
      <c r="CJ98" s="208"/>
      <c r="CK98" s="208"/>
      <c r="CL98" s="208"/>
      <c r="CM98" s="208"/>
      <c r="CN98" s="208"/>
      <c r="CO98" s="208"/>
      <c r="CP98" s="208"/>
      <c r="CQ98" s="208"/>
      <c r="CR98" s="208"/>
      <c r="CS98" s="208"/>
      <c r="CT98" s="208"/>
      <c r="CU98" s="208"/>
      <c r="CV98" s="208"/>
      <c r="CW98" s="208"/>
      <c r="CX98" s="208"/>
      <c r="CY98" s="208"/>
      <c r="CZ98" s="208"/>
      <c r="DA98" s="208"/>
      <c r="DB98" s="208"/>
      <c r="DC98" s="208"/>
      <c r="DD98" s="208"/>
      <c r="DE98" s="208"/>
      <c r="DF98" s="208"/>
      <c r="DG98" s="208"/>
      <c r="DH98" s="208"/>
      <c r="DI98" s="208"/>
      <c r="DJ98" s="208"/>
      <c r="DK98" s="208"/>
      <c r="DL98" s="208"/>
      <c r="DM98" s="208"/>
      <c r="DN98" s="208"/>
      <c r="DO98" s="208"/>
      <c r="DP98" s="208"/>
      <c r="DQ98" s="208"/>
      <c r="DR98" s="208"/>
      <c r="DS98" s="208"/>
      <c r="DT98" s="208"/>
      <c r="DU98" s="208"/>
      <c r="DV98" s="208"/>
      <c r="DW98" s="208"/>
      <c r="DX98" s="208"/>
      <c r="DY98" s="208"/>
      <c r="DZ98" s="208"/>
      <c r="EA98" s="208"/>
      <c r="EB98" s="208"/>
      <c r="EC98" s="208"/>
      <c r="ED98" s="208"/>
      <c r="EE98" s="208"/>
      <c r="EF98" s="208"/>
      <c r="EG98" s="208"/>
      <c r="EH98" s="208"/>
      <c r="EI98" s="208"/>
      <c r="EJ98" s="208"/>
      <c r="EK98" s="208"/>
      <c r="EL98" s="208"/>
      <c r="EM98" s="208"/>
      <c r="EN98" s="208"/>
      <c r="EO98" s="208"/>
      <c r="EP98" s="208"/>
      <c r="EQ98" s="208"/>
      <c r="ER98" s="208"/>
      <c r="ES98" s="208"/>
      <c r="ET98" s="208"/>
      <c r="EU98" s="208"/>
      <c r="EV98" s="208"/>
      <c r="EW98" s="208"/>
      <c r="EX98" s="208"/>
      <c r="EY98" s="208"/>
      <c r="EZ98" s="208"/>
      <c r="FA98" s="208"/>
      <c r="FB98" s="208"/>
      <c r="FC98" s="208"/>
      <c r="FD98" s="208"/>
      <c r="FE98" s="208"/>
      <c r="FF98" s="208"/>
      <c r="FG98" s="208"/>
      <c r="FH98" s="208"/>
      <c r="FI98" s="208"/>
      <c r="FJ98" s="208"/>
      <c r="FK98" s="208"/>
      <c r="FL98" s="208"/>
      <c r="FM98" s="208"/>
      <c r="FN98" s="208"/>
      <c r="FO98" s="208"/>
      <c r="FP98" s="208"/>
      <c r="FQ98" s="208"/>
      <c r="FR98" s="208"/>
      <c r="FS98" s="208"/>
      <c r="FT98" s="208"/>
      <c r="FU98" s="208"/>
      <c r="FV98" s="208"/>
      <c r="FW98" s="208"/>
      <c r="FX98" s="208"/>
      <c r="FY98" s="208"/>
      <c r="FZ98" s="208"/>
      <c r="GA98" s="208"/>
      <c r="GB98" s="208"/>
      <c r="GC98" s="208"/>
      <c r="GD98" s="208"/>
      <c r="GE98" s="208"/>
      <c r="GF98" s="208"/>
      <c r="GG98" s="208"/>
      <c r="GH98" s="208"/>
      <c r="GI98" s="208"/>
      <c r="GJ98" s="208"/>
      <c r="GK98" s="208"/>
      <c r="GL98" s="208"/>
      <c r="GM98" s="208"/>
      <c r="GN98" s="208"/>
      <c r="GO98" s="208"/>
      <c r="GP98" s="208"/>
      <c r="GQ98" s="208"/>
      <c r="GR98" s="208"/>
      <c r="GS98" s="208"/>
      <c r="GT98" s="208"/>
      <c r="GU98" s="208"/>
      <c r="GV98" s="208"/>
      <c r="GW98" s="208"/>
      <c r="GX98" s="208"/>
      <c r="GY98" s="208"/>
      <c r="GZ98" s="208"/>
      <c r="HA98" s="208"/>
      <c r="HB98" s="208"/>
      <c r="HC98" s="208"/>
      <c r="HD98" s="208"/>
      <c r="HE98" s="208"/>
      <c r="HF98" s="208"/>
      <c r="HG98" s="208"/>
      <c r="HH98" s="208"/>
      <c r="HI98" s="208"/>
      <c r="HJ98" s="208"/>
      <c r="HK98" s="208"/>
      <c r="HL98" s="208"/>
      <c r="HM98" s="208"/>
      <c r="HN98" s="208"/>
      <c r="HO98" s="208"/>
      <c r="HP98" s="208"/>
      <c r="HQ98" s="208"/>
      <c r="HR98" s="208"/>
      <c r="HS98" s="208"/>
      <c r="HT98" s="208"/>
      <c r="HU98" s="208"/>
      <c r="HV98" s="208"/>
      <c r="HW98" s="208"/>
      <c r="HX98" s="208"/>
      <c r="HY98" s="208"/>
      <c r="HZ98" s="208"/>
      <c r="IA98" s="208"/>
      <c r="IB98" s="208"/>
      <c r="IC98" s="208"/>
      <c r="ID98" s="208"/>
      <c r="IE98" s="208"/>
      <c r="IF98" s="208"/>
      <c r="IG98" s="208"/>
      <c r="IH98" s="208"/>
      <c r="II98" s="208"/>
      <c r="IJ98" s="208"/>
      <c r="IK98" s="208"/>
      <c r="IL98" s="208"/>
      <c r="IM98" s="208"/>
      <c r="IN98" s="208"/>
      <c r="IO98" s="208"/>
      <c r="IP98" s="208"/>
      <c r="IQ98" s="208"/>
      <c r="IR98" s="208"/>
      <c r="IS98" s="208"/>
      <c r="IT98" s="208"/>
      <c r="IU98" s="235"/>
      <c r="IV98" s="235"/>
    </row>
    <row r="99" spans="1:256" ht="15.75" customHeight="1">
      <c r="A99" s="222">
        <v>93</v>
      </c>
      <c r="B99" s="205"/>
      <c r="C99" s="618">
        <v>1</v>
      </c>
      <c r="D99" s="658" t="s">
        <v>770</v>
      </c>
      <c r="E99" s="182"/>
      <c r="F99" s="618">
        <f>SUM(G99+K99+L99)</f>
        <v>200</v>
      </c>
      <c r="G99" s="659"/>
      <c r="H99" s="1220"/>
      <c r="I99" s="801">
        <v>200</v>
      </c>
      <c r="J99" s="837"/>
      <c r="K99" s="661">
        <f>SUM(I99:J99)</f>
        <v>200</v>
      </c>
      <c r="L99" s="621"/>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208"/>
      <c r="AX99" s="208"/>
      <c r="AY99" s="208"/>
      <c r="AZ99" s="208"/>
      <c r="BA99" s="208"/>
      <c r="BB99" s="208"/>
      <c r="BC99" s="208"/>
      <c r="BD99" s="208"/>
      <c r="BE99" s="208"/>
      <c r="BF99" s="208"/>
      <c r="BG99" s="208"/>
      <c r="BH99" s="208"/>
      <c r="BI99" s="208"/>
      <c r="BJ99" s="208"/>
      <c r="BK99" s="208"/>
      <c r="BL99" s="208"/>
      <c r="BM99" s="208"/>
      <c r="BN99" s="208"/>
      <c r="BO99" s="208"/>
      <c r="BP99" s="208"/>
      <c r="BQ99" s="208"/>
      <c r="BR99" s="208"/>
      <c r="BS99" s="208"/>
      <c r="BT99" s="208"/>
      <c r="BU99" s="208"/>
      <c r="BV99" s="208"/>
      <c r="BW99" s="208"/>
      <c r="BX99" s="208"/>
      <c r="BY99" s="208"/>
      <c r="BZ99" s="208"/>
      <c r="CA99" s="208"/>
      <c r="CB99" s="208"/>
      <c r="CC99" s="208"/>
      <c r="CD99" s="208"/>
      <c r="CE99" s="208"/>
      <c r="CF99" s="208"/>
      <c r="CG99" s="208"/>
      <c r="CH99" s="208"/>
      <c r="CI99" s="208"/>
      <c r="CJ99" s="208"/>
      <c r="CK99" s="208"/>
      <c r="CL99" s="208"/>
      <c r="CM99" s="208"/>
      <c r="CN99" s="208"/>
      <c r="CO99" s="208"/>
      <c r="CP99" s="208"/>
      <c r="CQ99" s="208"/>
      <c r="CR99" s="208"/>
      <c r="CS99" s="208"/>
      <c r="CT99" s="208"/>
      <c r="CU99" s="208"/>
      <c r="CV99" s="208"/>
      <c r="CW99" s="208"/>
      <c r="CX99" s="208"/>
      <c r="CY99" s="208"/>
      <c r="CZ99" s="208"/>
      <c r="DA99" s="208"/>
      <c r="DB99" s="208"/>
      <c r="DC99" s="208"/>
      <c r="DD99" s="208"/>
      <c r="DE99" s="208"/>
      <c r="DF99" s="208"/>
      <c r="DG99" s="208"/>
      <c r="DH99" s="208"/>
      <c r="DI99" s="208"/>
      <c r="DJ99" s="208"/>
      <c r="DK99" s="208"/>
      <c r="DL99" s="208"/>
      <c r="DM99" s="208"/>
      <c r="DN99" s="208"/>
      <c r="DO99" s="208"/>
      <c r="DP99" s="208"/>
      <c r="DQ99" s="208"/>
      <c r="DR99" s="208"/>
      <c r="DS99" s="208"/>
      <c r="DT99" s="208"/>
      <c r="DU99" s="208"/>
      <c r="DV99" s="208"/>
      <c r="DW99" s="208"/>
      <c r="DX99" s="208"/>
      <c r="DY99" s="208"/>
      <c r="DZ99" s="208"/>
      <c r="EA99" s="208"/>
      <c r="EB99" s="208"/>
      <c r="EC99" s="208"/>
      <c r="ED99" s="208"/>
      <c r="EE99" s="208"/>
      <c r="EF99" s="208"/>
      <c r="EG99" s="208"/>
      <c r="EH99" s="208"/>
      <c r="EI99" s="208"/>
      <c r="EJ99" s="208"/>
      <c r="EK99" s="208"/>
      <c r="EL99" s="208"/>
      <c r="EM99" s="208"/>
      <c r="EN99" s="208"/>
      <c r="EO99" s="208"/>
      <c r="EP99" s="208"/>
      <c r="EQ99" s="208"/>
      <c r="ER99" s="208"/>
      <c r="ES99" s="208"/>
      <c r="ET99" s="208"/>
      <c r="EU99" s="208"/>
      <c r="EV99" s="208"/>
      <c r="EW99" s="208"/>
      <c r="EX99" s="208"/>
      <c r="EY99" s="208"/>
      <c r="EZ99" s="208"/>
      <c r="FA99" s="208"/>
      <c r="FB99" s="208"/>
      <c r="FC99" s="208"/>
      <c r="FD99" s="208"/>
      <c r="FE99" s="208"/>
      <c r="FF99" s="208"/>
      <c r="FG99" s="208"/>
      <c r="FH99" s="208"/>
      <c r="FI99" s="208"/>
      <c r="FJ99" s="208"/>
      <c r="FK99" s="208"/>
      <c r="FL99" s="208"/>
      <c r="FM99" s="208"/>
      <c r="FN99" s="208"/>
      <c r="FO99" s="208"/>
      <c r="FP99" s="208"/>
      <c r="FQ99" s="208"/>
      <c r="FR99" s="208"/>
      <c r="FS99" s="208"/>
      <c r="FT99" s="208"/>
      <c r="FU99" s="208"/>
      <c r="FV99" s="208"/>
      <c r="FW99" s="208"/>
      <c r="FX99" s="208"/>
      <c r="FY99" s="208"/>
      <c r="FZ99" s="208"/>
      <c r="GA99" s="208"/>
      <c r="GB99" s="208"/>
      <c r="GC99" s="208"/>
      <c r="GD99" s="208"/>
      <c r="GE99" s="208"/>
      <c r="GF99" s="208"/>
      <c r="GG99" s="208"/>
      <c r="GH99" s="208"/>
      <c r="GI99" s="208"/>
      <c r="GJ99" s="208"/>
      <c r="GK99" s="208"/>
      <c r="GL99" s="208"/>
      <c r="GM99" s="208"/>
      <c r="GN99" s="208"/>
      <c r="GO99" s="208"/>
      <c r="GP99" s="208"/>
      <c r="GQ99" s="208"/>
      <c r="GR99" s="208"/>
      <c r="GS99" s="208"/>
      <c r="GT99" s="208"/>
      <c r="GU99" s="208"/>
      <c r="GV99" s="208"/>
      <c r="GW99" s="208"/>
      <c r="GX99" s="208"/>
      <c r="GY99" s="208"/>
      <c r="GZ99" s="208"/>
      <c r="HA99" s="208"/>
      <c r="HB99" s="208"/>
      <c r="HC99" s="208"/>
      <c r="HD99" s="208"/>
      <c r="HE99" s="208"/>
      <c r="HF99" s="208"/>
      <c r="HG99" s="208"/>
      <c r="HH99" s="208"/>
      <c r="HI99" s="208"/>
      <c r="HJ99" s="208"/>
      <c r="HK99" s="208"/>
      <c r="HL99" s="208"/>
      <c r="HM99" s="208"/>
      <c r="HN99" s="208"/>
      <c r="HO99" s="208"/>
      <c r="HP99" s="208"/>
      <c r="HQ99" s="208"/>
      <c r="HR99" s="208"/>
      <c r="HS99" s="208"/>
      <c r="HT99" s="208"/>
      <c r="HU99" s="208"/>
      <c r="HV99" s="208"/>
      <c r="HW99" s="208"/>
      <c r="HX99" s="208"/>
      <c r="HY99" s="208"/>
      <c r="HZ99" s="208"/>
      <c r="IA99" s="208"/>
      <c r="IB99" s="208"/>
      <c r="IC99" s="208"/>
      <c r="ID99" s="208"/>
      <c r="IE99" s="208"/>
      <c r="IF99" s="208"/>
      <c r="IG99" s="208"/>
      <c r="IH99" s="208"/>
      <c r="II99" s="208"/>
      <c r="IJ99" s="208"/>
      <c r="IK99" s="208"/>
      <c r="IL99" s="208"/>
      <c r="IM99" s="208"/>
      <c r="IN99" s="208"/>
      <c r="IO99" s="208"/>
      <c r="IP99" s="208"/>
      <c r="IQ99" s="208"/>
      <c r="IR99" s="208"/>
      <c r="IS99" s="208"/>
      <c r="IT99" s="208"/>
      <c r="IU99" s="235"/>
      <c r="IV99" s="235"/>
    </row>
    <row r="100" spans="1:256" ht="15.75" customHeight="1">
      <c r="A100" s="222">
        <v>94</v>
      </c>
      <c r="B100" s="205">
        <v>13</v>
      </c>
      <c r="C100" s="618"/>
      <c r="D100" s="660" t="s">
        <v>64</v>
      </c>
      <c r="E100" s="182" t="s">
        <v>27</v>
      </c>
      <c r="F100" s="618"/>
      <c r="G100" s="659"/>
      <c r="H100" s="1220"/>
      <c r="I100" s="801"/>
      <c r="J100" s="837"/>
      <c r="K100" s="661"/>
      <c r="L100" s="621"/>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8"/>
      <c r="BV100" s="208"/>
      <c r="BW100" s="208"/>
      <c r="BX100" s="208"/>
      <c r="BY100" s="208"/>
      <c r="BZ100" s="208"/>
      <c r="CA100" s="208"/>
      <c r="CB100" s="208"/>
      <c r="CC100" s="208"/>
      <c r="CD100" s="208"/>
      <c r="CE100" s="208"/>
      <c r="CF100" s="208"/>
      <c r="CG100" s="208"/>
      <c r="CH100" s="208"/>
      <c r="CI100" s="208"/>
      <c r="CJ100" s="208"/>
      <c r="CK100" s="208"/>
      <c r="CL100" s="208"/>
      <c r="CM100" s="208"/>
      <c r="CN100" s="208"/>
      <c r="CO100" s="208"/>
      <c r="CP100" s="208"/>
      <c r="CQ100" s="208"/>
      <c r="CR100" s="208"/>
      <c r="CS100" s="208"/>
      <c r="CT100" s="208"/>
      <c r="CU100" s="208"/>
      <c r="CV100" s="208"/>
      <c r="CW100" s="208"/>
      <c r="CX100" s="208"/>
      <c r="CY100" s="208"/>
      <c r="CZ100" s="208"/>
      <c r="DA100" s="208"/>
      <c r="DB100" s="208"/>
      <c r="DC100" s="208"/>
      <c r="DD100" s="208"/>
      <c r="DE100" s="208"/>
      <c r="DF100" s="208"/>
      <c r="DG100" s="208"/>
      <c r="DH100" s="208"/>
      <c r="DI100" s="208"/>
      <c r="DJ100" s="208"/>
      <c r="DK100" s="208"/>
      <c r="DL100" s="208"/>
      <c r="DM100" s="208"/>
      <c r="DN100" s="208"/>
      <c r="DO100" s="208"/>
      <c r="DP100" s="208"/>
      <c r="DQ100" s="208"/>
      <c r="DR100" s="208"/>
      <c r="DS100" s="208"/>
      <c r="DT100" s="208"/>
      <c r="DU100" s="208"/>
      <c r="DV100" s="208"/>
      <c r="DW100" s="208"/>
      <c r="DX100" s="208"/>
      <c r="DY100" s="208"/>
      <c r="DZ100" s="208"/>
      <c r="EA100" s="208"/>
      <c r="EB100" s="208"/>
      <c r="EC100" s="208"/>
      <c r="ED100" s="208"/>
      <c r="EE100" s="208"/>
      <c r="EF100" s="208"/>
      <c r="EG100" s="208"/>
      <c r="EH100" s="208"/>
      <c r="EI100" s="208"/>
      <c r="EJ100" s="208"/>
      <c r="EK100" s="208"/>
      <c r="EL100" s="208"/>
      <c r="EM100" s="208"/>
      <c r="EN100" s="208"/>
      <c r="EO100" s="208"/>
      <c r="EP100" s="208"/>
      <c r="EQ100" s="208"/>
      <c r="ER100" s="208"/>
      <c r="ES100" s="208"/>
      <c r="ET100" s="208"/>
      <c r="EU100" s="208"/>
      <c r="EV100" s="208"/>
      <c r="EW100" s="208"/>
      <c r="EX100" s="208"/>
      <c r="EY100" s="208"/>
      <c r="EZ100" s="208"/>
      <c r="FA100" s="208"/>
      <c r="FB100" s="208"/>
      <c r="FC100" s="208"/>
      <c r="FD100" s="208"/>
      <c r="FE100" s="208"/>
      <c r="FF100" s="208"/>
      <c r="FG100" s="208"/>
      <c r="FH100" s="208"/>
      <c r="FI100" s="208"/>
      <c r="FJ100" s="208"/>
      <c r="FK100" s="208"/>
      <c r="FL100" s="208"/>
      <c r="FM100" s="208"/>
      <c r="FN100" s="208"/>
      <c r="FO100" s="208"/>
      <c r="FP100" s="208"/>
      <c r="FQ100" s="208"/>
      <c r="FR100" s="208"/>
      <c r="FS100" s="208"/>
      <c r="FT100" s="208"/>
      <c r="FU100" s="208"/>
      <c r="FV100" s="208"/>
      <c r="FW100" s="208"/>
      <c r="FX100" s="208"/>
      <c r="FY100" s="208"/>
      <c r="FZ100" s="208"/>
      <c r="GA100" s="208"/>
      <c r="GB100" s="208"/>
      <c r="GC100" s="208"/>
      <c r="GD100" s="208"/>
      <c r="GE100" s="208"/>
      <c r="GF100" s="208"/>
      <c r="GG100" s="208"/>
      <c r="GH100" s="208"/>
      <c r="GI100" s="208"/>
      <c r="GJ100" s="208"/>
      <c r="GK100" s="208"/>
      <c r="GL100" s="208"/>
      <c r="GM100" s="208"/>
      <c r="GN100" s="208"/>
      <c r="GO100" s="208"/>
      <c r="GP100" s="208"/>
      <c r="GQ100" s="208"/>
      <c r="GR100" s="208"/>
      <c r="GS100" s="208"/>
      <c r="GT100" s="208"/>
      <c r="GU100" s="208"/>
      <c r="GV100" s="208"/>
      <c r="GW100" s="208"/>
      <c r="GX100" s="208"/>
      <c r="GY100" s="208"/>
      <c r="GZ100" s="208"/>
      <c r="HA100" s="208"/>
      <c r="HB100" s="208"/>
      <c r="HC100" s="208"/>
      <c r="HD100" s="208"/>
      <c r="HE100" s="208"/>
      <c r="HF100" s="208"/>
      <c r="HG100" s="208"/>
      <c r="HH100" s="208"/>
      <c r="HI100" s="208"/>
      <c r="HJ100" s="208"/>
      <c r="HK100" s="208"/>
      <c r="HL100" s="208"/>
      <c r="HM100" s="208"/>
      <c r="HN100" s="208"/>
      <c r="HO100" s="208"/>
      <c r="HP100" s="208"/>
      <c r="HQ100" s="208"/>
      <c r="HR100" s="208"/>
      <c r="HS100" s="208"/>
      <c r="HT100" s="208"/>
      <c r="HU100" s="208"/>
      <c r="HV100" s="208"/>
      <c r="HW100" s="208"/>
      <c r="HX100" s="208"/>
      <c r="HY100" s="208"/>
      <c r="HZ100" s="208"/>
      <c r="IA100" s="208"/>
      <c r="IB100" s="208"/>
      <c r="IC100" s="208"/>
      <c r="ID100" s="208"/>
      <c r="IE100" s="208"/>
      <c r="IF100" s="208"/>
      <c r="IG100" s="208"/>
      <c r="IH100" s="208"/>
      <c r="II100" s="208"/>
      <c r="IJ100" s="208"/>
      <c r="IK100" s="208"/>
      <c r="IL100" s="208"/>
      <c r="IM100" s="208"/>
      <c r="IN100" s="208"/>
      <c r="IO100" s="208"/>
      <c r="IP100" s="208"/>
      <c r="IQ100" s="208"/>
      <c r="IR100" s="208"/>
      <c r="IS100" s="208"/>
      <c r="IT100" s="208"/>
      <c r="IU100" s="235"/>
      <c r="IV100" s="235"/>
    </row>
    <row r="101" spans="1:256" ht="15.75" customHeight="1">
      <c r="A101" s="222">
        <v>95</v>
      </c>
      <c r="B101" s="205"/>
      <c r="C101" s="618">
        <v>1</v>
      </c>
      <c r="D101" s="658" t="s">
        <v>771</v>
      </c>
      <c r="E101" s="182"/>
      <c r="F101" s="618">
        <f>SUM(G101+K101+L101)</f>
        <v>700</v>
      </c>
      <c r="G101" s="659"/>
      <c r="H101" s="1220"/>
      <c r="I101" s="801">
        <v>700</v>
      </c>
      <c r="J101" s="837"/>
      <c r="K101" s="661">
        <f>SUM(I101:J101)</f>
        <v>700</v>
      </c>
      <c r="L101" s="621"/>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8"/>
      <c r="BQ101" s="208"/>
      <c r="BR101" s="208"/>
      <c r="BS101" s="208"/>
      <c r="BT101" s="208"/>
      <c r="BU101" s="208"/>
      <c r="BV101" s="208"/>
      <c r="BW101" s="208"/>
      <c r="BX101" s="208"/>
      <c r="BY101" s="208"/>
      <c r="BZ101" s="208"/>
      <c r="CA101" s="208"/>
      <c r="CB101" s="208"/>
      <c r="CC101" s="208"/>
      <c r="CD101" s="208"/>
      <c r="CE101" s="208"/>
      <c r="CF101" s="208"/>
      <c r="CG101" s="208"/>
      <c r="CH101" s="208"/>
      <c r="CI101" s="208"/>
      <c r="CJ101" s="208"/>
      <c r="CK101" s="208"/>
      <c r="CL101" s="208"/>
      <c r="CM101" s="208"/>
      <c r="CN101" s="208"/>
      <c r="CO101" s="208"/>
      <c r="CP101" s="208"/>
      <c r="CQ101" s="208"/>
      <c r="CR101" s="208"/>
      <c r="CS101" s="208"/>
      <c r="CT101" s="208"/>
      <c r="CU101" s="208"/>
      <c r="CV101" s="208"/>
      <c r="CW101" s="208"/>
      <c r="CX101" s="208"/>
      <c r="CY101" s="208"/>
      <c r="CZ101" s="208"/>
      <c r="DA101" s="208"/>
      <c r="DB101" s="208"/>
      <c r="DC101" s="208"/>
      <c r="DD101" s="208"/>
      <c r="DE101" s="208"/>
      <c r="DF101" s="208"/>
      <c r="DG101" s="208"/>
      <c r="DH101" s="208"/>
      <c r="DI101" s="208"/>
      <c r="DJ101" s="208"/>
      <c r="DK101" s="208"/>
      <c r="DL101" s="208"/>
      <c r="DM101" s="208"/>
      <c r="DN101" s="208"/>
      <c r="DO101" s="208"/>
      <c r="DP101" s="208"/>
      <c r="DQ101" s="208"/>
      <c r="DR101" s="208"/>
      <c r="DS101" s="208"/>
      <c r="DT101" s="208"/>
      <c r="DU101" s="208"/>
      <c r="DV101" s="208"/>
      <c r="DW101" s="208"/>
      <c r="DX101" s="208"/>
      <c r="DY101" s="208"/>
      <c r="DZ101" s="208"/>
      <c r="EA101" s="208"/>
      <c r="EB101" s="208"/>
      <c r="EC101" s="208"/>
      <c r="ED101" s="208"/>
      <c r="EE101" s="208"/>
      <c r="EF101" s="208"/>
      <c r="EG101" s="208"/>
      <c r="EH101" s="208"/>
      <c r="EI101" s="208"/>
      <c r="EJ101" s="208"/>
      <c r="EK101" s="208"/>
      <c r="EL101" s="208"/>
      <c r="EM101" s="208"/>
      <c r="EN101" s="208"/>
      <c r="EO101" s="208"/>
      <c r="EP101" s="208"/>
      <c r="EQ101" s="208"/>
      <c r="ER101" s="208"/>
      <c r="ES101" s="208"/>
      <c r="ET101" s="208"/>
      <c r="EU101" s="208"/>
      <c r="EV101" s="208"/>
      <c r="EW101" s="208"/>
      <c r="EX101" s="208"/>
      <c r="EY101" s="208"/>
      <c r="EZ101" s="208"/>
      <c r="FA101" s="208"/>
      <c r="FB101" s="208"/>
      <c r="FC101" s="208"/>
      <c r="FD101" s="208"/>
      <c r="FE101" s="208"/>
      <c r="FF101" s="208"/>
      <c r="FG101" s="208"/>
      <c r="FH101" s="208"/>
      <c r="FI101" s="208"/>
      <c r="FJ101" s="208"/>
      <c r="FK101" s="208"/>
      <c r="FL101" s="208"/>
      <c r="FM101" s="208"/>
      <c r="FN101" s="208"/>
      <c r="FO101" s="208"/>
      <c r="FP101" s="208"/>
      <c r="FQ101" s="208"/>
      <c r="FR101" s="208"/>
      <c r="FS101" s="208"/>
      <c r="FT101" s="208"/>
      <c r="FU101" s="208"/>
      <c r="FV101" s="208"/>
      <c r="FW101" s="208"/>
      <c r="FX101" s="208"/>
      <c r="FY101" s="208"/>
      <c r="FZ101" s="208"/>
      <c r="GA101" s="208"/>
      <c r="GB101" s="208"/>
      <c r="GC101" s="208"/>
      <c r="GD101" s="208"/>
      <c r="GE101" s="208"/>
      <c r="GF101" s="208"/>
      <c r="GG101" s="208"/>
      <c r="GH101" s="208"/>
      <c r="GI101" s="208"/>
      <c r="GJ101" s="208"/>
      <c r="GK101" s="208"/>
      <c r="GL101" s="208"/>
      <c r="GM101" s="208"/>
      <c r="GN101" s="208"/>
      <c r="GO101" s="208"/>
      <c r="GP101" s="208"/>
      <c r="GQ101" s="208"/>
      <c r="GR101" s="208"/>
      <c r="GS101" s="208"/>
      <c r="GT101" s="208"/>
      <c r="GU101" s="208"/>
      <c r="GV101" s="208"/>
      <c r="GW101" s="208"/>
      <c r="GX101" s="208"/>
      <c r="GY101" s="208"/>
      <c r="GZ101" s="208"/>
      <c r="HA101" s="208"/>
      <c r="HB101" s="208"/>
      <c r="HC101" s="208"/>
      <c r="HD101" s="208"/>
      <c r="HE101" s="208"/>
      <c r="HF101" s="208"/>
      <c r="HG101" s="208"/>
      <c r="HH101" s="208"/>
      <c r="HI101" s="208"/>
      <c r="HJ101" s="208"/>
      <c r="HK101" s="208"/>
      <c r="HL101" s="208"/>
      <c r="HM101" s="208"/>
      <c r="HN101" s="208"/>
      <c r="HO101" s="208"/>
      <c r="HP101" s="208"/>
      <c r="HQ101" s="208"/>
      <c r="HR101" s="208"/>
      <c r="HS101" s="208"/>
      <c r="HT101" s="208"/>
      <c r="HU101" s="208"/>
      <c r="HV101" s="208"/>
      <c r="HW101" s="208"/>
      <c r="HX101" s="208"/>
      <c r="HY101" s="208"/>
      <c r="HZ101" s="208"/>
      <c r="IA101" s="208"/>
      <c r="IB101" s="208"/>
      <c r="IC101" s="208"/>
      <c r="ID101" s="208"/>
      <c r="IE101" s="208"/>
      <c r="IF101" s="208"/>
      <c r="IG101" s="208"/>
      <c r="IH101" s="208"/>
      <c r="II101" s="208"/>
      <c r="IJ101" s="208"/>
      <c r="IK101" s="208"/>
      <c r="IL101" s="208"/>
      <c r="IM101" s="208"/>
      <c r="IN101" s="208"/>
      <c r="IO101" s="208"/>
      <c r="IP101" s="208"/>
      <c r="IQ101" s="208"/>
      <c r="IR101" s="208"/>
      <c r="IS101" s="208"/>
      <c r="IT101" s="208"/>
      <c r="IU101" s="235"/>
      <c r="IV101" s="235"/>
    </row>
    <row r="102" spans="1:256" ht="15.75" customHeight="1">
      <c r="A102" s="222">
        <v>96</v>
      </c>
      <c r="B102" s="205"/>
      <c r="C102" s="618">
        <v>2</v>
      </c>
      <c r="D102" s="658" t="s">
        <v>1105</v>
      </c>
      <c r="E102" s="182"/>
      <c r="F102" s="618">
        <f>SUM(G102+K102+L102)</f>
        <v>340</v>
      </c>
      <c r="G102" s="659"/>
      <c r="H102" s="1220"/>
      <c r="I102" s="801">
        <v>340</v>
      </c>
      <c r="J102" s="837"/>
      <c r="K102" s="661">
        <f>SUM(I102:J102)</f>
        <v>340</v>
      </c>
      <c r="L102" s="621"/>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8"/>
      <c r="BR102" s="208"/>
      <c r="BS102" s="208"/>
      <c r="BT102" s="208"/>
      <c r="BU102" s="208"/>
      <c r="BV102" s="208"/>
      <c r="BW102" s="208"/>
      <c r="BX102" s="208"/>
      <c r="BY102" s="208"/>
      <c r="BZ102" s="208"/>
      <c r="CA102" s="208"/>
      <c r="CB102" s="208"/>
      <c r="CC102" s="208"/>
      <c r="CD102" s="208"/>
      <c r="CE102" s="208"/>
      <c r="CF102" s="208"/>
      <c r="CG102" s="208"/>
      <c r="CH102" s="208"/>
      <c r="CI102" s="208"/>
      <c r="CJ102" s="208"/>
      <c r="CK102" s="208"/>
      <c r="CL102" s="208"/>
      <c r="CM102" s="208"/>
      <c r="CN102" s="208"/>
      <c r="CO102" s="208"/>
      <c r="CP102" s="208"/>
      <c r="CQ102" s="208"/>
      <c r="CR102" s="208"/>
      <c r="CS102" s="208"/>
      <c r="CT102" s="208"/>
      <c r="CU102" s="208"/>
      <c r="CV102" s="208"/>
      <c r="CW102" s="208"/>
      <c r="CX102" s="208"/>
      <c r="CY102" s="208"/>
      <c r="CZ102" s="208"/>
      <c r="DA102" s="208"/>
      <c r="DB102" s="208"/>
      <c r="DC102" s="208"/>
      <c r="DD102" s="208"/>
      <c r="DE102" s="208"/>
      <c r="DF102" s="208"/>
      <c r="DG102" s="208"/>
      <c r="DH102" s="208"/>
      <c r="DI102" s="208"/>
      <c r="DJ102" s="208"/>
      <c r="DK102" s="208"/>
      <c r="DL102" s="208"/>
      <c r="DM102" s="208"/>
      <c r="DN102" s="208"/>
      <c r="DO102" s="208"/>
      <c r="DP102" s="208"/>
      <c r="DQ102" s="208"/>
      <c r="DR102" s="208"/>
      <c r="DS102" s="208"/>
      <c r="DT102" s="208"/>
      <c r="DU102" s="208"/>
      <c r="DV102" s="208"/>
      <c r="DW102" s="208"/>
      <c r="DX102" s="208"/>
      <c r="DY102" s="208"/>
      <c r="DZ102" s="208"/>
      <c r="EA102" s="208"/>
      <c r="EB102" s="208"/>
      <c r="EC102" s="208"/>
      <c r="ED102" s="208"/>
      <c r="EE102" s="208"/>
      <c r="EF102" s="208"/>
      <c r="EG102" s="208"/>
      <c r="EH102" s="208"/>
      <c r="EI102" s="208"/>
      <c r="EJ102" s="208"/>
      <c r="EK102" s="208"/>
      <c r="EL102" s="208"/>
      <c r="EM102" s="208"/>
      <c r="EN102" s="208"/>
      <c r="EO102" s="208"/>
      <c r="EP102" s="208"/>
      <c r="EQ102" s="208"/>
      <c r="ER102" s="208"/>
      <c r="ES102" s="208"/>
      <c r="ET102" s="208"/>
      <c r="EU102" s="208"/>
      <c r="EV102" s="208"/>
      <c r="EW102" s="208"/>
      <c r="EX102" s="208"/>
      <c r="EY102" s="208"/>
      <c r="EZ102" s="208"/>
      <c r="FA102" s="208"/>
      <c r="FB102" s="208"/>
      <c r="FC102" s="208"/>
      <c r="FD102" s="208"/>
      <c r="FE102" s="208"/>
      <c r="FF102" s="208"/>
      <c r="FG102" s="208"/>
      <c r="FH102" s="208"/>
      <c r="FI102" s="208"/>
      <c r="FJ102" s="208"/>
      <c r="FK102" s="208"/>
      <c r="FL102" s="208"/>
      <c r="FM102" s="208"/>
      <c r="FN102" s="208"/>
      <c r="FO102" s="208"/>
      <c r="FP102" s="208"/>
      <c r="FQ102" s="208"/>
      <c r="FR102" s="208"/>
      <c r="FS102" s="208"/>
      <c r="FT102" s="208"/>
      <c r="FU102" s="208"/>
      <c r="FV102" s="208"/>
      <c r="FW102" s="208"/>
      <c r="FX102" s="208"/>
      <c r="FY102" s="208"/>
      <c r="FZ102" s="208"/>
      <c r="GA102" s="208"/>
      <c r="GB102" s="208"/>
      <c r="GC102" s="208"/>
      <c r="GD102" s="208"/>
      <c r="GE102" s="208"/>
      <c r="GF102" s="208"/>
      <c r="GG102" s="208"/>
      <c r="GH102" s="208"/>
      <c r="GI102" s="208"/>
      <c r="GJ102" s="208"/>
      <c r="GK102" s="208"/>
      <c r="GL102" s="208"/>
      <c r="GM102" s="208"/>
      <c r="GN102" s="208"/>
      <c r="GO102" s="208"/>
      <c r="GP102" s="208"/>
      <c r="GQ102" s="208"/>
      <c r="GR102" s="208"/>
      <c r="GS102" s="208"/>
      <c r="GT102" s="208"/>
      <c r="GU102" s="208"/>
      <c r="GV102" s="208"/>
      <c r="GW102" s="208"/>
      <c r="GX102" s="208"/>
      <c r="GY102" s="208"/>
      <c r="GZ102" s="208"/>
      <c r="HA102" s="208"/>
      <c r="HB102" s="208"/>
      <c r="HC102" s="208"/>
      <c r="HD102" s="208"/>
      <c r="HE102" s="208"/>
      <c r="HF102" s="208"/>
      <c r="HG102" s="208"/>
      <c r="HH102" s="208"/>
      <c r="HI102" s="208"/>
      <c r="HJ102" s="208"/>
      <c r="HK102" s="208"/>
      <c r="HL102" s="208"/>
      <c r="HM102" s="208"/>
      <c r="HN102" s="208"/>
      <c r="HO102" s="208"/>
      <c r="HP102" s="208"/>
      <c r="HQ102" s="208"/>
      <c r="HR102" s="208"/>
      <c r="HS102" s="208"/>
      <c r="HT102" s="208"/>
      <c r="HU102" s="208"/>
      <c r="HV102" s="208"/>
      <c r="HW102" s="208"/>
      <c r="HX102" s="208"/>
      <c r="HY102" s="208"/>
      <c r="HZ102" s="208"/>
      <c r="IA102" s="208"/>
      <c r="IB102" s="208"/>
      <c r="IC102" s="208"/>
      <c r="ID102" s="208"/>
      <c r="IE102" s="208"/>
      <c r="IF102" s="208"/>
      <c r="IG102" s="208"/>
      <c r="IH102" s="208"/>
      <c r="II102" s="208"/>
      <c r="IJ102" s="208"/>
      <c r="IK102" s="208"/>
      <c r="IL102" s="208"/>
      <c r="IM102" s="208"/>
      <c r="IN102" s="208"/>
      <c r="IO102" s="208"/>
      <c r="IP102" s="208"/>
      <c r="IQ102" s="208"/>
      <c r="IR102" s="208"/>
      <c r="IS102" s="208"/>
      <c r="IT102" s="208"/>
      <c r="IU102" s="235"/>
      <c r="IV102" s="235"/>
    </row>
    <row r="103" spans="1:256" ht="17.25" customHeight="1">
      <c r="A103" s="222">
        <v>97</v>
      </c>
      <c r="B103" s="205">
        <v>14</v>
      </c>
      <c r="C103" s="618"/>
      <c r="D103" s="660" t="s">
        <v>228</v>
      </c>
      <c r="E103" s="182" t="s">
        <v>27</v>
      </c>
      <c r="F103" s="618"/>
      <c r="G103" s="659"/>
      <c r="H103" s="1220"/>
      <c r="I103" s="801"/>
      <c r="J103" s="837"/>
      <c r="K103" s="661"/>
      <c r="L103" s="621"/>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8"/>
      <c r="BR103" s="208"/>
      <c r="BS103" s="208"/>
      <c r="BT103" s="208"/>
      <c r="BU103" s="208"/>
      <c r="BV103" s="208"/>
      <c r="BW103" s="208"/>
      <c r="BX103" s="208"/>
      <c r="BY103" s="208"/>
      <c r="BZ103" s="208"/>
      <c r="CA103" s="208"/>
      <c r="CB103" s="208"/>
      <c r="CC103" s="208"/>
      <c r="CD103" s="208"/>
      <c r="CE103" s="208"/>
      <c r="CF103" s="208"/>
      <c r="CG103" s="208"/>
      <c r="CH103" s="208"/>
      <c r="CI103" s="208"/>
      <c r="CJ103" s="208"/>
      <c r="CK103" s="208"/>
      <c r="CL103" s="208"/>
      <c r="CM103" s="208"/>
      <c r="CN103" s="208"/>
      <c r="CO103" s="208"/>
      <c r="CP103" s="208"/>
      <c r="CQ103" s="208"/>
      <c r="CR103" s="208"/>
      <c r="CS103" s="208"/>
      <c r="CT103" s="208"/>
      <c r="CU103" s="208"/>
      <c r="CV103" s="208"/>
      <c r="CW103" s="208"/>
      <c r="CX103" s="208"/>
      <c r="CY103" s="208"/>
      <c r="CZ103" s="208"/>
      <c r="DA103" s="208"/>
      <c r="DB103" s="208"/>
      <c r="DC103" s="208"/>
      <c r="DD103" s="208"/>
      <c r="DE103" s="208"/>
      <c r="DF103" s="208"/>
      <c r="DG103" s="208"/>
      <c r="DH103" s="208"/>
      <c r="DI103" s="208"/>
      <c r="DJ103" s="208"/>
      <c r="DK103" s="208"/>
      <c r="DL103" s="208"/>
      <c r="DM103" s="208"/>
      <c r="DN103" s="208"/>
      <c r="DO103" s="208"/>
      <c r="DP103" s="208"/>
      <c r="DQ103" s="208"/>
      <c r="DR103" s="208"/>
      <c r="DS103" s="208"/>
      <c r="DT103" s="208"/>
      <c r="DU103" s="208"/>
      <c r="DV103" s="208"/>
      <c r="DW103" s="208"/>
      <c r="DX103" s="208"/>
      <c r="DY103" s="208"/>
      <c r="DZ103" s="208"/>
      <c r="EA103" s="208"/>
      <c r="EB103" s="208"/>
      <c r="EC103" s="208"/>
      <c r="ED103" s="208"/>
      <c r="EE103" s="208"/>
      <c r="EF103" s="208"/>
      <c r="EG103" s="208"/>
      <c r="EH103" s="208"/>
      <c r="EI103" s="208"/>
      <c r="EJ103" s="208"/>
      <c r="EK103" s="208"/>
      <c r="EL103" s="208"/>
      <c r="EM103" s="208"/>
      <c r="EN103" s="208"/>
      <c r="EO103" s="208"/>
      <c r="EP103" s="208"/>
      <c r="EQ103" s="208"/>
      <c r="ER103" s="208"/>
      <c r="ES103" s="208"/>
      <c r="ET103" s="208"/>
      <c r="EU103" s="208"/>
      <c r="EV103" s="208"/>
      <c r="EW103" s="208"/>
      <c r="EX103" s="208"/>
      <c r="EY103" s="208"/>
      <c r="EZ103" s="208"/>
      <c r="FA103" s="208"/>
      <c r="FB103" s="208"/>
      <c r="FC103" s="208"/>
      <c r="FD103" s="208"/>
      <c r="FE103" s="208"/>
      <c r="FF103" s="208"/>
      <c r="FG103" s="208"/>
      <c r="FH103" s="208"/>
      <c r="FI103" s="208"/>
      <c r="FJ103" s="208"/>
      <c r="FK103" s="208"/>
      <c r="FL103" s="208"/>
      <c r="FM103" s="208"/>
      <c r="FN103" s="208"/>
      <c r="FO103" s="208"/>
      <c r="FP103" s="208"/>
      <c r="FQ103" s="208"/>
      <c r="FR103" s="208"/>
      <c r="FS103" s="208"/>
      <c r="FT103" s="208"/>
      <c r="FU103" s="208"/>
      <c r="FV103" s="208"/>
      <c r="FW103" s="208"/>
      <c r="FX103" s="208"/>
      <c r="FY103" s="208"/>
      <c r="FZ103" s="208"/>
      <c r="GA103" s="208"/>
      <c r="GB103" s="208"/>
      <c r="GC103" s="208"/>
      <c r="GD103" s="208"/>
      <c r="GE103" s="208"/>
      <c r="GF103" s="208"/>
      <c r="GG103" s="208"/>
      <c r="GH103" s="208"/>
      <c r="GI103" s="208"/>
      <c r="GJ103" s="208"/>
      <c r="GK103" s="208"/>
      <c r="GL103" s="208"/>
      <c r="GM103" s="208"/>
      <c r="GN103" s="208"/>
      <c r="GO103" s="208"/>
      <c r="GP103" s="208"/>
      <c r="GQ103" s="208"/>
      <c r="GR103" s="208"/>
      <c r="GS103" s="208"/>
      <c r="GT103" s="208"/>
      <c r="GU103" s="208"/>
      <c r="GV103" s="208"/>
      <c r="GW103" s="208"/>
      <c r="GX103" s="208"/>
      <c r="GY103" s="208"/>
      <c r="GZ103" s="208"/>
      <c r="HA103" s="208"/>
      <c r="HB103" s="208"/>
      <c r="HC103" s="208"/>
      <c r="HD103" s="208"/>
      <c r="HE103" s="208"/>
      <c r="HF103" s="208"/>
      <c r="HG103" s="208"/>
      <c r="HH103" s="208"/>
      <c r="HI103" s="208"/>
      <c r="HJ103" s="208"/>
      <c r="HK103" s="208"/>
      <c r="HL103" s="208"/>
      <c r="HM103" s="208"/>
      <c r="HN103" s="208"/>
      <c r="HO103" s="208"/>
      <c r="HP103" s="208"/>
      <c r="HQ103" s="208"/>
      <c r="HR103" s="208"/>
      <c r="HS103" s="208"/>
      <c r="HT103" s="208"/>
      <c r="HU103" s="208"/>
      <c r="HV103" s="208"/>
      <c r="HW103" s="208"/>
      <c r="HX103" s="208"/>
      <c r="HY103" s="208"/>
      <c r="HZ103" s="208"/>
      <c r="IA103" s="208"/>
      <c r="IB103" s="208"/>
      <c r="IC103" s="208"/>
      <c r="ID103" s="208"/>
      <c r="IE103" s="208"/>
      <c r="IF103" s="208"/>
      <c r="IG103" s="208"/>
      <c r="IH103" s="208"/>
      <c r="II103" s="208"/>
      <c r="IJ103" s="208"/>
      <c r="IK103" s="208"/>
      <c r="IL103" s="208"/>
      <c r="IM103" s="208"/>
      <c r="IN103" s="208"/>
      <c r="IO103" s="208"/>
      <c r="IP103" s="208"/>
      <c r="IQ103" s="208"/>
      <c r="IR103" s="208"/>
      <c r="IS103" s="208"/>
      <c r="IT103" s="208"/>
      <c r="IU103" s="235"/>
      <c r="IV103" s="235"/>
    </row>
    <row r="104" spans="1:256" ht="17.25" customHeight="1">
      <c r="A104" s="222">
        <v>98</v>
      </c>
      <c r="B104" s="205"/>
      <c r="C104" s="618">
        <v>1</v>
      </c>
      <c r="D104" s="658" t="s">
        <v>772</v>
      </c>
      <c r="E104" s="182"/>
      <c r="F104" s="618">
        <f>SUM(G104+K104+L104)</f>
        <v>451</v>
      </c>
      <c r="G104" s="659"/>
      <c r="H104" s="1220"/>
      <c r="I104" s="801">
        <v>451</v>
      </c>
      <c r="J104" s="837"/>
      <c r="K104" s="661">
        <f>SUM(I104:J104)</f>
        <v>451</v>
      </c>
      <c r="L104" s="621"/>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c r="BI104" s="208"/>
      <c r="BJ104" s="208"/>
      <c r="BK104" s="208"/>
      <c r="BL104" s="208"/>
      <c r="BM104" s="208"/>
      <c r="BN104" s="208"/>
      <c r="BO104" s="208"/>
      <c r="BP104" s="208"/>
      <c r="BQ104" s="208"/>
      <c r="BR104" s="208"/>
      <c r="BS104" s="208"/>
      <c r="BT104" s="208"/>
      <c r="BU104" s="208"/>
      <c r="BV104" s="208"/>
      <c r="BW104" s="208"/>
      <c r="BX104" s="208"/>
      <c r="BY104" s="208"/>
      <c r="BZ104" s="208"/>
      <c r="CA104" s="208"/>
      <c r="CB104" s="208"/>
      <c r="CC104" s="208"/>
      <c r="CD104" s="208"/>
      <c r="CE104" s="208"/>
      <c r="CF104" s="208"/>
      <c r="CG104" s="208"/>
      <c r="CH104" s="208"/>
      <c r="CI104" s="208"/>
      <c r="CJ104" s="208"/>
      <c r="CK104" s="208"/>
      <c r="CL104" s="208"/>
      <c r="CM104" s="208"/>
      <c r="CN104" s="208"/>
      <c r="CO104" s="208"/>
      <c r="CP104" s="208"/>
      <c r="CQ104" s="208"/>
      <c r="CR104" s="208"/>
      <c r="CS104" s="208"/>
      <c r="CT104" s="208"/>
      <c r="CU104" s="208"/>
      <c r="CV104" s="208"/>
      <c r="CW104" s="208"/>
      <c r="CX104" s="208"/>
      <c r="CY104" s="208"/>
      <c r="CZ104" s="208"/>
      <c r="DA104" s="208"/>
      <c r="DB104" s="208"/>
      <c r="DC104" s="208"/>
      <c r="DD104" s="208"/>
      <c r="DE104" s="208"/>
      <c r="DF104" s="208"/>
      <c r="DG104" s="208"/>
      <c r="DH104" s="208"/>
      <c r="DI104" s="208"/>
      <c r="DJ104" s="208"/>
      <c r="DK104" s="208"/>
      <c r="DL104" s="208"/>
      <c r="DM104" s="208"/>
      <c r="DN104" s="208"/>
      <c r="DO104" s="208"/>
      <c r="DP104" s="208"/>
      <c r="DQ104" s="208"/>
      <c r="DR104" s="208"/>
      <c r="DS104" s="208"/>
      <c r="DT104" s="208"/>
      <c r="DU104" s="208"/>
      <c r="DV104" s="208"/>
      <c r="DW104" s="208"/>
      <c r="DX104" s="208"/>
      <c r="DY104" s="208"/>
      <c r="DZ104" s="208"/>
      <c r="EA104" s="208"/>
      <c r="EB104" s="208"/>
      <c r="EC104" s="208"/>
      <c r="ED104" s="208"/>
      <c r="EE104" s="208"/>
      <c r="EF104" s="208"/>
      <c r="EG104" s="208"/>
      <c r="EH104" s="208"/>
      <c r="EI104" s="208"/>
      <c r="EJ104" s="208"/>
      <c r="EK104" s="208"/>
      <c r="EL104" s="208"/>
      <c r="EM104" s="208"/>
      <c r="EN104" s="208"/>
      <c r="EO104" s="208"/>
      <c r="EP104" s="208"/>
      <c r="EQ104" s="208"/>
      <c r="ER104" s="208"/>
      <c r="ES104" s="208"/>
      <c r="ET104" s="208"/>
      <c r="EU104" s="208"/>
      <c r="EV104" s="208"/>
      <c r="EW104" s="208"/>
      <c r="EX104" s="208"/>
      <c r="EY104" s="208"/>
      <c r="EZ104" s="208"/>
      <c r="FA104" s="208"/>
      <c r="FB104" s="208"/>
      <c r="FC104" s="208"/>
      <c r="FD104" s="208"/>
      <c r="FE104" s="208"/>
      <c r="FF104" s="208"/>
      <c r="FG104" s="208"/>
      <c r="FH104" s="208"/>
      <c r="FI104" s="208"/>
      <c r="FJ104" s="208"/>
      <c r="FK104" s="208"/>
      <c r="FL104" s="208"/>
      <c r="FM104" s="208"/>
      <c r="FN104" s="208"/>
      <c r="FO104" s="208"/>
      <c r="FP104" s="208"/>
      <c r="FQ104" s="208"/>
      <c r="FR104" s="208"/>
      <c r="FS104" s="208"/>
      <c r="FT104" s="208"/>
      <c r="FU104" s="208"/>
      <c r="FV104" s="208"/>
      <c r="FW104" s="208"/>
      <c r="FX104" s="208"/>
      <c r="FY104" s="208"/>
      <c r="FZ104" s="208"/>
      <c r="GA104" s="208"/>
      <c r="GB104" s="208"/>
      <c r="GC104" s="208"/>
      <c r="GD104" s="208"/>
      <c r="GE104" s="208"/>
      <c r="GF104" s="208"/>
      <c r="GG104" s="208"/>
      <c r="GH104" s="208"/>
      <c r="GI104" s="208"/>
      <c r="GJ104" s="208"/>
      <c r="GK104" s="208"/>
      <c r="GL104" s="208"/>
      <c r="GM104" s="208"/>
      <c r="GN104" s="208"/>
      <c r="GO104" s="208"/>
      <c r="GP104" s="208"/>
      <c r="GQ104" s="208"/>
      <c r="GR104" s="208"/>
      <c r="GS104" s="208"/>
      <c r="GT104" s="208"/>
      <c r="GU104" s="208"/>
      <c r="GV104" s="208"/>
      <c r="GW104" s="208"/>
      <c r="GX104" s="208"/>
      <c r="GY104" s="208"/>
      <c r="GZ104" s="208"/>
      <c r="HA104" s="208"/>
      <c r="HB104" s="208"/>
      <c r="HC104" s="208"/>
      <c r="HD104" s="208"/>
      <c r="HE104" s="208"/>
      <c r="HF104" s="208"/>
      <c r="HG104" s="208"/>
      <c r="HH104" s="208"/>
      <c r="HI104" s="208"/>
      <c r="HJ104" s="208"/>
      <c r="HK104" s="208"/>
      <c r="HL104" s="208"/>
      <c r="HM104" s="208"/>
      <c r="HN104" s="208"/>
      <c r="HO104" s="208"/>
      <c r="HP104" s="208"/>
      <c r="HQ104" s="208"/>
      <c r="HR104" s="208"/>
      <c r="HS104" s="208"/>
      <c r="HT104" s="208"/>
      <c r="HU104" s="208"/>
      <c r="HV104" s="208"/>
      <c r="HW104" s="208"/>
      <c r="HX104" s="208"/>
      <c r="HY104" s="208"/>
      <c r="HZ104" s="208"/>
      <c r="IA104" s="208"/>
      <c r="IB104" s="208"/>
      <c r="IC104" s="208"/>
      <c r="ID104" s="208"/>
      <c r="IE104" s="208"/>
      <c r="IF104" s="208"/>
      <c r="IG104" s="208"/>
      <c r="IH104" s="208"/>
      <c r="II104" s="208"/>
      <c r="IJ104" s="208"/>
      <c r="IK104" s="208"/>
      <c r="IL104" s="208"/>
      <c r="IM104" s="208"/>
      <c r="IN104" s="208"/>
      <c r="IO104" s="208"/>
      <c r="IP104" s="208"/>
      <c r="IQ104" s="208"/>
      <c r="IR104" s="208"/>
      <c r="IS104" s="208"/>
      <c r="IT104" s="208"/>
      <c r="IU104" s="235"/>
      <c r="IV104" s="235"/>
    </row>
    <row r="105" spans="1:256" ht="16.5" customHeight="1" thickBot="1">
      <c r="A105" s="222">
        <v>99</v>
      </c>
      <c r="B105" s="205"/>
      <c r="C105" s="618">
        <v>2</v>
      </c>
      <c r="D105" s="658" t="s">
        <v>1187</v>
      </c>
      <c r="E105" s="182"/>
      <c r="F105" s="618">
        <f>SUM(G105+K105+L105)</f>
        <v>356</v>
      </c>
      <c r="G105" s="659"/>
      <c r="H105" s="1220"/>
      <c r="I105" s="801">
        <v>356</v>
      </c>
      <c r="J105" s="837"/>
      <c r="K105" s="661">
        <f>SUM(I105:J105)</f>
        <v>356</v>
      </c>
      <c r="L105" s="657"/>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08"/>
      <c r="BR105" s="208"/>
      <c r="BS105" s="208"/>
      <c r="BT105" s="208"/>
      <c r="BU105" s="208"/>
      <c r="BV105" s="208"/>
      <c r="BW105" s="208"/>
      <c r="BX105" s="208"/>
      <c r="BY105" s="208"/>
      <c r="BZ105" s="208"/>
      <c r="CA105" s="208"/>
      <c r="CB105" s="208"/>
      <c r="CC105" s="208"/>
      <c r="CD105" s="208"/>
      <c r="CE105" s="208"/>
      <c r="CF105" s="208"/>
      <c r="CG105" s="208"/>
      <c r="CH105" s="208"/>
      <c r="CI105" s="208"/>
      <c r="CJ105" s="208"/>
      <c r="CK105" s="208"/>
      <c r="CL105" s="208"/>
      <c r="CM105" s="208"/>
      <c r="CN105" s="208"/>
      <c r="CO105" s="208"/>
      <c r="CP105" s="208"/>
      <c r="CQ105" s="208"/>
      <c r="CR105" s="208"/>
      <c r="CS105" s="208"/>
      <c r="CT105" s="208"/>
      <c r="CU105" s="208"/>
      <c r="CV105" s="208"/>
      <c r="CW105" s="208"/>
      <c r="CX105" s="208"/>
      <c r="CY105" s="208"/>
      <c r="CZ105" s="208"/>
      <c r="DA105" s="208"/>
      <c r="DB105" s="208"/>
      <c r="DC105" s="208"/>
      <c r="DD105" s="208"/>
      <c r="DE105" s="208"/>
      <c r="DF105" s="208"/>
      <c r="DG105" s="208"/>
      <c r="DH105" s="208"/>
      <c r="DI105" s="208"/>
      <c r="DJ105" s="208"/>
      <c r="DK105" s="208"/>
      <c r="DL105" s="208"/>
      <c r="DM105" s="208"/>
      <c r="DN105" s="208"/>
      <c r="DO105" s="208"/>
      <c r="DP105" s="208"/>
      <c r="DQ105" s="208"/>
      <c r="DR105" s="208"/>
      <c r="DS105" s="208"/>
      <c r="DT105" s="208"/>
      <c r="DU105" s="208"/>
      <c r="DV105" s="208"/>
      <c r="DW105" s="208"/>
      <c r="DX105" s="208"/>
      <c r="DY105" s="208"/>
      <c r="DZ105" s="208"/>
      <c r="EA105" s="208"/>
      <c r="EB105" s="208"/>
      <c r="EC105" s="208"/>
      <c r="ED105" s="208"/>
      <c r="EE105" s="208"/>
      <c r="EF105" s="208"/>
      <c r="EG105" s="208"/>
      <c r="EH105" s="208"/>
      <c r="EI105" s="208"/>
      <c r="EJ105" s="208"/>
      <c r="EK105" s="208"/>
      <c r="EL105" s="208"/>
      <c r="EM105" s="208"/>
      <c r="EN105" s="208"/>
      <c r="EO105" s="208"/>
      <c r="EP105" s="208"/>
      <c r="EQ105" s="208"/>
      <c r="ER105" s="208"/>
      <c r="ES105" s="208"/>
      <c r="ET105" s="208"/>
      <c r="EU105" s="208"/>
      <c r="EV105" s="208"/>
      <c r="EW105" s="208"/>
      <c r="EX105" s="208"/>
      <c r="EY105" s="208"/>
      <c r="EZ105" s="208"/>
      <c r="FA105" s="208"/>
      <c r="FB105" s="208"/>
      <c r="FC105" s="208"/>
      <c r="FD105" s="208"/>
      <c r="FE105" s="208"/>
      <c r="FF105" s="208"/>
      <c r="FG105" s="208"/>
      <c r="FH105" s="208"/>
      <c r="FI105" s="208"/>
      <c r="FJ105" s="208"/>
      <c r="FK105" s="208"/>
      <c r="FL105" s="208"/>
      <c r="FM105" s="208"/>
      <c r="FN105" s="208"/>
      <c r="FO105" s="208"/>
      <c r="FP105" s="208"/>
      <c r="FQ105" s="208"/>
      <c r="FR105" s="208"/>
      <c r="FS105" s="208"/>
      <c r="FT105" s="208"/>
      <c r="FU105" s="208"/>
      <c r="FV105" s="208"/>
      <c r="FW105" s="208"/>
      <c r="FX105" s="208"/>
      <c r="FY105" s="208"/>
      <c r="FZ105" s="208"/>
      <c r="GA105" s="208"/>
      <c r="GB105" s="208"/>
      <c r="GC105" s="208"/>
      <c r="GD105" s="208"/>
      <c r="GE105" s="208"/>
      <c r="GF105" s="208"/>
      <c r="GG105" s="208"/>
      <c r="GH105" s="208"/>
      <c r="GI105" s="208"/>
      <c r="GJ105" s="208"/>
      <c r="GK105" s="208"/>
      <c r="GL105" s="208"/>
      <c r="GM105" s="208"/>
      <c r="GN105" s="208"/>
      <c r="GO105" s="208"/>
      <c r="GP105" s="208"/>
      <c r="GQ105" s="208"/>
      <c r="GR105" s="208"/>
      <c r="GS105" s="208"/>
      <c r="GT105" s="208"/>
      <c r="GU105" s="208"/>
      <c r="GV105" s="208"/>
      <c r="GW105" s="208"/>
      <c r="GX105" s="208"/>
      <c r="GY105" s="208"/>
      <c r="GZ105" s="208"/>
      <c r="HA105" s="208"/>
      <c r="HB105" s="208"/>
      <c r="HC105" s="208"/>
      <c r="HD105" s="208"/>
      <c r="HE105" s="208"/>
      <c r="HF105" s="208"/>
      <c r="HG105" s="208"/>
      <c r="HH105" s="208"/>
      <c r="HI105" s="208"/>
      <c r="HJ105" s="208"/>
      <c r="HK105" s="208"/>
      <c r="HL105" s="208"/>
      <c r="HM105" s="208"/>
      <c r="HN105" s="208"/>
      <c r="HO105" s="208"/>
      <c r="HP105" s="208"/>
      <c r="HQ105" s="208"/>
      <c r="HR105" s="208"/>
      <c r="HS105" s="208"/>
      <c r="HT105" s="208"/>
      <c r="HU105" s="208"/>
      <c r="HV105" s="208"/>
      <c r="HW105" s="208"/>
      <c r="HX105" s="208"/>
      <c r="HY105" s="208"/>
      <c r="HZ105" s="208"/>
      <c r="IA105" s="208"/>
      <c r="IB105" s="208"/>
      <c r="IC105" s="208"/>
      <c r="ID105" s="208"/>
      <c r="IE105" s="208"/>
      <c r="IF105" s="208"/>
      <c r="IG105" s="208"/>
      <c r="IH105" s="208"/>
      <c r="II105" s="208"/>
      <c r="IJ105" s="208"/>
      <c r="IK105" s="208"/>
      <c r="IL105" s="208"/>
      <c r="IM105" s="208"/>
      <c r="IN105" s="208"/>
      <c r="IO105" s="208"/>
      <c r="IP105" s="208"/>
      <c r="IQ105" s="208"/>
      <c r="IR105" s="208"/>
      <c r="IS105" s="208"/>
      <c r="IT105" s="208"/>
      <c r="IU105" s="235"/>
      <c r="IV105" s="235"/>
    </row>
    <row r="106" spans="1:256" ht="25.5" customHeight="1" thickBot="1">
      <c r="A106" s="222">
        <v>100</v>
      </c>
      <c r="B106" s="227"/>
      <c r="C106" s="218"/>
      <c r="D106" s="246" t="s">
        <v>774</v>
      </c>
      <c r="E106" s="228"/>
      <c r="F106" s="229">
        <f aca="true" t="shared" si="5" ref="F106:K106">SUM(F98:F105)</f>
        <v>2047</v>
      </c>
      <c r="G106" s="229">
        <f t="shared" si="5"/>
        <v>0</v>
      </c>
      <c r="H106" s="1218">
        <f t="shared" si="5"/>
        <v>0</v>
      </c>
      <c r="I106" s="842">
        <f t="shared" si="5"/>
        <v>2047</v>
      </c>
      <c r="J106" s="842">
        <f>SUM(J98:J105)</f>
        <v>0</v>
      </c>
      <c r="K106" s="229">
        <f t="shared" si="5"/>
        <v>2047</v>
      </c>
      <c r="L106" s="656"/>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8"/>
      <c r="BR106" s="208"/>
      <c r="BS106" s="208"/>
      <c r="BT106" s="208"/>
      <c r="BU106" s="208"/>
      <c r="BV106" s="208"/>
      <c r="BW106" s="208"/>
      <c r="BX106" s="208"/>
      <c r="BY106" s="208"/>
      <c r="BZ106" s="208"/>
      <c r="CA106" s="208"/>
      <c r="CB106" s="208"/>
      <c r="CC106" s="208"/>
      <c r="CD106" s="208"/>
      <c r="CE106" s="208"/>
      <c r="CF106" s="208"/>
      <c r="CG106" s="208"/>
      <c r="CH106" s="208"/>
      <c r="CI106" s="208"/>
      <c r="CJ106" s="208"/>
      <c r="CK106" s="208"/>
      <c r="CL106" s="208"/>
      <c r="CM106" s="208"/>
      <c r="CN106" s="208"/>
      <c r="CO106" s="208"/>
      <c r="CP106" s="208"/>
      <c r="CQ106" s="208"/>
      <c r="CR106" s="208"/>
      <c r="CS106" s="208"/>
      <c r="CT106" s="208"/>
      <c r="CU106" s="208"/>
      <c r="CV106" s="208"/>
      <c r="CW106" s="208"/>
      <c r="CX106" s="208"/>
      <c r="CY106" s="208"/>
      <c r="CZ106" s="208"/>
      <c r="DA106" s="208"/>
      <c r="DB106" s="208"/>
      <c r="DC106" s="208"/>
      <c r="DD106" s="208"/>
      <c r="DE106" s="208"/>
      <c r="DF106" s="208"/>
      <c r="DG106" s="208"/>
      <c r="DH106" s="208"/>
      <c r="DI106" s="208"/>
      <c r="DJ106" s="208"/>
      <c r="DK106" s="208"/>
      <c r="DL106" s="208"/>
      <c r="DM106" s="208"/>
      <c r="DN106" s="208"/>
      <c r="DO106" s="208"/>
      <c r="DP106" s="208"/>
      <c r="DQ106" s="208"/>
      <c r="DR106" s="208"/>
      <c r="DS106" s="208"/>
      <c r="DT106" s="208"/>
      <c r="DU106" s="208"/>
      <c r="DV106" s="208"/>
      <c r="DW106" s="208"/>
      <c r="DX106" s="208"/>
      <c r="DY106" s="208"/>
      <c r="DZ106" s="208"/>
      <c r="EA106" s="208"/>
      <c r="EB106" s="208"/>
      <c r="EC106" s="208"/>
      <c r="ED106" s="208"/>
      <c r="EE106" s="208"/>
      <c r="EF106" s="208"/>
      <c r="EG106" s="208"/>
      <c r="EH106" s="208"/>
      <c r="EI106" s="208"/>
      <c r="EJ106" s="208"/>
      <c r="EK106" s="208"/>
      <c r="EL106" s="208"/>
      <c r="EM106" s="208"/>
      <c r="EN106" s="208"/>
      <c r="EO106" s="208"/>
      <c r="EP106" s="208"/>
      <c r="EQ106" s="208"/>
      <c r="ER106" s="208"/>
      <c r="ES106" s="208"/>
      <c r="ET106" s="208"/>
      <c r="EU106" s="208"/>
      <c r="EV106" s="208"/>
      <c r="EW106" s="208"/>
      <c r="EX106" s="208"/>
      <c r="EY106" s="208"/>
      <c r="EZ106" s="208"/>
      <c r="FA106" s="208"/>
      <c r="FB106" s="208"/>
      <c r="FC106" s="208"/>
      <c r="FD106" s="208"/>
      <c r="FE106" s="208"/>
      <c r="FF106" s="208"/>
      <c r="FG106" s="208"/>
      <c r="FH106" s="208"/>
      <c r="FI106" s="208"/>
      <c r="FJ106" s="208"/>
      <c r="FK106" s="208"/>
      <c r="FL106" s="208"/>
      <c r="FM106" s="208"/>
      <c r="FN106" s="208"/>
      <c r="FO106" s="208"/>
      <c r="FP106" s="208"/>
      <c r="FQ106" s="208"/>
      <c r="FR106" s="208"/>
      <c r="FS106" s="208"/>
      <c r="FT106" s="208"/>
      <c r="FU106" s="208"/>
      <c r="FV106" s="208"/>
      <c r="FW106" s="208"/>
      <c r="FX106" s="208"/>
      <c r="FY106" s="208"/>
      <c r="FZ106" s="208"/>
      <c r="GA106" s="208"/>
      <c r="GB106" s="208"/>
      <c r="GC106" s="208"/>
      <c r="GD106" s="208"/>
      <c r="GE106" s="208"/>
      <c r="GF106" s="208"/>
      <c r="GG106" s="208"/>
      <c r="GH106" s="208"/>
      <c r="GI106" s="208"/>
      <c r="GJ106" s="208"/>
      <c r="GK106" s="208"/>
      <c r="GL106" s="208"/>
      <c r="GM106" s="208"/>
      <c r="GN106" s="208"/>
      <c r="GO106" s="208"/>
      <c r="GP106" s="208"/>
      <c r="GQ106" s="208"/>
      <c r="GR106" s="208"/>
      <c r="GS106" s="208"/>
      <c r="GT106" s="208"/>
      <c r="GU106" s="208"/>
      <c r="GV106" s="208"/>
      <c r="GW106" s="208"/>
      <c r="GX106" s="208"/>
      <c r="GY106" s="208"/>
      <c r="GZ106" s="208"/>
      <c r="HA106" s="208"/>
      <c r="HB106" s="208"/>
      <c r="HC106" s="208"/>
      <c r="HD106" s="208"/>
      <c r="HE106" s="208"/>
      <c r="HF106" s="208"/>
      <c r="HG106" s="208"/>
      <c r="HH106" s="208"/>
      <c r="HI106" s="208"/>
      <c r="HJ106" s="208"/>
      <c r="HK106" s="208"/>
      <c r="HL106" s="208"/>
      <c r="HM106" s="208"/>
      <c r="HN106" s="208"/>
      <c r="HO106" s="208"/>
      <c r="HP106" s="208"/>
      <c r="HQ106" s="208"/>
      <c r="HR106" s="208"/>
      <c r="HS106" s="208"/>
      <c r="HT106" s="208"/>
      <c r="HU106" s="208"/>
      <c r="HV106" s="208"/>
      <c r="HW106" s="208"/>
      <c r="HX106" s="208"/>
      <c r="HY106" s="208"/>
      <c r="HZ106" s="208"/>
      <c r="IA106" s="208"/>
      <c r="IB106" s="208"/>
      <c r="IC106" s="208"/>
      <c r="ID106" s="208"/>
      <c r="IE106" s="208"/>
      <c r="IF106" s="208"/>
      <c r="IG106" s="208"/>
      <c r="IH106" s="208"/>
      <c r="II106" s="208"/>
      <c r="IJ106" s="208"/>
      <c r="IK106" s="208"/>
      <c r="IL106" s="208"/>
      <c r="IM106" s="208"/>
      <c r="IN106" s="208"/>
      <c r="IO106" s="208"/>
      <c r="IP106" s="208"/>
      <c r="IQ106" s="208"/>
      <c r="IR106" s="208"/>
      <c r="IS106" s="208"/>
      <c r="IT106" s="208"/>
      <c r="IU106" s="235"/>
      <c r="IV106" s="235"/>
    </row>
    <row r="107" spans="1:256" ht="25.5" customHeight="1" thickBot="1">
      <c r="A107" s="222">
        <v>101</v>
      </c>
      <c r="B107" s="216"/>
      <c r="C107" s="217"/>
      <c r="D107" s="217" t="s">
        <v>16</v>
      </c>
      <c r="E107" s="218"/>
      <c r="F107" s="219">
        <f aca="true" t="shared" si="6" ref="F107:K107">SUM(F8:F95)+F106</f>
        <v>580990</v>
      </c>
      <c r="G107" s="630">
        <f t="shared" si="6"/>
        <v>226207</v>
      </c>
      <c r="H107" s="219">
        <f t="shared" si="6"/>
        <v>224550</v>
      </c>
      <c r="I107" s="219">
        <f t="shared" si="6"/>
        <v>352982</v>
      </c>
      <c r="J107" s="219">
        <f t="shared" si="6"/>
        <v>1801</v>
      </c>
      <c r="K107" s="662">
        <f t="shared" si="6"/>
        <v>354783</v>
      </c>
      <c r="L107" s="628">
        <f>SUM(L8:L90)</f>
        <v>0</v>
      </c>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0"/>
      <c r="AS107" s="220"/>
      <c r="AT107" s="220"/>
      <c r="AU107" s="220"/>
      <c r="AV107" s="220"/>
      <c r="AW107" s="220"/>
      <c r="AX107" s="220"/>
      <c r="AY107" s="220"/>
      <c r="AZ107" s="220"/>
      <c r="BA107" s="220"/>
      <c r="BB107" s="220"/>
      <c r="BC107" s="220"/>
      <c r="BD107" s="220"/>
      <c r="BE107" s="220"/>
      <c r="BF107" s="220"/>
      <c r="BG107" s="220"/>
      <c r="BH107" s="220"/>
      <c r="BI107" s="220"/>
      <c r="BJ107" s="220"/>
      <c r="BK107" s="220"/>
      <c r="BL107" s="220"/>
      <c r="BM107" s="220"/>
      <c r="BN107" s="220"/>
      <c r="BO107" s="220"/>
      <c r="BP107" s="220"/>
      <c r="BQ107" s="220"/>
      <c r="BR107" s="220"/>
      <c r="BS107" s="220"/>
      <c r="BT107" s="220"/>
      <c r="BU107" s="220"/>
      <c r="BV107" s="220"/>
      <c r="BW107" s="220"/>
      <c r="BX107" s="220"/>
      <c r="BY107" s="220"/>
      <c r="BZ107" s="220"/>
      <c r="CA107" s="220"/>
      <c r="CB107" s="220"/>
      <c r="CC107" s="220"/>
      <c r="CD107" s="220"/>
      <c r="CE107" s="220"/>
      <c r="CF107" s="220"/>
      <c r="CG107" s="220"/>
      <c r="CH107" s="220"/>
      <c r="CI107" s="220"/>
      <c r="CJ107" s="220"/>
      <c r="CK107" s="220"/>
      <c r="CL107" s="220"/>
      <c r="CM107" s="220"/>
      <c r="CN107" s="220"/>
      <c r="CO107" s="220"/>
      <c r="CP107" s="220"/>
      <c r="CQ107" s="220"/>
      <c r="CR107" s="220"/>
      <c r="CS107" s="220"/>
      <c r="CT107" s="220"/>
      <c r="CU107" s="220"/>
      <c r="CV107" s="220"/>
      <c r="CW107" s="220"/>
      <c r="CX107" s="220"/>
      <c r="CY107" s="220"/>
      <c r="CZ107" s="220"/>
      <c r="DA107" s="220"/>
      <c r="DB107" s="220"/>
      <c r="DC107" s="220"/>
      <c r="DD107" s="220"/>
      <c r="DE107" s="220"/>
      <c r="DF107" s="220"/>
      <c r="DG107" s="220"/>
      <c r="DH107" s="220"/>
      <c r="DI107" s="220"/>
      <c r="DJ107" s="220"/>
      <c r="DK107" s="220"/>
      <c r="DL107" s="220"/>
      <c r="DM107" s="220"/>
      <c r="DN107" s="220"/>
      <c r="DO107" s="220"/>
      <c r="DP107" s="220"/>
      <c r="DQ107" s="220"/>
      <c r="DR107" s="220"/>
      <c r="DS107" s="220"/>
      <c r="DT107" s="220"/>
      <c r="DU107" s="220"/>
      <c r="DV107" s="220"/>
      <c r="DW107" s="220"/>
      <c r="DX107" s="220"/>
      <c r="DY107" s="220"/>
      <c r="DZ107" s="220"/>
      <c r="EA107" s="220"/>
      <c r="EB107" s="220"/>
      <c r="EC107" s="220"/>
      <c r="ED107" s="220"/>
      <c r="EE107" s="220"/>
      <c r="EF107" s="220"/>
      <c r="EG107" s="220"/>
      <c r="EH107" s="220"/>
      <c r="EI107" s="220"/>
      <c r="EJ107" s="220"/>
      <c r="EK107" s="220"/>
      <c r="EL107" s="220"/>
      <c r="EM107" s="220"/>
      <c r="EN107" s="220"/>
      <c r="EO107" s="220"/>
      <c r="EP107" s="220"/>
      <c r="EQ107" s="220"/>
      <c r="ER107" s="220"/>
      <c r="ES107" s="220"/>
      <c r="ET107" s="220"/>
      <c r="EU107" s="220"/>
      <c r="EV107" s="220"/>
      <c r="EW107" s="220"/>
      <c r="EX107" s="220"/>
      <c r="EY107" s="220"/>
      <c r="EZ107" s="220"/>
      <c r="FA107" s="220"/>
      <c r="FB107" s="220"/>
      <c r="FC107" s="220"/>
      <c r="FD107" s="220"/>
      <c r="FE107" s="220"/>
      <c r="FF107" s="220"/>
      <c r="FG107" s="220"/>
      <c r="FH107" s="220"/>
      <c r="FI107" s="220"/>
      <c r="FJ107" s="220"/>
      <c r="FK107" s="220"/>
      <c r="FL107" s="220"/>
      <c r="FM107" s="220"/>
      <c r="FN107" s="220"/>
      <c r="FO107" s="220"/>
      <c r="FP107" s="220"/>
      <c r="FQ107" s="220"/>
      <c r="FR107" s="220"/>
      <c r="FS107" s="220"/>
      <c r="FT107" s="220"/>
      <c r="FU107" s="220"/>
      <c r="FV107" s="220"/>
      <c r="FW107" s="220"/>
      <c r="FX107" s="220"/>
      <c r="FY107" s="220"/>
      <c r="FZ107" s="220"/>
      <c r="GA107" s="220"/>
      <c r="GB107" s="220"/>
      <c r="GC107" s="220"/>
      <c r="GD107" s="220"/>
      <c r="GE107" s="220"/>
      <c r="GF107" s="220"/>
      <c r="GG107" s="220"/>
      <c r="GH107" s="220"/>
      <c r="GI107" s="220"/>
      <c r="GJ107" s="220"/>
      <c r="GK107" s="220"/>
      <c r="GL107" s="220"/>
      <c r="GM107" s="220"/>
      <c r="GN107" s="220"/>
      <c r="GO107" s="220"/>
      <c r="GP107" s="220"/>
      <c r="GQ107" s="220"/>
      <c r="GR107" s="220"/>
      <c r="GS107" s="220"/>
      <c r="GT107" s="220"/>
      <c r="GU107" s="220"/>
      <c r="GV107" s="220"/>
      <c r="GW107" s="220"/>
      <c r="GX107" s="220"/>
      <c r="GY107" s="220"/>
      <c r="GZ107" s="220"/>
      <c r="HA107" s="220"/>
      <c r="HB107" s="220"/>
      <c r="HC107" s="220"/>
      <c r="HD107" s="220"/>
      <c r="HE107" s="220"/>
      <c r="HF107" s="220"/>
      <c r="HG107" s="220"/>
      <c r="HH107" s="220"/>
      <c r="HI107" s="220"/>
      <c r="HJ107" s="220"/>
      <c r="HK107" s="220"/>
      <c r="HL107" s="220"/>
      <c r="HM107" s="220"/>
      <c r="HN107" s="220"/>
      <c r="HO107" s="220"/>
      <c r="HP107" s="220"/>
      <c r="HQ107" s="220"/>
      <c r="HR107" s="220"/>
      <c r="HS107" s="220"/>
      <c r="HT107" s="220"/>
      <c r="HU107" s="220"/>
      <c r="HV107" s="220"/>
      <c r="HW107" s="220"/>
      <c r="HX107" s="220"/>
      <c r="HY107" s="220"/>
      <c r="HZ107" s="220"/>
      <c r="IA107" s="220"/>
      <c r="IB107" s="220"/>
      <c r="IC107" s="220"/>
      <c r="ID107" s="220"/>
      <c r="IE107" s="220"/>
      <c r="IF107" s="220"/>
      <c r="IG107" s="220"/>
      <c r="IH107" s="220"/>
      <c r="II107" s="220"/>
      <c r="IJ107" s="220"/>
      <c r="IK107" s="220"/>
      <c r="IL107" s="220"/>
      <c r="IM107" s="220"/>
      <c r="IN107" s="220"/>
      <c r="IO107" s="220"/>
      <c r="IP107" s="220"/>
      <c r="IQ107" s="220"/>
      <c r="IR107" s="220"/>
      <c r="IS107" s="220"/>
      <c r="IT107" s="220"/>
      <c r="IU107" s="235"/>
      <c r="IV107" s="235"/>
    </row>
    <row r="108" spans="1:254" s="226" customFormat="1" ht="14.25">
      <c r="A108" s="148"/>
      <c r="B108" s="230" t="s">
        <v>39</v>
      </c>
      <c r="C108" s="148"/>
      <c r="D108" s="197"/>
      <c r="E108" s="149"/>
      <c r="F108" s="200"/>
      <c r="G108" s="200"/>
      <c r="H108" s="200"/>
      <c r="I108" s="200"/>
      <c r="J108" s="632"/>
      <c r="K108" s="236"/>
      <c r="L108" s="200"/>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197"/>
      <c r="BV108" s="197"/>
      <c r="BW108" s="197"/>
      <c r="BX108" s="197"/>
      <c r="BY108" s="197"/>
      <c r="BZ108" s="197"/>
      <c r="CA108" s="197"/>
      <c r="CB108" s="197"/>
      <c r="CC108" s="197"/>
      <c r="CD108" s="197"/>
      <c r="CE108" s="197"/>
      <c r="CF108" s="197"/>
      <c r="CG108" s="197"/>
      <c r="CH108" s="197"/>
      <c r="CI108" s="197"/>
      <c r="CJ108" s="197"/>
      <c r="CK108" s="197"/>
      <c r="CL108" s="197"/>
      <c r="CM108" s="197"/>
      <c r="CN108" s="197"/>
      <c r="CO108" s="197"/>
      <c r="CP108" s="197"/>
      <c r="CQ108" s="197"/>
      <c r="CR108" s="197"/>
      <c r="CS108" s="197"/>
      <c r="CT108" s="197"/>
      <c r="CU108" s="197"/>
      <c r="CV108" s="197"/>
      <c r="CW108" s="197"/>
      <c r="CX108" s="197"/>
      <c r="CY108" s="197"/>
      <c r="CZ108" s="197"/>
      <c r="DA108" s="197"/>
      <c r="DB108" s="197"/>
      <c r="DC108" s="197"/>
      <c r="DD108" s="197"/>
      <c r="DE108" s="197"/>
      <c r="DF108" s="197"/>
      <c r="DG108" s="197"/>
      <c r="DH108" s="197"/>
      <c r="DI108" s="197"/>
      <c r="DJ108" s="197"/>
      <c r="DK108" s="197"/>
      <c r="DL108" s="197"/>
      <c r="DM108" s="197"/>
      <c r="DN108" s="197"/>
      <c r="DO108" s="197"/>
      <c r="DP108" s="197"/>
      <c r="DQ108" s="197"/>
      <c r="DR108" s="197"/>
      <c r="DS108" s="197"/>
      <c r="DT108" s="197"/>
      <c r="DU108" s="197"/>
      <c r="DV108" s="197"/>
      <c r="DW108" s="197"/>
      <c r="DX108" s="197"/>
      <c r="DY108" s="197"/>
      <c r="DZ108" s="197"/>
      <c r="EA108" s="197"/>
      <c r="EB108" s="197"/>
      <c r="EC108" s="197"/>
      <c r="ED108" s="197"/>
      <c r="EE108" s="197"/>
      <c r="EF108" s="197"/>
      <c r="EG108" s="197"/>
      <c r="EH108" s="197"/>
      <c r="EI108" s="197"/>
      <c r="EJ108" s="197"/>
      <c r="EK108" s="197"/>
      <c r="EL108" s="197"/>
      <c r="EM108" s="197"/>
      <c r="EN108" s="197"/>
      <c r="EO108" s="197"/>
      <c r="EP108" s="197"/>
      <c r="EQ108" s="197"/>
      <c r="ER108" s="197"/>
      <c r="ES108" s="197"/>
      <c r="ET108" s="197"/>
      <c r="EU108" s="197"/>
      <c r="EV108" s="197"/>
      <c r="EW108" s="197"/>
      <c r="EX108" s="197"/>
      <c r="EY108" s="197"/>
      <c r="EZ108" s="197"/>
      <c r="FA108" s="197"/>
      <c r="FB108" s="197"/>
      <c r="FC108" s="197"/>
      <c r="FD108" s="197"/>
      <c r="FE108" s="197"/>
      <c r="FF108" s="197"/>
      <c r="FG108" s="197"/>
      <c r="FH108" s="197"/>
      <c r="FI108" s="197"/>
      <c r="FJ108" s="197"/>
      <c r="FK108" s="197"/>
      <c r="FL108" s="197"/>
      <c r="FM108" s="197"/>
      <c r="FN108" s="197"/>
      <c r="FO108" s="197"/>
      <c r="FP108" s="197"/>
      <c r="FQ108" s="197"/>
      <c r="FR108" s="197"/>
      <c r="FS108" s="197"/>
      <c r="FT108" s="197"/>
      <c r="FU108" s="197"/>
      <c r="FV108" s="197"/>
      <c r="FW108" s="197"/>
      <c r="FX108" s="197"/>
      <c r="FY108" s="197"/>
      <c r="FZ108" s="197"/>
      <c r="GA108" s="197"/>
      <c r="GB108" s="197"/>
      <c r="GC108" s="197"/>
      <c r="GD108" s="197"/>
      <c r="GE108" s="197"/>
      <c r="GF108" s="197"/>
      <c r="GG108" s="197"/>
      <c r="GH108" s="197"/>
      <c r="GI108" s="197"/>
      <c r="GJ108" s="197"/>
      <c r="GK108" s="197"/>
      <c r="GL108" s="197"/>
      <c r="GM108" s="197"/>
      <c r="GN108" s="197"/>
      <c r="GO108" s="197"/>
      <c r="GP108" s="197"/>
      <c r="GQ108" s="197"/>
      <c r="GR108" s="197"/>
      <c r="GS108" s="197"/>
      <c r="GT108" s="197"/>
      <c r="GU108" s="197"/>
      <c r="GV108" s="197"/>
      <c r="GW108" s="197"/>
      <c r="GX108" s="197"/>
      <c r="GY108" s="197"/>
      <c r="GZ108" s="197"/>
      <c r="HA108" s="197"/>
      <c r="HB108" s="197"/>
      <c r="HC108" s="197"/>
      <c r="HD108" s="197"/>
      <c r="HE108" s="197"/>
      <c r="HF108" s="197"/>
      <c r="HG108" s="197"/>
      <c r="HH108" s="197"/>
      <c r="HI108" s="197"/>
      <c r="HJ108" s="197"/>
      <c r="HK108" s="197"/>
      <c r="HL108" s="197"/>
      <c r="HM108" s="197"/>
      <c r="HN108" s="197"/>
      <c r="HO108" s="197"/>
      <c r="HP108" s="197"/>
      <c r="HQ108" s="197"/>
      <c r="HR108" s="197"/>
      <c r="HS108" s="197"/>
      <c r="HT108" s="197"/>
      <c r="HU108" s="197"/>
      <c r="HV108" s="197"/>
      <c r="HW108" s="197"/>
      <c r="HX108" s="197"/>
      <c r="HY108" s="197"/>
      <c r="HZ108" s="197"/>
      <c r="IA108" s="197"/>
      <c r="IB108" s="197"/>
      <c r="IC108" s="197"/>
      <c r="ID108" s="197"/>
      <c r="IE108" s="197"/>
      <c r="IF108" s="197"/>
      <c r="IG108" s="197"/>
      <c r="IH108" s="197"/>
      <c r="II108" s="197"/>
      <c r="IJ108" s="197"/>
      <c r="IK108" s="197"/>
      <c r="IL108" s="197"/>
      <c r="IM108" s="197"/>
      <c r="IN108" s="197"/>
      <c r="IO108" s="197"/>
      <c r="IP108" s="197"/>
      <c r="IQ108" s="197"/>
      <c r="IR108" s="197"/>
      <c r="IS108" s="197"/>
      <c r="IT108" s="197"/>
    </row>
    <row r="109" spans="1:254" s="226" customFormat="1" ht="14.25">
      <c r="A109" s="148"/>
      <c r="B109" s="173" t="s">
        <v>40</v>
      </c>
      <c r="C109" s="148"/>
      <c r="D109" s="197"/>
      <c r="E109" s="149"/>
      <c r="F109" s="200"/>
      <c r="G109" s="200"/>
      <c r="H109" s="200"/>
      <c r="I109" s="200"/>
      <c r="J109" s="632"/>
      <c r="K109" s="236"/>
      <c r="L109" s="200"/>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197"/>
      <c r="BV109" s="197"/>
      <c r="BW109" s="197"/>
      <c r="BX109" s="197"/>
      <c r="BY109" s="197"/>
      <c r="BZ109" s="197"/>
      <c r="CA109" s="197"/>
      <c r="CB109" s="197"/>
      <c r="CC109" s="197"/>
      <c r="CD109" s="197"/>
      <c r="CE109" s="197"/>
      <c r="CF109" s="197"/>
      <c r="CG109" s="197"/>
      <c r="CH109" s="197"/>
      <c r="CI109" s="197"/>
      <c r="CJ109" s="197"/>
      <c r="CK109" s="197"/>
      <c r="CL109" s="197"/>
      <c r="CM109" s="197"/>
      <c r="CN109" s="197"/>
      <c r="CO109" s="197"/>
      <c r="CP109" s="197"/>
      <c r="CQ109" s="197"/>
      <c r="CR109" s="197"/>
      <c r="CS109" s="197"/>
      <c r="CT109" s="197"/>
      <c r="CU109" s="197"/>
      <c r="CV109" s="197"/>
      <c r="CW109" s="197"/>
      <c r="CX109" s="197"/>
      <c r="CY109" s="197"/>
      <c r="CZ109" s="197"/>
      <c r="DA109" s="197"/>
      <c r="DB109" s="197"/>
      <c r="DC109" s="197"/>
      <c r="DD109" s="197"/>
      <c r="DE109" s="197"/>
      <c r="DF109" s="197"/>
      <c r="DG109" s="197"/>
      <c r="DH109" s="197"/>
      <c r="DI109" s="197"/>
      <c r="DJ109" s="197"/>
      <c r="DK109" s="197"/>
      <c r="DL109" s="197"/>
      <c r="DM109" s="197"/>
      <c r="DN109" s="197"/>
      <c r="DO109" s="197"/>
      <c r="DP109" s="197"/>
      <c r="DQ109" s="197"/>
      <c r="DR109" s="197"/>
      <c r="DS109" s="197"/>
      <c r="DT109" s="197"/>
      <c r="DU109" s="197"/>
      <c r="DV109" s="197"/>
      <c r="DW109" s="197"/>
      <c r="DX109" s="197"/>
      <c r="DY109" s="197"/>
      <c r="DZ109" s="197"/>
      <c r="EA109" s="197"/>
      <c r="EB109" s="197"/>
      <c r="EC109" s="197"/>
      <c r="ED109" s="197"/>
      <c r="EE109" s="197"/>
      <c r="EF109" s="197"/>
      <c r="EG109" s="197"/>
      <c r="EH109" s="197"/>
      <c r="EI109" s="197"/>
      <c r="EJ109" s="197"/>
      <c r="EK109" s="197"/>
      <c r="EL109" s="197"/>
      <c r="EM109" s="197"/>
      <c r="EN109" s="197"/>
      <c r="EO109" s="197"/>
      <c r="EP109" s="197"/>
      <c r="EQ109" s="197"/>
      <c r="ER109" s="197"/>
      <c r="ES109" s="197"/>
      <c r="ET109" s="197"/>
      <c r="EU109" s="197"/>
      <c r="EV109" s="197"/>
      <c r="EW109" s="197"/>
      <c r="EX109" s="197"/>
      <c r="EY109" s="197"/>
      <c r="EZ109" s="197"/>
      <c r="FA109" s="197"/>
      <c r="FB109" s="197"/>
      <c r="FC109" s="197"/>
      <c r="FD109" s="197"/>
      <c r="FE109" s="197"/>
      <c r="FF109" s="197"/>
      <c r="FG109" s="197"/>
      <c r="FH109" s="197"/>
      <c r="FI109" s="197"/>
      <c r="FJ109" s="197"/>
      <c r="FK109" s="197"/>
      <c r="FL109" s="197"/>
      <c r="FM109" s="197"/>
      <c r="FN109" s="197"/>
      <c r="FO109" s="197"/>
      <c r="FP109" s="197"/>
      <c r="FQ109" s="197"/>
      <c r="FR109" s="197"/>
      <c r="FS109" s="197"/>
      <c r="FT109" s="197"/>
      <c r="FU109" s="197"/>
      <c r="FV109" s="197"/>
      <c r="FW109" s="197"/>
      <c r="FX109" s="197"/>
      <c r="FY109" s="197"/>
      <c r="FZ109" s="197"/>
      <c r="GA109" s="197"/>
      <c r="GB109" s="197"/>
      <c r="GC109" s="197"/>
      <c r="GD109" s="197"/>
      <c r="GE109" s="197"/>
      <c r="GF109" s="197"/>
      <c r="GG109" s="197"/>
      <c r="GH109" s="197"/>
      <c r="GI109" s="197"/>
      <c r="GJ109" s="197"/>
      <c r="GK109" s="197"/>
      <c r="GL109" s="197"/>
      <c r="GM109" s="197"/>
      <c r="GN109" s="197"/>
      <c r="GO109" s="197"/>
      <c r="GP109" s="197"/>
      <c r="GQ109" s="197"/>
      <c r="GR109" s="197"/>
      <c r="GS109" s="197"/>
      <c r="GT109" s="197"/>
      <c r="GU109" s="197"/>
      <c r="GV109" s="197"/>
      <c r="GW109" s="197"/>
      <c r="GX109" s="197"/>
      <c r="GY109" s="197"/>
      <c r="GZ109" s="197"/>
      <c r="HA109" s="197"/>
      <c r="HB109" s="197"/>
      <c r="HC109" s="197"/>
      <c r="HD109" s="197"/>
      <c r="HE109" s="197"/>
      <c r="HF109" s="197"/>
      <c r="HG109" s="197"/>
      <c r="HH109" s="197"/>
      <c r="HI109" s="197"/>
      <c r="HJ109" s="197"/>
      <c r="HK109" s="197"/>
      <c r="HL109" s="197"/>
      <c r="HM109" s="197"/>
      <c r="HN109" s="197"/>
      <c r="HO109" s="197"/>
      <c r="HP109" s="197"/>
      <c r="HQ109" s="197"/>
      <c r="HR109" s="197"/>
      <c r="HS109" s="197"/>
      <c r="HT109" s="197"/>
      <c r="HU109" s="197"/>
      <c r="HV109" s="197"/>
      <c r="HW109" s="197"/>
      <c r="HX109" s="197"/>
      <c r="HY109" s="197"/>
      <c r="HZ109" s="197"/>
      <c r="IA109" s="197"/>
      <c r="IB109" s="197"/>
      <c r="IC109" s="197"/>
      <c r="ID109" s="197"/>
      <c r="IE109" s="197"/>
      <c r="IF109" s="197"/>
      <c r="IG109" s="197"/>
      <c r="IH109" s="197"/>
      <c r="II109" s="197"/>
      <c r="IJ109" s="197"/>
      <c r="IK109" s="197"/>
      <c r="IL109" s="197"/>
      <c r="IM109" s="197"/>
      <c r="IN109" s="197"/>
      <c r="IO109" s="197"/>
      <c r="IP109" s="197"/>
      <c r="IQ109" s="197"/>
      <c r="IR109" s="197"/>
      <c r="IS109" s="197"/>
      <c r="IT109" s="197"/>
    </row>
    <row r="110" spans="1:254" s="226" customFormat="1" ht="14.25">
      <c r="A110" s="148"/>
      <c r="B110" s="173" t="s">
        <v>41</v>
      </c>
      <c r="C110" s="148"/>
      <c r="D110" s="197"/>
      <c r="E110" s="149"/>
      <c r="F110" s="200"/>
      <c r="G110" s="200"/>
      <c r="H110" s="200"/>
      <c r="I110" s="200"/>
      <c r="J110" s="632"/>
      <c r="K110" s="236"/>
      <c r="L110" s="200"/>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197"/>
      <c r="BV110" s="197"/>
      <c r="BW110" s="197"/>
      <c r="BX110" s="197"/>
      <c r="BY110" s="197"/>
      <c r="BZ110" s="197"/>
      <c r="CA110" s="197"/>
      <c r="CB110" s="197"/>
      <c r="CC110" s="197"/>
      <c r="CD110" s="197"/>
      <c r="CE110" s="197"/>
      <c r="CF110" s="197"/>
      <c r="CG110" s="197"/>
      <c r="CH110" s="197"/>
      <c r="CI110" s="197"/>
      <c r="CJ110" s="197"/>
      <c r="CK110" s="197"/>
      <c r="CL110" s="197"/>
      <c r="CM110" s="197"/>
      <c r="CN110" s="197"/>
      <c r="CO110" s="197"/>
      <c r="CP110" s="197"/>
      <c r="CQ110" s="197"/>
      <c r="CR110" s="197"/>
      <c r="CS110" s="197"/>
      <c r="CT110" s="197"/>
      <c r="CU110" s="197"/>
      <c r="CV110" s="197"/>
      <c r="CW110" s="197"/>
      <c r="CX110" s="197"/>
      <c r="CY110" s="197"/>
      <c r="CZ110" s="197"/>
      <c r="DA110" s="197"/>
      <c r="DB110" s="197"/>
      <c r="DC110" s="197"/>
      <c r="DD110" s="197"/>
      <c r="DE110" s="197"/>
      <c r="DF110" s="197"/>
      <c r="DG110" s="197"/>
      <c r="DH110" s="197"/>
      <c r="DI110" s="197"/>
      <c r="DJ110" s="197"/>
      <c r="DK110" s="197"/>
      <c r="DL110" s="197"/>
      <c r="DM110" s="197"/>
      <c r="DN110" s="197"/>
      <c r="DO110" s="197"/>
      <c r="DP110" s="197"/>
      <c r="DQ110" s="197"/>
      <c r="DR110" s="197"/>
      <c r="DS110" s="197"/>
      <c r="DT110" s="197"/>
      <c r="DU110" s="197"/>
      <c r="DV110" s="197"/>
      <c r="DW110" s="197"/>
      <c r="DX110" s="197"/>
      <c r="DY110" s="197"/>
      <c r="DZ110" s="197"/>
      <c r="EA110" s="197"/>
      <c r="EB110" s="197"/>
      <c r="EC110" s="197"/>
      <c r="ED110" s="197"/>
      <c r="EE110" s="197"/>
      <c r="EF110" s="197"/>
      <c r="EG110" s="197"/>
      <c r="EH110" s="197"/>
      <c r="EI110" s="197"/>
      <c r="EJ110" s="197"/>
      <c r="EK110" s="197"/>
      <c r="EL110" s="197"/>
      <c r="EM110" s="197"/>
      <c r="EN110" s="197"/>
      <c r="EO110" s="197"/>
      <c r="EP110" s="197"/>
      <c r="EQ110" s="197"/>
      <c r="ER110" s="197"/>
      <c r="ES110" s="197"/>
      <c r="ET110" s="197"/>
      <c r="EU110" s="197"/>
      <c r="EV110" s="197"/>
      <c r="EW110" s="197"/>
      <c r="EX110" s="197"/>
      <c r="EY110" s="197"/>
      <c r="EZ110" s="197"/>
      <c r="FA110" s="197"/>
      <c r="FB110" s="197"/>
      <c r="FC110" s="197"/>
      <c r="FD110" s="197"/>
      <c r="FE110" s="197"/>
      <c r="FF110" s="197"/>
      <c r="FG110" s="197"/>
      <c r="FH110" s="197"/>
      <c r="FI110" s="197"/>
      <c r="FJ110" s="197"/>
      <c r="FK110" s="197"/>
      <c r="FL110" s="197"/>
      <c r="FM110" s="197"/>
      <c r="FN110" s="197"/>
      <c r="FO110" s="197"/>
      <c r="FP110" s="197"/>
      <c r="FQ110" s="197"/>
      <c r="FR110" s="197"/>
      <c r="FS110" s="197"/>
      <c r="FT110" s="197"/>
      <c r="FU110" s="197"/>
      <c r="FV110" s="197"/>
      <c r="FW110" s="197"/>
      <c r="FX110" s="197"/>
      <c r="FY110" s="197"/>
      <c r="FZ110" s="197"/>
      <c r="GA110" s="197"/>
      <c r="GB110" s="197"/>
      <c r="GC110" s="197"/>
      <c r="GD110" s="197"/>
      <c r="GE110" s="197"/>
      <c r="GF110" s="197"/>
      <c r="GG110" s="197"/>
      <c r="GH110" s="197"/>
      <c r="GI110" s="197"/>
      <c r="GJ110" s="197"/>
      <c r="GK110" s="197"/>
      <c r="GL110" s="197"/>
      <c r="GM110" s="197"/>
      <c r="GN110" s="197"/>
      <c r="GO110" s="197"/>
      <c r="GP110" s="197"/>
      <c r="GQ110" s="197"/>
      <c r="GR110" s="197"/>
      <c r="GS110" s="197"/>
      <c r="GT110" s="197"/>
      <c r="GU110" s="197"/>
      <c r="GV110" s="197"/>
      <c r="GW110" s="197"/>
      <c r="GX110" s="197"/>
      <c r="GY110" s="197"/>
      <c r="GZ110" s="197"/>
      <c r="HA110" s="197"/>
      <c r="HB110" s="197"/>
      <c r="HC110" s="197"/>
      <c r="HD110" s="197"/>
      <c r="HE110" s="197"/>
      <c r="HF110" s="197"/>
      <c r="HG110" s="197"/>
      <c r="HH110" s="197"/>
      <c r="HI110" s="197"/>
      <c r="HJ110" s="197"/>
      <c r="HK110" s="197"/>
      <c r="HL110" s="197"/>
      <c r="HM110" s="197"/>
      <c r="HN110" s="197"/>
      <c r="HO110" s="197"/>
      <c r="HP110" s="197"/>
      <c r="HQ110" s="197"/>
      <c r="HR110" s="197"/>
      <c r="HS110" s="197"/>
      <c r="HT110" s="197"/>
      <c r="HU110" s="197"/>
      <c r="HV110" s="197"/>
      <c r="HW110" s="197"/>
      <c r="HX110" s="197"/>
      <c r="HY110" s="197"/>
      <c r="HZ110" s="197"/>
      <c r="IA110" s="197"/>
      <c r="IB110" s="197"/>
      <c r="IC110" s="197"/>
      <c r="ID110" s="197"/>
      <c r="IE110" s="197"/>
      <c r="IF110" s="197"/>
      <c r="IG110" s="197"/>
      <c r="IH110" s="197"/>
      <c r="II110" s="197"/>
      <c r="IJ110" s="197"/>
      <c r="IK110" s="197"/>
      <c r="IL110" s="197"/>
      <c r="IM110" s="197"/>
      <c r="IN110" s="197"/>
      <c r="IO110" s="197"/>
      <c r="IP110" s="197"/>
      <c r="IQ110" s="197"/>
      <c r="IR110" s="197"/>
      <c r="IS110" s="197"/>
      <c r="IT110" s="197"/>
    </row>
    <row r="111" spans="4:11" ht="14.25">
      <c r="D111" s="197"/>
      <c r="E111" s="149"/>
      <c r="H111" s="200"/>
      <c r="I111" s="200"/>
      <c r="J111" s="632"/>
      <c r="K111" s="236"/>
    </row>
    <row r="112" spans="4:11" ht="14.25">
      <c r="D112" s="197"/>
      <c r="E112" s="149"/>
      <c r="H112" s="200"/>
      <c r="I112" s="200"/>
      <c r="J112" s="632"/>
      <c r="K112" s="236"/>
    </row>
    <row r="113" spans="4:11" ht="14.25">
      <c r="D113" s="197"/>
      <c r="E113" s="149"/>
      <c r="H113" s="200"/>
      <c r="I113" s="200"/>
      <c r="J113" s="632"/>
      <c r="K113" s="236"/>
    </row>
    <row r="114" spans="4:11" ht="14.25">
      <c r="D114" s="197"/>
      <c r="E114" s="149"/>
      <c r="H114" s="200"/>
      <c r="I114" s="200"/>
      <c r="J114" s="632"/>
      <c r="K114" s="236"/>
    </row>
    <row r="115" spans="4:11" ht="14.25">
      <c r="D115" s="197"/>
      <c r="E115" s="149"/>
      <c r="H115" s="200"/>
      <c r="I115" s="200"/>
      <c r="J115" s="632"/>
      <c r="K115" s="236"/>
    </row>
    <row r="116" spans="4:11" ht="14.25">
      <c r="D116" s="197"/>
      <c r="E116" s="149"/>
      <c r="H116" s="200"/>
      <c r="I116" s="200"/>
      <c r="J116" s="632"/>
      <c r="K116" s="236"/>
    </row>
    <row r="117" spans="4:11" ht="14.25">
      <c r="D117" s="197"/>
      <c r="E117" s="149"/>
      <c r="H117" s="200"/>
      <c r="I117" s="200"/>
      <c r="J117" s="632"/>
      <c r="K117" s="236"/>
    </row>
    <row r="118" spans="4:11" ht="14.25">
      <c r="D118" s="197"/>
      <c r="E118" s="149"/>
      <c r="H118" s="200"/>
      <c r="I118" s="200"/>
      <c r="J118" s="632"/>
      <c r="K118" s="236"/>
    </row>
    <row r="119" spans="4:11" ht="14.25">
      <c r="D119" s="197"/>
      <c r="E119" s="149"/>
      <c r="H119" s="200"/>
      <c r="I119" s="200"/>
      <c r="J119" s="632"/>
      <c r="K119" s="236"/>
    </row>
    <row r="120" spans="8:11" ht="14.25">
      <c r="H120" s="200"/>
      <c r="I120" s="200"/>
      <c r="J120" s="632"/>
      <c r="K120" s="236"/>
    </row>
    <row r="121" spans="8:11" ht="14.25">
      <c r="H121" s="200"/>
      <c r="I121" s="200"/>
      <c r="J121" s="632"/>
      <c r="K121" s="236"/>
    </row>
    <row r="122" spans="8:11" ht="14.25">
      <c r="H122" s="200"/>
      <c r="I122" s="200"/>
      <c r="J122" s="632"/>
      <c r="K122" s="236"/>
    </row>
    <row r="123" spans="8:11" ht="14.25">
      <c r="H123" s="200"/>
      <c r="I123" s="200"/>
      <c r="J123" s="632"/>
      <c r="K123" s="236"/>
    </row>
    <row r="124" spans="8:11" ht="14.25">
      <c r="H124" s="200"/>
      <c r="I124" s="200"/>
      <c r="J124" s="632"/>
      <c r="K124" s="236"/>
    </row>
    <row r="125" spans="8:11" ht="14.25">
      <c r="H125" s="200"/>
      <c r="I125" s="200"/>
      <c r="J125" s="632"/>
      <c r="K125" s="236"/>
    </row>
    <row r="126" spans="8:11" ht="14.25">
      <c r="H126" s="200"/>
      <c r="I126" s="200"/>
      <c r="J126" s="632"/>
      <c r="K126" s="236"/>
    </row>
    <row r="127" spans="8:11" ht="14.25">
      <c r="H127" s="200"/>
      <c r="I127" s="200"/>
      <c r="J127" s="632"/>
      <c r="K127" s="236"/>
    </row>
    <row r="128" spans="8:11" ht="14.25">
      <c r="H128" s="200"/>
      <c r="I128" s="200"/>
      <c r="J128" s="632"/>
      <c r="K128" s="236"/>
    </row>
    <row r="129" spans="8:11" ht="14.25">
      <c r="H129" s="200"/>
      <c r="I129" s="200"/>
      <c r="J129" s="632"/>
      <c r="K129" s="236"/>
    </row>
    <row r="130" spans="8:11" ht="14.25">
      <c r="H130" s="200"/>
      <c r="I130" s="200"/>
      <c r="J130" s="632"/>
      <c r="K130" s="236"/>
    </row>
    <row r="131" spans="8:11" ht="14.25">
      <c r="H131" s="200"/>
      <c r="I131" s="200"/>
      <c r="J131" s="632"/>
      <c r="K131" s="236"/>
    </row>
    <row r="132" spans="8:11" ht="14.25">
      <c r="H132" s="200"/>
      <c r="I132" s="200"/>
      <c r="J132" s="632"/>
      <c r="K132" s="236"/>
    </row>
    <row r="133" spans="8:11" ht="14.25">
      <c r="H133" s="200"/>
      <c r="I133" s="200"/>
      <c r="J133" s="632"/>
      <c r="K133" s="236"/>
    </row>
    <row r="134" spans="8:11" ht="14.25">
      <c r="H134" s="200"/>
      <c r="I134" s="200"/>
      <c r="J134" s="632"/>
      <c r="K134" s="236"/>
    </row>
    <row r="135" spans="8:11" ht="14.25">
      <c r="H135" s="200"/>
      <c r="I135" s="200"/>
      <c r="J135" s="632"/>
      <c r="K135" s="236"/>
    </row>
    <row r="136" spans="8:11" ht="14.25">
      <c r="H136" s="200"/>
      <c r="I136" s="200"/>
      <c r="J136" s="632"/>
      <c r="K136" s="236"/>
    </row>
    <row r="137" spans="8:11" ht="14.25">
      <c r="H137" s="200"/>
      <c r="I137" s="200"/>
      <c r="J137" s="632"/>
      <c r="K137" s="236"/>
    </row>
    <row r="138" spans="8:11" ht="14.25">
      <c r="H138" s="200"/>
      <c r="I138" s="200"/>
      <c r="J138" s="632"/>
      <c r="K138" s="236"/>
    </row>
    <row r="139" spans="8:11" ht="14.25">
      <c r="H139" s="200"/>
      <c r="I139" s="200"/>
      <c r="J139" s="632"/>
      <c r="K139" s="236"/>
    </row>
    <row r="140" spans="8:11" ht="14.25">
      <c r="H140" s="200"/>
      <c r="I140" s="200"/>
      <c r="J140" s="632"/>
      <c r="K140" s="236"/>
    </row>
    <row r="141" spans="8:11" ht="14.25">
      <c r="H141" s="200"/>
      <c r="I141" s="200"/>
      <c r="J141" s="632"/>
      <c r="K141" s="236"/>
    </row>
    <row r="142" spans="8:11" ht="14.25">
      <c r="H142" s="200"/>
      <c r="I142" s="200"/>
      <c r="J142" s="632"/>
      <c r="K142" s="236"/>
    </row>
    <row r="143" spans="8:11" ht="14.25">
      <c r="H143" s="200"/>
      <c r="I143" s="200"/>
      <c r="J143" s="632"/>
      <c r="K143" s="236"/>
    </row>
    <row r="144" spans="8:11" ht="14.25">
      <c r="H144" s="200"/>
      <c r="I144" s="200"/>
      <c r="J144" s="632"/>
      <c r="K144" s="236"/>
    </row>
    <row r="145" spans="8:11" ht="14.25">
      <c r="H145" s="200"/>
      <c r="I145" s="200"/>
      <c r="J145" s="632"/>
      <c r="K145" s="236"/>
    </row>
    <row r="146" spans="8:11" ht="14.25">
      <c r="H146" s="200"/>
      <c r="I146" s="200"/>
      <c r="J146" s="632"/>
      <c r="K146" s="236"/>
    </row>
    <row r="147" spans="8:11" ht="14.25">
      <c r="H147" s="200"/>
      <c r="I147" s="200"/>
      <c r="J147" s="632"/>
      <c r="K147" s="236"/>
    </row>
    <row r="148" spans="8:11" ht="14.25">
      <c r="H148" s="200"/>
      <c r="I148" s="200"/>
      <c r="J148" s="632"/>
      <c r="K148" s="236"/>
    </row>
    <row r="149" spans="8:11" ht="14.25">
      <c r="H149" s="200"/>
      <c r="I149" s="200"/>
      <c r="J149" s="632"/>
      <c r="K149" s="236"/>
    </row>
    <row r="150" spans="8:11" ht="14.25">
      <c r="H150" s="200"/>
      <c r="I150" s="200"/>
      <c r="J150" s="632"/>
      <c r="K150" s="236"/>
    </row>
    <row r="151" spans="8:11" ht="14.25">
      <c r="H151" s="200"/>
      <c r="I151" s="200"/>
      <c r="J151" s="632"/>
      <c r="K151" s="236"/>
    </row>
    <row r="152" spans="8:11" ht="14.25">
      <c r="H152" s="200"/>
      <c r="I152" s="200"/>
      <c r="J152" s="632"/>
      <c r="K152" s="236"/>
    </row>
    <row r="153" spans="8:11" ht="14.25">
      <c r="H153" s="200"/>
      <c r="I153" s="200"/>
      <c r="J153" s="632"/>
      <c r="K153" s="236"/>
    </row>
    <row r="154" spans="8:11" ht="14.25">
      <c r="H154" s="200"/>
      <c r="I154" s="200"/>
      <c r="J154" s="632"/>
      <c r="K154" s="236"/>
    </row>
    <row r="155" spans="8:11" ht="14.25">
      <c r="H155" s="200"/>
      <c r="I155" s="200"/>
      <c r="J155" s="632"/>
      <c r="K155" s="236"/>
    </row>
    <row r="156" spans="8:11" ht="14.25">
      <c r="H156" s="200"/>
      <c r="I156" s="200"/>
      <c r="J156" s="632"/>
      <c r="K156" s="236"/>
    </row>
    <row r="157" spans="8:11" ht="14.25">
      <c r="H157" s="200"/>
      <c r="I157" s="200"/>
      <c r="J157" s="632"/>
      <c r="K157" s="236"/>
    </row>
    <row r="158" spans="8:11" ht="14.25">
      <c r="H158" s="200"/>
      <c r="I158" s="200"/>
      <c r="J158" s="632"/>
      <c r="K158" s="236"/>
    </row>
    <row r="159" spans="8:11" ht="14.25">
      <c r="H159" s="200"/>
      <c r="I159" s="200"/>
      <c r="J159" s="632"/>
      <c r="K159" s="236"/>
    </row>
    <row r="160" spans="8:11" ht="14.25">
      <c r="H160" s="200"/>
      <c r="I160" s="200"/>
      <c r="J160" s="632"/>
      <c r="K160" s="236"/>
    </row>
    <row r="161" spans="8:11" ht="14.25">
      <c r="H161" s="200"/>
      <c r="I161" s="200"/>
      <c r="J161" s="632"/>
      <c r="K161" s="236"/>
    </row>
    <row r="162" spans="8:11" ht="14.25">
      <c r="H162" s="200"/>
      <c r="I162" s="200"/>
      <c r="J162" s="632"/>
      <c r="K162" s="236"/>
    </row>
    <row r="163" spans="8:11" ht="14.25">
      <c r="H163" s="200"/>
      <c r="I163" s="200"/>
      <c r="J163" s="632"/>
      <c r="K163" s="236"/>
    </row>
    <row r="164" spans="8:11" ht="14.25">
      <c r="H164" s="200"/>
      <c r="I164" s="200"/>
      <c r="J164" s="632"/>
      <c r="K164" s="236"/>
    </row>
    <row r="165" spans="8:11" ht="14.25">
      <c r="H165" s="200"/>
      <c r="I165" s="200"/>
      <c r="J165" s="632"/>
      <c r="K165" s="236"/>
    </row>
    <row r="166" spans="8:11" ht="14.25">
      <c r="H166" s="200"/>
      <c r="I166" s="200"/>
      <c r="J166" s="632"/>
      <c r="K166" s="236"/>
    </row>
    <row r="167" spans="8:11" ht="14.25">
      <c r="H167" s="200"/>
      <c r="I167" s="200"/>
      <c r="J167" s="632"/>
      <c r="K167" s="236"/>
    </row>
    <row r="168" spans="8:11" ht="14.25">
      <c r="H168" s="200"/>
      <c r="I168" s="200"/>
      <c r="J168" s="632"/>
      <c r="K168" s="236"/>
    </row>
    <row r="169" spans="8:11" ht="14.25">
      <c r="H169" s="200"/>
      <c r="I169" s="200"/>
      <c r="J169" s="632"/>
      <c r="K169" s="236"/>
    </row>
    <row r="170" spans="8:11" ht="14.25">
      <c r="H170" s="200"/>
      <c r="I170" s="200"/>
      <c r="J170" s="632"/>
      <c r="K170" s="236"/>
    </row>
    <row r="171" spans="8:11" ht="14.25">
      <c r="H171" s="200"/>
      <c r="I171" s="200"/>
      <c r="J171" s="632"/>
      <c r="K171" s="236"/>
    </row>
    <row r="172" spans="8:11" ht="14.25">
      <c r="H172" s="200"/>
      <c r="I172" s="200"/>
      <c r="J172" s="632"/>
      <c r="K172" s="236"/>
    </row>
    <row r="173" spans="8:11" ht="14.25">
      <c r="H173" s="200"/>
      <c r="I173" s="200"/>
      <c r="J173" s="632"/>
      <c r="K173" s="236"/>
    </row>
    <row r="174" spans="8:11" ht="14.25">
      <c r="H174" s="200"/>
      <c r="I174" s="200"/>
      <c r="J174" s="632"/>
      <c r="K174" s="236"/>
    </row>
    <row r="175" spans="8:11" ht="14.25">
      <c r="H175" s="200"/>
      <c r="I175" s="200"/>
      <c r="J175" s="632"/>
      <c r="K175" s="236"/>
    </row>
    <row r="176" spans="8:11" ht="14.25">
      <c r="H176" s="200"/>
      <c r="I176" s="200"/>
      <c r="J176" s="632"/>
      <c r="K176" s="236"/>
    </row>
    <row r="177" spans="8:11" ht="14.25">
      <c r="H177" s="200"/>
      <c r="I177" s="200"/>
      <c r="J177" s="632"/>
      <c r="K177" s="236"/>
    </row>
    <row r="178" spans="8:11" ht="14.25">
      <c r="H178" s="200"/>
      <c r="I178" s="200"/>
      <c r="J178" s="632"/>
      <c r="K178" s="236"/>
    </row>
    <row r="179" spans="8:11" ht="14.25">
      <c r="H179" s="200"/>
      <c r="I179" s="200"/>
      <c r="J179" s="632"/>
      <c r="K179" s="236"/>
    </row>
    <row r="180" spans="8:11" ht="14.25">
      <c r="H180" s="200"/>
      <c r="I180" s="200"/>
      <c r="J180" s="632"/>
      <c r="K180" s="236"/>
    </row>
    <row r="181" spans="8:11" ht="14.25">
      <c r="H181" s="200"/>
      <c r="I181" s="200"/>
      <c r="J181" s="632"/>
      <c r="K181" s="236"/>
    </row>
    <row r="182" spans="8:11" ht="14.25">
      <c r="H182" s="200"/>
      <c r="I182" s="200"/>
      <c r="J182" s="632"/>
      <c r="K182" s="236"/>
    </row>
    <row r="183" spans="8:11" ht="14.25">
      <c r="H183" s="200"/>
      <c r="I183" s="200"/>
      <c r="J183" s="632"/>
      <c r="K183" s="236"/>
    </row>
    <row r="184" spans="8:11" ht="14.25">
      <c r="H184" s="200"/>
      <c r="I184" s="200"/>
      <c r="J184" s="632"/>
      <c r="K184" s="236"/>
    </row>
    <row r="185" spans="8:11" ht="14.25">
      <c r="H185" s="200"/>
      <c r="I185" s="200"/>
      <c r="J185" s="632"/>
      <c r="K185" s="236"/>
    </row>
    <row r="186" spans="8:11" ht="14.25">
      <c r="H186" s="200"/>
      <c r="I186" s="200"/>
      <c r="J186" s="632"/>
      <c r="K186" s="236"/>
    </row>
    <row r="187" spans="8:11" ht="14.25">
      <c r="H187" s="200"/>
      <c r="I187" s="200"/>
      <c r="J187" s="632"/>
      <c r="K187" s="236"/>
    </row>
    <row r="188" spans="8:11" ht="14.25">
      <c r="H188" s="200"/>
      <c r="I188" s="200"/>
      <c r="J188" s="632"/>
      <c r="K188" s="236"/>
    </row>
    <row r="189" spans="8:11" ht="14.25">
      <c r="H189" s="200"/>
      <c r="I189" s="200"/>
      <c r="J189" s="632"/>
      <c r="K189" s="236"/>
    </row>
    <row r="190" spans="8:11" ht="14.25">
      <c r="H190" s="200"/>
      <c r="I190" s="200"/>
      <c r="J190" s="632"/>
      <c r="K190" s="236"/>
    </row>
    <row r="191" spans="8:11" ht="14.25">
      <c r="H191" s="200"/>
      <c r="I191" s="200"/>
      <c r="J191" s="632"/>
      <c r="K191" s="236"/>
    </row>
    <row r="192" spans="8:11" ht="14.25">
      <c r="H192" s="200"/>
      <c r="I192" s="200"/>
      <c r="J192" s="632"/>
      <c r="K192" s="236"/>
    </row>
    <row r="193" spans="8:11" ht="14.25">
      <c r="H193" s="200"/>
      <c r="I193" s="200"/>
      <c r="J193" s="632"/>
      <c r="K193" s="236"/>
    </row>
    <row r="194" spans="8:11" ht="14.25">
      <c r="H194" s="200"/>
      <c r="I194" s="200"/>
      <c r="J194" s="632"/>
      <c r="K194" s="236"/>
    </row>
    <row r="195" spans="8:11" ht="14.25">
      <c r="H195" s="200"/>
      <c r="I195" s="200"/>
      <c r="J195" s="632"/>
      <c r="K195" s="236"/>
    </row>
    <row r="196" spans="8:11" ht="14.25">
      <c r="H196" s="200"/>
      <c r="I196" s="200"/>
      <c r="J196" s="632"/>
      <c r="K196" s="236"/>
    </row>
    <row r="197" spans="8:11" ht="14.25">
      <c r="H197" s="200"/>
      <c r="I197" s="200"/>
      <c r="J197" s="632"/>
      <c r="K197" s="236"/>
    </row>
    <row r="198" spans="8:11" ht="14.25">
      <c r="H198" s="200"/>
      <c r="I198" s="200"/>
      <c r="J198" s="632"/>
      <c r="K198" s="236"/>
    </row>
    <row r="199" spans="8:11" ht="14.25">
      <c r="H199" s="200"/>
      <c r="I199" s="200"/>
      <c r="J199" s="632"/>
      <c r="K199" s="236"/>
    </row>
    <row r="200" spans="8:11" ht="14.25">
      <c r="H200" s="200"/>
      <c r="I200" s="200"/>
      <c r="J200" s="632"/>
      <c r="K200" s="236"/>
    </row>
    <row r="201" spans="8:11" ht="14.25">
      <c r="H201" s="200"/>
      <c r="I201" s="200"/>
      <c r="J201" s="632"/>
      <c r="K201" s="236"/>
    </row>
    <row r="202" spans="8:11" ht="14.25">
      <c r="H202" s="200"/>
      <c r="I202" s="200"/>
      <c r="J202" s="632"/>
      <c r="K202" s="236"/>
    </row>
    <row r="203" spans="8:11" ht="14.25">
      <c r="H203" s="200"/>
      <c r="I203" s="200"/>
      <c r="J203" s="632"/>
      <c r="K203" s="236"/>
    </row>
    <row r="204" spans="8:11" ht="14.25">
      <c r="H204" s="200"/>
      <c r="I204" s="200"/>
      <c r="J204" s="632"/>
      <c r="K204" s="236"/>
    </row>
    <row r="205" spans="8:11" ht="14.25">
      <c r="H205" s="200"/>
      <c r="I205" s="200"/>
      <c r="J205" s="632"/>
      <c r="K205" s="236"/>
    </row>
    <row r="206" spans="8:11" ht="14.25">
      <c r="H206" s="200"/>
      <c r="I206" s="200"/>
      <c r="J206" s="632"/>
      <c r="K206" s="236"/>
    </row>
    <row r="207" spans="8:11" ht="14.25">
      <c r="H207" s="200"/>
      <c r="I207" s="200"/>
      <c r="J207" s="632"/>
      <c r="K207" s="236"/>
    </row>
    <row r="208" spans="8:11" ht="14.25">
      <c r="H208" s="200"/>
      <c r="I208" s="200"/>
      <c r="J208" s="632"/>
      <c r="K208" s="236"/>
    </row>
    <row r="209" spans="8:11" ht="14.25">
      <c r="H209" s="200"/>
      <c r="I209" s="200"/>
      <c r="J209" s="632"/>
      <c r="K209" s="236"/>
    </row>
    <row r="210" spans="8:11" ht="14.25">
      <c r="H210" s="200"/>
      <c r="I210" s="200"/>
      <c r="J210" s="632"/>
      <c r="K210" s="236"/>
    </row>
    <row r="211" spans="8:11" ht="14.25">
      <c r="H211" s="200"/>
      <c r="I211" s="200"/>
      <c r="J211" s="632"/>
      <c r="K211" s="236"/>
    </row>
    <row r="212" spans="8:11" ht="14.25">
      <c r="H212" s="200"/>
      <c r="I212" s="200"/>
      <c r="J212" s="632"/>
      <c r="K212" s="236"/>
    </row>
    <row r="213" spans="8:11" ht="14.25">
      <c r="H213" s="200"/>
      <c r="I213" s="200"/>
      <c r="J213" s="632"/>
      <c r="K213" s="236"/>
    </row>
    <row r="214" spans="8:11" ht="14.25">
      <c r="H214" s="200"/>
      <c r="I214" s="200"/>
      <c r="J214" s="632"/>
      <c r="K214" s="236"/>
    </row>
    <row r="215" spans="8:11" ht="14.25">
      <c r="H215" s="200"/>
      <c r="I215" s="200"/>
      <c r="J215" s="632"/>
      <c r="K215" s="236"/>
    </row>
    <row r="216" spans="8:11" ht="14.25">
      <c r="H216" s="200"/>
      <c r="I216" s="200"/>
      <c r="J216" s="632"/>
      <c r="K216" s="236"/>
    </row>
    <row r="217" spans="8:11" ht="14.25">
      <c r="H217" s="200"/>
      <c r="I217" s="200"/>
      <c r="J217" s="632"/>
      <c r="K217" s="236"/>
    </row>
    <row r="218" spans="8:11" ht="14.25">
      <c r="H218" s="200"/>
      <c r="I218" s="200"/>
      <c r="J218" s="632"/>
      <c r="K218" s="236"/>
    </row>
    <row r="219" spans="8:11" ht="14.25">
      <c r="H219" s="200"/>
      <c r="I219" s="200"/>
      <c r="J219" s="632"/>
      <c r="K219" s="236"/>
    </row>
    <row r="220" spans="8:11" ht="14.25">
      <c r="H220" s="200"/>
      <c r="I220" s="200"/>
      <c r="J220" s="632"/>
      <c r="K220" s="236"/>
    </row>
    <row r="221" spans="8:11" ht="14.25">
      <c r="H221" s="200"/>
      <c r="I221" s="200"/>
      <c r="J221" s="632"/>
      <c r="K221" s="236"/>
    </row>
    <row r="222" spans="8:11" ht="14.25">
      <c r="H222" s="200"/>
      <c r="I222" s="200"/>
      <c r="J222" s="632"/>
      <c r="K222" s="236"/>
    </row>
    <row r="223" spans="8:11" ht="14.25">
      <c r="H223" s="200"/>
      <c r="I223" s="200"/>
      <c r="J223" s="632"/>
      <c r="K223" s="236"/>
    </row>
    <row r="224" spans="8:11" ht="14.25">
      <c r="H224" s="200"/>
      <c r="I224" s="200"/>
      <c r="J224" s="632"/>
      <c r="K224" s="236"/>
    </row>
    <row r="225" spans="8:11" ht="14.25">
      <c r="H225" s="200"/>
      <c r="I225" s="200"/>
      <c r="J225" s="632"/>
      <c r="K225" s="236"/>
    </row>
    <row r="226" spans="8:11" ht="14.25">
      <c r="H226" s="200"/>
      <c r="I226" s="200"/>
      <c r="J226" s="632"/>
      <c r="K226" s="236"/>
    </row>
    <row r="227" spans="8:11" ht="14.25">
      <c r="H227" s="200"/>
      <c r="I227" s="200"/>
      <c r="J227" s="632"/>
      <c r="K227" s="236"/>
    </row>
    <row r="228" spans="8:11" ht="14.25">
      <c r="H228" s="200"/>
      <c r="I228" s="200"/>
      <c r="J228" s="632"/>
      <c r="K228" s="236"/>
    </row>
    <row r="229" spans="8:11" ht="14.25">
      <c r="H229" s="200"/>
      <c r="I229" s="200"/>
      <c r="J229" s="632"/>
      <c r="K229" s="236"/>
    </row>
    <row r="230" spans="8:11" ht="14.25">
      <c r="H230" s="200"/>
      <c r="I230" s="200"/>
      <c r="J230" s="632"/>
      <c r="K230" s="236"/>
    </row>
    <row r="231" spans="8:11" ht="14.25">
      <c r="H231" s="200"/>
      <c r="I231" s="200"/>
      <c r="J231" s="632"/>
      <c r="K231" s="236"/>
    </row>
    <row r="232" spans="8:11" ht="14.25">
      <c r="H232" s="200"/>
      <c r="I232" s="200"/>
      <c r="J232" s="632"/>
      <c r="K232" s="236"/>
    </row>
    <row r="233" spans="8:11" ht="14.25">
      <c r="H233" s="200"/>
      <c r="I233" s="200"/>
      <c r="J233" s="632"/>
      <c r="K233" s="236"/>
    </row>
    <row r="234" spans="8:11" ht="14.25">
      <c r="H234" s="200"/>
      <c r="I234" s="200"/>
      <c r="J234" s="632"/>
      <c r="K234" s="236"/>
    </row>
    <row r="235" spans="8:11" ht="14.25">
      <c r="H235" s="200"/>
      <c r="I235" s="200"/>
      <c r="J235" s="632"/>
      <c r="K235" s="236"/>
    </row>
    <row r="236" spans="8:11" ht="14.25">
      <c r="H236" s="200"/>
      <c r="I236" s="200"/>
      <c r="J236" s="632"/>
      <c r="K236" s="236"/>
    </row>
    <row r="237" spans="8:11" ht="14.25">
      <c r="H237" s="200"/>
      <c r="I237" s="200"/>
      <c r="J237" s="632"/>
      <c r="K237" s="236"/>
    </row>
    <row r="238" spans="8:11" ht="14.25">
      <c r="H238" s="200"/>
      <c r="I238" s="200"/>
      <c r="J238" s="632"/>
      <c r="K238" s="236"/>
    </row>
    <row r="239" spans="8:11" ht="14.25">
      <c r="H239" s="200"/>
      <c r="I239" s="200"/>
      <c r="J239" s="632"/>
      <c r="K239" s="236"/>
    </row>
    <row r="240" spans="8:11" ht="14.25">
      <c r="H240" s="200"/>
      <c r="I240" s="200"/>
      <c r="J240" s="632"/>
      <c r="K240" s="236"/>
    </row>
    <row r="241" spans="8:11" ht="14.25">
      <c r="H241" s="200"/>
      <c r="I241" s="200"/>
      <c r="J241" s="632"/>
      <c r="K241" s="236"/>
    </row>
    <row r="242" spans="8:11" ht="14.25">
      <c r="H242" s="200"/>
      <c r="I242" s="200"/>
      <c r="J242" s="632"/>
      <c r="K242" s="236"/>
    </row>
    <row r="243" spans="8:11" ht="14.25">
      <c r="H243" s="200"/>
      <c r="I243" s="200"/>
      <c r="J243" s="632"/>
      <c r="K243" s="236"/>
    </row>
    <row r="244" spans="8:11" ht="14.25">
      <c r="H244" s="200"/>
      <c r="I244" s="200"/>
      <c r="J244" s="632"/>
      <c r="K244" s="236"/>
    </row>
    <row r="245" spans="8:11" ht="14.25">
      <c r="H245" s="200"/>
      <c r="I245" s="200"/>
      <c r="J245" s="632"/>
      <c r="K245" s="236"/>
    </row>
    <row r="246" spans="8:11" ht="14.25">
      <c r="H246" s="200"/>
      <c r="I246" s="200"/>
      <c r="J246" s="632"/>
      <c r="K246" s="236"/>
    </row>
    <row r="247" spans="8:11" ht="14.25">
      <c r="H247" s="200"/>
      <c r="I247" s="200"/>
      <c r="J247" s="632"/>
      <c r="K247" s="236"/>
    </row>
    <row r="248" spans="8:11" ht="14.25">
      <c r="H248" s="200"/>
      <c r="I248" s="200"/>
      <c r="J248" s="632"/>
      <c r="K248" s="236"/>
    </row>
    <row r="249" spans="8:11" ht="14.25">
      <c r="H249" s="200"/>
      <c r="I249" s="200"/>
      <c r="J249" s="632"/>
      <c r="K249" s="236"/>
    </row>
    <row r="250" spans="8:11" ht="14.25">
      <c r="H250" s="200"/>
      <c r="I250" s="200"/>
      <c r="J250" s="632"/>
      <c r="K250" s="236"/>
    </row>
    <row r="251" spans="8:11" ht="14.25">
      <c r="H251" s="200"/>
      <c r="I251" s="200"/>
      <c r="J251" s="632"/>
      <c r="K251" s="236"/>
    </row>
    <row r="252" spans="8:11" ht="14.25">
      <c r="H252" s="200"/>
      <c r="I252" s="200"/>
      <c r="J252" s="632"/>
      <c r="K252" s="236"/>
    </row>
    <row r="253" spans="8:11" ht="14.25">
      <c r="H253" s="200"/>
      <c r="I253" s="200"/>
      <c r="J253" s="632"/>
      <c r="K253" s="236"/>
    </row>
    <row r="254" spans="8:11" ht="14.25">
      <c r="H254" s="200"/>
      <c r="I254" s="200"/>
      <c r="J254" s="632"/>
      <c r="K254" s="236"/>
    </row>
    <row r="255" spans="8:11" ht="14.25">
      <c r="H255" s="200"/>
      <c r="I255" s="200"/>
      <c r="J255" s="632"/>
      <c r="K255" s="236"/>
    </row>
    <row r="256" spans="8:11" ht="14.25">
      <c r="H256" s="200"/>
      <c r="I256" s="200"/>
      <c r="J256" s="632"/>
      <c r="K256" s="236"/>
    </row>
    <row r="257" spans="8:11" ht="14.25">
      <c r="H257" s="200"/>
      <c r="I257" s="200"/>
      <c r="J257" s="632"/>
      <c r="K257" s="236"/>
    </row>
    <row r="258" spans="8:11" ht="14.25">
      <c r="H258" s="200"/>
      <c r="I258" s="200"/>
      <c r="J258" s="632"/>
      <c r="K258" s="236"/>
    </row>
    <row r="259" spans="8:11" ht="14.25">
      <c r="H259" s="200"/>
      <c r="I259" s="200"/>
      <c r="J259" s="632"/>
      <c r="K259" s="236"/>
    </row>
    <row r="260" spans="8:11" ht="14.25">
      <c r="H260" s="200"/>
      <c r="I260" s="200"/>
      <c r="J260" s="632"/>
      <c r="K260" s="236"/>
    </row>
    <row r="261" spans="8:11" ht="14.25">
      <c r="H261" s="200"/>
      <c r="I261" s="200"/>
      <c r="J261" s="632"/>
      <c r="K261" s="236"/>
    </row>
    <row r="262" spans="8:11" ht="14.25">
      <c r="H262" s="200"/>
      <c r="I262" s="200"/>
      <c r="J262" s="632"/>
      <c r="K262" s="236"/>
    </row>
    <row r="263" spans="8:11" ht="14.25">
      <c r="H263" s="200"/>
      <c r="I263" s="200"/>
      <c r="J263" s="632"/>
      <c r="K263" s="236"/>
    </row>
    <row r="264" spans="8:11" ht="14.25">
      <c r="H264" s="200"/>
      <c r="I264" s="200"/>
      <c r="J264" s="632"/>
      <c r="K264" s="236"/>
    </row>
    <row r="265" spans="8:11" ht="14.25">
      <c r="H265" s="200"/>
      <c r="I265" s="200"/>
      <c r="J265" s="632"/>
      <c r="K265" s="236"/>
    </row>
    <row r="266" spans="8:11" ht="14.25">
      <c r="H266" s="200"/>
      <c r="I266" s="200"/>
      <c r="J266" s="632"/>
      <c r="K266" s="236"/>
    </row>
    <row r="267" spans="8:11" ht="14.25">
      <c r="H267" s="200"/>
      <c r="I267" s="200"/>
      <c r="J267" s="632"/>
      <c r="K267" s="236"/>
    </row>
    <row r="268" spans="8:11" ht="14.25">
      <c r="H268" s="200"/>
      <c r="I268" s="200"/>
      <c r="J268" s="632"/>
      <c r="K268" s="236"/>
    </row>
    <row r="269" spans="8:11" ht="14.25">
      <c r="H269" s="200"/>
      <c r="I269" s="200"/>
      <c r="J269" s="632"/>
      <c r="K269" s="236"/>
    </row>
    <row r="270" spans="8:11" ht="14.25">
      <c r="H270" s="200"/>
      <c r="I270" s="200"/>
      <c r="J270" s="632"/>
      <c r="K270" s="236"/>
    </row>
    <row r="271" spans="8:11" ht="14.25">
      <c r="H271" s="200"/>
      <c r="I271" s="200"/>
      <c r="J271" s="632"/>
      <c r="K271" s="236"/>
    </row>
    <row r="272" spans="8:11" ht="14.25">
      <c r="H272" s="200"/>
      <c r="I272" s="200"/>
      <c r="J272" s="632"/>
      <c r="K272" s="236"/>
    </row>
    <row r="273" spans="8:11" ht="14.25">
      <c r="H273" s="200"/>
      <c r="I273" s="200"/>
      <c r="J273" s="632"/>
      <c r="K273" s="236"/>
    </row>
    <row r="274" spans="8:11" ht="14.25">
      <c r="H274" s="200"/>
      <c r="I274" s="200"/>
      <c r="J274" s="632"/>
      <c r="K274" s="236"/>
    </row>
    <row r="275" spans="8:11" ht="14.25">
      <c r="H275" s="200"/>
      <c r="I275" s="200"/>
      <c r="J275" s="632"/>
      <c r="K275" s="236"/>
    </row>
    <row r="276" spans="8:11" ht="14.25">
      <c r="H276" s="200"/>
      <c r="I276" s="200"/>
      <c r="J276" s="632"/>
      <c r="K276" s="236"/>
    </row>
    <row r="277" spans="8:11" ht="14.25">
      <c r="H277" s="200"/>
      <c r="I277" s="200"/>
      <c r="J277" s="632"/>
      <c r="K277" s="236"/>
    </row>
    <row r="278" spans="8:11" ht="14.25">
      <c r="H278" s="200"/>
      <c r="I278" s="200"/>
      <c r="J278" s="632"/>
      <c r="K278" s="236"/>
    </row>
    <row r="279" spans="8:11" ht="14.25">
      <c r="H279" s="200"/>
      <c r="I279" s="200"/>
      <c r="J279" s="632"/>
      <c r="K279" s="236"/>
    </row>
    <row r="280" spans="8:11" ht="14.25">
      <c r="H280" s="200"/>
      <c r="I280" s="200"/>
      <c r="J280" s="632"/>
      <c r="K280" s="236"/>
    </row>
    <row r="281" spans="8:11" ht="14.25">
      <c r="H281" s="200"/>
      <c r="I281" s="200"/>
      <c r="J281" s="632"/>
      <c r="K281" s="236"/>
    </row>
    <row r="282" spans="8:11" ht="14.25">
      <c r="H282" s="200"/>
      <c r="I282" s="200"/>
      <c r="J282" s="632"/>
      <c r="K282" s="236"/>
    </row>
    <row r="283" spans="8:11" ht="14.25">
      <c r="H283" s="200"/>
      <c r="I283" s="200"/>
      <c r="J283" s="632"/>
      <c r="K283" s="236"/>
    </row>
    <row r="284" spans="8:11" ht="14.25">
      <c r="H284" s="200"/>
      <c r="I284" s="200"/>
      <c r="J284" s="632"/>
      <c r="K284" s="236"/>
    </row>
    <row r="285" spans="8:11" ht="14.25">
      <c r="H285" s="200"/>
      <c r="I285" s="200"/>
      <c r="J285" s="632"/>
      <c r="K285" s="236"/>
    </row>
    <row r="286" spans="8:11" ht="14.25">
      <c r="H286" s="200"/>
      <c r="I286" s="200"/>
      <c r="J286" s="632"/>
      <c r="K286" s="236"/>
    </row>
    <row r="287" spans="8:11" ht="14.25">
      <c r="H287" s="200"/>
      <c r="I287" s="200"/>
      <c r="J287" s="632"/>
      <c r="K287" s="236"/>
    </row>
    <row r="288" spans="8:11" ht="14.25">
      <c r="H288" s="200"/>
      <c r="I288" s="200"/>
      <c r="J288" s="632"/>
      <c r="K288" s="236"/>
    </row>
    <row r="289" spans="8:11" ht="14.25">
      <c r="H289" s="200"/>
      <c r="I289" s="200"/>
      <c r="J289" s="632"/>
      <c r="K289" s="236"/>
    </row>
    <row r="290" spans="8:11" ht="14.25">
      <c r="H290" s="200"/>
      <c r="I290" s="200"/>
      <c r="J290" s="632"/>
      <c r="K290" s="236"/>
    </row>
    <row r="291" spans="8:11" ht="14.25">
      <c r="H291" s="200"/>
      <c r="I291" s="200"/>
      <c r="J291" s="632"/>
      <c r="K291" s="236"/>
    </row>
    <row r="292" spans="8:11" ht="14.25">
      <c r="H292" s="200"/>
      <c r="I292" s="200"/>
      <c r="J292" s="632"/>
      <c r="K292" s="236"/>
    </row>
    <row r="293" spans="8:11" ht="14.25">
      <c r="H293" s="200"/>
      <c r="I293" s="200"/>
      <c r="J293" s="632"/>
      <c r="K293" s="236"/>
    </row>
    <row r="294" spans="8:11" ht="14.25">
      <c r="H294" s="200"/>
      <c r="I294" s="200"/>
      <c r="J294" s="632"/>
      <c r="K294" s="236"/>
    </row>
    <row r="295" spans="8:11" ht="14.25">
      <c r="H295" s="200"/>
      <c r="I295" s="200"/>
      <c r="J295" s="632"/>
      <c r="K295" s="236"/>
    </row>
    <row r="296" spans="8:11" ht="14.25">
      <c r="H296" s="200"/>
      <c r="I296" s="200"/>
      <c r="J296" s="632"/>
      <c r="K296" s="236"/>
    </row>
    <row r="297" spans="8:11" ht="14.25">
      <c r="H297" s="200"/>
      <c r="I297" s="200"/>
      <c r="J297" s="632"/>
      <c r="K297" s="236"/>
    </row>
    <row r="298" spans="8:11" ht="14.25">
      <c r="H298" s="200"/>
      <c r="I298" s="200"/>
      <c r="J298" s="632"/>
      <c r="K298" s="236"/>
    </row>
    <row r="299" spans="8:11" ht="14.25">
      <c r="H299" s="200"/>
      <c r="I299" s="200"/>
      <c r="J299" s="632"/>
      <c r="K299" s="236"/>
    </row>
    <row r="300" spans="8:11" ht="14.25">
      <c r="H300" s="200"/>
      <c r="I300" s="200"/>
      <c r="J300" s="632"/>
      <c r="K300" s="236"/>
    </row>
    <row r="301" spans="8:11" ht="14.25">
      <c r="H301" s="200"/>
      <c r="I301" s="200"/>
      <c r="J301" s="632"/>
      <c r="K301" s="236"/>
    </row>
    <row r="302" spans="8:11" ht="14.25">
      <c r="H302" s="200"/>
      <c r="I302" s="200"/>
      <c r="J302" s="632"/>
      <c r="K302" s="236"/>
    </row>
    <row r="303" spans="8:11" ht="14.25">
      <c r="H303" s="200"/>
      <c r="I303" s="200"/>
      <c r="J303" s="632"/>
      <c r="K303" s="236"/>
    </row>
    <row r="304" spans="8:11" ht="14.25">
      <c r="H304" s="200"/>
      <c r="I304" s="200"/>
      <c r="J304" s="632"/>
      <c r="K304" s="236"/>
    </row>
    <row r="305" spans="8:11" ht="14.25">
      <c r="H305" s="200"/>
      <c r="I305" s="200"/>
      <c r="J305" s="632"/>
      <c r="K305" s="236"/>
    </row>
    <row r="306" spans="8:11" ht="14.25">
      <c r="H306" s="200"/>
      <c r="I306" s="200"/>
      <c r="J306" s="632"/>
      <c r="K306" s="236"/>
    </row>
    <row r="307" spans="8:11" ht="14.25">
      <c r="H307" s="200"/>
      <c r="I307" s="200"/>
      <c r="J307" s="632"/>
      <c r="K307" s="236"/>
    </row>
    <row r="308" spans="8:11" ht="14.25">
      <c r="H308" s="200"/>
      <c r="I308" s="200"/>
      <c r="J308" s="632"/>
      <c r="K308" s="236"/>
    </row>
    <row r="309" spans="8:11" ht="14.25">
      <c r="H309" s="200"/>
      <c r="I309" s="200"/>
      <c r="J309" s="632"/>
      <c r="K309" s="236"/>
    </row>
    <row r="310" spans="8:11" ht="14.25">
      <c r="H310" s="200"/>
      <c r="I310" s="200"/>
      <c r="J310" s="632"/>
      <c r="K310" s="236"/>
    </row>
    <row r="311" spans="8:11" ht="14.25">
      <c r="H311" s="200"/>
      <c r="I311" s="200"/>
      <c r="J311" s="632"/>
      <c r="K311" s="236"/>
    </row>
    <row r="312" spans="8:11" ht="14.25">
      <c r="H312" s="200"/>
      <c r="I312" s="200"/>
      <c r="J312" s="632"/>
      <c r="K312" s="236"/>
    </row>
    <row r="313" spans="8:11" ht="14.25">
      <c r="H313" s="200"/>
      <c r="I313" s="200"/>
      <c r="J313" s="632"/>
      <c r="K313" s="236"/>
    </row>
    <row r="314" spans="8:11" ht="14.25">
      <c r="H314" s="200"/>
      <c r="I314" s="200"/>
      <c r="J314" s="632"/>
      <c r="K314" s="236"/>
    </row>
    <row r="315" spans="8:11" ht="14.25">
      <c r="H315" s="200"/>
      <c r="I315" s="200"/>
      <c r="J315" s="632"/>
      <c r="K315" s="236"/>
    </row>
    <row r="316" spans="8:11" ht="14.25">
      <c r="H316" s="200"/>
      <c r="I316" s="200"/>
      <c r="J316" s="632"/>
      <c r="K316" s="236"/>
    </row>
    <row r="317" spans="8:11" ht="14.25">
      <c r="H317" s="200"/>
      <c r="I317" s="200"/>
      <c r="J317" s="632"/>
      <c r="K317" s="236"/>
    </row>
  </sheetData>
  <sheetProtection/>
  <mergeCells count="5">
    <mergeCell ref="B1:E1"/>
    <mergeCell ref="H1:L1"/>
    <mergeCell ref="B2:L2"/>
    <mergeCell ref="B3:L3"/>
    <mergeCell ref="H4:L4"/>
  </mergeCells>
  <printOptions/>
  <pageMargins left="0.5118110236220472" right="0.5118110236220472" top="0.7480314960629921" bottom="0.7480314960629921" header="0.31496062992125984" footer="0.31496062992125984"/>
  <pageSetup horizontalDpi="600" verticalDpi="600" orientation="portrait" paperSize="9" scale="75" r:id="rId1"/>
  <headerFooter>
    <oddFooter>&amp;C- &amp;P -</oddFooter>
  </headerFooter>
</worksheet>
</file>

<file path=xl/worksheets/sheet11.xml><?xml version="1.0" encoding="utf-8"?>
<worksheet xmlns="http://schemas.openxmlformats.org/spreadsheetml/2006/main" xmlns:r="http://schemas.openxmlformats.org/officeDocument/2006/relationships">
  <dimension ref="A1:AK38"/>
  <sheetViews>
    <sheetView view="pageBreakPreview" zoomScaleNormal="75" zoomScaleSheetLayoutView="100" workbookViewId="0" topLeftCell="A1">
      <selection activeCell="A1" sqref="A1:B1"/>
    </sheetView>
  </sheetViews>
  <sheetFormatPr defaultColWidth="9.00390625" defaultRowHeight="12.75"/>
  <cols>
    <col min="1" max="1" width="4.75390625" style="1304" customWidth="1"/>
    <col min="2" max="2" width="62.625" style="110" bestFit="1" customWidth="1"/>
    <col min="3" max="3" width="10.75390625" style="1305" customWidth="1"/>
    <col min="4" max="4" width="12.375" style="1305" customWidth="1"/>
    <col min="5" max="5" width="4.75390625" style="1304" customWidth="1"/>
    <col min="6" max="6" width="53.75390625" style="110" bestFit="1" customWidth="1"/>
    <col min="7" max="7" width="10.75390625" style="1305" customWidth="1"/>
    <col min="8" max="8" width="12.375" style="1305" customWidth="1"/>
    <col min="9" max="16384" width="9.125" style="110" customWidth="1"/>
  </cols>
  <sheetData>
    <row r="1" spans="1:8" s="115" customFormat="1" ht="15">
      <c r="A1" s="1615" t="s">
        <v>1387</v>
      </c>
      <c r="B1" s="1615"/>
      <c r="C1" s="859"/>
      <c r="D1" s="859"/>
      <c r="E1" s="1222"/>
      <c r="G1" s="28"/>
      <c r="H1" s="859"/>
    </row>
    <row r="2" spans="1:8" s="115" customFormat="1" ht="26.25" customHeight="1">
      <c r="A2" s="1616" t="s">
        <v>321</v>
      </c>
      <c r="B2" s="1616"/>
      <c r="C2" s="1616"/>
      <c r="D2" s="1616"/>
      <c r="E2" s="1616"/>
      <c r="F2" s="1616"/>
      <c r="G2" s="1616"/>
      <c r="H2" s="859"/>
    </row>
    <row r="3" spans="1:8" s="115" customFormat="1" ht="27.75" customHeight="1" thickBot="1">
      <c r="A3" s="1616" t="s">
        <v>383</v>
      </c>
      <c r="B3" s="1616"/>
      <c r="C3" s="1616"/>
      <c r="D3" s="1616"/>
      <c r="E3" s="1616"/>
      <c r="F3" s="1616"/>
      <c r="G3" s="1616"/>
      <c r="H3" s="859"/>
    </row>
    <row r="4" spans="1:8" ht="30">
      <c r="A4" s="1223"/>
      <c r="B4" s="1224" t="s">
        <v>322</v>
      </c>
      <c r="C4" s="1225" t="s">
        <v>603</v>
      </c>
      <c r="D4" s="1225" t="s">
        <v>1206</v>
      </c>
      <c r="E4" s="1226"/>
      <c r="F4" s="1227" t="s">
        <v>323</v>
      </c>
      <c r="G4" s="1228" t="s">
        <v>603</v>
      </c>
      <c r="H4" s="1229" t="s">
        <v>1206</v>
      </c>
    </row>
    <row r="5" spans="1:8" ht="15" customHeight="1">
      <c r="A5" s="1230" t="s">
        <v>203</v>
      </c>
      <c r="B5" s="110" t="s">
        <v>324</v>
      </c>
      <c r="C5" s="1231">
        <f>'1.Onbe'!J9+'1.Onbe'!J15</f>
        <v>2880841</v>
      </c>
      <c r="D5" s="1231">
        <f>'1.Onbe'!M9+'1.Onbe'!M15</f>
        <v>3204436</v>
      </c>
      <c r="E5" s="1232" t="s">
        <v>203</v>
      </c>
      <c r="F5" s="110" t="s">
        <v>71</v>
      </c>
      <c r="G5" s="1233">
        <f>'5.Inki'!J346+'6.Önk.műk.'!J1086</f>
        <v>3236036</v>
      </c>
      <c r="H5" s="1234">
        <f>'5.Inki'!J349+'6.Önk.műk.'!J1089</f>
        <v>3639603</v>
      </c>
    </row>
    <row r="6" spans="1:8" ht="15" customHeight="1">
      <c r="A6" s="1230" t="s">
        <v>210</v>
      </c>
      <c r="B6" s="110" t="s">
        <v>272</v>
      </c>
      <c r="C6" s="1231">
        <f>'1.Onbe'!J16</f>
        <v>6127000</v>
      </c>
      <c r="D6" s="1231">
        <f>'1.Onbe'!M16</f>
        <v>6127000</v>
      </c>
      <c r="E6" s="1232" t="s">
        <v>210</v>
      </c>
      <c r="F6" s="110" t="s">
        <v>325</v>
      </c>
      <c r="G6" s="1233">
        <f>'5.Inki'!K346+'6.Önk.műk.'!K1086</f>
        <v>915116</v>
      </c>
      <c r="H6" s="1234">
        <f>'5.Inki'!K349+'6.Önk.műk.'!K1089</f>
        <v>1030830</v>
      </c>
    </row>
    <row r="7" spans="1:8" ht="15">
      <c r="A7" s="1230" t="s">
        <v>211</v>
      </c>
      <c r="B7" s="1235" t="s">
        <v>217</v>
      </c>
      <c r="C7" s="1231">
        <f>'1.Onbe'!J26+'1.Onbe'!J31</f>
        <v>1431134</v>
      </c>
      <c r="D7" s="1231">
        <f>'1.Onbe'!M26+'1.Onbe'!M31</f>
        <v>1462388</v>
      </c>
      <c r="E7" s="1232" t="s">
        <v>211</v>
      </c>
      <c r="F7" s="110" t="s">
        <v>73</v>
      </c>
      <c r="G7" s="1233">
        <f>'5.Inki'!L346+'6.Önk.műk.'!L1086</f>
        <v>3922634</v>
      </c>
      <c r="H7" s="1234">
        <f>'5.Inki'!L349+'6.Önk.műk.'!L1089</f>
        <v>5010546</v>
      </c>
    </row>
    <row r="8" spans="1:8" ht="15">
      <c r="A8" s="1230" t="s">
        <v>212</v>
      </c>
      <c r="B8" s="110" t="s">
        <v>277</v>
      </c>
      <c r="C8" s="1231">
        <f>'1.Onbe'!J32+'1.Onbe'!J33</f>
        <v>85000</v>
      </c>
      <c r="D8" s="1231">
        <f>'1.Onbe'!M32+'1.Onbe'!M33</f>
        <v>101253</v>
      </c>
      <c r="E8" s="1236" t="s">
        <v>212</v>
      </c>
      <c r="F8" s="110" t="s">
        <v>326</v>
      </c>
      <c r="G8" s="1233">
        <f>'5.Inki'!M346+'6.Önk.műk.'!M1086</f>
        <v>57432</v>
      </c>
      <c r="H8" s="1234">
        <f>'5.Inki'!M349+'6.Önk.műk.'!M1089</f>
        <v>57432</v>
      </c>
    </row>
    <row r="9" spans="1:8" ht="15">
      <c r="A9" s="1230"/>
      <c r="B9" s="1235"/>
      <c r="C9" s="1231"/>
      <c r="D9" s="1231"/>
      <c r="E9" s="1236" t="s">
        <v>213</v>
      </c>
      <c r="F9" s="111" t="s">
        <v>327</v>
      </c>
      <c r="G9" s="1237">
        <f>'5.Inki'!N346+'6.Önk.műk.'!N1086</f>
        <v>2214664</v>
      </c>
      <c r="H9" s="1234">
        <f>'5.Inki'!N349+'6.Önk.műk.'!N1089</f>
        <v>2242577</v>
      </c>
    </row>
    <row r="10" spans="1:8" ht="15">
      <c r="A10" s="1230"/>
      <c r="B10" s="1235"/>
      <c r="C10" s="1231"/>
      <c r="D10" s="1231"/>
      <c r="E10" s="1236" t="s">
        <v>328</v>
      </c>
      <c r="F10" s="111" t="s">
        <v>329</v>
      </c>
      <c r="G10" s="1237">
        <f>'2.Onki'!J16+'2.Onki'!J26</f>
        <v>310150</v>
      </c>
      <c r="H10" s="1234">
        <f>'2.Onki'!M16+'2.Onki'!M26</f>
        <v>275396</v>
      </c>
    </row>
    <row r="11" spans="1:8" s="115" customFormat="1" ht="24.75" customHeight="1">
      <c r="A11" s="1238"/>
      <c r="B11" s="112" t="s">
        <v>330</v>
      </c>
      <c r="C11" s="1239">
        <f>SUM(C5:C9)</f>
        <v>10523975</v>
      </c>
      <c r="D11" s="1239">
        <f>SUM(D5:D9)</f>
        <v>10895077</v>
      </c>
      <c r="E11" s="1240"/>
      <c r="F11" s="112" t="s">
        <v>331</v>
      </c>
      <c r="G11" s="1241">
        <f>SUM(G5:G10)</f>
        <v>10656032</v>
      </c>
      <c r="H11" s="1242">
        <f>SUM(H5:H10)</f>
        <v>12256384</v>
      </c>
    </row>
    <row r="12" spans="1:8" ht="23.25" customHeight="1">
      <c r="A12" s="1243"/>
      <c r="B12" s="1244" t="s">
        <v>332</v>
      </c>
      <c r="C12" s="1245"/>
      <c r="D12" s="1245"/>
      <c r="E12" s="1246"/>
      <c r="F12" s="1244" t="s">
        <v>333</v>
      </c>
      <c r="G12" s="1247"/>
      <c r="H12" s="1248"/>
    </row>
    <row r="13" spans="1:8" ht="15">
      <c r="A13" s="1249" t="s">
        <v>203</v>
      </c>
      <c r="B13" s="1250" t="s">
        <v>334</v>
      </c>
      <c r="C13" s="1251">
        <f>'1.Onbe'!J35+'1.Onbe'!J40</f>
        <v>715500</v>
      </c>
      <c r="D13" s="1251">
        <f>'1.Onbe'!M35+'1.Onbe'!M40</f>
        <v>1378552</v>
      </c>
      <c r="E13" s="1252" t="s">
        <v>203</v>
      </c>
      <c r="F13" s="1250" t="s">
        <v>335</v>
      </c>
      <c r="G13" s="1247">
        <f>'2.Onki'!J11+'2.Onki'!J28</f>
        <v>1303771</v>
      </c>
      <c r="H13" s="1253">
        <f>'2.Onki'!M28+'2.Onki'!M11</f>
        <v>2251978</v>
      </c>
    </row>
    <row r="14" spans="1:8" ht="15">
      <c r="A14" s="1249" t="s">
        <v>210</v>
      </c>
      <c r="B14" s="1250" t="s">
        <v>285</v>
      </c>
      <c r="C14" s="1251">
        <f>'1.Onbe'!J41+'1.Onbe'!J43</f>
        <v>450000</v>
      </c>
      <c r="D14" s="1251">
        <f>'1.Onbe'!M41+'1.Onbe'!M43</f>
        <v>450186</v>
      </c>
      <c r="E14" s="1252" t="s">
        <v>210</v>
      </c>
      <c r="F14" s="1250" t="s">
        <v>237</v>
      </c>
      <c r="G14" s="1247">
        <f>'2.Onki'!J29</f>
        <v>0</v>
      </c>
      <c r="H14" s="1253">
        <f>'2.Onki'!M29</f>
        <v>32537</v>
      </c>
    </row>
    <row r="15" spans="1:8" ht="15">
      <c r="A15" s="1249" t="s">
        <v>211</v>
      </c>
      <c r="B15" s="110" t="s">
        <v>288</v>
      </c>
      <c r="C15" s="1251">
        <f>'1.Onbe'!J44+'1.Onbe'!J45</f>
        <v>0</v>
      </c>
      <c r="D15" s="1251">
        <f>'1.Onbe'!M44+'1.Onbe'!M45</f>
        <v>0</v>
      </c>
      <c r="E15" s="1252" t="s">
        <v>211</v>
      </c>
      <c r="F15" s="1250" t="s">
        <v>336</v>
      </c>
      <c r="G15" s="1247">
        <f>'2.Onki'!J30</f>
        <v>224550</v>
      </c>
      <c r="H15" s="1253">
        <f>'2.Onki'!M30+'2.Onki'!M12</f>
        <v>354783</v>
      </c>
    </row>
    <row r="16" spans="1:8" ht="15">
      <c r="A16" s="1249"/>
      <c r="C16" s="1251"/>
      <c r="D16" s="1251"/>
      <c r="E16" s="1252" t="s">
        <v>212</v>
      </c>
      <c r="F16" s="1250" t="s">
        <v>337</v>
      </c>
      <c r="G16" s="1247">
        <f>'2.Onki'!J22</f>
        <v>0</v>
      </c>
      <c r="H16" s="1253">
        <f>'2.Onki'!M22</f>
        <v>40300</v>
      </c>
    </row>
    <row r="17" spans="1:8" s="115" customFormat="1" ht="24.75" customHeight="1" thickBot="1">
      <c r="A17" s="1254"/>
      <c r="B17" s="113" t="s">
        <v>338</v>
      </c>
      <c r="C17" s="1255">
        <f>SUM(C13:C15)</f>
        <v>1165500</v>
      </c>
      <c r="D17" s="1255">
        <f>SUM(D13:D15)</f>
        <v>1828738</v>
      </c>
      <c r="E17" s="1256"/>
      <c r="F17" s="113" t="s">
        <v>339</v>
      </c>
      <c r="G17" s="1257">
        <f>SUM(G13:G16)</f>
        <v>1528321</v>
      </c>
      <c r="H17" s="1258">
        <f>SUM(H13:H16)</f>
        <v>2679598</v>
      </c>
    </row>
    <row r="18" spans="1:8" s="115" customFormat="1" ht="24.75" customHeight="1" thickBot="1" thickTop="1">
      <c r="A18" s="1259"/>
      <c r="B18" s="1260" t="s">
        <v>291</v>
      </c>
      <c r="C18" s="1261">
        <f>C11+C17</f>
        <v>11689475</v>
      </c>
      <c r="D18" s="1262">
        <f>D11+D17</f>
        <v>12723815</v>
      </c>
      <c r="E18" s="1263"/>
      <c r="F18" s="1260" t="s">
        <v>314</v>
      </c>
      <c r="G18" s="1264">
        <f>G11+G17</f>
        <v>12184353</v>
      </c>
      <c r="H18" s="1265">
        <f>H11+H17</f>
        <v>14935982</v>
      </c>
    </row>
    <row r="19" spans="1:8" s="115" customFormat="1" ht="24.75" customHeight="1" thickTop="1">
      <c r="A19" s="1266"/>
      <c r="B19" s="1244" t="s">
        <v>340</v>
      </c>
      <c r="C19" s="1267"/>
      <c r="D19" s="1267"/>
      <c r="E19" s="114"/>
      <c r="F19" s="1244" t="s">
        <v>341</v>
      </c>
      <c r="G19" s="1268"/>
      <c r="H19" s="1269"/>
    </row>
    <row r="20" spans="1:8" s="115" customFormat="1" ht="15">
      <c r="A20" s="1270" t="s">
        <v>203</v>
      </c>
      <c r="B20" s="115" t="s">
        <v>342</v>
      </c>
      <c r="C20" s="1267"/>
      <c r="D20" s="1267"/>
      <c r="E20" s="114" t="s">
        <v>203</v>
      </c>
      <c r="F20" s="115" t="s">
        <v>343</v>
      </c>
      <c r="G20" s="1268"/>
      <c r="H20" s="1269"/>
    </row>
    <row r="21" spans="1:8" s="115" customFormat="1" ht="15">
      <c r="A21" s="1270" t="s">
        <v>210</v>
      </c>
      <c r="B21" s="115" t="s">
        <v>574</v>
      </c>
      <c r="C21" s="1267">
        <f>'1.Onbe'!J53</f>
        <v>485309</v>
      </c>
      <c r="D21" s="1267">
        <f>'1.Onbe'!M53</f>
        <v>1727416</v>
      </c>
      <c r="E21" s="114" t="s">
        <v>210</v>
      </c>
      <c r="F21" s="115" t="s">
        <v>382</v>
      </c>
      <c r="G21" s="1268">
        <f>'2.Onki'!J37</f>
        <v>85309</v>
      </c>
      <c r="H21" s="1269">
        <f>'2.Onki'!M37</f>
        <v>85309</v>
      </c>
    </row>
    <row r="22" spans="1:8" s="115" customFormat="1" ht="15">
      <c r="A22" s="1270" t="s">
        <v>211</v>
      </c>
      <c r="B22" s="115" t="s">
        <v>380</v>
      </c>
      <c r="C22" s="1267">
        <f>'1.Onbe'!J51</f>
        <v>0</v>
      </c>
      <c r="D22" s="1267">
        <f>'1.Onbe'!M51</f>
        <v>0</v>
      </c>
      <c r="E22" s="114"/>
      <c r="G22" s="1268"/>
      <c r="H22" s="1269"/>
    </row>
    <row r="23" spans="1:8" s="115" customFormat="1" ht="24.75" customHeight="1">
      <c r="A23" s="1266"/>
      <c r="B23" s="1244" t="s">
        <v>344</v>
      </c>
      <c r="C23" s="1267"/>
      <c r="D23" s="1267"/>
      <c r="E23" s="114"/>
      <c r="F23" s="1244" t="s">
        <v>345</v>
      </c>
      <c r="G23" s="1268"/>
      <c r="H23" s="1269"/>
    </row>
    <row r="24" spans="1:8" s="115" customFormat="1" ht="15">
      <c r="A24" s="1270" t="s">
        <v>212</v>
      </c>
      <c r="B24" s="115" t="s">
        <v>346</v>
      </c>
      <c r="C24" s="1267">
        <f>'1.Onbe'!J63+'1.Onbe'!J64</f>
        <v>180000</v>
      </c>
      <c r="D24" s="1267">
        <f>'1.Onbe'!M63+'1.Onbe'!M64</f>
        <v>191500</v>
      </c>
      <c r="E24" s="114" t="s">
        <v>211</v>
      </c>
      <c r="F24" s="115" t="s">
        <v>347</v>
      </c>
      <c r="G24" s="1268">
        <f>'2.Onki'!J39</f>
        <v>87122</v>
      </c>
      <c r="H24" s="1269">
        <f>'2.Onki'!M39</f>
        <v>87122</v>
      </c>
    </row>
    <row r="25" spans="1:8" s="115" customFormat="1" ht="15">
      <c r="A25" s="1270" t="s">
        <v>213</v>
      </c>
      <c r="B25" s="115" t="s">
        <v>342</v>
      </c>
      <c r="C25" s="1267"/>
      <c r="D25" s="1267"/>
      <c r="E25" s="114" t="s">
        <v>212</v>
      </c>
      <c r="F25" s="115" t="s">
        <v>343</v>
      </c>
      <c r="G25" s="1268"/>
      <c r="H25" s="1269"/>
    </row>
    <row r="26" spans="1:8" s="115" customFormat="1" ht="15">
      <c r="A26" s="1270" t="s">
        <v>328</v>
      </c>
      <c r="B26" s="115" t="s">
        <v>574</v>
      </c>
      <c r="C26" s="1267">
        <f>'1.Onbe'!J57</f>
        <v>2000</v>
      </c>
      <c r="D26" s="1267">
        <f>'1.Onbe'!M57</f>
        <v>465682</v>
      </c>
      <c r="E26" s="114"/>
      <c r="G26" s="1268"/>
      <c r="H26" s="1269"/>
    </row>
    <row r="27" spans="1:37" s="1276" customFormat="1" ht="15.75" thickBot="1">
      <c r="A27" s="1271"/>
      <c r="B27" s="1272" t="s">
        <v>348</v>
      </c>
      <c r="C27" s="1273">
        <f>SUM(C20:C26)</f>
        <v>667309</v>
      </c>
      <c r="D27" s="1273">
        <f>SUM(D20:D26)</f>
        <v>2384598</v>
      </c>
      <c r="E27" s="116"/>
      <c r="F27" s="1272" t="s">
        <v>349</v>
      </c>
      <c r="G27" s="1274">
        <f>SUM(G19:G25)</f>
        <v>172431</v>
      </c>
      <c r="H27" s="1275">
        <f>SUM(H19:H25)</f>
        <v>172431</v>
      </c>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row>
    <row r="28" spans="1:8" s="115" customFormat="1" ht="30" customHeight="1" thickBot="1" thickTop="1">
      <c r="A28" s="1277"/>
      <c r="B28" s="1272" t="s">
        <v>350</v>
      </c>
      <c r="C28" s="1255">
        <f>SUM(C24:C25,C20:C20,C17,C11)+C21+C26</f>
        <v>12356784</v>
      </c>
      <c r="D28" s="1255">
        <f>SUM(D24:D25,D20:D20,D17,D11)+D21+D26</f>
        <v>15108413</v>
      </c>
      <c r="E28" s="1278"/>
      <c r="F28" s="1272" t="s">
        <v>351</v>
      </c>
      <c r="G28" s="1279">
        <f>SUM(G24:G25,G17,G20:G20,G11)+G21</f>
        <v>12356784</v>
      </c>
      <c r="H28" s="1280">
        <f>SUM(H24:H25,H17,H20:H20,H11)+H21</f>
        <v>15108413</v>
      </c>
    </row>
    <row r="29" spans="1:8" s="115" customFormat="1" ht="15.75" thickTop="1">
      <c r="A29" s="1281"/>
      <c r="B29" s="117" t="s">
        <v>292</v>
      </c>
      <c r="C29" s="1282">
        <f>C18-G18</f>
        <v>-494878</v>
      </c>
      <c r="D29" s="1282">
        <f>D18-H18</f>
        <v>-2212167</v>
      </c>
      <c r="E29" s="1283"/>
      <c r="F29" s="118"/>
      <c r="G29" s="1284"/>
      <c r="H29" s="1269"/>
    </row>
    <row r="30" spans="1:8" s="115" customFormat="1" ht="15">
      <c r="A30" s="1285"/>
      <c r="B30" s="1286" t="s">
        <v>352</v>
      </c>
      <c r="C30" s="1287">
        <f>C11-G11</f>
        <v>-132057</v>
      </c>
      <c r="D30" s="1287">
        <f>D11-H11</f>
        <v>-1361307</v>
      </c>
      <c r="E30" s="1283"/>
      <c r="F30" s="118"/>
      <c r="G30" s="1284"/>
      <c r="H30" s="1269"/>
    </row>
    <row r="31" spans="1:8" s="115" customFormat="1" ht="15">
      <c r="A31" s="1285"/>
      <c r="B31" s="1286" t="s">
        <v>353</v>
      </c>
      <c r="C31" s="1287">
        <f>C17-G17</f>
        <v>-362821</v>
      </c>
      <c r="D31" s="1287">
        <f>D17-H17</f>
        <v>-850860</v>
      </c>
      <c r="E31" s="1283"/>
      <c r="F31" s="118"/>
      <c r="G31" s="1284"/>
      <c r="H31" s="1269"/>
    </row>
    <row r="32" spans="1:8" s="115" customFormat="1" ht="15">
      <c r="A32" s="1285"/>
      <c r="B32" s="125" t="s">
        <v>354</v>
      </c>
      <c r="C32" s="1287">
        <f>C29-G27</f>
        <v>-667309</v>
      </c>
      <c r="D32" s="1287">
        <f>D29-H27</f>
        <v>-2384598</v>
      </c>
      <c r="E32" s="1283"/>
      <c r="F32" s="118"/>
      <c r="G32" s="1284"/>
      <c r="H32" s="1269"/>
    </row>
    <row r="33" spans="1:8" s="115" customFormat="1" ht="30">
      <c r="A33" s="1285"/>
      <c r="B33" s="275" t="s">
        <v>360</v>
      </c>
      <c r="C33" s="1287">
        <f>C32+C26+C21</f>
        <v>-180000</v>
      </c>
      <c r="D33" s="1287">
        <f>D32+D26+D21</f>
        <v>-191500</v>
      </c>
      <c r="E33" s="1283"/>
      <c r="F33" s="118"/>
      <c r="G33" s="1284"/>
      <c r="H33" s="1269"/>
    </row>
    <row r="34" spans="1:8" s="115" customFormat="1" ht="30">
      <c r="A34" s="1288"/>
      <c r="B34" s="124" t="s">
        <v>572</v>
      </c>
      <c r="C34" s="1289">
        <f>SUM(C21+C24+C26+C32)</f>
        <v>0</v>
      </c>
      <c r="D34" s="1289">
        <f>SUM(D21+D24+D26+D32)</f>
        <v>0</v>
      </c>
      <c r="E34" s="1290"/>
      <c r="F34" s="119"/>
      <c r="G34" s="1291"/>
      <c r="H34" s="1292"/>
    </row>
    <row r="35" spans="1:8" ht="19.5" customHeight="1">
      <c r="A35" s="1293"/>
      <c r="B35" s="110" t="s">
        <v>355</v>
      </c>
      <c r="C35" s="1294">
        <f>(C11+C21+C20)/C28</f>
        <v>0.8909505903801507</v>
      </c>
      <c r="D35" s="1294">
        <f>(D11+D21+D20)/D28</f>
        <v>0.835461209592298</v>
      </c>
      <c r="E35" s="1295"/>
      <c r="F35" s="110" t="s">
        <v>356</v>
      </c>
      <c r="G35" s="1296">
        <f>(G11+G20+G21)/G28</f>
        <v>0.8692667121153853</v>
      </c>
      <c r="H35" s="1297">
        <f>(H11+H20+H21)/H28</f>
        <v>0.8168755381521541</v>
      </c>
    </row>
    <row r="36" spans="1:8" ht="19.5" customHeight="1" thickBot="1">
      <c r="A36" s="1298"/>
      <c r="B36" s="1299" t="s">
        <v>357</v>
      </c>
      <c r="C36" s="1300">
        <f>(C17+C26+C25+C24)/C28</f>
        <v>0.10904940961984931</v>
      </c>
      <c r="D36" s="1300">
        <f>(D17+D26+D25+D24)/D28</f>
        <v>0.16453879040770197</v>
      </c>
      <c r="E36" s="1301"/>
      <c r="F36" s="1299" t="s">
        <v>358</v>
      </c>
      <c r="G36" s="1302">
        <f>(G17+G24+G25)/G28</f>
        <v>0.13073328788461464</v>
      </c>
      <c r="H36" s="1303">
        <f>(H17+H24+H25)/H28</f>
        <v>0.18312446184784598</v>
      </c>
    </row>
    <row r="37" ht="15">
      <c r="F37" s="110" t="s">
        <v>359</v>
      </c>
    </row>
    <row r="38" ht="15">
      <c r="C38" s="1305" t="s">
        <v>359</v>
      </c>
    </row>
  </sheetData>
  <sheetProtection/>
  <mergeCells count="3">
    <mergeCell ref="A1:B1"/>
    <mergeCell ref="A2:G2"/>
    <mergeCell ref="A3:G3"/>
  </mergeCells>
  <printOptions horizontalCentered="1" verticalCentered="1"/>
  <pageMargins left="0.1968503937007874" right="0.1968503937007874" top="0.1968503937007874" bottom="0.1968503937007874" header="0.11811023622047245" footer="0.11811023622047245"/>
  <pageSetup horizontalDpi="600" verticalDpi="600" orientation="landscape" paperSize="9" scale="80"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V23"/>
  <sheetViews>
    <sheetView view="pageBreakPreview" zoomScaleSheetLayoutView="100" workbookViewId="0" topLeftCell="A1">
      <selection activeCell="B1" sqref="B1:E1"/>
    </sheetView>
  </sheetViews>
  <sheetFormatPr defaultColWidth="3.00390625" defaultRowHeight="12.75"/>
  <cols>
    <col min="1" max="1" width="3.00390625" style="1361" bestFit="1" customWidth="1"/>
    <col min="2" max="2" width="5.125" style="1382" customWidth="1"/>
    <col min="3" max="3" width="6.875" style="1383" customWidth="1"/>
    <col min="4" max="4" width="3.875" style="1384" bestFit="1" customWidth="1"/>
    <col min="5" max="5" width="51.125" style="1365" bestFit="1" customWidth="1"/>
    <col min="6" max="6" width="20.75390625" style="1385" customWidth="1"/>
    <col min="7" max="254" width="8.00390625" style="1365" customWidth="1"/>
    <col min="255" max="255" width="3.00390625" style="1365" bestFit="1" customWidth="1"/>
    <col min="256" max="16384" width="3.00390625" style="1498" customWidth="1"/>
  </cols>
  <sheetData>
    <row r="1" spans="2:256" ht="30" customHeight="1">
      <c r="B1" s="1617" t="s">
        <v>1388</v>
      </c>
      <c r="C1" s="1617"/>
      <c r="D1" s="1617"/>
      <c r="E1" s="1617"/>
      <c r="F1" s="1362"/>
      <c r="G1" s="1363"/>
      <c r="H1" s="1363"/>
      <c r="I1" s="1363"/>
      <c r="J1" s="1363"/>
      <c r="K1" s="1363"/>
      <c r="L1" s="1363"/>
      <c r="M1" s="1363"/>
      <c r="N1" s="1363"/>
      <c r="O1" s="1363"/>
      <c r="P1" s="1363"/>
      <c r="Q1" s="1363"/>
      <c r="R1" s="1363"/>
      <c r="S1" s="1363"/>
      <c r="T1" s="1363"/>
      <c r="U1" s="1363"/>
      <c r="V1" s="1363"/>
      <c r="W1" s="1363"/>
      <c r="X1" s="1363"/>
      <c r="Y1" s="1363"/>
      <c r="Z1" s="1363"/>
      <c r="AA1" s="1363"/>
      <c r="AB1" s="1363"/>
      <c r="AC1" s="1363"/>
      <c r="AD1" s="1363"/>
      <c r="AE1" s="1363"/>
      <c r="AF1" s="1363"/>
      <c r="AG1" s="1363"/>
      <c r="AH1" s="1363"/>
      <c r="AI1" s="1363"/>
      <c r="AJ1" s="1363"/>
      <c r="AK1" s="1363"/>
      <c r="AL1" s="1363"/>
      <c r="AM1" s="1363"/>
      <c r="AN1" s="1363"/>
      <c r="AO1" s="1363"/>
      <c r="AP1" s="1363"/>
      <c r="AQ1" s="1363"/>
      <c r="AR1" s="1363"/>
      <c r="AS1" s="1363"/>
      <c r="AT1" s="1363"/>
      <c r="AU1" s="1363"/>
      <c r="AV1" s="1363"/>
      <c r="AW1" s="1363"/>
      <c r="AX1" s="1363"/>
      <c r="AY1" s="1363"/>
      <c r="AZ1" s="1363"/>
      <c r="BA1" s="1363"/>
      <c r="BB1" s="1363"/>
      <c r="BC1" s="1363"/>
      <c r="BD1" s="1363"/>
      <c r="BE1" s="1363"/>
      <c r="BF1" s="1363"/>
      <c r="BG1" s="1363"/>
      <c r="BH1" s="1363"/>
      <c r="BI1" s="1363"/>
      <c r="BJ1" s="1363"/>
      <c r="BK1" s="1363"/>
      <c r="BL1" s="1363"/>
      <c r="BM1" s="1363"/>
      <c r="BN1" s="1363"/>
      <c r="BO1" s="1363"/>
      <c r="BP1" s="1363"/>
      <c r="BQ1" s="1363"/>
      <c r="BR1" s="1363"/>
      <c r="BS1" s="1363"/>
      <c r="BT1" s="1363"/>
      <c r="BU1" s="1363"/>
      <c r="BV1" s="1363"/>
      <c r="BW1" s="1363"/>
      <c r="BX1" s="1363"/>
      <c r="BY1" s="1363"/>
      <c r="BZ1" s="1363"/>
      <c r="CA1" s="1363"/>
      <c r="CB1" s="1363"/>
      <c r="CC1" s="1363"/>
      <c r="CD1" s="1363"/>
      <c r="CE1" s="1363"/>
      <c r="CF1" s="1363"/>
      <c r="CG1" s="1363"/>
      <c r="CH1" s="1363"/>
      <c r="CI1" s="1363"/>
      <c r="CJ1" s="1363"/>
      <c r="CK1" s="1363"/>
      <c r="CL1" s="1363"/>
      <c r="CM1" s="1363"/>
      <c r="CN1" s="1363"/>
      <c r="CO1" s="1363"/>
      <c r="CP1" s="1363"/>
      <c r="CQ1" s="1363"/>
      <c r="CR1" s="1363"/>
      <c r="CS1" s="1363"/>
      <c r="CT1" s="1363"/>
      <c r="CU1" s="1363"/>
      <c r="CV1" s="1363"/>
      <c r="CW1" s="1363"/>
      <c r="CX1" s="1363"/>
      <c r="CY1" s="1363"/>
      <c r="CZ1" s="1363"/>
      <c r="DA1" s="1363"/>
      <c r="DB1" s="1363"/>
      <c r="DC1" s="1363"/>
      <c r="DD1" s="1363"/>
      <c r="DE1" s="1363"/>
      <c r="DF1" s="1363"/>
      <c r="DG1" s="1363"/>
      <c r="DH1" s="1363"/>
      <c r="DI1" s="1363"/>
      <c r="DJ1" s="1363"/>
      <c r="DK1" s="1363"/>
      <c r="DL1" s="1363"/>
      <c r="DM1" s="1363"/>
      <c r="DN1" s="1363"/>
      <c r="DO1" s="1363"/>
      <c r="DP1" s="1363"/>
      <c r="DQ1" s="1363"/>
      <c r="DR1" s="1363"/>
      <c r="DS1" s="1363"/>
      <c r="DT1" s="1363"/>
      <c r="DU1" s="1363"/>
      <c r="DV1" s="1363"/>
      <c r="DW1" s="1363"/>
      <c r="DX1" s="1363"/>
      <c r="DY1" s="1363"/>
      <c r="DZ1" s="1363"/>
      <c r="EA1" s="1363"/>
      <c r="EB1" s="1363"/>
      <c r="EC1" s="1363"/>
      <c r="ED1" s="1363"/>
      <c r="EE1" s="1363"/>
      <c r="EF1" s="1363"/>
      <c r="EG1" s="1363"/>
      <c r="EH1" s="1363"/>
      <c r="EI1" s="1363"/>
      <c r="EJ1" s="1363"/>
      <c r="EK1" s="1363"/>
      <c r="EL1" s="1363"/>
      <c r="EM1" s="1363"/>
      <c r="EN1" s="1363"/>
      <c r="EO1" s="1363"/>
      <c r="EP1" s="1363"/>
      <c r="EQ1" s="1363"/>
      <c r="ER1" s="1363"/>
      <c r="ES1" s="1363"/>
      <c r="ET1" s="1363"/>
      <c r="EU1" s="1363"/>
      <c r="EV1" s="1363"/>
      <c r="EW1" s="1363"/>
      <c r="EX1" s="1363"/>
      <c r="EY1" s="1363"/>
      <c r="EZ1" s="1363"/>
      <c r="FA1" s="1363"/>
      <c r="FB1" s="1363"/>
      <c r="FC1" s="1363"/>
      <c r="FD1" s="1363"/>
      <c r="FE1" s="1363"/>
      <c r="FF1" s="1363"/>
      <c r="FG1" s="1363"/>
      <c r="FH1" s="1363"/>
      <c r="FI1" s="1363"/>
      <c r="FJ1" s="1363"/>
      <c r="FK1" s="1363"/>
      <c r="FL1" s="1363"/>
      <c r="FM1" s="1363"/>
      <c r="FN1" s="1363"/>
      <c r="FO1" s="1363"/>
      <c r="FP1" s="1363"/>
      <c r="FQ1" s="1363"/>
      <c r="FR1" s="1363"/>
      <c r="FS1" s="1363"/>
      <c r="FT1" s="1363"/>
      <c r="FU1" s="1363"/>
      <c r="FV1" s="1363"/>
      <c r="FW1" s="1363"/>
      <c r="FX1" s="1363"/>
      <c r="FY1" s="1363"/>
      <c r="FZ1" s="1363"/>
      <c r="GA1" s="1363"/>
      <c r="GB1" s="1363"/>
      <c r="GC1" s="1363"/>
      <c r="GD1" s="1363"/>
      <c r="GE1" s="1363"/>
      <c r="GF1" s="1363"/>
      <c r="GG1" s="1363"/>
      <c r="GH1" s="1363"/>
      <c r="GI1" s="1363"/>
      <c r="GJ1" s="1363"/>
      <c r="GK1" s="1363"/>
      <c r="GL1" s="1363"/>
      <c r="GM1" s="1363"/>
      <c r="GN1" s="1363"/>
      <c r="GO1" s="1363"/>
      <c r="GP1" s="1363"/>
      <c r="GQ1" s="1363"/>
      <c r="GR1" s="1363"/>
      <c r="GS1" s="1363"/>
      <c r="GT1" s="1363"/>
      <c r="GU1" s="1363"/>
      <c r="GV1" s="1363"/>
      <c r="GW1" s="1363"/>
      <c r="GX1" s="1363"/>
      <c r="GY1" s="1363"/>
      <c r="GZ1" s="1363"/>
      <c r="HA1" s="1363"/>
      <c r="HB1" s="1363"/>
      <c r="HC1" s="1363"/>
      <c r="HD1" s="1363"/>
      <c r="HE1" s="1363"/>
      <c r="HF1" s="1363"/>
      <c r="HG1" s="1363"/>
      <c r="HH1" s="1363"/>
      <c r="HI1" s="1363"/>
      <c r="HJ1" s="1363"/>
      <c r="HK1" s="1363"/>
      <c r="HL1" s="1363"/>
      <c r="HM1" s="1363"/>
      <c r="HN1" s="1363"/>
      <c r="HO1" s="1363"/>
      <c r="HP1" s="1363"/>
      <c r="HQ1" s="1363"/>
      <c r="HR1" s="1363"/>
      <c r="HS1" s="1363"/>
      <c r="HT1" s="1363"/>
      <c r="HU1" s="1363"/>
      <c r="HV1" s="1363"/>
      <c r="HW1" s="1363"/>
      <c r="HX1" s="1363"/>
      <c r="HY1" s="1363"/>
      <c r="HZ1" s="1363"/>
      <c r="IA1" s="1363"/>
      <c r="IB1" s="1363"/>
      <c r="IC1" s="1363"/>
      <c r="ID1" s="1363"/>
      <c r="IE1" s="1363"/>
      <c r="IF1" s="1363"/>
      <c r="IG1" s="1363"/>
      <c r="IH1" s="1363"/>
      <c r="II1" s="1363"/>
      <c r="IJ1" s="1363"/>
      <c r="IK1" s="1363"/>
      <c r="IL1" s="1363"/>
      <c r="IM1" s="1363"/>
      <c r="IN1" s="1363"/>
      <c r="IO1" s="1363"/>
      <c r="IP1" s="1363"/>
      <c r="IQ1" s="1363"/>
      <c r="IR1" s="1363"/>
      <c r="IS1" s="1363"/>
      <c r="IT1" s="1363"/>
      <c r="IU1" s="1363"/>
      <c r="IV1" s="1497"/>
    </row>
    <row r="2" spans="2:256" ht="30" customHeight="1">
      <c r="B2" s="1618" t="s">
        <v>1132</v>
      </c>
      <c r="C2" s="1618"/>
      <c r="D2" s="1618"/>
      <c r="E2" s="1618"/>
      <c r="F2" s="1618"/>
      <c r="G2" s="1364"/>
      <c r="H2" s="1364"/>
      <c r="I2" s="1364"/>
      <c r="J2" s="1364"/>
      <c r="K2" s="1364"/>
      <c r="L2" s="1364"/>
      <c r="M2" s="1364"/>
      <c r="N2" s="1364"/>
      <c r="O2" s="1364"/>
      <c r="P2" s="1364"/>
      <c r="Q2" s="1364"/>
      <c r="R2" s="1364"/>
      <c r="S2" s="1364"/>
      <c r="T2" s="1364"/>
      <c r="U2" s="1364"/>
      <c r="V2" s="1364"/>
      <c r="W2" s="1364"/>
      <c r="X2" s="1364"/>
      <c r="Y2" s="1364"/>
      <c r="Z2" s="1364"/>
      <c r="AA2" s="1364"/>
      <c r="AB2" s="1364"/>
      <c r="AC2" s="1364"/>
      <c r="AD2" s="1364"/>
      <c r="AE2" s="1364"/>
      <c r="AF2" s="1364"/>
      <c r="AG2" s="1364"/>
      <c r="AH2" s="1364"/>
      <c r="AI2" s="1364"/>
      <c r="AJ2" s="1364"/>
      <c r="AK2" s="1364"/>
      <c r="AL2" s="1364"/>
      <c r="AM2" s="1364"/>
      <c r="AN2" s="1364"/>
      <c r="AO2" s="1364"/>
      <c r="AP2" s="1364"/>
      <c r="AQ2" s="1364"/>
      <c r="AR2" s="1364"/>
      <c r="AS2" s="1364"/>
      <c r="AT2" s="1364"/>
      <c r="AU2" s="1364"/>
      <c r="AV2" s="1364"/>
      <c r="AW2" s="1364"/>
      <c r="AX2" s="1364"/>
      <c r="AY2" s="1364"/>
      <c r="AZ2" s="1364"/>
      <c r="BA2" s="1364"/>
      <c r="BB2" s="1364"/>
      <c r="BC2" s="1364"/>
      <c r="BD2" s="1364"/>
      <c r="BE2" s="1364"/>
      <c r="BF2" s="1364"/>
      <c r="BG2" s="1364"/>
      <c r="BH2" s="1364"/>
      <c r="BI2" s="1364"/>
      <c r="BJ2" s="1364"/>
      <c r="BK2" s="1364"/>
      <c r="BL2" s="1364"/>
      <c r="BM2" s="1364"/>
      <c r="BN2" s="1364"/>
      <c r="BO2" s="1364"/>
      <c r="BP2" s="1364"/>
      <c r="BQ2" s="1364"/>
      <c r="BR2" s="1364"/>
      <c r="BS2" s="1364"/>
      <c r="BT2" s="1364"/>
      <c r="BU2" s="1364"/>
      <c r="BV2" s="1364"/>
      <c r="BW2" s="1364"/>
      <c r="BX2" s="1364"/>
      <c r="BY2" s="1364"/>
      <c r="BZ2" s="1364"/>
      <c r="CA2" s="1364"/>
      <c r="CB2" s="1364"/>
      <c r="CC2" s="1364"/>
      <c r="CD2" s="1364"/>
      <c r="CE2" s="1364"/>
      <c r="CF2" s="1364"/>
      <c r="CG2" s="1364"/>
      <c r="CH2" s="1364"/>
      <c r="CI2" s="1364"/>
      <c r="CJ2" s="1364"/>
      <c r="CK2" s="1364"/>
      <c r="CL2" s="1364"/>
      <c r="CM2" s="1364"/>
      <c r="CN2" s="1364"/>
      <c r="CO2" s="1364"/>
      <c r="CP2" s="1364"/>
      <c r="CQ2" s="1364"/>
      <c r="CR2" s="1364"/>
      <c r="CS2" s="1364"/>
      <c r="CT2" s="1364"/>
      <c r="CU2" s="1364"/>
      <c r="CV2" s="1364"/>
      <c r="CW2" s="1364"/>
      <c r="CX2" s="1364"/>
      <c r="CY2" s="1364"/>
      <c r="CZ2" s="1364"/>
      <c r="DA2" s="1364"/>
      <c r="DB2" s="1364"/>
      <c r="DC2" s="1364"/>
      <c r="DD2" s="1364"/>
      <c r="DE2" s="1364"/>
      <c r="DF2" s="1364"/>
      <c r="DG2" s="1364"/>
      <c r="DH2" s="1364"/>
      <c r="DI2" s="1364"/>
      <c r="DJ2" s="1364"/>
      <c r="DK2" s="1364"/>
      <c r="DL2" s="1364"/>
      <c r="DM2" s="1364"/>
      <c r="DN2" s="1364"/>
      <c r="DO2" s="1364"/>
      <c r="DP2" s="1364"/>
      <c r="DQ2" s="1364"/>
      <c r="DR2" s="1364"/>
      <c r="DS2" s="1364"/>
      <c r="DT2" s="1364"/>
      <c r="DU2" s="1364"/>
      <c r="DV2" s="1364"/>
      <c r="DW2" s="1364"/>
      <c r="DX2" s="1364"/>
      <c r="DY2" s="1364"/>
      <c r="DZ2" s="1364"/>
      <c r="EA2" s="1364"/>
      <c r="EB2" s="1364"/>
      <c r="EC2" s="1364"/>
      <c r="ED2" s="1364"/>
      <c r="EE2" s="1364"/>
      <c r="EF2" s="1364"/>
      <c r="EG2" s="1364"/>
      <c r="EH2" s="1364"/>
      <c r="EI2" s="1364"/>
      <c r="EJ2" s="1364"/>
      <c r="EK2" s="1364"/>
      <c r="EL2" s="1364"/>
      <c r="EM2" s="1364"/>
      <c r="EN2" s="1364"/>
      <c r="EO2" s="1364"/>
      <c r="EP2" s="1364"/>
      <c r="EQ2" s="1364"/>
      <c r="ER2" s="1364"/>
      <c r="ES2" s="1364"/>
      <c r="ET2" s="1364"/>
      <c r="EU2" s="1364"/>
      <c r="EV2" s="1364"/>
      <c r="EW2" s="1364"/>
      <c r="EX2" s="1364"/>
      <c r="EY2" s="1364"/>
      <c r="EZ2" s="1364"/>
      <c r="FA2" s="1364"/>
      <c r="FB2" s="1364"/>
      <c r="FC2" s="1364"/>
      <c r="FD2" s="1364"/>
      <c r="FE2" s="1364"/>
      <c r="FF2" s="1364"/>
      <c r="FG2" s="1364"/>
      <c r="FH2" s="1364"/>
      <c r="FI2" s="1364"/>
      <c r="FJ2" s="1364"/>
      <c r="FK2" s="1364"/>
      <c r="FL2" s="1364"/>
      <c r="FM2" s="1364"/>
      <c r="FN2" s="1364"/>
      <c r="FO2" s="1364"/>
      <c r="FP2" s="1364"/>
      <c r="FQ2" s="1364"/>
      <c r="FR2" s="1364"/>
      <c r="FS2" s="1364"/>
      <c r="FT2" s="1364"/>
      <c r="FU2" s="1364"/>
      <c r="FV2" s="1364"/>
      <c r="FW2" s="1364"/>
      <c r="FX2" s="1364"/>
      <c r="FY2" s="1364"/>
      <c r="FZ2" s="1364"/>
      <c r="GA2" s="1364"/>
      <c r="GB2" s="1364"/>
      <c r="GC2" s="1364"/>
      <c r="GD2" s="1364"/>
      <c r="GE2" s="1364"/>
      <c r="GF2" s="1364"/>
      <c r="GG2" s="1364"/>
      <c r="GH2" s="1364"/>
      <c r="GI2" s="1364"/>
      <c r="GJ2" s="1364"/>
      <c r="GK2" s="1364"/>
      <c r="GL2" s="1364"/>
      <c r="GM2" s="1364"/>
      <c r="GN2" s="1364"/>
      <c r="GO2" s="1364"/>
      <c r="GP2" s="1364"/>
      <c r="GQ2" s="1364"/>
      <c r="GR2" s="1364"/>
      <c r="GS2" s="1364"/>
      <c r="GT2" s="1364"/>
      <c r="GU2" s="1364"/>
      <c r="GV2" s="1364"/>
      <c r="GW2" s="1364"/>
      <c r="GX2" s="1364"/>
      <c r="GY2" s="1364"/>
      <c r="GZ2" s="1364"/>
      <c r="HA2" s="1364"/>
      <c r="HB2" s="1364"/>
      <c r="HC2" s="1364"/>
      <c r="HD2" s="1364"/>
      <c r="HE2" s="1364"/>
      <c r="HF2" s="1364"/>
      <c r="HG2" s="1364"/>
      <c r="HH2" s="1364"/>
      <c r="HI2" s="1364"/>
      <c r="HJ2" s="1364"/>
      <c r="HK2" s="1364"/>
      <c r="HL2" s="1364"/>
      <c r="HM2" s="1364"/>
      <c r="HN2" s="1364"/>
      <c r="HO2" s="1364"/>
      <c r="HP2" s="1364"/>
      <c r="HQ2" s="1364"/>
      <c r="HR2" s="1364"/>
      <c r="HS2" s="1364"/>
      <c r="HT2" s="1364"/>
      <c r="HU2" s="1364"/>
      <c r="HV2" s="1364"/>
      <c r="HW2" s="1364"/>
      <c r="HX2" s="1364"/>
      <c r="HY2" s="1364"/>
      <c r="HZ2" s="1364"/>
      <c r="IA2" s="1364"/>
      <c r="IB2" s="1364"/>
      <c r="IC2" s="1364"/>
      <c r="ID2" s="1364"/>
      <c r="IE2" s="1364"/>
      <c r="IF2" s="1364"/>
      <c r="IG2" s="1364"/>
      <c r="IH2" s="1364"/>
      <c r="II2" s="1364"/>
      <c r="IJ2" s="1364"/>
      <c r="IK2" s="1364"/>
      <c r="IL2" s="1364"/>
      <c r="IM2" s="1364"/>
      <c r="IN2" s="1364"/>
      <c r="IO2" s="1364"/>
      <c r="IP2" s="1364"/>
      <c r="IQ2" s="1364"/>
      <c r="IR2" s="1364"/>
      <c r="IS2" s="1364"/>
      <c r="IT2" s="1364"/>
      <c r="IU2" s="1364"/>
      <c r="IV2" s="1499"/>
    </row>
    <row r="3" spans="2:6" ht="12.75">
      <c r="B3" s="1619" t="s">
        <v>1133</v>
      </c>
      <c r="C3" s="1619"/>
      <c r="D3" s="1619"/>
      <c r="E3" s="1619"/>
      <c r="F3" s="1619"/>
    </row>
    <row r="4" spans="2:6" ht="36" customHeight="1">
      <c r="B4" s="1620" t="s">
        <v>1134</v>
      </c>
      <c r="C4" s="1620"/>
      <c r="D4" s="1620"/>
      <c r="E4" s="1620"/>
      <c r="F4" s="1620"/>
    </row>
    <row r="5" spans="2:256" ht="30" customHeight="1">
      <c r="B5" s="1621" t="s">
        <v>1</v>
      </c>
      <c r="C5" s="1621"/>
      <c r="D5" s="1621"/>
      <c r="E5" s="1621"/>
      <c r="F5" s="1366" t="s">
        <v>3</v>
      </c>
      <c r="G5" s="1367"/>
      <c r="H5" s="1367"/>
      <c r="I5" s="1367"/>
      <c r="J5" s="1367"/>
      <c r="K5" s="1367"/>
      <c r="L5" s="1367"/>
      <c r="M5" s="1367"/>
      <c r="N5" s="1367"/>
      <c r="O5" s="1367"/>
      <c r="P5" s="1367"/>
      <c r="Q5" s="1367"/>
      <c r="R5" s="1367"/>
      <c r="S5" s="1367"/>
      <c r="T5" s="1367"/>
      <c r="U5" s="1367"/>
      <c r="V5" s="1367"/>
      <c r="W5" s="1367"/>
      <c r="X5" s="1367"/>
      <c r="Y5" s="1367"/>
      <c r="Z5" s="1367"/>
      <c r="AA5" s="1367"/>
      <c r="AB5" s="1367"/>
      <c r="AC5" s="1367"/>
      <c r="AD5" s="1367"/>
      <c r="AE5" s="1367"/>
      <c r="AF5" s="1367"/>
      <c r="AG5" s="1367"/>
      <c r="AH5" s="1367"/>
      <c r="AI5" s="1367"/>
      <c r="AJ5" s="1367"/>
      <c r="AK5" s="1367"/>
      <c r="AL5" s="1367"/>
      <c r="AM5" s="1367"/>
      <c r="AN5" s="1367"/>
      <c r="AO5" s="1367"/>
      <c r="AP5" s="1367"/>
      <c r="AQ5" s="1367"/>
      <c r="AR5" s="1367"/>
      <c r="AS5" s="1367"/>
      <c r="AT5" s="1367"/>
      <c r="AU5" s="1367"/>
      <c r="AV5" s="1367"/>
      <c r="AW5" s="1367"/>
      <c r="AX5" s="1367"/>
      <c r="AY5" s="1367"/>
      <c r="AZ5" s="1367"/>
      <c r="BA5" s="1367"/>
      <c r="BB5" s="1367"/>
      <c r="BC5" s="1367"/>
      <c r="BD5" s="1367"/>
      <c r="BE5" s="1367"/>
      <c r="BF5" s="1367"/>
      <c r="BG5" s="1367"/>
      <c r="BH5" s="1367"/>
      <c r="BI5" s="1367"/>
      <c r="BJ5" s="1367"/>
      <c r="BK5" s="1367"/>
      <c r="BL5" s="1367"/>
      <c r="BM5" s="1367"/>
      <c r="BN5" s="1367"/>
      <c r="BO5" s="1367"/>
      <c r="BP5" s="1367"/>
      <c r="BQ5" s="1367"/>
      <c r="BR5" s="1367"/>
      <c r="BS5" s="1367"/>
      <c r="BT5" s="1367"/>
      <c r="BU5" s="1367"/>
      <c r="BV5" s="1367"/>
      <c r="BW5" s="1367"/>
      <c r="BX5" s="1367"/>
      <c r="BY5" s="1367"/>
      <c r="BZ5" s="1367"/>
      <c r="CA5" s="1367"/>
      <c r="CB5" s="1367"/>
      <c r="CC5" s="1367"/>
      <c r="CD5" s="1367"/>
      <c r="CE5" s="1367"/>
      <c r="CF5" s="1367"/>
      <c r="CG5" s="1367"/>
      <c r="CH5" s="1367"/>
      <c r="CI5" s="1367"/>
      <c r="CJ5" s="1367"/>
      <c r="CK5" s="1367"/>
      <c r="CL5" s="1367"/>
      <c r="CM5" s="1367"/>
      <c r="CN5" s="1367"/>
      <c r="CO5" s="1367"/>
      <c r="CP5" s="1367"/>
      <c r="CQ5" s="1367"/>
      <c r="CR5" s="1367"/>
      <c r="CS5" s="1367"/>
      <c r="CT5" s="1367"/>
      <c r="CU5" s="1367"/>
      <c r="CV5" s="1367"/>
      <c r="CW5" s="1367"/>
      <c r="CX5" s="1367"/>
      <c r="CY5" s="1367"/>
      <c r="CZ5" s="1367"/>
      <c r="DA5" s="1367"/>
      <c r="DB5" s="1367"/>
      <c r="DC5" s="1367"/>
      <c r="DD5" s="1367"/>
      <c r="DE5" s="1367"/>
      <c r="DF5" s="1367"/>
      <c r="DG5" s="1367"/>
      <c r="DH5" s="1367"/>
      <c r="DI5" s="1367"/>
      <c r="DJ5" s="1367"/>
      <c r="DK5" s="1367"/>
      <c r="DL5" s="1367"/>
      <c r="DM5" s="1367"/>
      <c r="DN5" s="1367"/>
      <c r="DO5" s="1367"/>
      <c r="DP5" s="1367"/>
      <c r="DQ5" s="1367"/>
      <c r="DR5" s="1367"/>
      <c r="DS5" s="1367"/>
      <c r="DT5" s="1367"/>
      <c r="DU5" s="1367"/>
      <c r="DV5" s="1367"/>
      <c r="DW5" s="1367"/>
      <c r="DX5" s="1367"/>
      <c r="DY5" s="1367"/>
      <c r="DZ5" s="1367"/>
      <c r="EA5" s="1367"/>
      <c r="EB5" s="1367"/>
      <c r="EC5" s="1367"/>
      <c r="ED5" s="1367"/>
      <c r="EE5" s="1367"/>
      <c r="EF5" s="1367"/>
      <c r="EG5" s="1367"/>
      <c r="EH5" s="1367"/>
      <c r="EI5" s="1367"/>
      <c r="EJ5" s="1367"/>
      <c r="EK5" s="1367"/>
      <c r="EL5" s="1367"/>
      <c r="EM5" s="1367"/>
      <c r="EN5" s="1367"/>
      <c r="EO5" s="1367"/>
      <c r="EP5" s="1367"/>
      <c r="EQ5" s="1367"/>
      <c r="ER5" s="1367"/>
      <c r="ES5" s="1367"/>
      <c r="ET5" s="1367"/>
      <c r="EU5" s="1367"/>
      <c r="EV5" s="1367"/>
      <c r="EW5" s="1367"/>
      <c r="EX5" s="1367"/>
      <c r="EY5" s="1367"/>
      <c r="EZ5" s="1367"/>
      <c r="FA5" s="1367"/>
      <c r="FB5" s="1367"/>
      <c r="FC5" s="1367"/>
      <c r="FD5" s="1367"/>
      <c r="FE5" s="1367"/>
      <c r="FF5" s="1367"/>
      <c r="FG5" s="1367"/>
      <c r="FH5" s="1367"/>
      <c r="FI5" s="1367"/>
      <c r="FJ5" s="1367"/>
      <c r="FK5" s="1367"/>
      <c r="FL5" s="1367"/>
      <c r="FM5" s="1367"/>
      <c r="FN5" s="1367"/>
      <c r="FO5" s="1367"/>
      <c r="FP5" s="1367"/>
      <c r="FQ5" s="1367"/>
      <c r="FR5" s="1367"/>
      <c r="FS5" s="1367"/>
      <c r="FT5" s="1367"/>
      <c r="FU5" s="1367"/>
      <c r="FV5" s="1367"/>
      <c r="FW5" s="1367"/>
      <c r="FX5" s="1367"/>
      <c r="FY5" s="1367"/>
      <c r="FZ5" s="1367"/>
      <c r="GA5" s="1367"/>
      <c r="GB5" s="1367"/>
      <c r="GC5" s="1367"/>
      <c r="GD5" s="1367"/>
      <c r="GE5" s="1367"/>
      <c r="GF5" s="1367"/>
      <c r="GG5" s="1367"/>
      <c r="GH5" s="1367"/>
      <c r="GI5" s="1367"/>
      <c r="GJ5" s="1367"/>
      <c r="GK5" s="1367"/>
      <c r="GL5" s="1367"/>
      <c r="GM5" s="1367"/>
      <c r="GN5" s="1367"/>
      <c r="GO5" s="1367"/>
      <c r="GP5" s="1367"/>
      <c r="GQ5" s="1367"/>
      <c r="GR5" s="1367"/>
      <c r="GS5" s="1367"/>
      <c r="GT5" s="1367"/>
      <c r="GU5" s="1367"/>
      <c r="GV5" s="1367"/>
      <c r="GW5" s="1367"/>
      <c r="GX5" s="1367"/>
      <c r="GY5" s="1367"/>
      <c r="GZ5" s="1367"/>
      <c r="HA5" s="1367"/>
      <c r="HB5" s="1367"/>
      <c r="HC5" s="1367"/>
      <c r="HD5" s="1367"/>
      <c r="HE5" s="1367"/>
      <c r="HF5" s="1367"/>
      <c r="HG5" s="1367"/>
      <c r="HH5" s="1367"/>
      <c r="HI5" s="1367"/>
      <c r="HJ5" s="1367"/>
      <c r="HK5" s="1367"/>
      <c r="HL5" s="1367"/>
      <c r="HM5" s="1367"/>
      <c r="HN5" s="1367"/>
      <c r="HO5" s="1367"/>
      <c r="HP5" s="1367"/>
      <c r="HQ5" s="1367"/>
      <c r="HR5" s="1367"/>
      <c r="HS5" s="1367"/>
      <c r="HT5" s="1367"/>
      <c r="HU5" s="1367"/>
      <c r="HV5" s="1367"/>
      <c r="HW5" s="1367"/>
      <c r="HX5" s="1367"/>
      <c r="HY5" s="1367"/>
      <c r="HZ5" s="1367"/>
      <c r="IA5" s="1367"/>
      <c r="IB5" s="1367"/>
      <c r="IC5" s="1367"/>
      <c r="ID5" s="1367"/>
      <c r="IE5" s="1367"/>
      <c r="IF5" s="1367"/>
      <c r="IG5" s="1367"/>
      <c r="IH5" s="1367"/>
      <c r="II5" s="1367"/>
      <c r="IJ5" s="1367"/>
      <c r="IK5" s="1367"/>
      <c r="IL5" s="1367"/>
      <c r="IM5" s="1367"/>
      <c r="IN5" s="1367"/>
      <c r="IO5" s="1367"/>
      <c r="IP5" s="1367"/>
      <c r="IQ5" s="1367"/>
      <c r="IR5" s="1367"/>
      <c r="IS5" s="1367"/>
      <c r="IT5" s="1367"/>
      <c r="IU5" s="1367"/>
      <c r="IV5" s="1499"/>
    </row>
    <row r="6" spans="2:6" ht="60" customHeight="1" thickBot="1">
      <c r="B6" s="1622" t="s">
        <v>1135</v>
      </c>
      <c r="C6" s="1622"/>
      <c r="D6" s="1622"/>
      <c r="E6" s="1622"/>
      <c r="F6" s="1500" t="s">
        <v>1136</v>
      </c>
    </row>
    <row r="7" spans="1:256" ht="30" customHeight="1" thickTop="1">
      <c r="A7" s="1367">
        <v>1</v>
      </c>
      <c r="B7" s="1368" t="s">
        <v>361</v>
      </c>
      <c r="C7" s="1369" t="s">
        <v>1137</v>
      </c>
      <c r="D7" s="1623" t="s">
        <v>1138</v>
      </c>
      <c r="E7" s="1623"/>
      <c r="F7" s="1370">
        <v>13000</v>
      </c>
      <c r="G7" s="1364"/>
      <c r="H7" s="1364"/>
      <c r="I7" s="1364"/>
      <c r="J7" s="1364"/>
      <c r="K7" s="1364"/>
      <c r="L7" s="1364"/>
      <c r="M7" s="1364"/>
      <c r="N7" s="1364"/>
      <c r="O7" s="1364"/>
      <c r="P7" s="1364"/>
      <c r="Q7" s="1364"/>
      <c r="R7" s="1364"/>
      <c r="S7" s="1364"/>
      <c r="T7" s="1364"/>
      <c r="U7" s="1364"/>
      <c r="V7" s="1364"/>
      <c r="W7" s="1364"/>
      <c r="X7" s="1364"/>
      <c r="Y7" s="1364"/>
      <c r="Z7" s="1364"/>
      <c r="AA7" s="1364"/>
      <c r="AB7" s="1364"/>
      <c r="AC7" s="1364"/>
      <c r="AD7" s="1364"/>
      <c r="AE7" s="1364"/>
      <c r="AF7" s="1364"/>
      <c r="AG7" s="1364"/>
      <c r="AH7" s="1364"/>
      <c r="AI7" s="1364"/>
      <c r="AJ7" s="1364"/>
      <c r="AK7" s="1364"/>
      <c r="AL7" s="1364"/>
      <c r="AM7" s="1364"/>
      <c r="AN7" s="1364"/>
      <c r="AO7" s="1364"/>
      <c r="AP7" s="1364"/>
      <c r="AQ7" s="1364"/>
      <c r="AR7" s="1364"/>
      <c r="AS7" s="1364"/>
      <c r="AT7" s="1364"/>
      <c r="AU7" s="1364"/>
      <c r="AV7" s="1364"/>
      <c r="AW7" s="1364"/>
      <c r="AX7" s="1364"/>
      <c r="AY7" s="1364"/>
      <c r="AZ7" s="1364"/>
      <c r="BA7" s="1364"/>
      <c r="BB7" s="1364"/>
      <c r="BC7" s="1364"/>
      <c r="BD7" s="1364"/>
      <c r="BE7" s="1364"/>
      <c r="BF7" s="1364"/>
      <c r="BG7" s="1364"/>
      <c r="BH7" s="1364"/>
      <c r="BI7" s="1364"/>
      <c r="BJ7" s="1364"/>
      <c r="BK7" s="1364"/>
      <c r="BL7" s="1364"/>
      <c r="BM7" s="1364"/>
      <c r="BN7" s="1364"/>
      <c r="BO7" s="1364"/>
      <c r="BP7" s="1364"/>
      <c r="BQ7" s="1364"/>
      <c r="BR7" s="1364"/>
      <c r="BS7" s="1364"/>
      <c r="BT7" s="1364"/>
      <c r="BU7" s="1364"/>
      <c r="BV7" s="1364"/>
      <c r="BW7" s="1364"/>
      <c r="BX7" s="1364"/>
      <c r="BY7" s="1364"/>
      <c r="BZ7" s="1364"/>
      <c r="CA7" s="1364"/>
      <c r="CB7" s="1364"/>
      <c r="CC7" s="1364"/>
      <c r="CD7" s="1364"/>
      <c r="CE7" s="1364"/>
      <c r="CF7" s="1364"/>
      <c r="CG7" s="1364"/>
      <c r="CH7" s="1364"/>
      <c r="CI7" s="1364"/>
      <c r="CJ7" s="1364"/>
      <c r="CK7" s="1364"/>
      <c r="CL7" s="1364"/>
      <c r="CM7" s="1364"/>
      <c r="CN7" s="1364"/>
      <c r="CO7" s="1364"/>
      <c r="CP7" s="1364"/>
      <c r="CQ7" s="1364"/>
      <c r="CR7" s="1364"/>
      <c r="CS7" s="1364"/>
      <c r="CT7" s="1364"/>
      <c r="CU7" s="1364"/>
      <c r="CV7" s="1364"/>
      <c r="CW7" s="1364"/>
      <c r="CX7" s="1364"/>
      <c r="CY7" s="1364"/>
      <c r="CZ7" s="1364"/>
      <c r="DA7" s="1364"/>
      <c r="DB7" s="1364"/>
      <c r="DC7" s="1364"/>
      <c r="DD7" s="1364"/>
      <c r="DE7" s="1364"/>
      <c r="DF7" s="1364"/>
      <c r="DG7" s="1364"/>
      <c r="DH7" s="1364"/>
      <c r="DI7" s="1364"/>
      <c r="DJ7" s="1364"/>
      <c r="DK7" s="1364"/>
      <c r="DL7" s="1364"/>
      <c r="DM7" s="1364"/>
      <c r="DN7" s="1364"/>
      <c r="DO7" s="1364"/>
      <c r="DP7" s="1364"/>
      <c r="DQ7" s="1364"/>
      <c r="DR7" s="1364"/>
      <c r="DS7" s="1364"/>
      <c r="DT7" s="1364"/>
      <c r="DU7" s="1364"/>
      <c r="DV7" s="1364"/>
      <c r="DW7" s="1364"/>
      <c r="DX7" s="1364"/>
      <c r="DY7" s="1364"/>
      <c r="DZ7" s="1364"/>
      <c r="EA7" s="1364"/>
      <c r="EB7" s="1364"/>
      <c r="EC7" s="1364"/>
      <c r="ED7" s="1364"/>
      <c r="EE7" s="1364"/>
      <c r="EF7" s="1364"/>
      <c r="EG7" s="1364"/>
      <c r="EH7" s="1364"/>
      <c r="EI7" s="1364"/>
      <c r="EJ7" s="1364"/>
      <c r="EK7" s="1364"/>
      <c r="EL7" s="1364"/>
      <c r="EM7" s="1364"/>
      <c r="EN7" s="1364"/>
      <c r="EO7" s="1364"/>
      <c r="EP7" s="1364"/>
      <c r="EQ7" s="1364"/>
      <c r="ER7" s="1364"/>
      <c r="ES7" s="1364"/>
      <c r="ET7" s="1364"/>
      <c r="EU7" s="1364"/>
      <c r="EV7" s="1364"/>
      <c r="EW7" s="1364"/>
      <c r="EX7" s="1364"/>
      <c r="EY7" s="1364"/>
      <c r="EZ7" s="1364"/>
      <c r="FA7" s="1364"/>
      <c r="FB7" s="1364"/>
      <c r="FC7" s="1364"/>
      <c r="FD7" s="1364"/>
      <c r="FE7" s="1364"/>
      <c r="FF7" s="1364"/>
      <c r="FG7" s="1364"/>
      <c r="FH7" s="1364"/>
      <c r="FI7" s="1364"/>
      <c r="FJ7" s="1364"/>
      <c r="FK7" s="1364"/>
      <c r="FL7" s="1364"/>
      <c r="FM7" s="1364"/>
      <c r="FN7" s="1364"/>
      <c r="FO7" s="1364"/>
      <c r="FP7" s="1364"/>
      <c r="FQ7" s="1364"/>
      <c r="FR7" s="1364"/>
      <c r="FS7" s="1364"/>
      <c r="FT7" s="1364"/>
      <c r="FU7" s="1364"/>
      <c r="FV7" s="1364"/>
      <c r="FW7" s="1364"/>
      <c r="FX7" s="1364"/>
      <c r="FY7" s="1364"/>
      <c r="FZ7" s="1364"/>
      <c r="GA7" s="1364"/>
      <c r="GB7" s="1364"/>
      <c r="GC7" s="1364"/>
      <c r="GD7" s="1364"/>
      <c r="GE7" s="1364"/>
      <c r="GF7" s="1364"/>
      <c r="GG7" s="1364"/>
      <c r="GH7" s="1364"/>
      <c r="GI7" s="1364"/>
      <c r="GJ7" s="1364"/>
      <c r="GK7" s="1364"/>
      <c r="GL7" s="1364"/>
      <c r="GM7" s="1364"/>
      <c r="GN7" s="1364"/>
      <c r="GO7" s="1364"/>
      <c r="GP7" s="1364"/>
      <c r="GQ7" s="1364"/>
      <c r="GR7" s="1364"/>
      <c r="GS7" s="1364"/>
      <c r="GT7" s="1364"/>
      <c r="GU7" s="1364"/>
      <c r="GV7" s="1364"/>
      <c r="GW7" s="1364"/>
      <c r="GX7" s="1364"/>
      <c r="GY7" s="1364"/>
      <c r="GZ7" s="1364"/>
      <c r="HA7" s="1364"/>
      <c r="HB7" s="1364"/>
      <c r="HC7" s="1364"/>
      <c r="HD7" s="1364"/>
      <c r="HE7" s="1364"/>
      <c r="HF7" s="1364"/>
      <c r="HG7" s="1364"/>
      <c r="HH7" s="1364"/>
      <c r="HI7" s="1364"/>
      <c r="HJ7" s="1364"/>
      <c r="HK7" s="1364"/>
      <c r="HL7" s="1364"/>
      <c r="HM7" s="1364"/>
      <c r="HN7" s="1364"/>
      <c r="HO7" s="1364"/>
      <c r="HP7" s="1364"/>
      <c r="HQ7" s="1364"/>
      <c r="HR7" s="1364"/>
      <c r="HS7" s="1364"/>
      <c r="HT7" s="1364"/>
      <c r="HU7" s="1364"/>
      <c r="HV7" s="1364"/>
      <c r="HW7" s="1364"/>
      <c r="HX7" s="1364"/>
      <c r="HY7" s="1364"/>
      <c r="HZ7" s="1364"/>
      <c r="IA7" s="1364"/>
      <c r="IB7" s="1364"/>
      <c r="IC7" s="1364"/>
      <c r="ID7" s="1364"/>
      <c r="IE7" s="1364"/>
      <c r="IF7" s="1364"/>
      <c r="IG7" s="1364"/>
      <c r="IH7" s="1364"/>
      <c r="II7" s="1364"/>
      <c r="IJ7" s="1364"/>
      <c r="IK7" s="1364"/>
      <c r="IL7" s="1364"/>
      <c r="IM7" s="1364"/>
      <c r="IN7" s="1364"/>
      <c r="IO7" s="1364"/>
      <c r="IP7" s="1364"/>
      <c r="IQ7" s="1364"/>
      <c r="IR7" s="1364"/>
      <c r="IS7" s="1364"/>
      <c r="IT7" s="1364"/>
      <c r="IU7" s="1364"/>
      <c r="IV7" s="1499"/>
    </row>
    <row r="8" spans="1:255" ht="25.5">
      <c r="A8" s="1382">
        <v>2</v>
      </c>
      <c r="B8" s="1371"/>
      <c r="C8" s="1372"/>
      <c r="D8" s="1373"/>
      <c r="E8" s="1374" t="s">
        <v>1139</v>
      </c>
      <c r="F8" s="1375"/>
      <c r="G8" s="1364"/>
      <c r="H8" s="1364"/>
      <c r="I8" s="1364"/>
      <c r="J8" s="1364"/>
      <c r="K8" s="1364"/>
      <c r="L8" s="1364"/>
      <c r="M8" s="1364"/>
      <c r="N8" s="1364"/>
      <c r="O8" s="1364"/>
      <c r="P8" s="1364"/>
      <c r="Q8" s="1364"/>
      <c r="R8" s="1364"/>
      <c r="S8" s="1364"/>
      <c r="T8" s="1364"/>
      <c r="U8" s="1364"/>
      <c r="V8" s="1364"/>
      <c r="W8" s="1364"/>
      <c r="X8" s="1364"/>
      <c r="Y8" s="1364"/>
      <c r="Z8" s="1364"/>
      <c r="AA8" s="1364"/>
      <c r="AB8" s="1364"/>
      <c r="AC8" s="1364"/>
      <c r="AD8" s="1364"/>
      <c r="AE8" s="1364"/>
      <c r="AF8" s="1364"/>
      <c r="AG8" s="1364"/>
      <c r="AH8" s="1364"/>
      <c r="AI8" s="1364"/>
      <c r="AJ8" s="1364"/>
      <c r="AK8" s="1364"/>
      <c r="AL8" s="1364"/>
      <c r="AM8" s="1364"/>
      <c r="AN8" s="1364"/>
      <c r="AO8" s="1364"/>
      <c r="AP8" s="1364"/>
      <c r="AQ8" s="1364"/>
      <c r="AR8" s="1364"/>
      <c r="AS8" s="1364"/>
      <c r="AT8" s="1364"/>
      <c r="AU8" s="1364"/>
      <c r="AV8" s="1364"/>
      <c r="AW8" s="1364"/>
      <c r="AX8" s="1364"/>
      <c r="AY8" s="1364"/>
      <c r="AZ8" s="1364"/>
      <c r="BA8" s="1364"/>
      <c r="BB8" s="1364"/>
      <c r="BC8" s="1364"/>
      <c r="BD8" s="1364"/>
      <c r="BE8" s="1364"/>
      <c r="BF8" s="1364"/>
      <c r="BG8" s="1364"/>
      <c r="BH8" s="1364"/>
      <c r="BI8" s="1364"/>
      <c r="BJ8" s="1364"/>
      <c r="BK8" s="1364"/>
      <c r="BL8" s="1364"/>
      <c r="BM8" s="1364"/>
      <c r="BN8" s="1364"/>
      <c r="BO8" s="1364"/>
      <c r="BP8" s="1364"/>
      <c r="BQ8" s="1364"/>
      <c r="BR8" s="1364"/>
      <c r="BS8" s="1364"/>
      <c r="BT8" s="1364"/>
      <c r="BU8" s="1364"/>
      <c r="BV8" s="1364"/>
      <c r="BW8" s="1364"/>
      <c r="BX8" s="1364"/>
      <c r="BY8" s="1364"/>
      <c r="BZ8" s="1364"/>
      <c r="CA8" s="1364"/>
      <c r="CB8" s="1364"/>
      <c r="CC8" s="1364"/>
      <c r="CD8" s="1364"/>
      <c r="CE8" s="1364"/>
      <c r="CF8" s="1364"/>
      <c r="CG8" s="1364"/>
      <c r="CH8" s="1364"/>
      <c r="CI8" s="1364"/>
      <c r="CJ8" s="1364"/>
      <c r="CK8" s="1364"/>
      <c r="CL8" s="1364"/>
      <c r="CM8" s="1364"/>
      <c r="CN8" s="1364"/>
      <c r="CO8" s="1364"/>
      <c r="CP8" s="1364"/>
      <c r="CQ8" s="1364"/>
      <c r="CR8" s="1364"/>
      <c r="CS8" s="1364"/>
      <c r="CT8" s="1364"/>
      <c r="CU8" s="1364"/>
      <c r="CV8" s="1364"/>
      <c r="CW8" s="1364"/>
      <c r="CX8" s="1364"/>
      <c r="CY8" s="1364"/>
      <c r="CZ8" s="1364"/>
      <c r="DA8" s="1364"/>
      <c r="DB8" s="1364"/>
      <c r="DC8" s="1364"/>
      <c r="DD8" s="1364"/>
      <c r="DE8" s="1364"/>
      <c r="DF8" s="1364"/>
      <c r="DG8" s="1364"/>
      <c r="DH8" s="1364"/>
      <c r="DI8" s="1364"/>
      <c r="DJ8" s="1364"/>
      <c r="DK8" s="1364"/>
      <c r="DL8" s="1364"/>
      <c r="DM8" s="1364"/>
      <c r="DN8" s="1364"/>
      <c r="DO8" s="1364"/>
      <c r="DP8" s="1364"/>
      <c r="DQ8" s="1364"/>
      <c r="DR8" s="1364"/>
      <c r="DS8" s="1364"/>
      <c r="DT8" s="1364"/>
      <c r="DU8" s="1364"/>
      <c r="DV8" s="1364"/>
      <c r="DW8" s="1364"/>
      <c r="DX8" s="1364"/>
      <c r="DY8" s="1364"/>
      <c r="DZ8" s="1364"/>
      <c r="EA8" s="1364"/>
      <c r="EB8" s="1364"/>
      <c r="EC8" s="1364"/>
      <c r="ED8" s="1364"/>
      <c r="EE8" s="1364"/>
      <c r="EF8" s="1364"/>
      <c r="EG8" s="1364"/>
      <c r="EH8" s="1364"/>
      <c r="EI8" s="1364"/>
      <c r="EJ8" s="1364"/>
      <c r="EK8" s="1364"/>
      <c r="EL8" s="1364"/>
      <c r="EM8" s="1364"/>
      <c r="EN8" s="1364"/>
      <c r="EO8" s="1364"/>
      <c r="EP8" s="1364"/>
      <c r="EQ8" s="1364"/>
      <c r="ER8" s="1364"/>
      <c r="ES8" s="1364"/>
      <c r="ET8" s="1364"/>
      <c r="EU8" s="1364"/>
      <c r="EV8" s="1364"/>
      <c r="EW8" s="1364"/>
      <c r="EX8" s="1364"/>
      <c r="EY8" s="1364"/>
      <c r="EZ8" s="1364"/>
      <c r="FA8" s="1364"/>
      <c r="FB8" s="1364"/>
      <c r="FC8" s="1364"/>
      <c r="FD8" s="1364"/>
      <c r="FE8" s="1364"/>
      <c r="FF8" s="1364"/>
      <c r="FG8" s="1364"/>
      <c r="FH8" s="1364"/>
      <c r="FI8" s="1364"/>
      <c r="FJ8" s="1364"/>
      <c r="FK8" s="1364"/>
      <c r="FL8" s="1364"/>
      <c r="FM8" s="1364"/>
      <c r="FN8" s="1364"/>
      <c r="FO8" s="1364"/>
      <c r="FP8" s="1364"/>
      <c r="FQ8" s="1364"/>
      <c r="FR8" s="1364"/>
      <c r="FS8" s="1364"/>
      <c r="FT8" s="1364"/>
      <c r="FU8" s="1364"/>
      <c r="FV8" s="1364"/>
      <c r="FW8" s="1364"/>
      <c r="FX8" s="1364"/>
      <c r="FY8" s="1364"/>
      <c r="FZ8" s="1364"/>
      <c r="GA8" s="1364"/>
      <c r="GB8" s="1364"/>
      <c r="GC8" s="1364"/>
      <c r="GD8" s="1364"/>
      <c r="GE8" s="1364"/>
      <c r="GF8" s="1364"/>
      <c r="GG8" s="1364"/>
      <c r="GH8" s="1364"/>
      <c r="GI8" s="1364"/>
      <c r="GJ8" s="1364"/>
      <c r="GK8" s="1364"/>
      <c r="GL8" s="1364"/>
      <c r="GM8" s="1364"/>
      <c r="GN8" s="1364"/>
      <c r="GO8" s="1364"/>
      <c r="GP8" s="1364"/>
      <c r="GQ8" s="1364"/>
      <c r="GR8" s="1364"/>
      <c r="GS8" s="1364"/>
      <c r="GT8" s="1364"/>
      <c r="GU8" s="1364"/>
      <c r="GV8" s="1364"/>
      <c r="GW8" s="1364"/>
      <c r="GX8" s="1364"/>
      <c r="GY8" s="1364"/>
      <c r="GZ8" s="1364"/>
      <c r="HA8" s="1364"/>
      <c r="HB8" s="1364"/>
      <c r="HC8" s="1364"/>
      <c r="HD8" s="1364"/>
      <c r="HE8" s="1364"/>
      <c r="HF8" s="1364"/>
      <c r="HG8" s="1364"/>
      <c r="HH8" s="1364"/>
      <c r="HI8" s="1364"/>
      <c r="HJ8" s="1364"/>
      <c r="HK8" s="1364"/>
      <c r="HL8" s="1364"/>
      <c r="HM8" s="1364"/>
      <c r="HN8" s="1364"/>
      <c r="HO8" s="1364"/>
      <c r="HP8" s="1364"/>
      <c r="HQ8" s="1364"/>
      <c r="HR8" s="1364"/>
      <c r="HS8" s="1364"/>
      <c r="HT8" s="1364"/>
      <c r="HU8" s="1364"/>
      <c r="HV8" s="1364"/>
      <c r="HW8" s="1364"/>
      <c r="HX8" s="1364"/>
      <c r="HY8" s="1364"/>
      <c r="HZ8" s="1364"/>
      <c r="IA8" s="1364"/>
      <c r="IB8" s="1364"/>
      <c r="IC8" s="1364"/>
      <c r="ID8" s="1364"/>
      <c r="IE8" s="1364"/>
      <c r="IF8" s="1364"/>
      <c r="IG8" s="1364"/>
      <c r="IH8" s="1364"/>
      <c r="II8" s="1364"/>
      <c r="IJ8" s="1364"/>
      <c r="IK8" s="1364"/>
      <c r="IL8" s="1364"/>
      <c r="IM8" s="1364"/>
      <c r="IN8" s="1364"/>
      <c r="IO8" s="1364"/>
      <c r="IP8" s="1364"/>
      <c r="IQ8" s="1364"/>
      <c r="IR8" s="1364"/>
      <c r="IS8" s="1364"/>
      <c r="IT8" s="1364"/>
      <c r="IU8" s="1364"/>
    </row>
    <row r="9" spans="1:256" ht="30" customHeight="1">
      <c r="A9" s="1367">
        <v>3</v>
      </c>
      <c r="B9" s="1368" t="s">
        <v>567</v>
      </c>
      <c r="C9" s="1369" t="s">
        <v>1140</v>
      </c>
      <c r="D9" s="1623" t="s">
        <v>1138</v>
      </c>
      <c r="E9" s="1623"/>
      <c r="F9" s="1370">
        <v>68000</v>
      </c>
      <c r="G9" s="1364"/>
      <c r="H9" s="1364"/>
      <c r="I9" s="1364"/>
      <c r="J9" s="1364"/>
      <c r="K9" s="1364"/>
      <c r="L9" s="1364"/>
      <c r="M9" s="1364"/>
      <c r="N9" s="1364"/>
      <c r="O9" s="1364"/>
      <c r="P9" s="1364"/>
      <c r="Q9" s="1364"/>
      <c r="R9" s="1364"/>
      <c r="S9" s="1364"/>
      <c r="T9" s="1364"/>
      <c r="U9" s="1364"/>
      <c r="V9" s="1364"/>
      <c r="W9" s="1364"/>
      <c r="X9" s="1364"/>
      <c r="Y9" s="1364"/>
      <c r="Z9" s="1364"/>
      <c r="AA9" s="1364"/>
      <c r="AB9" s="1364"/>
      <c r="AC9" s="1364"/>
      <c r="AD9" s="1364"/>
      <c r="AE9" s="1364"/>
      <c r="AF9" s="1364"/>
      <c r="AG9" s="1364"/>
      <c r="AH9" s="1364"/>
      <c r="AI9" s="1364"/>
      <c r="AJ9" s="1364"/>
      <c r="AK9" s="1364"/>
      <c r="AL9" s="1364"/>
      <c r="AM9" s="1364"/>
      <c r="AN9" s="1364"/>
      <c r="AO9" s="1364"/>
      <c r="AP9" s="1364"/>
      <c r="AQ9" s="1364"/>
      <c r="AR9" s="1364"/>
      <c r="AS9" s="1364"/>
      <c r="AT9" s="1364"/>
      <c r="AU9" s="1364"/>
      <c r="AV9" s="1364"/>
      <c r="AW9" s="1364"/>
      <c r="AX9" s="1364"/>
      <c r="AY9" s="1364"/>
      <c r="AZ9" s="1364"/>
      <c r="BA9" s="1364"/>
      <c r="BB9" s="1364"/>
      <c r="BC9" s="1364"/>
      <c r="BD9" s="1364"/>
      <c r="BE9" s="1364"/>
      <c r="BF9" s="1364"/>
      <c r="BG9" s="1364"/>
      <c r="BH9" s="1364"/>
      <c r="BI9" s="1364"/>
      <c r="BJ9" s="1364"/>
      <c r="BK9" s="1364"/>
      <c r="BL9" s="1364"/>
      <c r="BM9" s="1364"/>
      <c r="BN9" s="1364"/>
      <c r="BO9" s="1364"/>
      <c r="BP9" s="1364"/>
      <c r="BQ9" s="1364"/>
      <c r="BR9" s="1364"/>
      <c r="BS9" s="1364"/>
      <c r="BT9" s="1364"/>
      <c r="BU9" s="1364"/>
      <c r="BV9" s="1364"/>
      <c r="BW9" s="1364"/>
      <c r="BX9" s="1364"/>
      <c r="BY9" s="1364"/>
      <c r="BZ9" s="1364"/>
      <c r="CA9" s="1364"/>
      <c r="CB9" s="1364"/>
      <c r="CC9" s="1364"/>
      <c r="CD9" s="1364"/>
      <c r="CE9" s="1364"/>
      <c r="CF9" s="1364"/>
      <c r="CG9" s="1364"/>
      <c r="CH9" s="1364"/>
      <c r="CI9" s="1364"/>
      <c r="CJ9" s="1364"/>
      <c r="CK9" s="1364"/>
      <c r="CL9" s="1364"/>
      <c r="CM9" s="1364"/>
      <c r="CN9" s="1364"/>
      <c r="CO9" s="1364"/>
      <c r="CP9" s="1364"/>
      <c r="CQ9" s="1364"/>
      <c r="CR9" s="1364"/>
      <c r="CS9" s="1364"/>
      <c r="CT9" s="1364"/>
      <c r="CU9" s="1364"/>
      <c r="CV9" s="1364"/>
      <c r="CW9" s="1364"/>
      <c r="CX9" s="1364"/>
      <c r="CY9" s="1364"/>
      <c r="CZ9" s="1364"/>
      <c r="DA9" s="1364"/>
      <c r="DB9" s="1364"/>
      <c r="DC9" s="1364"/>
      <c r="DD9" s="1364"/>
      <c r="DE9" s="1364"/>
      <c r="DF9" s="1364"/>
      <c r="DG9" s="1364"/>
      <c r="DH9" s="1364"/>
      <c r="DI9" s="1364"/>
      <c r="DJ9" s="1364"/>
      <c r="DK9" s="1364"/>
      <c r="DL9" s="1364"/>
      <c r="DM9" s="1364"/>
      <c r="DN9" s="1364"/>
      <c r="DO9" s="1364"/>
      <c r="DP9" s="1364"/>
      <c r="DQ9" s="1364"/>
      <c r="DR9" s="1364"/>
      <c r="DS9" s="1364"/>
      <c r="DT9" s="1364"/>
      <c r="DU9" s="1364"/>
      <c r="DV9" s="1364"/>
      <c r="DW9" s="1364"/>
      <c r="DX9" s="1364"/>
      <c r="DY9" s="1364"/>
      <c r="DZ9" s="1364"/>
      <c r="EA9" s="1364"/>
      <c r="EB9" s="1364"/>
      <c r="EC9" s="1364"/>
      <c r="ED9" s="1364"/>
      <c r="EE9" s="1364"/>
      <c r="EF9" s="1364"/>
      <c r="EG9" s="1364"/>
      <c r="EH9" s="1364"/>
      <c r="EI9" s="1364"/>
      <c r="EJ9" s="1364"/>
      <c r="EK9" s="1364"/>
      <c r="EL9" s="1364"/>
      <c r="EM9" s="1364"/>
      <c r="EN9" s="1364"/>
      <c r="EO9" s="1364"/>
      <c r="EP9" s="1364"/>
      <c r="EQ9" s="1364"/>
      <c r="ER9" s="1364"/>
      <c r="ES9" s="1364"/>
      <c r="ET9" s="1364"/>
      <c r="EU9" s="1364"/>
      <c r="EV9" s="1364"/>
      <c r="EW9" s="1364"/>
      <c r="EX9" s="1364"/>
      <c r="EY9" s="1364"/>
      <c r="EZ9" s="1364"/>
      <c r="FA9" s="1364"/>
      <c r="FB9" s="1364"/>
      <c r="FC9" s="1364"/>
      <c r="FD9" s="1364"/>
      <c r="FE9" s="1364"/>
      <c r="FF9" s="1364"/>
      <c r="FG9" s="1364"/>
      <c r="FH9" s="1364"/>
      <c r="FI9" s="1364"/>
      <c r="FJ9" s="1364"/>
      <c r="FK9" s="1364"/>
      <c r="FL9" s="1364"/>
      <c r="FM9" s="1364"/>
      <c r="FN9" s="1364"/>
      <c r="FO9" s="1364"/>
      <c r="FP9" s="1364"/>
      <c r="FQ9" s="1364"/>
      <c r="FR9" s="1364"/>
      <c r="FS9" s="1364"/>
      <c r="FT9" s="1364"/>
      <c r="FU9" s="1364"/>
      <c r="FV9" s="1364"/>
      <c r="FW9" s="1364"/>
      <c r="FX9" s="1364"/>
      <c r="FY9" s="1364"/>
      <c r="FZ9" s="1364"/>
      <c r="GA9" s="1364"/>
      <c r="GB9" s="1364"/>
      <c r="GC9" s="1364"/>
      <c r="GD9" s="1364"/>
      <c r="GE9" s="1364"/>
      <c r="GF9" s="1364"/>
      <c r="GG9" s="1364"/>
      <c r="GH9" s="1364"/>
      <c r="GI9" s="1364"/>
      <c r="GJ9" s="1364"/>
      <c r="GK9" s="1364"/>
      <c r="GL9" s="1364"/>
      <c r="GM9" s="1364"/>
      <c r="GN9" s="1364"/>
      <c r="GO9" s="1364"/>
      <c r="GP9" s="1364"/>
      <c r="GQ9" s="1364"/>
      <c r="GR9" s="1364"/>
      <c r="GS9" s="1364"/>
      <c r="GT9" s="1364"/>
      <c r="GU9" s="1364"/>
      <c r="GV9" s="1364"/>
      <c r="GW9" s="1364"/>
      <c r="GX9" s="1364"/>
      <c r="GY9" s="1364"/>
      <c r="GZ9" s="1364"/>
      <c r="HA9" s="1364"/>
      <c r="HB9" s="1364"/>
      <c r="HC9" s="1364"/>
      <c r="HD9" s="1364"/>
      <c r="HE9" s="1364"/>
      <c r="HF9" s="1364"/>
      <c r="HG9" s="1364"/>
      <c r="HH9" s="1364"/>
      <c r="HI9" s="1364"/>
      <c r="HJ9" s="1364"/>
      <c r="HK9" s="1364"/>
      <c r="HL9" s="1364"/>
      <c r="HM9" s="1364"/>
      <c r="HN9" s="1364"/>
      <c r="HO9" s="1364"/>
      <c r="HP9" s="1364"/>
      <c r="HQ9" s="1364"/>
      <c r="HR9" s="1364"/>
      <c r="HS9" s="1364"/>
      <c r="HT9" s="1364"/>
      <c r="HU9" s="1364"/>
      <c r="HV9" s="1364"/>
      <c r="HW9" s="1364"/>
      <c r="HX9" s="1364"/>
      <c r="HY9" s="1364"/>
      <c r="HZ9" s="1364"/>
      <c r="IA9" s="1364"/>
      <c r="IB9" s="1364"/>
      <c r="IC9" s="1364"/>
      <c r="ID9" s="1364"/>
      <c r="IE9" s="1364"/>
      <c r="IF9" s="1364"/>
      <c r="IG9" s="1364"/>
      <c r="IH9" s="1364"/>
      <c r="II9" s="1364"/>
      <c r="IJ9" s="1364"/>
      <c r="IK9" s="1364"/>
      <c r="IL9" s="1364"/>
      <c r="IM9" s="1364"/>
      <c r="IN9" s="1364"/>
      <c r="IO9" s="1364"/>
      <c r="IP9" s="1364"/>
      <c r="IQ9" s="1364"/>
      <c r="IR9" s="1364"/>
      <c r="IS9" s="1364"/>
      <c r="IT9" s="1364"/>
      <c r="IU9" s="1364"/>
      <c r="IV9" s="1499"/>
    </row>
    <row r="10" spans="1:255" ht="25.5">
      <c r="A10" s="1382">
        <v>4</v>
      </c>
      <c r="B10" s="1371"/>
      <c r="C10" s="1372"/>
      <c r="D10" s="1373"/>
      <c r="E10" s="1374" t="s">
        <v>542</v>
      </c>
      <c r="F10" s="1375"/>
      <c r="G10" s="1364"/>
      <c r="H10" s="1364"/>
      <c r="I10" s="1364"/>
      <c r="J10" s="1364"/>
      <c r="K10" s="1364"/>
      <c r="L10" s="1364"/>
      <c r="M10" s="1364"/>
      <c r="N10" s="1364"/>
      <c r="O10" s="1364"/>
      <c r="P10" s="1364"/>
      <c r="Q10" s="1364"/>
      <c r="R10" s="1364"/>
      <c r="S10" s="1364"/>
      <c r="T10" s="1364"/>
      <c r="U10" s="1364"/>
      <c r="V10" s="1364"/>
      <c r="W10" s="1364"/>
      <c r="X10" s="1364"/>
      <c r="Y10" s="1364"/>
      <c r="Z10" s="1364"/>
      <c r="AA10" s="1364"/>
      <c r="AB10" s="1364"/>
      <c r="AC10" s="1364"/>
      <c r="AD10" s="1364"/>
      <c r="AE10" s="1364"/>
      <c r="AF10" s="1364"/>
      <c r="AG10" s="1364"/>
      <c r="AH10" s="1364"/>
      <c r="AI10" s="1364"/>
      <c r="AJ10" s="1364"/>
      <c r="AK10" s="1364"/>
      <c r="AL10" s="1364"/>
      <c r="AM10" s="1364"/>
      <c r="AN10" s="1364"/>
      <c r="AO10" s="1364"/>
      <c r="AP10" s="1364"/>
      <c r="AQ10" s="1364"/>
      <c r="AR10" s="1364"/>
      <c r="AS10" s="1364"/>
      <c r="AT10" s="1364"/>
      <c r="AU10" s="1364"/>
      <c r="AV10" s="1364"/>
      <c r="AW10" s="1364"/>
      <c r="AX10" s="1364"/>
      <c r="AY10" s="1364"/>
      <c r="AZ10" s="1364"/>
      <c r="BA10" s="1364"/>
      <c r="BB10" s="1364"/>
      <c r="BC10" s="1364"/>
      <c r="BD10" s="1364"/>
      <c r="BE10" s="1364"/>
      <c r="BF10" s="1364"/>
      <c r="BG10" s="1364"/>
      <c r="BH10" s="1364"/>
      <c r="BI10" s="1364"/>
      <c r="BJ10" s="1364"/>
      <c r="BK10" s="1364"/>
      <c r="BL10" s="1364"/>
      <c r="BM10" s="1364"/>
      <c r="BN10" s="1364"/>
      <c r="BO10" s="1364"/>
      <c r="BP10" s="1364"/>
      <c r="BQ10" s="1364"/>
      <c r="BR10" s="1364"/>
      <c r="BS10" s="1364"/>
      <c r="BT10" s="1364"/>
      <c r="BU10" s="1364"/>
      <c r="BV10" s="1364"/>
      <c r="BW10" s="1364"/>
      <c r="BX10" s="1364"/>
      <c r="BY10" s="1364"/>
      <c r="BZ10" s="1364"/>
      <c r="CA10" s="1364"/>
      <c r="CB10" s="1364"/>
      <c r="CC10" s="1364"/>
      <c r="CD10" s="1364"/>
      <c r="CE10" s="1364"/>
      <c r="CF10" s="1364"/>
      <c r="CG10" s="1364"/>
      <c r="CH10" s="1364"/>
      <c r="CI10" s="1364"/>
      <c r="CJ10" s="1364"/>
      <c r="CK10" s="1364"/>
      <c r="CL10" s="1364"/>
      <c r="CM10" s="1364"/>
      <c r="CN10" s="1364"/>
      <c r="CO10" s="1364"/>
      <c r="CP10" s="1364"/>
      <c r="CQ10" s="1364"/>
      <c r="CR10" s="1364"/>
      <c r="CS10" s="1364"/>
      <c r="CT10" s="1364"/>
      <c r="CU10" s="1364"/>
      <c r="CV10" s="1364"/>
      <c r="CW10" s="1364"/>
      <c r="CX10" s="1364"/>
      <c r="CY10" s="1364"/>
      <c r="CZ10" s="1364"/>
      <c r="DA10" s="1364"/>
      <c r="DB10" s="1364"/>
      <c r="DC10" s="1364"/>
      <c r="DD10" s="1364"/>
      <c r="DE10" s="1364"/>
      <c r="DF10" s="1364"/>
      <c r="DG10" s="1364"/>
      <c r="DH10" s="1364"/>
      <c r="DI10" s="1364"/>
      <c r="DJ10" s="1364"/>
      <c r="DK10" s="1364"/>
      <c r="DL10" s="1364"/>
      <c r="DM10" s="1364"/>
      <c r="DN10" s="1364"/>
      <c r="DO10" s="1364"/>
      <c r="DP10" s="1364"/>
      <c r="DQ10" s="1364"/>
      <c r="DR10" s="1364"/>
      <c r="DS10" s="1364"/>
      <c r="DT10" s="1364"/>
      <c r="DU10" s="1364"/>
      <c r="DV10" s="1364"/>
      <c r="DW10" s="1364"/>
      <c r="DX10" s="1364"/>
      <c r="DY10" s="1364"/>
      <c r="DZ10" s="1364"/>
      <c r="EA10" s="1364"/>
      <c r="EB10" s="1364"/>
      <c r="EC10" s="1364"/>
      <c r="ED10" s="1364"/>
      <c r="EE10" s="1364"/>
      <c r="EF10" s="1364"/>
      <c r="EG10" s="1364"/>
      <c r="EH10" s="1364"/>
      <c r="EI10" s="1364"/>
      <c r="EJ10" s="1364"/>
      <c r="EK10" s="1364"/>
      <c r="EL10" s="1364"/>
      <c r="EM10" s="1364"/>
      <c r="EN10" s="1364"/>
      <c r="EO10" s="1364"/>
      <c r="EP10" s="1364"/>
      <c r="EQ10" s="1364"/>
      <c r="ER10" s="1364"/>
      <c r="ES10" s="1364"/>
      <c r="ET10" s="1364"/>
      <c r="EU10" s="1364"/>
      <c r="EV10" s="1364"/>
      <c r="EW10" s="1364"/>
      <c r="EX10" s="1364"/>
      <c r="EY10" s="1364"/>
      <c r="EZ10" s="1364"/>
      <c r="FA10" s="1364"/>
      <c r="FB10" s="1364"/>
      <c r="FC10" s="1364"/>
      <c r="FD10" s="1364"/>
      <c r="FE10" s="1364"/>
      <c r="FF10" s="1364"/>
      <c r="FG10" s="1364"/>
      <c r="FH10" s="1364"/>
      <c r="FI10" s="1364"/>
      <c r="FJ10" s="1364"/>
      <c r="FK10" s="1364"/>
      <c r="FL10" s="1364"/>
      <c r="FM10" s="1364"/>
      <c r="FN10" s="1364"/>
      <c r="FO10" s="1364"/>
      <c r="FP10" s="1364"/>
      <c r="FQ10" s="1364"/>
      <c r="FR10" s="1364"/>
      <c r="FS10" s="1364"/>
      <c r="FT10" s="1364"/>
      <c r="FU10" s="1364"/>
      <c r="FV10" s="1364"/>
      <c r="FW10" s="1364"/>
      <c r="FX10" s="1364"/>
      <c r="FY10" s="1364"/>
      <c r="FZ10" s="1364"/>
      <c r="GA10" s="1364"/>
      <c r="GB10" s="1364"/>
      <c r="GC10" s="1364"/>
      <c r="GD10" s="1364"/>
      <c r="GE10" s="1364"/>
      <c r="GF10" s="1364"/>
      <c r="GG10" s="1364"/>
      <c r="GH10" s="1364"/>
      <c r="GI10" s="1364"/>
      <c r="GJ10" s="1364"/>
      <c r="GK10" s="1364"/>
      <c r="GL10" s="1364"/>
      <c r="GM10" s="1364"/>
      <c r="GN10" s="1364"/>
      <c r="GO10" s="1364"/>
      <c r="GP10" s="1364"/>
      <c r="GQ10" s="1364"/>
      <c r="GR10" s="1364"/>
      <c r="GS10" s="1364"/>
      <c r="GT10" s="1364"/>
      <c r="GU10" s="1364"/>
      <c r="GV10" s="1364"/>
      <c r="GW10" s="1364"/>
      <c r="GX10" s="1364"/>
      <c r="GY10" s="1364"/>
      <c r="GZ10" s="1364"/>
      <c r="HA10" s="1364"/>
      <c r="HB10" s="1364"/>
      <c r="HC10" s="1364"/>
      <c r="HD10" s="1364"/>
      <c r="HE10" s="1364"/>
      <c r="HF10" s="1364"/>
      <c r="HG10" s="1364"/>
      <c r="HH10" s="1364"/>
      <c r="HI10" s="1364"/>
      <c r="HJ10" s="1364"/>
      <c r="HK10" s="1364"/>
      <c r="HL10" s="1364"/>
      <c r="HM10" s="1364"/>
      <c r="HN10" s="1364"/>
      <c r="HO10" s="1364"/>
      <c r="HP10" s="1364"/>
      <c r="HQ10" s="1364"/>
      <c r="HR10" s="1364"/>
      <c r="HS10" s="1364"/>
      <c r="HT10" s="1364"/>
      <c r="HU10" s="1364"/>
      <c r="HV10" s="1364"/>
      <c r="HW10" s="1364"/>
      <c r="HX10" s="1364"/>
      <c r="HY10" s="1364"/>
      <c r="HZ10" s="1364"/>
      <c r="IA10" s="1364"/>
      <c r="IB10" s="1364"/>
      <c r="IC10" s="1364"/>
      <c r="ID10" s="1364"/>
      <c r="IE10" s="1364"/>
      <c r="IF10" s="1364"/>
      <c r="IG10" s="1364"/>
      <c r="IH10" s="1364"/>
      <c r="II10" s="1364"/>
      <c r="IJ10" s="1364"/>
      <c r="IK10" s="1364"/>
      <c r="IL10" s="1364"/>
      <c r="IM10" s="1364"/>
      <c r="IN10" s="1364"/>
      <c r="IO10" s="1364"/>
      <c r="IP10" s="1364"/>
      <c r="IQ10" s="1364"/>
      <c r="IR10" s="1364"/>
      <c r="IS10" s="1364"/>
      <c r="IT10" s="1364"/>
      <c r="IU10" s="1364"/>
    </row>
    <row r="11" spans="1:255" ht="12.75">
      <c r="A11" s="1382">
        <v>5</v>
      </c>
      <c r="B11" s="1371"/>
      <c r="C11" s="1372"/>
      <c r="D11" s="1373"/>
      <c r="E11" s="1374" t="s">
        <v>543</v>
      </c>
      <c r="F11" s="1375"/>
      <c r="G11" s="1364"/>
      <c r="H11" s="1364"/>
      <c r="I11" s="1364"/>
      <c r="J11" s="1364"/>
      <c r="K11" s="1364"/>
      <c r="L11" s="1364"/>
      <c r="M11" s="1364"/>
      <c r="N11" s="1364"/>
      <c r="O11" s="1364"/>
      <c r="P11" s="1364"/>
      <c r="Q11" s="1364"/>
      <c r="R11" s="1364"/>
      <c r="S11" s="1364"/>
      <c r="T11" s="1364"/>
      <c r="U11" s="1364"/>
      <c r="V11" s="1364"/>
      <c r="W11" s="1364"/>
      <c r="X11" s="1364"/>
      <c r="Y11" s="1364"/>
      <c r="Z11" s="1364"/>
      <c r="AA11" s="1364"/>
      <c r="AB11" s="1364"/>
      <c r="AC11" s="1364"/>
      <c r="AD11" s="1364"/>
      <c r="AE11" s="1364"/>
      <c r="AF11" s="1364"/>
      <c r="AG11" s="1364"/>
      <c r="AH11" s="1364"/>
      <c r="AI11" s="1364"/>
      <c r="AJ11" s="1364"/>
      <c r="AK11" s="1364"/>
      <c r="AL11" s="1364"/>
      <c r="AM11" s="1364"/>
      <c r="AN11" s="1364"/>
      <c r="AO11" s="1364"/>
      <c r="AP11" s="1364"/>
      <c r="AQ11" s="1364"/>
      <c r="AR11" s="1364"/>
      <c r="AS11" s="1364"/>
      <c r="AT11" s="1364"/>
      <c r="AU11" s="1364"/>
      <c r="AV11" s="1364"/>
      <c r="AW11" s="1364"/>
      <c r="AX11" s="1364"/>
      <c r="AY11" s="1364"/>
      <c r="AZ11" s="1364"/>
      <c r="BA11" s="1364"/>
      <c r="BB11" s="1364"/>
      <c r="BC11" s="1364"/>
      <c r="BD11" s="1364"/>
      <c r="BE11" s="1364"/>
      <c r="BF11" s="1364"/>
      <c r="BG11" s="1364"/>
      <c r="BH11" s="1364"/>
      <c r="BI11" s="1364"/>
      <c r="BJ11" s="1364"/>
      <c r="BK11" s="1364"/>
      <c r="BL11" s="1364"/>
      <c r="BM11" s="1364"/>
      <c r="BN11" s="1364"/>
      <c r="BO11" s="1364"/>
      <c r="BP11" s="1364"/>
      <c r="BQ11" s="1364"/>
      <c r="BR11" s="1364"/>
      <c r="BS11" s="1364"/>
      <c r="BT11" s="1364"/>
      <c r="BU11" s="1364"/>
      <c r="BV11" s="1364"/>
      <c r="BW11" s="1364"/>
      <c r="BX11" s="1364"/>
      <c r="BY11" s="1364"/>
      <c r="BZ11" s="1364"/>
      <c r="CA11" s="1364"/>
      <c r="CB11" s="1364"/>
      <c r="CC11" s="1364"/>
      <c r="CD11" s="1364"/>
      <c r="CE11" s="1364"/>
      <c r="CF11" s="1364"/>
      <c r="CG11" s="1364"/>
      <c r="CH11" s="1364"/>
      <c r="CI11" s="1364"/>
      <c r="CJ11" s="1364"/>
      <c r="CK11" s="1364"/>
      <c r="CL11" s="1364"/>
      <c r="CM11" s="1364"/>
      <c r="CN11" s="1364"/>
      <c r="CO11" s="1364"/>
      <c r="CP11" s="1364"/>
      <c r="CQ11" s="1364"/>
      <c r="CR11" s="1364"/>
      <c r="CS11" s="1364"/>
      <c r="CT11" s="1364"/>
      <c r="CU11" s="1364"/>
      <c r="CV11" s="1364"/>
      <c r="CW11" s="1364"/>
      <c r="CX11" s="1364"/>
      <c r="CY11" s="1364"/>
      <c r="CZ11" s="1364"/>
      <c r="DA11" s="1364"/>
      <c r="DB11" s="1364"/>
      <c r="DC11" s="1364"/>
      <c r="DD11" s="1364"/>
      <c r="DE11" s="1364"/>
      <c r="DF11" s="1364"/>
      <c r="DG11" s="1364"/>
      <c r="DH11" s="1364"/>
      <c r="DI11" s="1364"/>
      <c r="DJ11" s="1364"/>
      <c r="DK11" s="1364"/>
      <c r="DL11" s="1364"/>
      <c r="DM11" s="1364"/>
      <c r="DN11" s="1364"/>
      <c r="DO11" s="1364"/>
      <c r="DP11" s="1364"/>
      <c r="DQ11" s="1364"/>
      <c r="DR11" s="1364"/>
      <c r="DS11" s="1364"/>
      <c r="DT11" s="1364"/>
      <c r="DU11" s="1364"/>
      <c r="DV11" s="1364"/>
      <c r="DW11" s="1364"/>
      <c r="DX11" s="1364"/>
      <c r="DY11" s="1364"/>
      <c r="DZ11" s="1364"/>
      <c r="EA11" s="1364"/>
      <c r="EB11" s="1364"/>
      <c r="EC11" s="1364"/>
      <c r="ED11" s="1364"/>
      <c r="EE11" s="1364"/>
      <c r="EF11" s="1364"/>
      <c r="EG11" s="1364"/>
      <c r="EH11" s="1364"/>
      <c r="EI11" s="1364"/>
      <c r="EJ11" s="1364"/>
      <c r="EK11" s="1364"/>
      <c r="EL11" s="1364"/>
      <c r="EM11" s="1364"/>
      <c r="EN11" s="1364"/>
      <c r="EO11" s="1364"/>
      <c r="EP11" s="1364"/>
      <c r="EQ11" s="1364"/>
      <c r="ER11" s="1364"/>
      <c r="ES11" s="1364"/>
      <c r="ET11" s="1364"/>
      <c r="EU11" s="1364"/>
      <c r="EV11" s="1364"/>
      <c r="EW11" s="1364"/>
      <c r="EX11" s="1364"/>
      <c r="EY11" s="1364"/>
      <c r="EZ11" s="1364"/>
      <c r="FA11" s="1364"/>
      <c r="FB11" s="1364"/>
      <c r="FC11" s="1364"/>
      <c r="FD11" s="1364"/>
      <c r="FE11" s="1364"/>
      <c r="FF11" s="1364"/>
      <c r="FG11" s="1364"/>
      <c r="FH11" s="1364"/>
      <c r="FI11" s="1364"/>
      <c r="FJ11" s="1364"/>
      <c r="FK11" s="1364"/>
      <c r="FL11" s="1364"/>
      <c r="FM11" s="1364"/>
      <c r="FN11" s="1364"/>
      <c r="FO11" s="1364"/>
      <c r="FP11" s="1364"/>
      <c r="FQ11" s="1364"/>
      <c r="FR11" s="1364"/>
      <c r="FS11" s="1364"/>
      <c r="FT11" s="1364"/>
      <c r="FU11" s="1364"/>
      <c r="FV11" s="1364"/>
      <c r="FW11" s="1364"/>
      <c r="FX11" s="1364"/>
      <c r="FY11" s="1364"/>
      <c r="FZ11" s="1364"/>
      <c r="GA11" s="1364"/>
      <c r="GB11" s="1364"/>
      <c r="GC11" s="1364"/>
      <c r="GD11" s="1364"/>
      <c r="GE11" s="1364"/>
      <c r="GF11" s="1364"/>
      <c r="GG11" s="1364"/>
      <c r="GH11" s="1364"/>
      <c r="GI11" s="1364"/>
      <c r="GJ11" s="1364"/>
      <c r="GK11" s="1364"/>
      <c r="GL11" s="1364"/>
      <c r="GM11" s="1364"/>
      <c r="GN11" s="1364"/>
      <c r="GO11" s="1364"/>
      <c r="GP11" s="1364"/>
      <c r="GQ11" s="1364"/>
      <c r="GR11" s="1364"/>
      <c r="GS11" s="1364"/>
      <c r="GT11" s="1364"/>
      <c r="GU11" s="1364"/>
      <c r="GV11" s="1364"/>
      <c r="GW11" s="1364"/>
      <c r="GX11" s="1364"/>
      <c r="GY11" s="1364"/>
      <c r="GZ11" s="1364"/>
      <c r="HA11" s="1364"/>
      <c r="HB11" s="1364"/>
      <c r="HC11" s="1364"/>
      <c r="HD11" s="1364"/>
      <c r="HE11" s="1364"/>
      <c r="HF11" s="1364"/>
      <c r="HG11" s="1364"/>
      <c r="HH11" s="1364"/>
      <c r="HI11" s="1364"/>
      <c r="HJ11" s="1364"/>
      <c r="HK11" s="1364"/>
      <c r="HL11" s="1364"/>
      <c r="HM11" s="1364"/>
      <c r="HN11" s="1364"/>
      <c r="HO11" s="1364"/>
      <c r="HP11" s="1364"/>
      <c r="HQ11" s="1364"/>
      <c r="HR11" s="1364"/>
      <c r="HS11" s="1364"/>
      <c r="HT11" s="1364"/>
      <c r="HU11" s="1364"/>
      <c r="HV11" s="1364"/>
      <c r="HW11" s="1364"/>
      <c r="HX11" s="1364"/>
      <c r="HY11" s="1364"/>
      <c r="HZ11" s="1364"/>
      <c r="IA11" s="1364"/>
      <c r="IB11" s="1364"/>
      <c r="IC11" s="1364"/>
      <c r="ID11" s="1364"/>
      <c r="IE11" s="1364"/>
      <c r="IF11" s="1364"/>
      <c r="IG11" s="1364"/>
      <c r="IH11" s="1364"/>
      <c r="II11" s="1364"/>
      <c r="IJ11" s="1364"/>
      <c r="IK11" s="1364"/>
      <c r="IL11" s="1364"/>
      <c r="IM11" s="1364"/>
      <c r="IN11" s="1364"/>
      <c r="IO11" s="1364"/>
      <c r="IP11" s="1364"/>
      <c r="IQ11" s="1364"/>
      <c r="IR11" s="1364"/>
      <c r="IS11" s="1364"/>
      <c r="IT11" s="1364"/>
      <c r="IU11" s="1364"/>
    </row>
    <row r="12" spans="1:255" ht="25.5">
      <c r="A12" s="1382">
        <v>6</v>
      </c>
      <c r="B12" s="1371"/>
      <c r="C12" s="1372"/>
      <c r="D12" s="1373"/>
      <c r="E12" s="1374" t="s">
        <v>544</v>
      </c>
      <c r="F12" s="1375"/>
      <c r="G12" s="1364"/>
      <c r="H12" s="1364"/>
      <c r="I12" s="1364"/>
      <c r="J12" s="1364"/>
      <c r="K12" s="1364"/>
      <c r="L12" s="1364"/>
      <c r="M12" s="1364"/>
      <c r="N12" s="1364"/>
      <c r="O12" s="1364"/>
      <c r="P12" s="1364"/>
      <c r="Q12" s="1364"/>
      <c r="R12" s="1364"/>
      <c r="S12" s="1364"/>
      <c r="T12" s="1364"/>
      <c r="U12" s="1364"/>
      <c r="V12" s="1364"/>
      <c r="W12" s="1364"/>
      <c r="X12" s="1364"/>
      <c r="Y12" s="1364"/>
      <c r="Z12" s="1364"/>
      <c r="AA12" s="1364"/>
      <c r="AB12" s="1364"/>
      <c r="AC12" s="1364"/>
      <c r="AD12" s="1364"/>
      <c r="AE12" s="1364"/>
      <c r="AF12" s="1364"/>
      <c r="AG12" s="1364"/>
      <c r="AH12" s="1364"/>
      <c r="AI12" s="1364"/>
      <c r="AJ12" s="1364"/>
      <c r="AK12" s="1364"/>
      <c r="AL12" s="1364"/>
      <c r="AM12" s="1364"/>
      <c r="AN12" s="1364"/>
      <c r="AO12" s="1364"/>
      <c r="AP12" s="1364"/>
      <c r="AQ12" s="1364"/>
      <c r="AR12" s="1364"/>
      <c r="AS12" s="1364"/>
      <c r="AT12" s="1364"/>
      <c r="AU12" s="1364"/>
      <c r="AV12" s="1364"/>
      <c r="AW12" s="1364"/>
      <c r="AX12" s="1364"/>
      <c r="AY12" s="1364"/>
      <c r="AZ12" s="1364"/>
      <c r="BA12" s="1364"/>
      <c r="BB12" s="1364"/>
      <c r="BC12" s="1364"/>
      <c r="BD12" s="1364"/>
      <c r="BE12" s="1364"/>
      <c r="BF12" s="1364"/>
      <c r="BG12" s="1364"/>
      <c r="BH12" s="1364"/>
      <c r="BI12" s="1364"/>
      <c r="BJ12" s="1364"/>
      <c r="BK12" s="1364"/>
      <c r="BL12" s="1364"/>
      <c r="BM12" s="1364"/>
      <c r="BN12" s="1364"/>
      <c r="BO12" s="1364"/>
      <c r="BP12" s="1364"/>
      <c r="BQ12" s="1364"/>
      <c r="BR12" s="1364"/>
      <c r="BS12" s="1364"/>
      <c r="BT12" s="1364"/>
      <c r="BU12" s="1364"/>
      <c r="BV12" s="1364"/>
      <c r="BW12" s="1364"/>
      <c r="BX12" s="1364"/>
      <c r="BY12" s="1364"/>
      <c r="BZ12" s="1364"/>
      <c r="CA12" s="1364"/>
      <c r="CB12" s="1364"/>
      <c r="CC12" s="1364"/>
      <c r="CD12" s="1364"/>
      <c r="CE12" s="1364"/>
      <c r="CF12" s="1364"/>
      <c r="CG12" s="1364"/>
      <c r="CH12" s="1364"/>
      <c r="CI12" s="1364"/>
      <c r="CJ12" s="1364"/>
      <c r="CK12" s="1364"/>
      <c r="CL12" s="1364"/>
      <c r="CM12" s="1364"/>
      <c r="CN12" s="1364"/>
      <c r="CO12" s="1364"/>
      <c r="CP12" s="1364"/>
      <c r="CQ12" s="1364"/>
      <c r="CR12" s="1364"/>
      <c r="CS12" s="1364"/>
      <c r="CT12" s="1364"/>
      <c r="CU12" s="1364"/>
      <c r="CV12" s="1364"/>
      <c r="CW12" s="1364"/>
      <c r="CX12" s="1364"/>
      <c r="CY12" s="1364"/>
      <c r="CZ12" s="1364"/>
      <c r="DA12" s="1364"/>
      <c r="DB12" s="1364"/>
      <c r="DC12" s="1364"/>
      <c r="DD12" s="1364"/>
      <c r="DE12" s="1364"/>
      <c r="DF12" s="1364"/>
      <c r="DG12" s="1364"/>
      <c r="DH12" s="1364"/>
      <c r="DI12" s="1364"/>
      <c r="DJ12" s="1364"/>
      <c r="DK12" s="1364"/>
      <c r="DL12" s="1364"/>
      <c r="DM12" s="1364"/>
      <c r="DN12" s="1364"/>
      <c r="DO12" s="1364"/>
      <c r="DP12" s="1364"/>
      <c r="DQ12" s="1364"/>
      <c r="DR12" s="1364"/>
      <c r="DS12" s="1364"/>
      <c r="DT12" s="1364"/>
      <c r="DU12" s="1364"/>
      <c r="DV12" s="1364"/>
      <c r="DW12" s="1364"/>
      <c r="DX12" s="1364"/>
      <c r="DY12" s="1364"/>
      <c r="DZ12" s="1364"/>
      <c r="EA12" s="1364"/>
      <c r="EB12" s="1364"/>
      <c r="EC12" s="1364"/>
      <c r="ED12" s="1364"/>
      <c r="EE12" s="1364"/>
      <c r="EF12" s="1364"/>
      <c r="EG12" s="1364"/>
      <c r="EH12" s="1364"/>
      <c r="EI12" s="1364"/>
      <c r="EJ12" s="1364"/>
      <c r="EK12" s="1364"/>
      <c r="EL12" s="1364"/>
      <c r="EM12" s="1364"/>
      <c r="EN12" s="1364"/>
      <c r="EO12" s="1364"/>
      <c r="EP12" s="1364"/>
      <c r="EQ12" s="1364"/>
      <c r="ER12" s="1364"/>
      <c r="ES12" s="1364"/>
      <c r="ET12" s="1364"/>
      <c r="EU12" s="1364"/>
      <c r="EV12" s="1364"/>
      <c r="EW12" s="1364"/>
      <c r="EX12" s="1364"/>
      <c r="EY12" s="1364"/>
      <c r="EZ12" s="1364"/>
      <c r="FA12" s="1364"/>
      <c r="FB12" s="1364"/>
      <c r="FC12" s="1364"/>
      <c r="FD12" s="1364"/>
      <c r="FE12" s="1364"/>
      <c r="FF12" s="1364"/>
      <c r="FG12" s="1364"/>
      <c r="FH12" s="1364"/>
      <c r="FI12" s="1364"/>
      <c r="FJ12" s="1364"/>
      <c r="FK12" s="1364"/>
      <c r="FL12" s="1364"/>
      <c r="FM12" s="1364"/>
      <c r="FN12" s="1364"/>
      <c r="FO12" s="1364"/>
      <c r="FP12" s="1364"/>
      <c r="FQ12" s="1364"/>
      <c r="FR12" s="1364"/>
      <c r="FS12" s="1364"/>
      <c r="FT12" s="1364"/>
      <c r="FU12" s="1364"/>
      <c r="FV12" s="1364"/>
      <c r="FW12" s="1364"/>
      <c r="FX12" s="1364"/>
      <c r="FY12" s="1364"/>
      <c r="FZ12" s="1364"/>
      <c r="GA12" s="1364"/>
      <c r="GB12" s="1364"/>
      <c r="GC12" s="1364"/>
      <c r="GD12" s="1364"/>
      <c r="GE12" s="1364"/>
      <c r="GF12" s="1364"/>
      <c r="GG12" s="1364"/>
      <c r="GH12" s="1364"/>
      <c r="GI12" s="1364"/>
      <c r="GJ12" s="1364"/>
      <c r="GK12" s="1364"/>
      <c r="GL12" s="1364"/>
      <c r="GM12" s="1364"/>
      <c r="GN12" s="1364"/>
      <c r="GO12" s="1364"/>
      <c r="GP12" s="1364"/>
      <c r="GQ12" s="1364"/>
      <c r="GR12" s="1364"/>
      <c r="GS12" s="1364"/>
      <c r="GT12" s="1364"/>
      <c r="GU12" s="1364"/>
      <c r="GV12" s="1364"/>
      <c r="GW12" s="1364"/>
      <c r="GX12" s="1364"/>
      <c r="GY12" s="1364"/>
      <c r="GZ12" s="1364"/>
      <c r="HA12" s="1364"/>
      <c r="HB12" s="1364"/>
      <c r="HC12" s="1364"/>
      <c r="HD12" s="1364"/>
      <c r="HE12" s="1364"/>
      <c r="HF12" s="1364"/>
      <c r="HG12" s="1364"/>
      <c r="HH12" s="1364"/>
      <c r="HI12" s="1364"/>
      <c r="HJ12" s="1364"/>
      <c r="HK12" s="1364"/>
      <c r="HL12" s="1364"/>
      <c r="HM12" s="1364"/>
      <c r="HN12" s="1364"/>
      <c r="HO12" s="1364"/>
      <c r="HP12" s="1364"/>
      <c r="HQ12" s="1364"/>
      <c r="HR12" s="1364"/>
      <c r="HS12" s="1364"/>
      <c r="HT12" s="1364"/>
      <c r="HU12" s="1364"/>
      <c r="HV12" s="1364"/>
      <c r="HW12" s="1364"/>
      <c r="HX12" s="1364"/>
      <c r="HY12" s="1364"/>
      <c r="HZ12" s="1364"/>
      <c r="IA12" s="1364"/>
      <c r="IB12" s="1364"/>
      <c r="IC12" s="1364"/>
      <c r="ID12" s="1364"/>
      <c r="IE12" s="1364"/>
      <c r="IF12" s="1364"/>
      <c r="IG12" s="1364"/>
      <c r="IH12" s="1364"/>
      <c r="II12" s="1364"/>
      <c r="IJ12" s="1364"/>
      <c r="IK12" s="1364"/>
      <c r="IL12" s="1364"/>
      <c r="IM12" s="1364"/>
      <c r="IN12" s="1364"/>
      <c r="IO12" s="1364"/>
      <c r="IP12" s="1364"/>
      <c r="IQ12" s="1364"/>
      <c r="IR12" s="1364"/>
      <c r="IS12" s="1364"/>
      <c r="IT12" s="1364"/>
      <c r="IU12" s="1364"/>
    </row>
    <row r="13" spans="1:256" ht="30" customHeight="1">
      <c r="A13" s="1367">
        <v>7</v>
      </c>
      <c r="B13" s="1371" t="s">
        <v>1141</v>
      </c>
      <c r="C13" s="1372" t="s">
        <v>1143</v>
      </c>
      <c r="D13" s="1624" t="s">
        <v>1144</v>
      </c>
      <c r="E13" s="1624"/>
      <c r="F13" s="1375">
        <v>9500</v>
      </c>
      <c r="G13" s="1364"/>
      <c r="H13" s="1364"/>
      <c r="I13" s="1364"/>
      <c r="J13" s="1364"/>
      <c r="K13" s="1364"/>
      <c r="L13" s="1364"/>
      <c r="M13" s="1364"/>
      <c r="N13" s="1364"/>
      <c r="O13" s="1364"/>
      <c r="P13" s="1364"/>
      <c r="Q13" s="1364"/>
      <c r="R13" s="1364"/>
      <c r="S13" s="1364"/>
      <c r="T13" s="1364"/>
      <c r="U13" s="1364"/>
      <c r="V13" s="1364"/>
      <c r="W13" s="1364"/>
      <c r="X13" s="1364"/>
      <c r="Y13" s="1364"/>
      <c r="Z13" s="1364"/>
      <c r="AA13" s="1364"/>
      <c r="AB13" s="1364"/>
      <c r="AC13" s="1364"/>
      <c r="AD13" s="1364"/>
      <c r="AE13" s="1364"/>
      <c r="AF13" s="1364"/>
      <c r="AG13" s="1364"/>
      <c r="AH13" s="1364"/>
      <c r="AI13" s="1364"/>
      <c r="AJ13" s="1364"/>
      <c r="AK13" s="1364"/>
      <c r="AL13" s="1364"/>
      <c r="AM13" s="1364"/>
      <c r="AN13" s="1364"/>
      <c r="AO13" s="1364"/>
      <c r="AP13" s="1364"/>
      <c r="AQ13" s="1364"/>
      <c r="AR13" s="1364"/>
      <c r="AS13" s="1364"/>
      <c r="AT13" s="1364"/>
      <c r="AU13" s="1364"/>
      <c r="AV13" s="1364"/>
      <c r="AW13" s="1364"/>
      <c r="AX13" s="1364"/>
      <c r="AY13" s="1364"/>
      <c r="AZ13" s="1364"/>
      <c r="BA13" s="1364"/>
      <c r="BB13" s="1364"/>
      <c r="BC13" s="1364"/>
      <c r="BD13" s="1364"/>
      <c r="BE13" s="1364"/>
      <c r="BF13" s="1364"/>
      <c r="BG13" s="1364"/>
      <c r="BH13" s="1364"/>
      <c r="BI13" s="1364"/>
      <c r="BJ13" s="1364"/>
      <c r="BK13" s="1364"/>
      <c r="BL13" s="1364"/>
      <c r="BM13" s="1364"/>
      <c r="BN13" s="1364"/>
      <c r="BO13" s="1364"/>
      <c r="BP13" s="1364"/>
      <c r="BQ13" s="1364"/>
      <c r="BR13" s="1364"/>
      <c r="BS13" s="1364"/>
      <c r="BT13" s="1364"/>
      <c r="BU13" s="1364"/>
      <c r="BV13" s="1364"/>
      <c r="BW13" s="1364"/>
      <c r="BX13" s="1364"/>
      <c r="BY13" s="1364"/>
      <c r="BZ13" s="1364"/>
      <c r="CA13" s="1364"/>
      <c r="CB13" s="1364"/>
      <c r="CC13" s="1364"/>
      <c r="CD13" s="1364"/>
      <c r="CE13" s="1364"/>
      <c r="CF13" s="1364"/>
      <c r="CG13" s="1364"/>
      <c r="CH13" s="1364"/>
      <c r="CI13" s="1364"/>
      <c r="CJ13" s="1364"/>
      <c r="CK13" s="1364"/>
      <c r="CL13" s="1364"/>
      <c r="CM13" s="1364"/>
      <c r="CN13" s="1364"/>
      <c r="CO13" s="1364"/>
      <c r="CP13" s="1364"/>
      <c r="CQ13" s="1364"/>
      <c r="CR13" s="1364"/>
      <c r="CS13" s="1364"/>
      <c r="CT13" s="1364"/>
      <c r="CU13" s="1364"/>
      <c r="CV13" s="1364"/>
      <c r="CW13" s="1364"/>
      <c r="CX13" s="1364"/>
      <c r="CY13" s="1364"/>
      <c r="CZ13" s="1364"/>
      <c r="DA13" s="1364"/>
      <c r="DB13" s="1364"/>
      <c r="DC13" s="1364"/>
      <c r="DD13" s="1364"/>
      <c r="DE13" s="1364"/>
      <c r="DF13" s="1364"/>
      <c r="DG13" s="1364"/>
      <c r="DH13" s="1364"/>
      <c r="DI13" s="1364"/>
      <c r="DJ13" s="1364"/>
      <c r="DK13" s="1364"/>
      <c r="DL13" s="1364"/>
      <c r="DM13" s="1364"/>
      <c r="DN13" s="1364"/>
      <c r="DO13" s="1364"/>
      <c r="DP13" s="1364"/>
      <c r="DQ13" s="1364"/>
      <c r="DR13" s="1364"/>
      <c r="DS13" s="1364"/>
      <c r="DT13" s="1364"/>
      <c r="DU13" s="1364"/>
      <c r="DV13" s="1364"/>
      <c r="DW13" s="1364"/>
      <c r="DX13" s="1364"/>
      <c r="DY13" s="1364"/>
      <c r="DZ13" s="1364"/>
      <c r="EA13" s="1364"/>
      <c r="EB13" s="1364"/>
      <c r="EC13" s="1364"/>
      <c r="ED13" s="1364"/>
      <c r="EE13" s="1364"/>
      <c r="EF13" s="1364"/>
      <c r="EG13" s="1364"/>
      <c r="EH13" s="1364"/>
      <c r="EI13" s="1364"/>
      <c r="EJ13" s="1364"/>
      <c r="EK13" s="1364"/>
      <c r="EL13" s="1364"/>
      <c r="EM13" s="1364"/>
      <c r="EN13" s="1364"/>
      <c r="EO13" s="1364"/>
      <c r="EP13" s="1364"/>
      <c r="EQ13" s="1364"/>
      <c r="ER13" s="1364"/>
      <c r="ES13" s="1364"/>
      <c r="ET13" s="1364"/>
      <c r="EU13" s="1364"/>
      <c r="EV13" s="1364"/>
      <c r="EW13" s="1364"/>
      <c r="EX13" s="1364"/>
      <c r="EY13" s="1364"/>
      <c r="EZ13" s="1364"/>
      <c r="FA13" s="1364"/>
      <c r="FB13" s="1364"/>
      <c r="FC13" s="1364"/>
      <c r="FD13" s="1364"/>
      <c r="FE13" s="1364"/>
      <c r="FF13" s="1364"/>
      <c r="FG13" s="1364"/>
      <c r="FH13" s="1364"/>
      <c r="FI13" s="1364"/>
      <c r="FJ13" s="1364"/>
      <c r="FK13" s="1364"/>
      <c r="FL13" s="1364"/>
      <c r="FM13" s="1364"/>
      <c r="FN13" s="1364"/>
      <c r="FO13" s="1364"/>
      <c r="FP13" s="1364"/>
      <c r="FQ13" s="1364"/>
      <c r="FR13" s="1364"/>
      <c r="FS13" s="1364"/>
      <c r="FT13" s="1364"/>
      <c r="FU13" s="1364"/>
      <c r="FV13" s="1364"/>
      <c r="FW13" s="1364"/>
      <c r="FX13" s="1364"/>
      <c r="FY13" s="1364"/>
      <c r="FZ13" s="1364"/>
      <c r="GA13" s="1364"/>
      <c r="GB13" s="1364"/>
      <c r="GC13" s="1364"/>
      <c r="GD13" s="1364"/>
      <c r="GE13" s="1364"/>
      <c r="GF13" s="1364"/>
      <c r="GG13" s="1364"/>
      <c r="GH13" s="1364"/>
      <c r="GI13" s="1364"/>
      <c r="GJ13" s="1364"/>
      <c r="GK13" s="1364"/>
      <c r="GL13" s="1364"/>
      <c r="GM13" s="1364"/>
      <c r="GN13" s="1364"/>
      <c r="GO13" s="1364"/>
      <c r="GP13" s="1364"/>
      <c r="GQ13" s="1364"/>
      <c r="GR13" s="1364"/>
      <c r="GS13" s="1364"/>
      <c r="GT13" s="1364"/>
      <c r="GU13" s="1364"/>
      <c r="GV13" s="1364"/>
      <c r="GW13" s="1364"/>
      <c r="GX13" s="1364"/>
      <c r="GY13" s="1364"/>
      <c r="GZ13" s="1364"/>
      <c r="HA13" s="1364"/>
      <c r="HB13" s="1364"/>
      <c r="HC13" s="1364"/>
      <c r="HD13" s="1364"/>
      <c r="HE13" s="1364"/>
      <c r="HF13" s="1364"/>
      <c r="HG13" s="1364"/>
      <c r="HH13" s="1364"/>
      <c r="HI13" s="1364"/>
      <c r="HJ13" s="1364"/>
      <c r="HK13" s="1364"/>
      <c r="HL13" s="1364"/>
      <c r="HM13" s="1364"/>
      <c r="HN13" s="1364"/>
      <c r="HO13" s="1364"/>
      <c r="HP13" s="1364"/>
      <c r="HQ13" s="1364"/>
      <c r="HR13" s="1364"/>
      <c r="HS13" s="1364"/>
      <c r="HT13" s="1364"/>
      <c r="HU13" s="1364"/>
      <c r="HV13" s="1364"/>
      <c r="HW13" s="1364"/>
      <c r="HX13" s="1364"/>
      <c r="HY13" s="1364"/>
      <c r="HZ13" s="1364"/>
      <c r="IA13" s="1364"/>
      <c r="IB13" s="1364"/>
      <c r="IC13" s="1364"/>
      <c r="ID13" s="1364"/>
      <c r="IE13" s="1364"/>
      <c r="IF13" s="1364"/>
      <c r="IG13" s="1364"/>
      <c r="IH13" s="1364"/>
      <c r="II13" s="1364"/>
      <c r="IJ13" s="1364"/>
      <c r="IK13" s="1364"/>
      <c r="IL13" s="1364"/>
      <c r="IM13" s="1364"/>
      <c r="IN13" s="1364"/>
      <c r="IO13" s="1364"/>
      <c r="IP13" s="1364"/>
      <c r="IQ13" s="1364"/>
      <c r="IR13" s="1364"/>
      <c r="IS13" s="1364"/>
      <c r="IT13" s="1364"/>
      <c r="IU13" s="1364"/>
      <c r="IV13" s="1499"/>
    </row>
    <row r="14" spans="1:255" ht="38.25">
      <c r="A14" s="1382">
        <v>8</v>
      </c>
      <c r="B14" s="1371"/>
      <c r="C14" s="1372"/>
      <c r="D14" s="1373"/>
      <c r="E14" s="1374" t="s">
        <v>1148</v>
      </c>
      <c r="F14" s="1375"/>
      <c r="G14" s="1364"/>
      <c r="H14" s="1364"/>
      <c r="I14" s="1364"/>
      <c r="J14" s="1364"/>
      <c r="K14" s="1364"/>
      <c r="L14" s="1364"/>
      <c r="M14" s="1364"/>
      <c r="N14" s="1364"/>
      <c r="O14" s="1364"/>
      <c r="P14" s="1364"/>
      <c r="Q14" s="1364"/>
      <c r="R14" s="1364"/>
      <c r="S14" s="1364"/>
      <c r="T14" s="1364"/>
      <c r="U14" s="1364"/>
      <c r="V14" s="1364"/>
      <c r="W14" s="1364"/>
      <c r="X14" s="1364"/>
      <c r="Y14" s="1364"/>
      <c r="Z14" s="1364"/>
      <c r="AA14" s="1364"/>
      <c r="AB14" s="1364"/>
      <c r="AC14" s="1364"/>
      <c r="AD14" s="1364"/>
      <c r="AE14" s="1364"/>
      <c r="AF14" s="1364"/>
      <c r="AG14" s="1364"/>
      <c r="AH14" s="1364"/>
      <c r="AI14" s="1364"/>
      <c r="AJ14" s="1364"/>
      <c r="AK14" s="1364"/>
      <c r="AL14" s="1364"/>
      <c r="AM14" s="1364"/>
      <c r="AN14" s="1364"/>
      <c r="AO14" s="1364"/>
      <c r="AP14" s="1364"/>
      <c r="AQ14" s="1364"/>
      <c r="AR14" s="1364"/>
      <c r="AS14" s="1364"/>
      <c r="AT14" s="1364"/>
      <c r="AU14" s="1364"/>
      <c r="AV14" s="1364"/>
      <c r="AW14" s="1364"/>
      <c r="AX14" s="1364"/>
      <c r="AY14" s="1364"/>
      <c r="AZ14" s="1364"/>
      <c r="BA14" s="1364"/>
      <c r="BB14" s="1364"/>
      <c r="BC14" s="1364"/>
      <c r="BD14" s="1364"/>
      <c r="BE14" s="1364"/>
      <c r="BF14" s="1364"/>
      <c r="BG14" s="1364"/>
      <c r="BH14" s="1364"/>
      <c r="BI14" s="1364"/>
      <c r="BJ14" s="1364"/>
      <c r="BK14" s="1364"/>
      <c r="BL14" s="1364"/>
      <c r="BM14" s="1364"/>
      <c r="BN14" s="1364"/>
      <c r="BO14" s="1364"/>
      <c r="BP14" s="1364"/>
      <c r="BQ14" s="1364"/>
      <c r="BR14" s="1364"/>
      <c r="BS14" s="1364"/>
      <c r="BT14" s="1364"/>
      <c r="BU14" s="1364"/>
      <c r="BV14" s="1364"/>
      <c r="BW14" s="1364"/>
      <c r="BX14" s="1364"/>
      <c r="BY14" s="1364"/>
      <c r="BZ14" s="1364"/>
      <c r="CA14" s="1364"/>
      <c r="CB14" s="1364"/>
      <c r="CC14" s="1364"/>
      <c r="CD14" s="1364"/>
      <c r="CE14" s="1364"/>
      <c r="CF14" s="1364"/>
      <c r="CG14" s="1364"/>
      <c r="CH14" s="1364"/>
      <c r="CI14" s="1364"/>
      <c r="CJ14" s="1364"/>
      <c r="CK14" s="1364"/>
      <c r="CL14" s="1364"/>
      <c r="CM14" s="1364"/>
      <c r="CN14" s="1364"/>
      <c r="CO14" s="1364"/>
      <c r="CP14" s="1364"/>
      <c r="CQ14" s="1364"/>
      <c r="CR14" s="1364"/>
      <c r="CS14" s="1364"/>
      <c r="CT14" s="1364"/>
      <c r="CU14" s="1364"/>
      <c r="CV14" s="1364"/>
      <c r="CW14" s="1364"/>
      <c r="CX14" s="1364"/>
      <c r="CY14" s="1364"/>
      <c r="CZ14" s="1364"/>
      <c r="DA14" s="1364"/>
      <c r="DB14" s="1364"/>
      <c r="DC14" s="1364"/>
      <c r="DD14" s="1364"/>
      <c r="DE14" s="1364"/>
      <c r="DF14" s="1364"/>
      <c r="DG14" s="1364"/>
      <c r="DH14" s="1364"/>
      <c r="DI14" s="1364"/>
      <c r="DJ14" s="1364"/>
      <c r="DK14" s="1364"/>
      <c r="DL14" s="1364"/>
      <c r="DM14" s="1364"/>
      <c r="DN14" s="1364"/>
      <c r="DO14" s="1364"/>
      <c r="DP14" s="1364"/>
      <c r="DQ14" s="1364"/>
      <c r="DR14" s="1364"/>
      <c r="DS14" s="1364"/>
      <c r="DT14" s="1364"/>
      <c r="DU14" s="1364"/>
      <c r="DV14" s="1364"/>
      <c r="DW14" s="1364"/>
      <c r="DX14" s="1364"/>
      <c r="DY14" s="1364"/>
      <c r="DZ14" s="1364"/>
      <c r="EA14" s="1364"/>
      <c r="EB14" s="1364"/>
      <c r="EC14" s="1364"/>
      <c r="ED14" s="1364"/>
      <c r="EE14" s="1364"/>
      <c r="EF14" s="1364"/>
      <c r="EG14" s="1364"/>
      <c r="EH14" s="1364"/>
      <c r="EI14" s="1364"/>
      <c r="EJ14" s="1364"/>
      <c r="EK14" s="1364"/>
      <c r="EL14" s="1364"/>
      <c r="EM14" s="1364"/>
      <c r="EN14" s="1364"/>
      <c r="EO14" s="1364"/>
      <c r="EP14" s="1364"/>
      <c r="EQ14" s="1364"/>
      <c r="ER14" s="1364"/>
      <c r="ES14" s="1364"/>
      <c r="ET14" s="1364"/>
      <c r="EU14" s="1364"/>
      <c r="EV14" s="1364"/>
      <c r="EW14" s="1364"/>
      <c r="EX14" s="1364"/>
      <c r="EY14" s="1364"/>
      <c r="EZ14" s="1364"/>
      <c r="FA14" s="1364"/>
      <c r="FB14" s="1364"/>
      <c r="FC14" s="1364"/>
      <c r="FD14" s="1364"/>
      <c r="FE14" s="1364"/>
      <c r="FF14" s="1364"/>
      <c r="FG14" s="1364"/>
      <c r="FH14" s="1364"/>
      <c r="FI14" s="1364"/>
      <c r="FJ14" s="1364"/>
      <c r="FK14" s="1364"/>
      <c r="FL14" s="1364"/>
      <c r="FM14" s="1364"/>
      <c r="FN14" s="1364"/>
      <c r="FO14" s="1364"/>
      <c r="FP14" s="1364"/>
      <c r="FQ14" s="1364"/>
      <c r="FR14" s="1364"/>
      <c r="FS14" s="1364"/>
      <c r="FT14" s="1364"/>
      <c r="FU14" s="1364"/>
      <c r="FV14" s="1364"/>
      <c r="FW14" s="1364"/>
      <c r="FX14" s="1364"/>
      <c r="FY14" s="1364"/>
      <c r="FZ14" s="1364"/>
      <c r="GA14" s="1364"/>
      <c r="GB14" s="1364"/>
      <c r="GC14" s="1364"/>
      <c r="GD14" s="1364"/>
      <c r="GE14" s="1364"/>
      <c r="GF14" s="1364"/>
      <c r="GG14" s="1364"/>
      <c r="GH14" s="1364"/>
      <c r="GI14" s="1364"/>
      <c r="GJ14" s="1364"/>
      <c r="GK14" s="1364"/>
      <c r="GL14" s="1364"/>
      <c r="GM14" s="1364"/>
      <c r="GN14" s="1364"/>
      <c r="GO14" s="1364"/>
      <c r="GP14" s="1364"/>
      <c r="GQ14" s="1364"/>
      <c r="GR14" s="1364"/>
      <c r="GS14" s="1364"/>
      <c r="GT14" s="1364"/>
      <c r="GU14" s="1364"/>
      <c r="GV14" s="1364"/>
      <c r="GW14" s="1364"/>
      <c r="GX14" s="1364"/>
      <c r="GY14" s="1364"/>
      <c r="GZ14" s="1364"/>
      <c r="HA14" s="1364"/>
      <c r="HB14" s="1364"/>
      <c r="HC14" s="1364"/>
      <c r="HD14" s="1364"/>
      <c r="HE14" s="1364"/>
      <c r="HF14" s="1364"/>
      <c r="HG14" s="1364"/>
      <c r="HH14" s="1364"/>
      <c r="HI14" s="1364"/>
      <c r="HJ14" s="1364"/>
      <c r="HK14" s="1364"/>
      <c r="HL14" s="1364"/>
      <c r="HM14" s="1364"/>
      <c r="HN14" s="1364"/>
      <c r="HO14" s="1364"/>
      <c r="HP14" s="1364"/>
      <c r="HQ14" s="1364"/>
      <c r="HR14" s="1364"/>
      <c r="HS14" s="1364"/>
      <c r="HT14" s="1364"/>
      <c r="HU14" s="1364"/>
      <c r="HV14" s="1364"/>
      <c r="HW14" s="1364"/>
      <c r="HX14" s="1364"/>
      <c r="HY14" s="1364"/>
      <c r="HZ14" s="1364"/>
      <c r="IA14" s="1364"/>
      <c r="IB14" s="1364"/>
      <c r="IC14" s="1364"/>
      <c r="ID14" s="1364"/>
      <c r="IE14" s="1364"/>
      <c r="IF14" s="1364"/>
      <c r="IG14" s="1364"/>
      <c r="IH14" s="1364"/>
      <c r="II14" s="1364"/>
      <c r="IJ14" s="1364"/>
      <c r="IK14" s="1364"/>
      <c r="IL14" s="1364"/>
      <c r="IM14" s="1364"/>
      <c r="IN14" s="1364"/>
      <c r="IO14" s="1364"/>
      <c r="IP14" s="1364"/>
      <c r="IQ14" s="1364"/>
      <c r="IR14" s="1364"/>
      <c r="IS14" s="1364"/>
      <c r="IT14" s="1364"/>
      <c r="IU14" s="1364"/>
    </row>
    <row r="15" spans="1:256" ht="30" customHeight="1">
      <c r="A15" s="1367">
        <v>9</v>
      </c>
      <c r="B15" s="1371" t="s">
        <v>1142</v>
      </c>
      <c r="C15" s="1372" t="s">
        <v>1145</v>
      </c>
      <c r="D15" s="1625" t="s">
        <v>1146</v>
      </c>
      <c r="E15" s="1625"/>
      <c r="F15" s="1375">
        <v>54000</v>
      </c>
      <c r="G15" s="1364"/>
      <c r="H15" s="1364"/>
      <c r="I15" s="1364"/>
      <c r="J15" s="1364"/>
      <c r="K15" s="1364"/>
      <c r="L15" s="1364"/>
      <c r="M15" s="1364"/>
      <c r="N15" s="1364"/>
      <c r="O15" s="1364"/>
      <c r="P15" s="1364"/>
      <c r="Q15" s="1364"/>
      <c r="R15" s="1364"/>
      <c r="S15" s="1364"/>
      <c r="T15" s="1364"/>
      <c r="U15" s="1364"/>
      <c r="V15" s="1364"/>
      <c r="W15" s="1364"/>
      <c r="X15" s="1364"/>
      <c r="Y15" s="1364"/>
      <c r="Z15" s="1364"/>
      <c r="AA15" s="1364"/>
      <c r="AB15" s="1364"/>
      <c r="AC15" s="1364"/>
      <c r="AD15" s="1364"/>
      <c r="AE15" s="1364"/>
      <c r="AF15" s="1364"/>
      <c r="AG15" s="1364"/>
      <c r="AH15" s="1364"/>
      <c r="AI15" s="1364"/>
      <c r="AJ15" s="1364"/>
      <c r="AK15" s="1364"/>
      <c r="AL15" s="1364"/>
      <c r="AM15" s="1364"/>
      <c r="AN15" s="1364"/>
      <c r="AO15" s="1364"/>
      <c r="AP15" s="1364"/>
      <c r="AQ15" s="1364"/>
      <c r="AR15" s="1364"/>
      <c r="AS15" s="1364"/>
      <c r="AT15" s="1364"/>
      <c r="AU15" s="1364"/>
      <c r="AV15" s="1364"/>
      <c r="AW15" s="1364"/>
      <c r="AX15" s="1364"/>
      <c r="AY15" s="1364"/>
      <c r="AZ15" s="1364"/>
      <c r="BA15" s="1364"/>
      <c r="BB15" s="1364"/>
      <c r="BC15" s="1364"/>
      <c r="BD15" s="1364"/>
      <c r="BE15" s="1364"/>
      <c r="BF15" s="1364"/>
      <c r="BG15" s="1364"/>
      <c r="BH15" s="1364"/>
      <c r="BI15" s="1364"/>
      <c r="BJ15" s="1364"/>
      <c r="BK15" s="1364"/>
      <c r="BL15" s="1364"/>
      <c r="BM15" s="1364"/>
      <c r="BN15" s="1364"/>
      <c r="BO15" s="1364"/>
      <c r="BP15" s="1364"/>
      <c r="BQ15" s="1364"/>
      <c r="BR15" s="1364"/>
      <c r="BS15" s="1364"/>
      <c r="BT15" s="1364"/>
      <c r="BU15" s="1364"/>
      <c r="BV15" s="1364"/>
      <c r="BW15" s="1364"/>
      <c r="BX15" s="1364"/>
      <c r="BY15" s="1364"/>
      <c r="BZ15" s="1364"/>
      <c r="CA15" s="1364"/>
      <c r="CB15" s="1364"/>
      <c r="CC15" s="1364"/>
      <c r="CD15" s="1364"/>
      <c r="CE15" s="1364"/>
      <c r="CF15" s="1364"/>
      <c r="CG15" s="1364"/>
      <c r="CH15" s="1364"/>
      <c r="CI15" s="1364"/>
      <c r="CJ15" s="1364"/>
      <c r="CK15" s="1364"/>
      <c r="CL15" s="1364"/>
      <c r="CM15" s="1364"/>
      <c r="CN15" s="1364"/>
      <c r="CO15" s="1364"/>
      <c r="CP15" s="1364"/>
      <c r="CQ15" s="1364"/>
      <c r="CR15" s="1364"/>
      <c r="CS15" s="1364"/>
      <c r="CT15" s="1364"/>
      <c r="CU15" s="1364"/>
      <c r="CV15" s="1364"/>
      <c r="CW15" s="1364"/>
      <c r="CX15" s="1364"/>
      <c r="CY15" s="1364"/>
      <c r="CZ15" s="1364"/>
      <c r="DA15" s="1364"/>
      <c r="DB15" s="1364"/>
      <c r="DC15" s="1364"/>
      <c r="DD15" s="1364"/>
      <c r="DE15" s="1364"/>
      <c r="DF15" s="1364"/>
      <c r="DG15" s="1364"/>
      <c r="DH15" s="1364"/>
      <c r="DI15" s="1364"/>
      <c r="DJ15" s="1364"/>
      <c r="DK15" s="1364"/>
      <c r="DL15" s="1364"/>
      <c r="DM15" s="1364"/>
      <c r="DN15" s="1364"/>
      <c r="DO15" s="1364"/>
      <c r="DP15" s="1364"/>
      <c r="DQ15" s="1364"/>
      <c r="DR15" s="1364"/>
      <c r="DS15" s="1364"/>
      <c r="DT15" s="1364"/>
      <c r="DU15" s="1364"/>
      <c r="DV15" s="1364"/>
      <c r="DW15" s="1364"/>
      <c r="DX15" s="1364"/>
      <c r="DY15" s="1364"/>
      <c r="DZ15" s="1364"/>
      <c r="EA15" s="1364"/>
      <c r="EB15" s="1364"/>
      <c r="EC15" s="1364"/>
      <c r="ED15" s="1364"/>
      <c r="EE15" s="1364"/>
      <c r="EF15" s="1364"/>
      <c r="EG15" s="1364"/>
      <c r="EH15" s="1364"/>
      <c r="EI15" s="1364"/>
      <c r="EJ15" s="1364"/>
      <c r="EK15" s="1364"/>
      <c r="EL15" s="1364"/>
      <c r="EM15" s="1364"/>
      <c r="EN15" s="1364"/>
      <c r="EO15" s="1364"/>
      <c r="EP15" s="1364"/>
      <c r="EQ15" s="1364"/>
      <c r="ER15" s="1364"/>
      <c r="ES15" s="1364"/>
      <c r="ET15" s="1364"/>
      <c r="EU15" s="1364"/>
      <c r="EV15" s="1364"/>
      <c r="EW15" s="1364"/>
      <c r="EX15" s="1364"/>
      <c r="EY15" s="1364"/>
      <c r="EZ15" s="1364"/>
      <c r="FA15" s="1364"/>
      <c r="FB15" s="1364"/>
      <c r="FC15" s="1364"/>
      <c r="FD15" s="1364"/>
      <c r="FE15" s="1364"/>
      <c r="FF15" s="1364"/>
      <c r="FG15" s="1364"/>
      <c r="FH15" s="1364"/>
      <c r="FI15" s="1364"/>
      <c r="FJ15" s="1364"/>
      <c r="FK15" s="1364"/>
      <c r="FL15" s="1364"/>
      <c r="FM15" s="1364"/>
      <c r="FN15" s="1364"/>
      <c r="FO15" s="1364"/>
      <c r="FP15" s="1364"/>
      <c r="FQ15" s="1364"/>
      <c r="FR15" s="1364"/>
      <c r="FS15" s="1364"/>
      <c r="FT15" s="1364"/>
      <c r="FU15" s="1364"/>
      <c r="FV15" s="1364"/>
      <c r="FW15" s="1364"/>
      <c r="FX15" s="1364"/>
      <c r="FY15" s="1364"/>
      <c r="FZ15" s="1364"/>
      <c r="GA15" s="1364"/>
      <c r="GB15" s="1364"/>
      <c r="GC15" s="1364"/>
      <c r="GD15" s="1364"/>
      <c r="GE15" s="1364"/>
      <c r="GF15" s="1364"/>
      <c r="GG15" s="1364"/>
      <c r="GH15" s="1364"/>
      <c r="GI15" s="1364"/>
      <c r="GJ15" s="1364"/>
      <c r="GK15" s="1364"/>
      <c r="GL15" s="1364"/>
      <c r="GM15" s="1364"/>
      <c r="GN15" s="1364"/>
      <c r="GO15" s="1364"/>
      <c r="GP15" s="1364"/>
      <c r="GQ15" s="1364"/>
      <c r="GR15" s="1364"/>
      <c r="GS15" s="1364"/>
      <c r="GT15" s="1364"/>
      <c r="GU15" s="1364"/>
      <c r="GV15" s="1364"/>
      <c r="GW15" s="1364"/>
      <c r="GX15" s="1364"/>
      <c r="GY15" s="1364"/>
      <c r="GZ15" s="1364"/>
      <c r="HA15" s="1364"/>
      <c r="HB15" s="1364"/>
      <c r="HC15" s="1364"/>
      <c r="HD15" s="1364"/>
      <c r="HE15" s="1364"/>
      <c r="HF15" s="1364"/>
      <c r="HG15" s="1364"/>
      <c r="HH15" s="1364"/>
      <c r="HI15" s="1364"/>
      <c r="HJ15" s="1364"/>
      <c r="HK15" s="1364"/>
      <c r="HL15" s="1364"/>
      <c r="HM15" s="1364"/>
      <c r="HN15" s="1364"/>
      <c r="HO15" s="1364"/>
      <c r="HP15" s="1364"/>
      <c r="HQ15" s="1364"/>
      <c r="HR15" s="1364"/>
      <c r="HS15" s="1364"/>
      <c r="HT15" s="1364"/>
      <c r="HU15" s="1364"/>
      <c r="HV15" s="1364"/>
      <c r="HW15" s="1364"/>
      <c r="HX15" s="1364"/>
      <c r="HY15" s="1364"/>
      <c r="HZ15" s="1364"/>
      <c r="IA15" s="1364"/>
      <c r="IB15" s="1364"/>
      <c r="IC15" s="1364"/>
      <c r="ID15" s="1364"/>
      <c r="IE15" s="1364"/>
      <c r="IF15" s="1364"/>
      <c r="IG15" s="1364"/>
      <c r="IH15" s="1364"/>
      <c r="II15" s="1364"/>
      <c r="IJ15" s="1364"/>
      <c r="IK15" s="1364"/>
      <c r="IL15" s="1364"/>
      <c r="IM15" s="1364"/>
      <c r="IN15" s="1364"/>
      <c r="IO15" s="1364"/>
      <c r="IP15" s="1364"/>
      <c r="IQ15" s="1364"/>
      <c r="IR15" s="1364"/>
      <c r="IS15" s="1364"/>
      <c r="IT15" s="1364"/>
      <c r="IU15" s="1364"/>
      <c r="IV15" s="1499"/>
    </row>
    <row r="16" spans="1:256" ht="24" customHeight="1">
      <c r="A16" s="1382">
        <v>10</v>
      </c>
      <c r="B16" s="1371"/>
      <c r="C16" s="1372"/>
      <c r="D16" s="1376"/>
      <c r="E16" s="1374" t="s">
        <v>1077</v>
      </c>
      <c r="F16" s="1375"/>
      <c r="G16" s="1364"/>
      <c r="H16" s="1364"/>
      <c r="I16" s="1364"/>
      <c r="J16" s="1364"/>
      <c r="K16" s="1364"/>
      <c r="L16" s="1364"/>
      <c r="M16" s="1364"/>
      <c r="N16" s="1364"/>
      <c r="O16" s="1364"/>
      <c r="P16" s="1364"/>
      <c r="Q16" s="1364"/>
      <c r="R16" s="1364"/>
      <c r="S16" s="1364"/>
      <c r="T16" s="1364"/>
      <c r="U16" s="1364"/>
      <c r="V16" s="1364"/>
      <c r="W16" s="1364"/>
      <c r="X16" s="1364"/>
      <c r="Y16" s="1364"/>
      <c r="Z16" s="1364"/>
      <c r="AA16" s="1364"/>
      <c r="AB16" s="1364"/>
      <c r="AC16" s="1364"/>
      <c r="AD16" s="1364"/>
      <c r="AE16" s="1364"/>
      <c r="AF16" s="1364"/>
      <c r="AG16" s="1364"/>
      <c r="AH16" s="1364"/>
      <c r="AI16" s="1364"/>
      <c r="AJ16" s="1364"/>
      <c r="AK16" s="1364"/>
      <c r="AL16" s="1364"/>
      <c r="AM16" s="1364"/>
      <c r="AN16" s="1364"/>
      <c r="AO16" s="1364"/>
      <c r="AP16" s="1364"/>
      <c r="AQ16" s="1364"/>
      <c r="AR16" s="1364"/>
      <c r="AS16" s="1364"/>
      <c r="AT16" s="1364"/>
      <c r="AU16" s="1364"/>
      <c r="AV16" s="1364"/>
      <c r="AW16" s="1364"/>
      <c r="AX16" s="1364"/>
      <c r="AY16" s="1364"/>
      <c r="AZ16" s="1364"/>
      <c r="BA16" s="1364"/>
      <c r="BB16" s="1364"/>
      <c r="BC16" s="1364"/>
      <c r="BD16" s="1364"/>
      <c r="BE16" s="1364"/>
      <c r="BF16" s="1364"/>
      <c r="BG16" s="1364"/>
      <c r="BH16" s="1364"/>
      <c r="BI16" s="1364"/>
      <c r="BJ16" s="1364"/>
      <c r="BK16" s="1364"/>
      <c r="BL16" s="1364"/>
      <c r="BM16" s="1364"/>
      <c r="BN16" s="1364"/>
      <c r="BO16" s="1364"/>
      <c r="BP16" s="1364"/>
      <c r="BQ16" s="1364"/>
      <c r="BR16" s="1364"/>
      <c r="BS16" s="1364"/>
      <c r="BT16" s="1364"/>
      <c r="BU16" s="1364"/>
      <c r="BV16" s="1364"/>
      <c r="BW16" s="1364"/>
      <c r="BX16" s="1364"/>
      <c r="BY16" s="1364"/>
      <c r="BZ16" s="1364"/>
      <c r="CA16" s="1364"/>
      <c r="CB16" s="1364"/>
      <c r="CC16" s="1364"/>
      <c r="CD16" s="1364"/>
      <c r="CE16" s="1364"/>
      <c r="CF16" s="1364"/>
      <c r="CG16" s="1364"/>
      <c r="CH16" s="1364"/>
      <c r="CI16" s="1364"/>
      <c r="CJ16" s="1364"/>
      <c r="CK16" s="1364"/>
      <c r="CL16" s="1364"/>
      <c r="CM16" s="1364"/>
      <c r="CN16" s="1364"/>
      <c r="CO16" s="1364"/>
      <c r="CP16" s="1364"/>
      <c r="CQ16" s="1364"/>
      <c r="CR16" s="1364"/>
      <c r="CS16" s="1364"/>
      <c r="CT16" s="1364"/>
      <c r="CU16" s="1364"/>
      <c r="CV16" s="1364"/>
      <c r="CW16" s="1364"/>
      <c r="CX16" s="1364"/>
      <c r="CY16" s="1364"/>
      <c r="CZ16" s="1364"/>
      <c r="DA16" s="1364"/>
      <c r="DB16" s="1364"/>
      <c r="DC16" s="1364"/>
      <c r="DD16" s="1364"/>
      <c r="DE16" s="1364"/>
      <c r="DF16" s="1364"/>
      <c r="DG16" s="1364"/>
      <c r="DH16" s="1364"/>
      <c r="DI16" s="1364"/>
      <c r="DJ16" s="1364"/>
      <c r="DK16" s="1364"/>
      <c r="DL16" s="1364"/>
      <c r="DM16" s="1364"/>
      <c r="DN16" s="1364"/>
      <c r="DO16" s="1364"/>
      <c r="DP16" s="1364"/>
      <c r="DQ16" s="1364"/>
      <c r="DR16" s="1364"/>
      <c r="DS16" s="1364"/>
      <c r="DT16" s="1364"/>
      <c r="DU16" s="1364"/>
      <c r="DV16" s="1364"/>
      <c r="DW16" s="1364"/>
      <c r="DX16" s="1364"/>
      <c r="DY16" s="1364"/>
      <c r="DZ16" s="1364"/>
      <c r="EA16" s="1364"/>
      <c r="EB16" s="1364"/>
      <c r="EC16" s="1364"/>
      <c r="ED16" s="1364"/>
      <c r="EE16" s="1364"/>
      <c r="EF16" s="1364"/>
      <c r="EG16" s="1364"/>
      <c r="EH16" s="1364"/>
      <c r="EI16" s="1364"/>
      <c r="EJ16" s="1364"/>
      <c r="EK16" s="1364"/>
      <c r="EL16" s="1364"/>
      <c r="EM16" s="1364"/>
      <c r="EN16" s="1364"/>
      <c r="EO16" s="1364"/>
      <c r="EP16" s="1364"/>
      <c r="EQ16" s="1364"/>
      <c r="ER16" s="1364"/>
      <c r="ES16" s="1364"/>
      <c r="ET16" s="1364"/>
      <c r="EU16" s="1364"/>
      <c r="EV16" s="1364"/>
      <c r="EW16" s="1364"/>
      <c r="EX16" s="1364"/>
      <c r="EY16" s="1364"/>
      <c r="EZ16" s="1364"/>
      <c r="FA16" s="1364"/>
      <c r="FB16" s="1364"/>
      <c r="FC16" s="1364"/>
      <c r="FD16" s="1364"/>
      <c r="FE16" s="1364"/>
      <c r="FF16" s="1364"/>
      <c r="FG16" s="1364"/>
      <c r="FH16" s="1364"/>
      <c r="FI16" s="1364"/>
      <c r="FJ16" s="1364"/>
      <c r="FK16" s="1364"/>
      <c r="FL16" s="1364"/>
      <c r="FM16" s="1364"/>
      <c r="FN16" s="1364"/>
      <c r="FO16" s="1364"/>
      <c r="FP16" s="1364"/>
      <c r="FQ16" s="1364"/>
      <c r="FR16" s="1364"/>
      <c r="FS16" s="1364"/>
      <c r="FT16" s="1364"/>
      <c r="FU16" s="1364"/>
      <c r="FV16" s="1364"/>
      <c r="FW16" s="1364"/>
      <c r="FX16" s="1364"/>
      <c r="FY16" s="1364"/>
      <c r="FZ16" s="1364"/>
      <c r="GA16" s="1364"/>
      <c r="GB16" s="1364"/>
      <c r="GC16" s="1364"/>
      <c r="GD16" s="1364"/>
      <c r="GE16" s="1364"/>
      <c r="GF16" s="1364"/>
      <c r="GG16" s="1364"/>
      <c r="GH16" s="1364"/>
      <c r="GI16" s="1364"/>
      <c r="GJ16" s="1364"/>
      <c r="GK16" s="1364"/>
      <c r="GL16" s="1364"/>
      <c r="GM16" s="1364"/>
      <c r="GN16" s="1364"/>
      <c r="GO16" s="1364"/>
      <c r="GP16" s="1364"/>
      <c r="GQ16" s="1364"/>
      <c r="GR16" s="1364"/>
      <c r="GS16" s="1364"/>
      <c r="GT16" s="1364"/>
      <c r="GU16" s="1364"/>
      <c r="GV16" s="1364"/>
      <c r="GW16" s="1364"/>
      <c r="GX16" s="1364"/>
      <c r="GY16" s="1364"/>
      <c r="GZ16" s="1364"/>
      <c r="HA16" s="1364"/>
      <c r="HB16" s="1364"/>
      <c r="HC16" s="1364"/>
      <c r="HD16" s="1364"/>
      <c r="HE16" s="1364"/>
      <c r="HF16" s="1364"/>
      <c r="HG16" s="1364"/>
      <c r="HH16" s="1364"/>
      <c r="HI16" s="1364"/>
      <c r="HJ16" s="1364"/>
      <c r="HK16" s="1364"/>
      <c r="HL16" s="1364"/>
      <c r="HM16" s="1364"/>
      <c r="HN16" s="1364"/>
      <c r="HO16" s="1364"/>
      <c r="HP16" s="1364"/>
      <c r="HQ16" s="1364"/>
      <c r="HR16" s="1364"/>
      <c r="HS16" s="1364"/>
      <c r="HT16" s="1364"/>
      <c r="HU16" s="1364"/>
      <c r="HV16" s="1364"/>
      <c r="HW16" s="1364"/>
      <c r="HX16" s="1364"/>
      <c r="HY16" s="1364"/>
      <c r="HZ16" s="1364"/>
      <c r="IA16" s="1364"/>
      <c r="IB16" s="1364"/>
      <c r="IC16" s="1364"/>
      <c r="ID16" s="1364"/>
      <c r="IE16" s="1364"/>
      <c r="IF16" s="1364"/>
      <c r="IG16" s="1364"/>
      <c r="IH16" s="1364"/>
      <c r="II16" s="1364"/>
      <c r="IJ16" s="1364"/>
      <c r="IK16" s="1364"/>
      <c r="IL16" s="1364"/>
      <c r="IM16" s="1364"/>
      <c r="IN16" s="1364"/>
      <c r="IO16" s="1364"/>
      <c r="IP16" s="1364"/>
      <c r="IQ16" s="1364"/>
      <c r="IR16" s="1364"/>
      <c r="IS16" s="1364"/>
      <c r="IT16" s="1364"/>
      <c r="IU16" s="1364"/>
      <c r="IV16" s="1499"/>
    </row>
    <row r="17" spans="1:256" ht="24.75" customHeight="1">
      <c r="A17" s="1382">
        <v>11</v>
      </c>
      <c r="B17" s="1371"/>
      <c r="C17" s="1372"/>
      <c r="D17" s="1376"/>
      <c r="E17" s="1374" t="s">
        <v>1179</v>
      </c>
      <c r="F17" s="1375"/>
      <c r="G17" s="1364"/>
      <c r="H17" s="1364"/>
      <c r="I17" s="1364"/>
      <c r="J17" s="1364"/>
      <c r="K17" s="1364"/>
      <c r="L17" s="1364"/>
      <c r="M17" s="1364"/>
      <c r="N17" s="1364"/>
      <c r="O17" s="1364"/>
      <c r="P17" s="1364"/>
      <c r="Q17" s="1364"/>
      <c r="R17" s="1364"/>
      <c r="S17" s="1364"/>
      <c r="T17" s="1364"/>
      <c r="U17" s="1364"/>
      <c r="V17" s="1364"/>
      <c r="W17" s="1364"/>
      <c r="X17" s="1364"/>
      <c r="Y17" s="1364"/>
      <c r="Z17" s="1364"/>
      <c r="AA17" s="1364"/>
      <c r="AB17" s="1364"/>
      <c r="AC17" s="1364"/>
      <c r="AD17" s="1364"/>
      <c r="AE17" s="1364"/>
      <c r="AF17" s="1364"/>
      <c r="AG17" s="1364"/>
      <c r="AH17" s="1364"/>
      <c r="AI17" s="1364"/>
      <c r="AJ17" s="1364"/>
      <c r="AK17" s="1364"/>
      <c r="AL17" s="1364"/>
      <c r="AM17" s="1364"/>
      <c r="AN17" s="1364"/>
      <c r="AO17" s="1364"/>
      <c r="AP17" s="1364"/>
      <c r="AQ17" s="1364"/>
      <c r="AR17" s="1364"/>
      <c r="AS17" s="1364"/>
      <c r="AT17" s="1364"/>
      <c r="AU17" s="1364"/>
      <c r="AV17" s="1364"/>
      <c r="AW17" s="1364"/>
      <c r="AX17" s="1364"/>
      <c r="AY17" s="1364"/>
      <c r="AZ17" s="1364"/>
      <c r="BA17" s="1364"/>
      <c r="BB17" s="1364"/>
      <c r="BC17" s="1364"/>
      <c r="BD17" s="1364"/>
      <c r="BE17" s="1364"/>
      <c r="BF17" s="1364"/>
      <c r="BG17" s="1364"/>
      <c r="BH17" s="1364"/>
      <c r="BI17" s="1364"/>
      <c r="BJ17" s="1364"/>
      <c r="BK17" s="1364"/>
      <c r="BL17" s="1364"/>
      <c r="BM17" s="1364"/>
      <c r="BN17" s="1364"/>
      <c r="BO17" s="1364"/>
      <c r="BP17" s="1364"/>
      <c r="BQ17" s="1364"/>
      <c r="BR17" s="1364"/>
      <c r="BS17" s="1364"/>
      <c r="BT17" s="1364"/>
      <c r="BU17" s="1364"/>
      <c r="BV17" s="1364"/>
      <c r="BW17" s="1364"/>
      <c r="BX17" s="1364"/>
      <c r="BY17" s="1364"/>
      <c r="BZ17" s="1364"/>
      <c r="CA17" s="1364"/>
      <c r="CB17" s="1364"/>
      <c r="CC17" s="1364"/>
      <c r="CD17" s="1364"/>
      <c r="CE17" s="1364"/>
      <c r="CF17" s="1364"/>
      <c r="CG17" s="1364"/>
      <c r="CH17" s="1364"/>
      <c r="CI17" s="1364"/>
      <c r="CJ17" s="1364"/>
      <c r="CK17" s="1364"/>
      <c r="CL17" s="1364"/>
      <c r="CM17" s="1364"/>
      <c r="CN17" s="1364"/>
      <c r="CO17" s="1364"/>
      <c r="CP17" s="1364"/>
      <c r="CQ17" s="1364"/>
      <c r="CR17" s="1364"/>
      <c r="CS17" s="1364"/>
      <c r="CT17" s="1364"/>
      <c r="CU17" s="1364"/>
      <c r="CV17" s="1364"/>
      <c r="CW17" s="1364"/>
      <c r="CX17" s="1364"/>
      <c r="CY17" s="1364"/>
      <c r="CZ17" s="1364"/>
      <c r="DA17" s="1364"/>
      <c r="DB17" s="1364"/>
      <c r="DC17" s="1364"/>
      <c r="DD17" s="1364"/>
      <c r="DE17" s="1364"/>
      <c r="DF17" s="1364"/>
      <c r="DG17" s="1364"/>
      <c r="DH17" s="1364"/>
      <c r="DI17" s="1364"/>
      <c r="DJ17" s="1364"/>
      <c r="DK17" s="1364"/>
      <c r="DL17" s="1364"/>
      <c r="DM17" s="1364"/>
      <c r="DN17" s="1364"/>
      <c r="DO17" s="1364"/>
      <c r="DP17" s="1364"/>
      <c r="DQ17" s="1364"/>
      <c r="DR17" s="1364"/>
      <c r="DS17" s="1364"/>
      <c r="DT17" s="1364"/>
      <c r="DU17" s="1364"/>
      <c r="DV17" s="1364"/>
      <c r="DW17" s="1364"/>
      <c r="DX17" s="1364"/>
      <c r="DY17" s="1364"/>
      <c r="DZ17" s="1364"/>
      <c r="EA17" s="1364"/>
      <c r="EB17" s="1364"/>
      <c r="EC17" s="1364"/>
      <c r="ED17" s="1364"/>
      <c r="EE17" s="1364"/>
      <c r="EF17" s="1364"/>
      <c r="EG17" s="1364"/>
      <c r="EH17" s="1364"/>
      <c r="EI17" s="1364"/>
      <c r="EJ17" s="1364"/>
      <c r="EK17" s="1364"/>
      <c r="EL17" s="1364"/>
      <c r="EM17" s="1364"/>
      <c r="EN17" s="1364"/>
      <c r="EO17" s="1364"/>
      <c r="EP17" s="1364"/>
      <c r="EQ17" s="1364"/>
      <c r="ER17" s="1364"/>
      <c r="ES17" s="1364"/>
      <c r="ET17" s="1364"/>
      <c r="EU17" s="1364"/>
      <c r="EV17" s="1364"/>
      <c r="EW17" s="1364"/>
      <c r="EX17" s="1364"/>
      <c r="EY17" s="1364"/>
      <c r="EZ17" s="1364"/>
      <c r="FA17" s="1364"/>
      <c r="FB17" s="1364"/>
      <c r="FC17" s="1364"/>
      <c r="FD17" s="1364"/>
      <c r="FE17" s="1364"/>
      <c r="FF17" s="1364"/>
      <c r="FG17" s="1364"/>
      <c r="FH17" s="1364"/>
      <c r="FI17" s="1364"/>
      <c r="FJ17" s="1364"/>
      <c r="FK17" s="1364"/>
      <c r="FL17" s="1364"/>
      <c r="FM17" s="1364"/>
      <c r="FN17" s="1364"/>
      <c r="FO17" s="1364"/>
      <c r="FP17" s="1364"/>
      <c r="FQ17" s="1364"/>
      <c r="FR17" s="1364"/>
      <c r="FS17" s="1364"/>
      <c r="FT17" s="1364"/>
      <c r="FU17" s="1364"/>
      <c r="FV17" s="1364"/>
      <c r="FW17" s="1364"/>
      <c r="FX17" s="1364"/>
      <c r="FY17" s="1364"/>
      <c r="FZ17" s="1364"/>
      <c r="GA17" s="1364"/>
      <c r="GB17" s="1364"/>
      <c r="GC17" s="1364"/>
      <c r="GD17" s="1364"/>
      <c r="GE17" s="1364"/>
      <c r="GF17" s="1364"/>
      <c r="GG17" s="1364"/>
      <c r="GH17" s="1364"/>
      <c r="GI17" s="1364"/>
      <c r="GJ17" s="1364"/>
      <c r="GK17" s="1364"/>
      <c r="GL17" s="1364"/>
      <c r="GM17" s="1364"/>
      <c r="GN17" s="1364"/>
      <c r="GO17" s="1364"/>
      <c r="GP17" s="1364"/>
      <c r="GQ17" s="1364"/>
      <c r="GR17" s="1364"/>
      <c r="GS17" s="1364"/>
      <c r="GT17" s="1364"/>
      <c r="GU17" s="1364"/>
      <c r="GV17" s="1364"/>
      <c r="GW17" s="1364"/>
      <c r="GX17" s="1364"/>
      <c r="GY17" s="1364"/>
      <c r="GZ17" s="1364"/>
      <c r="HA17" s="1364"/>
      <c r="HB17" s="1364"/>
      <c r="HC17" s="1364"/>
      <c r="HD17" s="1364"/>
      <c r="HE17" s="1364"/>
      <c r="HF17" s="1364"/>
      <c r="HG17" s="1364"/>
      <c r="HH17" s="1364"/>
      <c r="HI17" s="1364"/>
      <c r="HJ17" s="1364"/>
      <c r="HK17" s="1364"/>
      <c r="HL17" s="1364"/>
      <c r="HM17" s="1364"/>
      <c r="HN17" s="1364"/>
      <c r="HO17" s="1364"/>
      <c r="HP17" s="1364"/>
      <c r="HQ17" s="1364"/>
      <c r="HR17" s="1364"/>
      <c r="HS17" s="1364"/>
      <c r="HT17" s="1364"/>
      <c r="HU17" s="1364"/>
      <c r="HV17" s="1364"/>
      <c r="HW17" s="1364"/>
      <c r="HX17" s="1364"/>
      <c r="HY17" s="1364"/>
      <c r="HZ17" s="1364"/>
      <c r="IA17" s="1364"/>
      <c r="IB17" s="1364"/>
      <c r="IC17" s="1364"/>
      <c r="ID17" s="1364"/>
      <c r="IE17" s="1364"/>
      <c r="IF17" s="1364"/>
      <c r="IG17" s="1364"/>
      <c r="IH17" s="1364"/>
      <c r="II17" s="1364"/>
      <c r="IJ17" s="1364"/>
      <c r="IK17" s="1364"/>
      <c r="IL17" s="1364"/>
      <c r="IM17" s="1364"/>
      <c r="IN17" s="1364"/>
      <c r="IO17" s="1364"/>
      <c r="IP17" s="1364"/>
      <c r="IQ17" s="1364"/>
      <c r="IR17" s="1364"/>
      <c r="IS17" s="1364"/>
      <c r="IT17" s="1364"/>
      <c r="IU17" s="1364"/>
      <c r="IV17" s="1499"/>
    </row>
    <row r="18" spans="1:255" ht="25.5">
      <c r="A18" s="1382">
        <v>12</v>
      </c>
      <c r="B18" s="1371"/>
      <c r="C18" s="1372"/>
      <c r="D18" s="1373"/>
      <c r="E18" s="1374" t="s">
        <v>550</v>
      </c>
      <c r="F18" s="1375"/>
      <c r="G18" s="1364"/>
      <c r="H18" s="1364"/>
      <c r="I18" s="1364"/>
      <c r="J18" s="1364"/>
      <c r="K18" s="1364"/>
      <c r="L18" s="1364"/>
      <c r="M18" s="1364"/>
      <c r="N18" s="1364"/>
      <c r="O18" s="1364"/>
      <c r="P18" s="1364"/>
      <c r="Q18" s="1364"/>
      <c r="R18" s="1364"/>
      <c r="S18" s="1364"/>
      <c r="T18" s="1364"/>
      <c r="U18" s="1364"/>
      <c r="V18" s="1364"/>
      <c r="W18" s="1364"/>
      <c r="X18" s="1364"/>
      <c r="Y18" s="1364"/>
      <c r="Z18" s="1364"/>
      <c r="AA18" s="1364"/>
      <c r="AB18" s="1364"/>
      <c r="AC18" s="1364"/>
      <c r="AD18" s="1364"/>
      <c r="AE18" s="1364"/>
      <c r="AF18" s="1364"/>
      <c r="AG18" s="1364"/>
      <c r="AH18" s="1364"/>
      <c r="AI18" s="1364"/>
      <c r="AJ18" s="1364"/>
      <c r="AK18" s="1364"/>
      <c r="AL18" s="1364"/>
      <c r="AM18" s="1364"/>
      <c r="AN18" s="1364"/>
      <c r="AO18" s="1364"/>
      <c r="AP18" s="1364"/>
      <c r="AQ18" s="1364"/>
      <c r="AR18" s="1364"/>
      <c r="AS18" s="1364"/>
      <c r="AT18" s="1364"/>
      <c r="AU18" s="1364"/>
      <c r="AV18" s="1364"/>
      <c r="AW18" s="1364"/>
      <c r="AX18" s="1364"/>
      <c r="AY18" s="1364"/>
      <c r="AZ18" s="1364"/>
      <c r="BA18" s="1364"/>
      <c r="BB18" s="1364"/>
      <c r="BC18" s="1364"/>
      <c r="BD18" s="1364"/>
      <c r="BE18" s="1364"/>
      <c r="BF18" s="1364"/>
      <c r="BG18" s="1364"/>
      <c r="BH18" s="1364"/>
      <c r="BI18" s="1364"/>
      <c r="BJ18" s="1364"/>
      <c r="BK18" s="1364"/>
      <c r="BL18" s="1364"/>
      <c r="BM18" s="1364"/>
      <c r="BN18" s="1364"/>
      <c r="BO18" s="1364"/>
      <c r="BP18" s="1364"/>
      <c r="BQ18" s="1364"/>
      <c r="BR18" s="1364"/>
      <c r="BS18" s="1364"/>
      <c r="BT18" s="1364"/>
      <c r="BU18" s="1364"/>
      <c r="BV18" s="1364"/>
      <c r="BW18" s="1364"/>
      <c r="BX18" s="1364"/>
      <c r="BY18" s="1364"/>
      <c r="BZ18" s="1364"/>
      <c r="CA18" s="1364"/>
      <c r="CB18" s="1364"/>
      <c r="CC18" s="1364"/>
      <c r="CD18" s="1364"/>
      <c r="CE18" s="1364"/>
      <c r="CF18" s="1364"/>
      <c r="CG18" s="1364"/>
      <c r="CH18" s="1364"/>
      <c r="CI18" s="1364"/>
      <c r="CJ18" s="1364"/>
      <c r="CK18" s="1364"/>
      <c r="CL18" s="1364"/>
      <c r="CM18" s="1364"/>
      <c r="CN18" s="1364"/>
      <c r="CO18" s="1364"/>
      <c r="CP18" s="1364"/>
      <c r="CQ18" s="1364"/>
      <c r="CR18" s="1364"/>
      <c r="CS18" s="1364"/>
      <c r="CT18" s="1364"/>
      <c r="CU18" s="1364"/>
      <c r="CV18" s="1364"/>
      <c r="CW18" s="1364"/>
      <c r="CX18" s="1364"/>
      <c r="CY18" s="1364"/>
      <c r="CZ18" s="1364"/>
      <c r="DA18" s="1364"/>
      <c r="DB18" s="1364"/>
      <c r="DC18" s="1364"/>
      <c r="DD18" s="1364"/>
      <c r="DE18" s="1364"/>
      <c r="DF18" s="1364"/>
      <c r="DG18" s="1364"/>
      <c r="DH18" s="1364"/>
      <c r="DI18" s="1364"/>
      <c r="DJ18" s="1364"/>
      <c r="DK18" s="1364"/>
      <c r="DL18" s="1364"/>
      <c r="DM18" s="1364"/>
      <c r="DN18" s="1364"/>
      <c r="DO18" s="1364"/>
      <c r="DP18" s="1364"/>
      <c r="DQ18" s="1364"/>
      <c r="DR18" s="1364"/>
      <c r="DS18" s="1364"/>
      <c r="DT18" s="1364"/>
      <c r="DU18" s="1364"/>
      <c r="DV18" s="1364"/>
      <c r="DW18" s="1364"/>
      <c r="DX18" s="1364"/>
      <c r="DY18" s="1364"/>
      <c r="DZ18" s="1364"/>
      <c r="EA18" s="1364"/>
      <c r="EB18" s="1364"/>
      <c r="EC18" s="1364"/>
      <c r="ED18" s="1364"/>
      <c r="EE18" s="1364"/>
      <c r="EF18" s="1364"/>
      <c r="EG18" s="1364"/>
      <c r="EH18" s="1364"/>
      <c r="EI18" s="1364"/>
      <c r="EJ18" s="1364"/>
      <c r="EK18" s="1364"/>
      <c r="EL18" s="1364"/>
      <c r="EM18" s="1364"/>
      <c r="EN18" s="1364"/>
      <c r="EO18" s="1364"/>
      <c r="EP18" s="1364"/>
      <c r="EQ18" s="1364"/>
      <c r="ER18" s="1364"/>
      <c r="ES18" s="1364"/>
      <c r="ET18" s="1364"/>
      <c r="EU18" s="1364"/>
      <c r="EV18" s="1364"/>
      <c r="EW18" s="1364"/>
      <c r="EX18" s="1364"/>
      <c r="EY18" s="1364"/>
      <c r="EZ18" s="1364"/>
      <c r="FA18" s="1364"/>
      <c r="FB18" s="1364"/>
      <c r="FC18" s="1364"/>
      <c r="FD18" s="1364"/>
      <c r="FE18" s="1364"/>
      <c r="FF18" s="1364"/>
      <c r="FG18" s="1364"/>
      <c r="FH18" s="1364"/>
      <c r="FI18" s="1364"/>
      <c r="FJ18" s="1364"/>
      <c r="FK18" s="1364"/>
      <c r="FL18" s="1364"/>
      <c r="FM18" s="1364"/>
      <c r="FN18" s="1364"/>
      <c r="FO18" s="1364"/>
      <c r="FP18" s="1364"/>
      <c r="FQ18" s="1364"/>
      <c r="FR18" s="1364"/>
      <c r="FS18" s="1364"/>
      <c r="FT18" s="1364"/>
      <c r="FU18" s="1364"/>
      <c r="FV18" s="1364"/>
      <c r="FW18" s="1364"/>
      <c r="FX18" s="1364"/>
      <c r="FY18" s="1364"/>
      <c r="FZ18" s="1364"/>
      <c r="GA18" s="1364"/>
      <c r="GB18" s="1364"/>
      <c r="GC18" s="1364"/>
      <c r="GD18" s="1364"/>
      <c r="GE18" s="1364"/>
      <c r="GF18" s="1364"/>
      <c r="GG18" s="1364"/>
      <c r="GH18" s="1364"/>
      <c r="GI18" s="1364"/>
      <c r="GJ18" s="1364"/>
      <c r="GK18" s="1364"/>
      <c r="GL18" s="1364"/>
      <c r="GM18" s="1364"/>
      <c r="GN18" s="1364"/>
      <c r="GO18" s="1364"/>
      <c r="GP18" s="1364"/>
      <c r="GQ18" s="1364"/>
      <c r="GR18" s="1364"/>
      <c r="GS18" s="1364"/>
      <c r="GT18" s="1364"/>
      <c r="GU18" s="1364"/>
      <c r="GV18" s="1364"/>
      <c r="GW18" s="1364"/>
      <c r="GX18" s="1364"/>
      <c r="GY18" s="1364"/>
      <c r="GZ18" s="1364"/>
      <c r="HA18" s="1364"/>
      <c r="HB18" s="1364"/>
      <c r="HC18" s="1364"/>
      <c r="HD18" s="1364"/>
      <c r="HE18" s="1364"/>
      <c r="HF18" s="1364"/>
      <c r="HG18" s="1364"/>
      <c r="HH18" s="1364"/>
      <c r="HI18" s="1364"/>
      <c r="HJ18" s="1364"/>
      <c r="HK18" s="1364"/>
      <c r="HL18" s="1364"/>
      <c r="HM18" s="1364"/>
      <c r="HN18" s="1364"/>
      <c r="HO18" s="1364"/>
      <c r="HP18" s="1364"/>
      <c r="HQ18" s="1364"/>
      <c r="HR18" s="1364"/>
      <c r="HS18" s="1364"/>
      <c r="HT18" s="1364"/>
      <c r="HU18" s="1364"/>
      <c r="HV18" s="1364"/>
      <c r="HW18" s="1364"/>
      <c r="HX18" s="1364"/>
      <c r="HY18" s="1364"/>
      <c r="HZ18" s="1364"/>
      <c r="IA18" s="1364"/>
      <c r="IB18" s="1364"/>
      <c r="IC18" s="1364"/>
      <c r="ID18" s="1364"/>
      <c r="IE18" s="1364"/>
      <c r="IF18" s="1364"/>
      <c r="IG18" s="1364"/>
      <c r="IH18" s="1364"/>
      <c r="II18" s="1364"/>
      <c r="IJ18" s="1364"/>
      <c r="IK18" s="1364"/>
      <c r="IL18" s="1364"/>
      <c r="IM18" s="1364"/>
      <c r="IN18" s="1364"/>
      <c r="IO18" s="1364"/>
      <c r="IP18" s="1364"/>
      <c r="IQ18" s="1364"/>
      <c r="IR18" s="1364"/>
      <c r="IS18" s="1364"/>
      <c r="IT18" s="1364"/>
      <c r="IU18" s="1364"/>
    </row>
    <row r="19" spans="1:255" ht="25.5">
      <c r="A19" s="1382">
        <v>13</v>
      </c>
      <c r="B19" s="1371"/>
      <c r="C19" s="1372"/>
      <c r="D19" s="1373"/>
      <c r="E19" s="1374" t="s">
        <v>1039</v>
      </c>
      <c r="F19" s="1375"/>
      <c r="G19" s="1364"/>
      <c r="H19" s="1364"/>
      <c r="I19" s="1364"/>
      <c r="J19" s="1364"/>
      <c r="K19" s="1364"/>
      <c r="L19" s="1364"/>
      <c r="M19" s="1364"/>
      <c r="N19" s="1364"/>
      <c r="O19" s="1364"/>
      <c r="P19" s="1364"/>
      <c r="Q19" s="1364"/>
      <c r="R19" s="1364"/>
      <c r="S19" s="1364"/>
      <c r="T19" s="1364"/>
      <c r="U19" s="1364"/>
      <c r="V19" s="1364"/>
      <c r="W19" s="1364"/>
      <c r="X19" s="1364"/>
      <c r="Y19" s="1364"/>
      <c r="Z19" s="1364"/>
      <c r="AA19" s="1364"/>
      <c r="AB19" s="1364"/>
      <c r="AC19" s="1364"/>
      <c r="AD19" s="1364"/>
      <c r="AE19" s="1364"/>
      <c r="AF19" s="1364"/>
      <c r="AG19" s="1364"/>
      <c r="AH19" s="1364"/>
      <c r="AI19" s="1364"/>
      <c r="AJ19" s="1364"/>
      <c r="AK19" s="1364"/>
      <c r="AL19" s="1364"/>
      <c r="AM19" s="1364"/>
      <c r="AN19" s="1364"/>
      <c r="AO19" s="1364"/>
      <c r="AP19" s="1364"/>
      <c r="AQ19" s="1364"/>
      <c r="AR19" s="1364"/>
      <c r="AS19" s="1364"/>
      <c r="AT19" s="1364"/>
      <c r="AU19" s="1364"/>
      <c r="AV19" s="1364"/>
      <c r="AW19" s="1364"/>
      <c r="AX19" s="1364"/>
      <c r="AY19" s="1364"/>
      <c r="AZ19" s="1364"/>
      <c r="BA19" s="1364"/>
      <c r="BB19" s="1364"/>
      <c r="BC19" s="1364"/>
      <c r="BD19" s="1364"/>
      <c r="BE19" s="1364"/>
      <c r="BF19" s="1364"/>
      <c r="BG19" s="1364"/>
      <c r="BH19" s="1364"/>
      <c r="BI19" s="1364"/>
      <c r="BJ19" s="1364"/>
      <c r="BK19" s="1364"/>
      <c r="BL19" s="1364"/>
      <c r="BM19" s="1364"/>
      <c r="BN19" s="1364"/>
      <c r="BO19" s="1364"/>
      <c r="BP19" s="1364"/>
      <c r="BQ19" s="1364"/>
      <c r="BR19" s="1364"/>
      <c r="BS19" s="1364"/>
      <c r="BT19" s="1364"/>
      <c r="BU19" s="1364"/>
      <c r="BV19" s="1364"/>
      <c r="BW19" s="1364"/>
      <c r="BX19" s="1364"/>
      <c r="BY19" s="1364"/>
      <c r="BZ19" s="1364"/>
      <c r="CA19" s="1364"/>
      <c r="CB19" s="1364"/>
      <c r="CC19" s="1364"/>
      <c r="CD19" s="1364"/>
      <c r="CE19" s="1364"/>
      <c r="CF19" s="1364"/>
      <c r="CG19" s="1364"/>
      <c r="CH19" s="1364"/>
      <c r="CI19" s="1364"/>
      <c r="CJ19" s="1364"/>
      <c r="CK19" s="1364"/>
      <c r="CL19" s="1364"/>
      <c r="CM19" s="1364"/>
      <c r="CN19" s="1364"/>
      <c r="CO19" s="1364"/>
      <c r="CP19" s="1364"/>
      <c r="CQ19" s="1364"/>
      <c r="CR19" s="1364"/>
      <c r="CS19" s="1364"/>
      <c r="CT19" s="1364"/>
      <c r="CU19" s="1364"/>
      <c r="CV19" s="1364"/>
      <c r="CW19" s="1364"/>
      <c r="CX19" s="1364"/>
      <c r="CY19" s="1364"/>
      <c r="CZ19" s="1364"/>
      <c r="DA19" s="1364"/>
      <c r="DB19" s="1364"/>
      <c r="DC19" s="1364"/>
      <c r="DD19" s="1364"/>
      <c r="DE19" s="1364"/>
      <c r="DF19" s="1364"/>
      <c r="DG19" s="1364"/>
      <c r="DH19" s="1364"/>
      <c r="DI19" s="1364"/>
      <c r="DJ19" s="1364"/>
      <c r="DK19" s="1364"/>
      <c r="DL19" s="1364"/>
      <c r="DM19" s="1364"/>
      <c r="DN19" s="1364"/>
      <c r="DO19" s="1364"/>
      <c r="DP19" s="1364"/>
      <c r="DQ19" s="1364"/>
      <c r="DR19" s="1364"/>
      <c r="DS19" s="1364"/>
      <c r="DT19" s="1364"/>
      <c r="DU19" s="1364"/>
      <c r="DV19" s="1364"/>
      <c r="DW19" s="1364"/>
      <c r="DX19" s="1364"/>
      <c r="DY19" s="1364"/>
      <c r="DZ19" s="1364"/>
      <c r="EA19" s="1364"/>
      <c r="EB19" s="1364"/>
      <c r="EC19" s="1364"/>
      <c r="ED19" s="1364"/>
      <c r="EE19" s="1364"/>
      <c r="EF19" s="1364"/>
      <c r="EG19" s="1364"/>
      <c r="EH19" s="1364"/>
      <c r="EI19" s="1364"/>
      <c r="EJ19" s="1364"/>
      <c r="EK19" s="1364"/>
      <c r="EL19" s="1364"/>
      <c r="EM19" s="1364"/>
      <c r="EN19" s="1364"/>
      <c r="EO19" s="1364"/>
      <c r="EP19" s="1364"/>
      <c r="EQ19" s="1364"/>
      <c r="ER19" s="1364"/>
      <c r="ES19" s="1364"/>
      <c r="ET19" s="1364"/>
      <c r="EU19" s="1364"/>
      <c r="EV19" s="1364"/>
      <c r="EW19" s="1364"/>
      <c r="EX19" s="1364"/>
      <c r="EY19" s="1364"/>
      <c r="EZ19" s="1364"/>
      <c r="FA19" s="1364"/>
      <c r="FB19" s="1364"/>
      <c r="FC19" s="1364"/>
      <c r="FD19" s="1364"/>
      <c r="FE19" s="1364"/>
      <c r="FF19" s="1364"/>
      <c r="FG19" s="1364"/>
      <c r="FH19" s="1364"/>
      <c r="FI19" s="1364"/>
      <c r="FJ19" s="1364"/>
      <c r="FK19" s="1364"/>
      <c r="FL19" s="1364"/>
      <c r="FM19" s="1364"/>
      <c r="FN19" s="1364"/>
      <c r="FO19" s="1364"/>
      <c r="FP19" s="1364"/>
      <c r="FQ19" s="1364"/>
      <c r="FR19" s="1364"/>
      <c r="FS19" s="1364"/>
      <c r="FT19" s="1364"/>
      <c r="FU19" s="1364"/>
      <c r="FV19" s="1364"/>
      <c r="FW19" s="1364"/>
      <c r="FX19" s="1364"/>
      <c r="FY19" s="1364"/>
      <c r="FZ19" s="1364"/>
      <c r="GA19" s="1364"/>
      <c r="GB19" s="1364"/>
      <c r="GC19" s="1364"/>
      <c r="GD19" s="1364"/>
      <c r="GE19" s="1364"/>
      <c r="GF19" s="1364"/>
      <c r="GG19" s="1364"/>
      <c r="GH19" s="1364"/>
      <c r="GI19" s="1364"/>
      <c r="GJ19" s="1364"/>
      <c r="GK19" s="1364"/>
      <c r="GL19" s="1364"/>
      <c r="GM19" s="1364"/>
      <c r="GN19" s="1364"/>
      <c r="GO19" s="1364"/>
      <c r="GP19" s="1364"/>
      <c r="GQ19" s="1364"/>
      <c r="GR19" s="1364"/>
      <c r="GS19" s="1364"/>
      <c r="GT19" s="1364"/>
      <c r="GU19" s="1364"/>
      <c r="GV19" s="1364"/>
      <c r="GW19" s="1364"/>
      <c r="GX19" s="1364"/>
      <c r="GY19" s="1364"/>
      <c r="GZ19" s="1364"/>
      <c r="HA19" s="1364"/>
      <c r="HB19" s="1364"/>
      <c r="HC19" s="1364"/>
      <c r="HD19" s="1364"/>
      <c r="HE19" s="1364"/>
      <c r="HF19" s="1364"/>
      <c r="HG19" s="1364"/>
      <c r="HH19" s="1364"/>
      <c r="HI19" s="1364"/>
      <c r="HJ19" s="1364"/>
      <c r="HK19" s="1364"/>
      <c r="HL19" s="1364"/>
      <c r="HM19" s="1364"/>
      <c r="HN19" s="1364"/>
      <c r="HO19" s="1364"/>
      <c r="HP19" s="1364"/>
      <c r="HQ19" s="1364"/>
      <c r="HR19" s="1364"/>
      <c r="HS19" s="1364"/>
      <c r="HT19" s="1364"/>
      <c r="HU19" s="1364"/>
      <c r="HV19" s="1364"/>
      <c r="HW19" s="1364"/>
      <c r="HX19" s="1364"/>
      <c r="HY19" s="1364"/>
      <c r="HZ19" s="1364"/>
      <c r="IA19" s="1364"/>
      <c r="IB19" s="1364"/>
      <c r="IC19" s="1364"/>
      <c r="ID19" s="1364"/>
      <c r="IE19" s="1364"/>
      <c r="IF19" s="1364"/>
      <c r="IG19" s="1364"/>
      <c r="IH19" s="1364"/>
      <c r="II19" s="1364"/>
      <c r="IJ19" s="1364"/>
      <c r="IK19" s="1364"/>
      <c r="IL19" s="1364"/>
      <c r="IM19" s="1364"/>
      <c r="IN19" s="1364"/>
      <c r="IO19" s="1364"/>
      <c r="IP19" s="1364"/>
      <c r="IQ19" s="1364"/>
      <c r="IR19" s="1364"/>
      <c r="IS19" s="1364"/>
      <c r="IT19" s="1364"/>
      <c r="IU19" s="1364"/>
    </row>
    <row r="20" spans="1:255" ht="25.5">
      <c r="A20" s="1382">
        <v>14</v>
      </c>
      <c r="B20" s="1501"/>
      <c r="C20" s="1502"/>
      <c r="D20" s="1503"/>
      <c r="E20" s="1374" t="s">
        <v>1043</v>
      </c>
      <c r="F20" s="1504"/>
      <c r="G20" s="1364"/>
      <c r="H20" s="1364"/>
      <c r="I20" s="1364"/>
      <c r="J20" s="1364"/>
      <c r="K20" s="1364"/>
      <c r="L20" s="1364"/>
      <c r="M20" s="1364"/>
      <c r="N20" s="1364"/>
      <c r="O20" s="1364"/>
      <c r="P20" s="1364"/>
      <c r="Q20" s="1364"/>
      <c r="R20" s="1364"/>
      <c r="S20" s="1364"/>
      <c r="T20" s="1364"/>
      <c r="U20" s="1364"/>
      <c r="V20" s="1364"/>
      <c r="W20" s="1364"/>
      <c r="X20" s="1364"/>
      <c r="Y20" s="1364"/>
      <c r="Z20" s="1364"/>
      <c r="AA20" s="1364"/>
      <c r="AB20" s="1364"/>
      <c r="AC20" s="1364"/>
      <c r="AD20" s="1364"/>
      <c r="AE20" s="1364"/>
      <c r="AF20" s="1364"/>
      <c r="AG20" s="1364"/>
      <c r="AH20" s="1364"/>
      <c r="AI20" s="1364"/>
      <c r="AJ20" s="1364"/>
      <c r="AK20" s="1364"/>
      <c r="AL20" s="1364"/>
      <c r="AM20" s="1364"/>
      <c r="AN20" s="1364"/>
      <c r="AO20" s="1364"/>
      <c r="AP20" s="1364"/>
      <c r="AQ20" s="1364"/>
      <c r="AR20" s="1364"/>
      <c r="AS20" s="1364"/>
      <c r="AT20" s="1364"/>
      <c r="AU20" s="1364"/>
      <c r="AV20" s="1364"/>
      <c r="AW20" s="1364"/>
      <c r="AX20" s="1364"/>
      <c r="AY20" s="1364"/>
      <c r="AZ20" s="1364"/>
      <c r="BA20" s="1364"/>
      <c r="BB20" s="1364"/>
      <c r="BC20" s="1364"/>
      <c r="BD20" s="1364"/>
      <c r="BE20" s="1364"/>
      <c r="BF20" s="1364"/>
      <c r="BG20" s="1364"/>
      <c r="BH20" s="1364"/>
      <c r="BI20" s="1364"/>
      <c r="BJ20" s="1364"/>
      <c r="BK20" s="1364"/>
      <c r="BL20" s="1364"/>
      <c r="BM20" s="1364"/>
      <c r="BN20" s="1364"/>
      <c r="BO20" s="1364"/>
      <c r="BP20" s="1364"/>
      <c r="BQ20" s="1364"/>
      <c r="BR20" s="1364"/>
      <c r="BS20" s="1364"/>
      <c r="BT20" s="1364"/>
      <c r="BU20" s="1364"/>
      <c r="BV20" s="1364"/>
      <c r="BW20" s="1364"/>
      <c r="BX20" s="1364"/>
      <c r="BY20" s="1364"/>
      <c r="BZ20" s="1364"/>
      <c r="CA20" s="1364"/>
      <c r="CB20" s="1364"/>
      <c r="CC20" s="1364"/>
      <c r="CD20" s="1364"/>
      <c r="CE20" s="1364"/>
      <c r="CF20" s="1364"/>
      <c r="CG20" s="1364"/>
      <c r="CH20" s="1364"/>
      <c r="CI20" s="1364"/>
      <c r="CJ20" s="1364"/>
      <c r="CK20" s="1364"/>
      <c r="CL20" s="1364"/>
      <c r="CM20" s="1364"/>
      <c r="CN20" s="1364"/>
      <c r="CO20" s="1364"/>
      <c r="CP20" s="1364"/>
      <c r="CQ20" s="1364"/>
      <c r="CR20" s="1364"/>
      <c r="CS20" s="1364"/>
      <c r="CT20" s="1364"/>
      <c r="CU20" s="1364"/>
      <c r="CV20" s="1364"/>
      <c r="CW20" s="1364"/>
      <c r="CX20" s="1364"/>
      <c r="CY20" s="1364"/>
      <c r="CZ20" s="1364"/>
      <c r="DA20" s="1364"/>
      <c r="DB20" s="1364"/>
      <c r="DC20" s="1364"/>
      <c r="DD20" s="1364"/>
      <c r="DE20" s="1364"/>
      <c r="DF20" s="1364"/>
      <c r="DG20" s="1364"/>
      <c r="DH20" s="1364"/>
      <c r="DI20" s="1364"/>
      <c r="DJ20" s="1364"/>
      <c r="DK20" s="1364"/>
      <c r="DL20" s="1364"/>
      <c r="DM20" s="1364"/>
      <c r="DN20" s="1364"/>
      <c r="DO20" s="1364"/>
      <c r="DP20" s="1364"/>
      <c r="DQ20" s="1364"/>
      <c r="DR20" s="1364"/>
      <c r="DS20" s="1364"/>
      <c r="DT20" s="1364"/>
      <c r="DU20" s="1364"/>
      <c r="DV20" s="1364"/>
      <c r="DW20" s="1364"/>
      <c r="DX20" s="1364"/>
      <c r="DY20" s="1364"/>
      <c r="DZ20" s="1364"/>
      <c r="EA20" s="1364"/>
      <c r="EB20" s="1364"/>
      <c r="EC20" s="1364"/>
      <c r="ED20" s="1364"/>
      <c r="EE20" s="1364"/>
      <c r="EF20" s="1364"/>
      <c r="EG20" s="1364"/>
      <c r="EH20" s="1364"/>
      <c r="EI20" s="1364"/>
      <c r="EJ20" s="1364"/>
      <c r="EK20" s="1364"/>
      <c r="EL20" s="1364"/>
      <c r="EM20" s="1364"/>
      <c r="EN20" s="1364"/>
      <c r="EO20" s="1364"/>
      <c r="EP20" s="1364"/>
      <c r="EQ20" s="1364"/>
      <c r="ER20" s="1364"/>
      <c r="ES20" s="1364"/>
      <c r="ET20" s="1364"/>
      <c r="EU20" s="1364"/>
      <c r="EV20" s="1364"/>
      <c r="EW20" s="1364"/>
      <c r="EX20" s="1364"/>
      <c r="EY20" s="1364"/>
      <c r="EZ20" s="1364"/>
      <c r="FA20" s="1364"/>
      <c r="FB20" s="1364"/>
      <c r="FC20" s="1364"/>
      <c r="FD20" s="1364"/>
      <c r="FE20" s="1364"/>
      <c r="FF20" s="1364"/>
      <c r="FG20" s="1364"/>
      <c r="FH20" s="1364"/>
      <c r="FI20" s="1364"/>
      <c r="FJ20" s="1364"/>
      <c r="FK20" s="1364"/>
      <c r="FL20" s="1364"/>
      <c r="FM20" s="1364"/>
      <c r="FN20" s="1364"/>
      <c r="FO20" s="1364"/>
      <c r="FP20" s="1364"/>
      <c r="FQ20" s="1364"/>
      <c r="FR20" s="1364"/>
      <c r="FS20" s="1364"/>
      <c r="FT20" s="1364"/>
      <c r="FU20" s="1364"/>
      <c r="FV20" s="1364"/>
      <c r="FW20" s="1364"/>
      <c r="FX20" s="1364"/>
      <c r="FY20" s="1364"/>
      <c r="FZ20" s="1364"/>
      <c r="GA20" s="1364"/>
      <c r="GB20" s="1364"/>
      <c r="GC20" s="1364"/>
      <c r="GD20" s="1364"/>
      <c r="GE20" s="1364"/>
      <c r="GF20" s="1364"/>
      <c r="GG20" s="1364"/>
      <c r="GH20" s="1364"/>
      <c r="GI20" s="1364"/>
      <c r="GJ20" s="1364"/>
      <c r="GK20" s="1364"/>
      <c r="GL20" s="1364"/>
      <c r="GM20" s="1364"/>
      <c r="GN20" s="1364"/>
      <c r="GO20" s="1364"/>
      <c r="GP20" s="1364"/>
      <c r="GQ20" s="1364"/>
      <c r="GR20" s="1364"/>
      <c r="GS20" s="1364"/>
      <c r="GT20" s="1364"/>
      <c r="GU20" s="1364"/>
      <c r="GV20" s="1364"/>
      <c r="GW20" s="1364"/>
      <c r="GX20" s="1364"/>
      <c r="GY20" s="1364"/>
      <c r="GZ20" s="1364"/>
      <c r="HA20" s="1364"/>
      <c r="HB20" s="1364"/>
      <c r="HC20" s="1364"/>
      <c r="HD20" s="1364"/>
      <c r="HE20" s="1364"/>
      <c r="HF20" s="1364"/>
      <c r="HG20" s="1364"/>
      <c r="HH20" s="1364"/>
      <c r="HI20" s="1364"/>
      <c r="HJ20" s="1364"/>
      <c r="HK20" s="1364"/>
      <c r="HL20" s="1364"/>
      <c r="HM20" s="1364"/>
      <c r="HN20" s="1364"/>
      <c r="HO20" s="1364"/>
      <c r="HP20" s="1364"/>
      <c r="HQ20" s="1364"/>
      <c r="HR20" s="1364"/>
      <c r="HS20" s="1364"/>
      <c r="HT20" s="1364"/>
      <c r="HU20" s="1364"/>
      <c r="HV20" s="1364"/>
      <c r="HW20" s="1364"/>
      <c r="HX20" s="1364"/>
      <c r="HY20" s="1364"/>
      <c r="HZ20" s="1364"/>
      <c r="IA20" s="1364"/>
      <c r="IB20" s="1364"/>
      <c r="IC20" s="1364"/>
      <c r="ID20" s="1364"/>
      <c r="IE20" s="1364"/>
      <c r="IF20" s="1364"/>
      <c r="IG20" s="1364"/>
      <c r="IH20" s="1364"/>
      <c r="II20" s="1364"/>
      <c r="IJ20" s="1364"/>
      <c r="IK20" s="1364"/>
      <c r="IL20" s="1364"/>
      <c r="IM20" s="1364"/>
      <c r="IN20" s="1364"/>
      <c r="IO20" s="1364"/>
      <c r="IP20" s="1364"/>
      <c r="IQ20" s="1364"/>
      <c r="IR20" s="1364"/>
      <c r="IS20" s="1364"/>
      <c r="IT20" s="1364"/>
      <c r="IU20" s="1364"/>
    </row>
    <row r="21" spans="1:255" ht="30" customHeight="1">
      <c r="A21" s="1367">
        <v>15</v>
      </c>
      <c r="B21" s="1371" t="s">
        <v>1371</v>
      </c>
      <c r="C21" s="1502" t="s">
        <v>1369</v>
      </c>
      <c r="D21" s="1628" t="s">
        <v>1370</v>
      </c>
      <c r="E21" s="1629"/>
      <c r="F21" s="1504">
        <v>3000</v>
      </c>
      <c r="G21" s="1364"/>
      <c r="H21" s="1364"/>
      <c r="I21" s="1364"/>
      <c r="J21" s="1364"/>
      <c r="K21" s="1364"/>
      <c r="L21" s="1364"/>
      <c r="M21" s="1364"/>
      <c r="N21" s="1364"/>
      <c r="O21" s="1364"/>
      <c r="P21" s="1364"/>
      <c r="Q21" s="1364"/>
      <c r="R21" s="1364"/>
      <c r="S21" s="1364"/>
      <c r="T21" s="1364"/>
      <c r="U21" s="1364"/>
      <c r="V21" s="1364"/>
      <c r="W21" s="1364"/>
      <c r="X21" s="1364"/>
      <c r="Y21" s="1364"/>
      <c r="Z21" s="1364"/>
      <c r="AA21" s="1364"/>
      <c r="AB21" s="1364"/>
      <c r="AC21" s="1364"/>
      <c r="AD21" s="1364"/>
      <c r="AE21" s="1364"/>
      <c r="AF21" s="1364"/>
      <c r="AG21" s="1364"/>
      <c r="AH21" s="1364"/>
      <c r="AI21" s="1364"/>
      <c r="AJ21" s="1364"/>
      <c r="AK21" s="1364"/>
      <c r="AL21" s="1364"/>
      <c r="AM21" s="1364"/>
      <c r="AN21" s="1364"/>
      <c r="AO21" s="1364"/>
      <c r="AP21" s="1364"/>
      <c r="AQ21" s="1364"/>
      <c r="AR21" s="1364"/>
      <c r="AS21" s="1364"/>
      <c r="AT21" s="1364"/>
      <c r="AU21" s="1364"/>
      <c r="AV21" s="1364"/>
      <c r="AW21" s="1364"/>
      <c r="AX21" s="1364"/>
      <c r="AY21" s="1364"/>
      <c r="AZ21" s="1364"/>
      <c r="BA21" s="1364"/>
      <c r="BB21" s="1364"/>
      <c r="BC21" s="1364"/>
      <c r="BD21" s="1364"/>
      <c r="BE21" s="1364"/>
      <c r="BF21" s="1364"/>
      <c r="BG21" s="1364"/>
      <c r="BH21" s="1364"/>
      <c r="BI21" s="1364"/>
      <c r="BJ21" s="1364"/>
      <c r="BK21" s="1364"/>
      <c r="BL21" s="1364"/>
      <c r="BM21" s="1364"/>
      <c r="BN21" s="1364"/>
      <c r="BO21" s="1364"/>
      <c r="BP21" s="1364"/>
      <c r="BQ21" s="1364"/>
      <c r="BR21" s="1364"/>
      <c r="BS21" s="1364"/>
      <c r="BT21" s="1364"/>
      <c r="BU21" s="1364"/>
      <c r="BV21" s="1364"/>
      <c r="BW21" s="1364"/>
      <c r="BX21" s="1364"/>
      <c r="BY21" s="1364"/>
      <c r="BZ21" s="1364"/>
      <c r="CA21" s="1364"/>
      <c r="CB21" s="1364"/>
      <c r="CC21" s="1364"/>
      <c r="CD21" s="1364"/>
      <c r="CE21" s="1364"/>
      <c r="CF21" s="1364"/>
      <c r="CG21" s="1364"/>
      <c r="CH21" s="1364"/>
      <c r="CI21" s="1364"/>
      <c r="CJ21" s="1364"/>
      <c r="CK21" s="1364"/>
      <c r="CL21" s="1364"/>
      <c r="CM21" s="1364"/>
      <c r="CN21" s="1364"/>
      <c r="CO21" s="1364"/>
      <c r="CP21" s="1364"/>
      <c r="CQ21" s="1364"/>
      <c r="CR21" s="1364"/>
      <c r="CS21" s="1364"/>
      <c r="CT21" s="1364"/>
      <c r="CU21" s="1364"/>
      <c r="CV21" s="1364"/>
      <c r="CW21" s="1364"/>
      <c r="CX21" s="1364"/>
      <c r="CY21" s="1364"/>
      <c r="CZ21" s="1364"/>
      <c r="DA21" s="1364"/>
      <c r="DB21" s="1364"/>
      <c r="DC21" s="1364"/>
      <c r="DD21" s="1364"/>
      <c r="DE21" s="1364"/>
      <c r="DF21" s="1364"/>
      <c r="DG21" s="1364"/>
      <c r="DH21" s="1364"/>
      <c r="DI21" s="1364"/>
      <c r="DJ21" s="1364"/>
      <c r="DK21" s="1364"/>
      <c r="DL21" s="1364"/>
      <c r="DM21" s="1364"/>
      <c r="DN21" s="1364"/>
      <c r="DO21" s="1364"/>
      <c r="DP21" s="1364"/>
      <c r="DQ21" s="1364"/>
      <c r="DR21" s="1364"/>
      <c r="DS21" s="1364"/>
      <c r="DT21" s="1364"/>
      <c r="DU21" s="1364"/>
      <c r="DV21" s="1364"/>
      <c r="DW21" s="1364"/>
      <c r="DX21" s="1364"/>
      <c r="DY21" s="1364"/>
      <c r="DZ21" s="1364"/>
      <c r="EA21" s="1364"/>
      <c r="EB21" s="1364"/>
      <c r="EC21" s="1364"/>
      <c r="ED21" s="1364"/>
      <c r="EE21" s="1364"/>
      <c r="EF21" s="1364"/>
      <c r="EG21" s="1364"/>
      <c r="EH21" s="1364"/>
      <c r="EI21" s="1364"/>
      <c r="EJ21" s="1364"/>
      <c r="EK21" s="1364"/>
      <c r="EL21" s="1364"/>
      <c r="EM21" s="1364"/>
      <c r="EN21" s="1364"/>
      <c r="EO21" s="1364"/>
      <c r="EP21" s="1364"/>
      <c r="EQ21" s="1364"/>
      <c r="ER21" s="1364"/>
      <c r="ES21" s="1364"/>
      <c r="ET21" s="1364"/>
      <c r="EU21" s="1364"/>
      <c r="EV21" s="1364"/>
      <c r="EW21" s="1364"/>
      <c r="EX21" s="1364"/>
      <c r="EY21" s="1364"/>
      <c r="EZ21" s="1364"/>
      <c r="FA21" s="1364"/>
      <c r="FB21" s="1364"/>
      <c r="FC21" s="1364"/>
      <c r="FD21" s="1364"/>
      <c r="FE21" s="1364"/>
      <c r="FF21" s="1364"/>
      <c r="FG21" s="1364"/>
      <c r="FH21" s="1364"/>
      <c r="FI21" s="1364"/>
      <c r="FJ21" s="1364"/>
      <c r="FK21" s="1364"/>
      <c r="FL21" s="1364"/>
      <c r="FM21" s="1364"/>
      <c r="FN21" s="1364"/>
      <c r="FO21" s="1364"/>
      <c r="FP21" s="1364"/>
      <c r="FQ21" s="1364"/>
      <c r="FR21" s="1364"/>
      <c r="FS21" s="1364"/>
      <c r="FT21" s="1364"/>
      <c r="FU21" s="1364"/>
      <c r="FV21" s="1364"/>
      <c r="FW21" s="1364"/>
      <c r="FX21" s="1364"/>
      <c r="FY21" s="1364"/>
      <c r="FZ21" s="1364"/>
      <c r="GA21" s="1364"/>
      <c r="GB21" s="1364"/>
      <c r="GC21" s="1364"/>
      <c r="GD21" s="1364"/>
      <c r="GE21" s="1364"/>
      <c r="GF21" s="1364"/>
      <c r="GG21" s="1364"/>
      <c r="GH21" s="1364"/>
      <c r="GI21" s="1364"/>
      <c r="GJ21" s="1364"/>
      <c r="GK21" s="1364"/>
      <c r="GL21" s="1364"/>
      <c r="GM21" s="1364"/>
      <c r="GN21" s="1364"/>
      <c r="GO21" s="1364"/>
      <c r="GP21" s="1364"/>
      <c r="GQ21" s="1364"/>
      <c r="GR21" s="1364"/>
      <c r="GS21" s="1364"/>
      <c r="GT21" s="1364"/>
      <c r="GU21" s="1364"/>
      <c r="GV21" s="1364"/>
      <c r="GW21" s="1364"/>
      <c r="GX21" s="1364"/>
      <c r="GY21" s="1364"/>
      <c r="GZ21" s="1364"/>
      <c r="HA21" s="1364"/>
      <c r="HB21" s="1364"/>
      <c r="HC21" s="1364"/>
      <c r="HD21" s="1364"/>
      <c r="HE21" s="1364"/>
      <c r="HF21" s="1364"/>
      <c r="HG21" s="1364"/>
      <c r="HH21" s="1364"/>
      <c r="HI21" s="1364"/>
      <c r="HJ21" s="1364"/>
      <c r="HK21" s="1364"/>
      <c r="HL21" s="1364"/>
      <c r="HM21" s="1364"/>
      <c r="HN21" s="1364"/>
      <c r="HO21" s="1364"/>
      <c r="HP21" s="1364"/>
      <c r="HQ21" s="1364"/>
      <c r="HR21" s="1364"/>
      <c r="HS21" s="1364"/>
      <c r="HT21" s="1364"/>
      <c r="HU21" s="1364"/>
      <c r="HV21" s="1364"/>
      <c r="HW21" s="1364"/>
      <c r="HX21" s="1364"/>
      <c r="HY21" s="1364"/>
      <c r="HZ21" s="1364"/>
      <c r="IA21" s="1364"/>
      <c r="IB21" s="1364"/>
      <c r="IC21" s="1364"/>
      <c r="ID21" s="1364"/>
      <c r="IE21" s="1364"/>
      <c r="IF21" s="1364"/>
      <c r="IG21" s="1364"/>
      <c r="IH21" s="1364"/>
      <c r="II21" s="1364"/>
      <c r="IJ21" s="1364"/>
      <c r="IK21" s="1364"/>
      <c r="IL21" s="1364"/>
      <c r="IM21" s="1364"/>
      <c r="IN21" s="1364"/>
      <c r="IO21" s="1364"/>
      <c r="IP21" s="1364"/>
      <c r="IQ21" s="1364"/>
      <c r="IR21" s="1364"/>
      <c r="IS21" s="1364"/>
      <c r="IT21" s="1364"/>
      <c r="IU21" s="1364"/>
    </row>
    <row r="22" spans="1:255" ht="26.25" thickBot="1">
      <c r="A22" s="1382">
        <v>16</v>
      </c>
      <c r="B22" s="1377"/>
      <c r="C22" s="1378"/>
      <c r="D22" s="1379"/>
      <c r="E22" s="1505" t="s">
        <v>1363</v>
      </c>
      <c r="F22" s="1380"/>
      <c r="G22" s="1364"/>
      <c r="H22" s="1364"/>
      <c r="I22" s="1364"/>
      <c r="J22" s="1364"/>
      <c r="K22" s="1364"/>
      <c r="L22" s="1364"/>
      <c r="M22" s="1364"/>
      <c r="N22" s="1364"/>
      <c r="O22" s="1364"/>
      <c r="P22" s="1364"/>
      <c r="Q22" s="1364"/>
      <c r="R22" s="1364"/>
      <c r="S22" s="1364"/>
      <c r="T22" s="1364"/>
      <c r="U22" s="1364"/>
      <c r="V22" s="1364"/>
      <c r="W22" s="1364"/>
      <c r="X22" s="1364"/>
      <c r="Y22" s="1364"/>
      <c r="Z22" s="1364"/>
      <c r="AA22" s="1364"/>
      <c r="AB22" s="1364"/>
      <c r="AC22" s="1364"/>
      <c r="AD22" s="1364"/>
      <c r="AE22" s="1364"/>
      <c r="AF22" s="1364"/>
      <c r="AG22" s="1364"/>
      <c r="AH22" s="1364"/>
      <c r="AI22" s="1364"/>
      <c r="AJ22" s="1364"/>
      <c r="AK22" s="1364"/>
      <c r="AL22" s="1364"/>
      <c r="AM22" s="1364"/>
      <c r="AN22" s="1364"/>
      <c r="AO22" s="1364"/>
      <c r="AP22" s="1364"/>
      <c r="AQ22" s="1364"/>
      <c r="AR22" s="1364"/>
      <c r="AS22" s="1364"/>
      <c r="AT22" s="1364"/>
      <c r="AU22" s="1364"/>
      <c r="AV22" s="1364"/>
      <c r="AW22" s="1364"/>
      <c r="AX22" s="1364"/>
      <c r="AY22" s="1364"/>
      <c r="AZ22" s="1364"/>
      <c r="BA22" s="1364"/>
      <c r="BB22" s="1364"/>
      <c r="BC22" s="1364"/>
      <c r="BD22" s="1364"/>
      <c r="BE22" s="1364"/>
      <c r="BF22" s="1364"/>
      <c r="BG22" s="1364"/>
      <c r="BH22" s="1364"/>
      <c r="BI22" s="1364"/>
      <c r="BJ22" s="1364"/>
      <c r="BK22" s="1364"/>
      <c r="BL22" s="1364"/>
      <c r="BM22" s="1364"/>
      <c r="BN22" s="1364"/>
      <c r="BO22" s="1364"/>
      <c r="BP22" s="1364"/>
      <c r="BQ22" s="1364"/>
      <c r="BR22" s="1364"/>
      <c r="BS22" s="1364"/>
      <c r="BT22" s="1364"/>
      <c r="BU22" s="1364"/>
      <c r="BV22" s="1364"/>
      <c r="BW22" s="1364"/>
      <c r="BX22" s="1364"/>
      <c r="BY22" s="1364"/>
      <c r="BZ22" s="1364"/>
      <c r="CA22" s="1364"/>
      <c r="CB22" s="1364"/>
      <c r="CC22" s="1364"/>
      <c r="CD22" s="1364"/>
      <c r="CE22" s="1364"/>
      <c r="CF22" s="1364"/>
      <c r="CG22" s="1364"/>
      <c r="CH22" s="1364"/>
      <c r="CI22" s="1364"/>
      <c r="CJ22" s="1364"/>
      <c r="CK22" s="1364"/>
      <c r="CL22" s="1364"/>
      <c r="CM22" s="1364"/>
      <c r="CN22" s="1364"/>
      <c r="CO22" s="1364"/>
      <c r="CP22" s="1364"/>
      <c r="CQ22" s="1364"/>
      <c r="CR22" s="1364"/>
      <c r="CS22" s="1364"/>
      <c r="CT22" s="1364"/>
      <c r="CU22" s="1364"/>
      <c r="CV22" s="1364"/>
      <c r="CW22" s="1364"/>
      <c r="CX22" s="1364"/>
      <c r="CY22" s="1364"/>
      <c r="CZ22" s="1364"/>
      <c r="DA22" s="1364"/>
      <c r="DB22" s="1364"/>
      <c r="DC22" s="1364"/>
      <c r="DD22" s="1364"/>
      <c r="DE22" s="1364"/>
      <c r="DF22" s="1364"/>
      <c r="DG22" s="1364"/>
      <c r="DH22" s="1364"/>
      <c r="DI22" s="1364"/>
      <c r="DJ22" s="1364"/>
      <c r="DK22" s="1364"/>
      <c r="DL22" s="1364"/>
      <c r="DM22" s="1364"/>
      <c r="DN22" s="1364"/>
      <c r="DO22" s="1364"/>
      <c r="DP22" s="1364"/>
      <c r="DQ22" s="1364"/>
      <c r="DR22" s="1364"/>
      <c r="DS22" s="1364"/>
      <c r="DT22" s="1364"/>
      <c r="DU22" s="1364"/>
      <c r="DV22" s="1364"/>
      <c r="DW22" s="1364"/>
      <c r="DX22" s="1364"/>
      <c r="DY22" s="1364"/>
      <c r="DZ22" s="1364"/>
      <c r="EA22" s="1364"/>
      <c r="EB22" s="1364"/>
      <c r="EC22" s="1364"/>
      <c r="ED22" s="1364"/>
      <c r="EE22" s="1364"/>
      <c r="EF22" s="1364"/>
      <c r="EG22" s="1364"/>
      <c r="EH22" s="1364"/>
      <c r="EI22" s="1364"/>
      <c r="EJ22" s="1364"/>
      <c r="EK22" s="1364"/>
      <c r="EL22" s="1364"/>
      <c r="EM22" s="1364"/>
      <c r="EN22" s="1364"/>
      <c r="EO22" s="1364"/>
      <c r="EP22" s="1364"/>
      <c r="EQ22" s="1364"/>
      <c r="ER22" s="1364"/>
      <c r="ES22" s="1364"/>
      <c r="ET22" s="1364"/>
      <c r="EU22" s="1364"/>
      <c r="EV22" s="1364"/>
      <c r="EW22" s="1364"/>
      <c r="EX22" s="1364"/>
      <c r="EY22" s="1364"/>
      <c r="EZ22" s="1364"/>
      <c r="FA22" s="1364"/>
      <c r="FB22" s="1364"/>
      <c r="FC22" s="1364"/>
      <c r="FD22" s="1364"/>
      <c r="FE22" s="1364"/>
      <c r="FF22" s="1364"/>
      <c r="FG22" s="1364"/>
      <c r="FH22" s="1364"/>
      <c r="FI22" s="1364"/>
      <c r="FJ22" s="1364"/>
      <c r="FK22" s="1364"/>
      <c r="FL22" s="1364"/>
      <c r="FM22" s="1364"/>
      <c r="FN22" s="1364"/>
      <c r="FO22" s="1364"/>
      <c r="FP22" s="1364"/>
      <c r="FQ22" s="1364"/>
      <c r="FR22" s="1364"/>
      <c r="FS22" s="1364"/>
      <c r="FT22" s="1364"/>
      <c r="FU22" s="1364"/>
      <c r="FV22" s="1364"/>
      <c r="FW22" s="1364"/>
      <c r="FX22" s="1364"/>
      <c r="FY22" s="1364"/>
      <c r="FZ22" s="1364"/>
      <c r="GA22" s="1364"/>
      <c r="GB22" s="1364"/>
      <c r="GC22" s="1364"/>
      <c r="GD22" s="1364"/>
      <c r="GE22" s="1364"/>
      <c r="GF22" s="1364"/>
      <c r="GG22" s="1364"/>
      <c r="GH22" s="1364"/>
      <c r="GI22" s="1364"/>
      <c r="GJ22" s="1364"/>
      <c r="GK22" s="1364"/>
      <c r="GL22" s="1364"/>
      <c r="GM22" s="1364"/>
      <c r="GN22" s="1364"/>
      <c r="GO22" s="1364"/>
      <c r="GP22" s="1364"/>
      <c r="GQ22" s="1364"/>
      <c r="GR22" s="1364"/>
      <c r="GS22" s="1364"/>
      <c r="GT22" s="1364"/>
      <c r="GU22" s="1364"/>
      <c r="GV22" s="1364"/>
      <c r="GW22" s="1364"/>
      <c r="GX22" s="1364"/>
      <c r="GY22" s="1364"/>
      <c r="GZ22" s="1364"/>
      <c r="HA22" s="1364"/>
      <c r="HB22" s="1364"/>
      <c r="HC22" s="1364"/>
      <c r="HD22" s="1364"/>
      <c r="HE22" s="1364"/>
      <c r="HF22" s="1364"/>
      <c r="HG22" s="1364"/>
      <c r="HH22" s="1364"/>
      <c r="HI22" s="1364"/>
      <c r="HJ22" s="1364"/>
      <c r="HK22" s="1364"/>
      <c r="HL22" s="1364"/>
      <c r="HM22" s="1364"/>
      <c r="HN22" s="1364"/>
      <c r="HO22" s="1364"/>
      <c r="HP22" s="1364"/>
      <c r="HQ22" s="1364"/>
      <c r="HR22" s="1364"/>
      <c r="HS22" s="1364"/>
      <c r="HT22" s="1364"/>
      <c r="HU22" s="1364"/>
      <c r="HV22" s="1364"/>
      <c r="HW22" s="1364"/>
      <c r="HX22" s="1364"/>
      <c r="HY22" s="1364"/>
      <c r="HZ22" s="1364"/>
      <c r="IA22" s="1364"/>
      <c r="IB22" s="1364"/>
      <c r="IC22" s="1364"/>
      <c r="ID22" s="1364"/>
      <c r="IE22" s="1364"/>
      <c r="IF22" s="1364"/>
      <c r="IG22" s="1364"/>
      <c r="IH22" s="1364"/>
      <c r="II22" s="1364"/>
      <c r="IJ22" s="1364"/>
      <c r="IK22" s="1364"/>
      <c r="IL22" s="1364"/>
      <c r="IM22" s="1364"/>
      <c r="IN22" s="1364"/>
      <c r="IO22" s="1364"/>
      <c r="IP22" s="1364"/>
      <c r="IQ22" s="1364"/>
      <c r="IR22" s="1364"/>
      <c r="IS22" s="1364"/>
      <c r="IT22" s="1364"/>
      <c r="IU22" s="1364"/>
    </row>
    <row r="23" spans="1:6" ht="39.75" customHeight="1" thickTop="1">
      <c r="A23" s="1382">
        <v>17</v>
      </c>
      <c r="B23" s="1626" t="s">
        <v>1147</v>
      </c>
      <c r="C23" s="1627"/>
      <c r="D23" s="1627"/>
      <c r="E23" s="1627"/>
      <c r="F23" s="1381">
        <f>SUM(F7:F22)</f>
        <v>147500</v>
      </c>
    </row>
  </sheetData>
  <sheetProtection/>
  <mergeCells count="12">
    <mergeCell ref="D7:E7"/>
    <mergeCell ref="D9:E9"/>
    <mergeCell ref="D13:E13"/>
    <mergeCell ref="D15:E15"/>
    <mergeCell ref="B23:E23"/>
    <mergeCell ref="D21:E21"/>
    <mergeCell ref="B1:E1"/>
    <mergeCell ref="B2:F2"/>
    <mergeCell ref="B3:F3"/>
    <mergeCell ref="B4:F4"/>
    <mergeCell ref="B5:E5"/>
    <mergeCell ref="B6:E6"/>
  </mergeCells>
  <printOptions horizontalCentered="1"/>
  <pageMargins left="0.7086614173228347" right="0.7086614173228347" top="1.141732283464567" bottom="0.7480314960629921" header="0.31496062992125984" footer="0.31496062992125984"/>
  <pageSetup fitToHeight="1" fitToWidth="1" horizontalDpi="600" verticalDpi="600" orientation="portrait" paperSize="9" scale="98" r:id="rId1"/>
  <headerFooter>
    <oddFooter>&amp;C-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V71"/>
  <sheetViews>
    <sheetView view="pageBreakPreview" zoomScale="85" zoomScaleNormal="85" zoomScaleSheetLayoutView="85" workbookViewId="0" topLeftCell="A1">
      <selection activeCell="B1" sqref="B1:M1"/>
    </sheetView>
  </sheetViews>
  <sheetFormatPr defaultColWidth="9.00390625" defaultRowHeight="12.75"/>
  <cols>
    <col min="1" max="1" width="3.375" style="633" bestFit="1" customWidth="1"/>
    <col min="2" max="2" width="3.75390625" style="334" customWidth="1"/>
    <col min="3" max="3" width="37.625" style="317" customWidth="1"/>
    <col min="4" max="4" width="7.75390625" style="317" bestFit="1" customWidth="1"/>
    <col min="5" max="6" width="7.00390625" style="317" bestFit="1" customWidth="1"/>
    <col min="7" max="7" width="11.375" style="317" bestFit="1" customWidth="1"/>
    <col min="8" max="8" width="10.125" style="317" bestFit="1" customWidth="1"/>
    <col min="9" max="9" width="11.00390625" style="317" bestFit="1" customWidth="1"/>
    <col min="10" max="10" width="12.625" style="317" bestFit="1" customWidth="1"/>
    <col min="11" max="11" width="6.25390625" style="317" bestFit="1" customWidth="1"/>
    <col min="12" max="12" width="6.25390625" style="317" customWidth="1"/>
    <col min="13" max="13" width="12.75390625" style="317" bestFit="1" customWidth="1"/>
    <col min="14" max="14" width="12.125" style="317" bestFit="1" customWidth="1"/>
    <col min="15" max="15" width="10.875" style="317" customWidth="1"/>
    <col min="16" max="16" width="9.25390625" style="317" customWidth="1"/>
    <col min="17" max="17" width="10.375" style="317" bestFit="1" customWidth="1"/>
    <col min="18" max="18" width="10.25390625" style="317" customWidth="1"/>
    <col min="19" max="16384" width="9.125" style="317" customWidth="1"/>
  </cols>
  <sheetData>
    <row r="1" spans="1:256" ht="30" customHeight="1">
      <c r="A1" s="640"/>
      <c r="B1" s="1630" t="s">
        <v>1389</v>
      </c>
      <c r="C1" s="1630"/>
      <c r="D1" s="1630"/>
      <c r="E1" s="1630"/>
      <c r="F1" s="1630"/>
      <c r="G1" s="1630"/>
      <c r="H1" s="1630"/>
      <c r="I1" s="1630"/>
      <c r="J1" s="1630"/>
      <c r="K1" s="1630"/>
      <c r="L1" s="1630"/>
      <c r="M1" s="1630"/>
      <c r="N1" s="1631"/>
      <c r="O1" s="1631"/>
      <c r="P1" s="1631"/>
      <c r="Q1" s="1631"/>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7"/>
      <c r="DI1" s="337"/>
      <c r="DJ1" s="337"/>
      <c r="DK1" s="337"/>
      <c r="DL1" s="337"/>
      <c r="DM1" s="337"/>
      <c r="DN1" s="337"/>
      <c r="DO1" s="337"/>
      <c r="DP1" s="337"/>
      <c r="DQ1" s="337"/>
      <c r="DR1" s="337"/>
      <c r="DS1" s="337"/>
      <c r="DT1" s="337"/>
      <c r="DU1" s="337"/>
      <c r="DV1" s="337"/>
      <c r="DW1" s="337"/>
      <c r="DX1" s="337"/>
      <c r="DY1" s="337"/>
      <c r="DZ1" s="337"/>
      <c r="EA1" s="337"/>
      <c r="EB1" s="337"/>
      <c r="EC1" s="337"/>
      <c r="ED1" s="337"/>
      <c r="EE1" s="337"/>
      <c r="EF1" s="337"/>
      <c r="EG1" s="337"/>
      <c r="EH1" s="337"/>
      <c r="EI1" s="337"/>
      <c r="EJ1" s="337"/>
      <c r="EK1" s="337"/>
      <c r="EL1" s="337"/>
      <c r="EM1" s="337"/>
      <c r="EN1" s="337"/>
      <c r="EO1" s="337"/>
      <c r="EP1" s="337"/>
      <c r="EQ1" s="337"/>
      <c r="ER1" s="337"/>
      <c r="ES1" s="337"/>
      <c r="ET1" s="337"/>
      <c r="EU1" s="337"/>
      <c r="EV1" s="337"/>
      <c r="EW1" s="337"/>
      <c r="EX1" s="337"/>
      <c r="EY1" s="337"/>
      <c r="EZ1" s="337"/>
      <c r="FA1" s="337"/>
      <c r="FB1" s="337"/>
      <c r="FC1" s="337"/>
      <c r="FD1" s="337"/>
      <c r="FE1" s="337"/>
      <c r="FF1" s="337"/>
      <c r="FG1" s="337"/>
      <c r="FH1" s="337"/>
      <c r="FI1" s="337"/>
      <c r="FJ1" s="337"/>
      <c r="FK1" s="337"/>
      <c r="FL1" s="337"/>
      <c r="FM1" s="337"/>
      <c r="FN1" s="337"/>
      <c r="FO1" s="337"/>
      <c r="FP1" s="337"/>
      <c r="FQ1" s="337"/>
      <c r="FR1" s="337"/>
      <c r="FS1" s="337"/>
      <c r="FT1" s="337"/>
      <c r="FU1" s="337"/>
      <c r="FV1" s="337"/>
      <c r="FW1" s="337"/>
      <c r="FX1" s="337"/>
      <c r="FY1" s="337"/>
      <c r="FZ1" s="337"/>
      <c r="GA1" s="337"/>
      <c r="GB1" s="337"/>
      <c r="GC1" s="337"/>
      <c r="GD1" s="337"/>
      <c r="GE1" s="337"/>
      <c r="GF1" s="337"/>
      <c r="GG1" s="337"/>
      <c r="GH1" s="337"/>
      <c r="GI1" s="337"/>
      <c r="GJ1" s="337"/>
      <c r="GK1" s="337"/>
      <c r="GL1" s="337"/>
      <c r="GM1" s="337"/>
      <c r="GN1" s="337"/>
      <c r="GO1" s="337"/>
      <c r="GP1" s="337"/>
      <c r="GQ1" s="337"/>
      <c r="GR1" s="337"/>
      <c r="GS1" s="337"/>
      <c r="GT1" s="337"/>
      <c r="GU1" s="337"/>
      <c r="GV1" s="337"/>
      <c r="GW1" s="337"/>
      <c r="GX1" s="337"/>
      <c r="GY1" s="337"/>
      <c r="GZ1" s="337"/>
      <c r="HA1" s="337"/>
      <c r="HB1" s="337"/>
      <c r="HC1" s="337"/>
      <c r="HD1" s="337"/>
      <c r="HE1" s="337"/>
      <c r="HF1" s="337"/>
      <c r="HG1" s="337"/>
      <c r="HH1" s="337"/>
      <c r="HI1" s="337"/>
      <c r="HJ1" s="337"/>
      <c r="HK1" s="337"/>
      <c r="HL1" s="337"/>
      <c r="HM1" s="337"/>
      <c r="HN1" s="337"/>
      <c r="HO1" s="337"/>
      <c r="HP1" s="337"/>
      <c r="HQ1" s="337"/>
      <c r="HR1" s="337"/>
      <c r="HS1" s="337"/>
      <c r="HT1" s="337"/>
      <c r="HU1" s="337"/>
      <c r="HV1" s="337"/>
      <c r="HW1" s="337"/>
      <c r="HX1" s="337"/>
      <c r="HY1" s="337"/>
      <c r="HZ1" s="337"/>
      <c r="IA1" s="337"/>
      <c r="IB1" s="337"/>
      <c r="IC1" s="337"/>
      <c r="ID1" s="337"/>
      <c r="IE1" s="337"/>
      <c r="IF1" s="337"/>
      <c r="IG1" s="337"/>
      <c r="IH1" s="337"/>
      <c r="II1" s="337"/>
      <c r="IJ1" s="337"/>
      <c r="IK1" s="337"/>
      <c r="IL1" s="337"/>
      <c r="IM1" s="337"/>
      <c r="IN1" s="337"/>
      <c r="IO1" s="337"/>
      <c r="IP1" s="337"/>
      <c r="IQ1" s="337"/>
      <c r="IR1" s="337"/>
      <c r="IS1" s="337"/>
      <c r="IT1" s="337"/>
      <c r="IU1" s="337"/>
      <c r="IV1" s="337"/>
    </row>
    <row r="2" spans="1:256" ht="30" customHeight="1">
      <c r="A2" s="642"/>
      <c r="B2" s="1632" t="s">
        <v>1051</v>
      </c>
      <c r="C2" s="1632"/>
      <c r="D2" s="1632"/>
      <c r="E2" s="1632"/>
      <c r="F2" s="1632"/>
      <c r="G2" s="1632"/>
      <c r="H2" s="1632"/>
      <c r="I2" s="1632"/>
      <c r="J2" s="1632"/>
      <c r="K2" s="1632"/>
      <c r="L2" s="1632"/>
      <c r="M2" s="1632"/>
      <c r="N2" s="1632"/>
      <c r="O2" s="1632"/>
      <c r="P2" s="1632"/>
      <c r="Q2" s="1632"/>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30" customHeight="1">
      <c r="A3" s="642"/>
      <c r="B3" s="1633" t="s">
        <v>1189</v>
      </c>
      <c r="C3" s="1633"/>
      <c r="D3" s="1633"/>
      <c r="E3" s="1633"/>
      <c r="F3" s="1633"/>
      <c r="G3" s="1633"/>
      <c r="H3" s="1633"/>
      <c r="I3" s="1633"/>
      <c r="J3" s="1633"/>
      <c r="K3" s="1633"/>
      <c r="L3" s="1633"/>
      <c r="M3" s="1633"/>
      <c r="N3" s="1633"/>
      <c r="O3" s="1633"/>
      <c r="P3" s="1633"/>
      <c r="Q3" s="1633"/>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5:17" ht="17.25">
      <c r="O4" s="1634" t="s">
        <v>0</v>
      </c>
      <c r="P4" s="1634"/>
      <c r="Q4" s="1634"/>
    </row>
    <row r="5" spans="2:256" ht="17.25" thickBot="1">
      <c r="B5" s="1635" t="s">
        <v>1</v>
      </c>
      <c r="C5" s="1635"/>
      <c r="D5" s="274" t="s">
        <v>3</v>
      </c>
      <c r="E5" s="274" t="s">
        <v>2</v>
      </c>
      <c r="F5" s="274" t="s">
        <v>4</v>
      </c>
      <c r="G5" s="274" t="s">
        <v>5</v>
      </c>
      <c r="H5" s="274" t="s">
        <v>18</v>
      </c>
      <c r="I5" s="274" t="s">
        <v>19</v>
      </c>
      <c r="J5" s="274" t="s">
        <v>20</v>
      </c>
      <c r="K5" s="274" t="s">
        <v>67</v>
      </c>
      <c r="L5" s="274" t="s">
        <v>42</v>
      </c>
      <c r="M5" s="274" t="s">
        <v>26</v>
      </c>
      <c r="N5" s="274" t="s">
        <v>68</v>
      </c>
      <c r="O5" s="274" t="s">
        <v>69</v>
      </c>
      <c r="P5" s="274" t="s">
        <v>231</v>
      </c>
      <c r="Q5" s="274" t="s">
        <v>232</v>
      </c>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274"/>
      <c r="CS5" s="274"/>
      <c r="CT5" s="274"/>
      <c r="CU5" s="274"/>
      <c r="CV5" s="274"/>
      <c r="CW5" s="274"/>
      <c r="CX5" s="274"/>
      <c r="CY5" s="274"/>
      <c r="CZ5" s="274"/>
      <c r="DA5" s="274"/>
      <c r="DB5" s="274"/>
      <c r="DC5" s="274"/>
      <c r="DD5" s="274"/>
      <c r="DE5" s="274"/>
      <c r="DF5" s="274"/>
      <c r="DG5" s="274"/>
      <c r="DH5" s="274"/>
      <c r="DI5" s="274"/>
      <c r="DJ5" s="274"/>
      <c r="DK5" s="274"/>
      <c r="DL5" s="274"/>
      <c r="DM5" s="274"/>
      <c r="DN5" s="274"/>
      <c r="DO5" s="274"/>
      <c r="DP5" s="274"/>
      <c r="DQ5" s="274"/>
      <c r="DR5" s="274"/>
      <c r="DS5" s="274"/>
      <c r="DT5" s="274"/>
      <c r="DU5" s="274"/>
      <c r="DV5" s="274"/>
      <c r="DW5" s="274"/>
      <c r="DX5" s="274"/>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c r="FG5" s="274"/>
      <c r="FH5" s="274"/>
      <c r="FI5" s="274"/>
      <c r="FJ5" s="274"/>
      <c r="FK5" s="274"/>
      <c r="FL5" s="274"/>
      <c r="FM5" s="274"/>
      <c r="FN5" s="274"/>
      <c r="FO5" s="274"/>
      <c r="FP5" s="274"/>
      <c r="FQ5" s="274"/>
      <c r="FR5" s="274"/>
      <c r="FS5" s="274"/>
      <c r="FT5" s="274"/>
      <c r="FU5" s="274"/>
      <c r="FV5" s="274"/>
      <c r="FW5" s="274"/>
      <c r="FX5" s="274"/>
      <c r="FY5" s="274"/>
      <c r="FZ5" s="274"/>
      <c r="GA5" s="274"/>
      <c r="GB5" s="274"/>
      <c r="GC5" s="274"/>
      <c r="GD5" s="274"/>
      <c r="GE5" s="274"/>
      <c r="GF5" s="274"/>
      <c r="GG5" s="274"/>
      <c r="GH5" s="274"/>
      <c r="GI5" s="274"/>
      <c r="GJ5" s="274"/>
      <c r="GK5" s="274"/>
      <c r="GL5" s="274"/>
      <c r="GM5" s="274"/>
      <c r="GN5" s="274"/>
      <c r="GO5" s="274"/>
      <c r="GP5" s="274"/>
      <c r="GQ5" s="274"/>
      <c r="GR5" s="274"/>
      <c r="GS5" s="274"/>
      <c r="GT5" s="274"/>
      <c r="GU5" s="274"/>
      <c r="GV5" s="274"/>
      <c r="GW5" s="274"/>
      <c r="GX5" s="274"/>
      <c r="GY5" s="274"/>
      <c r="GZ5" s="274"/>
      <c r="HA5" s="274"/>
      <c r="HB5" s="274"/>
      <c r="HC5" s="274"/>
      <c r="HD5" s="274"/>
      <c r="HE5" s="274"/>
      <c r="HF5" s="274"/>
      <c r="HG5" s="274"/>
      <c r="HH5" s="274"/>
      <c r="HI5" s="274"/>
      <c r="HJ5" s="274"/>
      <c r="HK5" s="274"/>
      <c r="HL5" s="274"/>
      <c r="HM5" s="274"/>
      <c r="HN5" s="274"/>
      <c r="HO5" s="274"/>
      <c r="HP5" s="274"/>
      <c r="HQ5" s="274"/>
      <c r="HR5" s="274"/>
      <c r="HS5" s="274"/>
      <c r="HT5" s="274"/>
      <c r="HU5" s="274"/>
      <c r="HV5" s="274"/>
      <c r="HW5" s="274"/>
      <c r="HX5" s="274"/>
      <c r="HY5" s="274"/>
      <c r="HZ5" s="274"/>
      <c r="IA5" s="274"/>
      <c r="IB5" s="274"/>
      <c r="IC5" s="274"/>
      <c r="ID5" s="274"/>
      <c r="IE5" s="274"/>
      <c r="IF5" s="274"/>
      <c r="IG5" s="274"/>
      <c r="IH5" s="274"/>
      <c r="II5" s="274"/>
      <c r="IJ5" s="274"/>
      <c r="IK5" s="274"/>
      <c r="IL5" s="274"/>
      <c r="IM5" s="274"/>
      <c r="IN5" s="274"/>
      <c r="IO5" s="274"/>
      <c r="IP5" s="274"/>
      <c r="IQ5" s="274"/>
      <c r="IR5" s="274"/>
      <c r="IS5" s="274"/>
      <c r="IT5" s="274"/>
      <c r="IU5" s="274"/>
      <c r="IV5" s="274"/>
    </row>
    <row r="6" spans="1:256" ht="30" customHeight="1" thickBot="1">
      <c r="A6" s="1638"/>
      <c r="B6" s="1639" t="s">
        <v>609</v>
      </c>
      <c r="C6" s="1640"/>
      <c r="D6" s="1636" t="s">
        <v>610</v>
      </c>
      <c r="E6" s="1643" t="s">
        <v>611</v>
      </c>
      <c r="F6" s="646" t="s">
        <v>612</v>
      </c>
      <c r="G6" s="1636" t="s">
        <v>613</v>
      </c>
      <c r="H6" s="648" t="s">
        <v>614</v>
      </c>
      <c r="I6" s="648" t="s">
        <v>615</v>
      </c>
      <c r="J6" s="648" t="s">
        <v>616</v>
      </c>
      <c r="K6" s="648" t="s">
        <v>617</v>
      </c>
      <c r="L6" s="1636" t="s">
        <v>618</v>
      </c>
      <c r="M6" s="648" t="s">
        <v>619</v>
      </c>
      <c r="N6" s="648" t="s">
        <v>620</v>
      </c>
      <c r="O6" s="1645" t="s">
        <v>621</v>
      </c>
      <c r="P6" s="1646"/>
      <c r="Q6" s="1636" t="s">
        <v>202</v>
      </c>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4"/>
      <c r="BO6" s="334"/>
      <c r="BP6" s="334"/>
      <c r="BQ6" s="334"/>
      <c r="BR6" s="334"/>
      <c r="BS6" s="334"/>
      <c r="BT6" s="334"/>
      <c r="BU6" s="334"/>
      <c r="BV6" s="334"/>
      <c r="BW6" s="334"/>
      <c r="BX6" s="334"/>
      <c r="BY6" s="334"/>
      <c r="BZ6" s="334"/>
      <c r="CA6" s="334"/>
      <c r="CB6" s="334"/>
      <c r="CC6" s="334"/>
      <c r="CD6" s="334"/>
      <c r="CE6" s="334"/>
      <c r="CF6" s="334"/>
      <c r="CG6" s="334"/>
      <c r="CH6" s="334"/>
      <c r="CI6" s="334"/>
      <c r="CJ6" s="334"/>
      <c r="CK6" s="334"/>
      <c r="CL6" s="334"/>
      <c r="CM6" s="334"/>
      <c r="CN6" s="334"/>
      <c r="CO6" s="334"/>
      <c r="CP6" s="334"/>
      <c r="CQ6" s="334"/>
      <c r="CR6" s="334"/>
      <c r="CS6" s="334"/>
      <c r="CT6" s="334"/>
      <c r="CU6" s="334"/>
      <c r="CV6" s="334"/>
      <c r="CW6" s="334"/>
      <c r="CX6" s="334"/>
      <c r="CY6" s="334"/>
      <c r="CZ6" s="334"/>
      <c r="DA6" s="334"/>
      <c r="DB6" s="334"/>
      <c r="DC6" s="334"/>
      <c r="DD6" s="334"/>
      <c r="DE6" s="334"/>
      <c r="DF6" s="334"/>
      <c r="DG6" s="334"/>
      <c r="DH6" s="334"/>
      <c r="DI6" s="334"/>
      <c r="DJ6" s="334"/>
      <c r="DK6" s="334"/>
      <c r="DL6" s="334"/>
      <c r="DM6" s="334"/>
      <c r="DN6" s="334"/>
      <c r="DO6" s="334"/>
      <c r="DP6" s="334"/>
      <c r="DQ6" s="334"/>
      <c r="DR6" s="334"/>
      <c r="DS6" s="334"/>
      <c r="DT6" s="334"/>
      <c r="DU6" s="334"/>
      <c r="DV6" s="334"/>
      <c r="DW6" s="334"/>
      <c r="DX6" s="334"/>
      <c r="DY6" s="334"/>
      <c r="DZ6" s="334"/>
      <c r="EA6" s="334"/>
      <c r="EB6" s="334"/>
      <c r="EC6" s="334"/>
      <c r="ED6" s="334"/>
      <c r="EE6" s="334"/>
      <c r="EF6" s="334"/>
      <c r="EG6" s="334"/>
      <c r="EH6" s="334"/>
      <c r="EI6" s="334"/>
      <c r="EJ6" s="334"/>
      <c r="EK6" s="334"/>
      <c r="EL6" s="334"/>
      <c r="EM6" s="334"/>
      <c r="EN6" s="334"/>
      <c r="EO6" s="334"/>
      <c r="EP6" s="334"/>
      <c r="EQ6" s="334"/>
      <c r="ER6" s="334"/>
      <c r="ES6" s="334"/>
      <c r="ET6" s="334"/>
      <c r="EU6" s="334"/>
      <c r="EV6" s="334"/>
      <c r="EW6" s="334"/>
      <c r="EX6" s="334"/>
      <c r="EY6" s="334"/>
      <c r="EZ6" s="334"/>
      <c r="FA6" s="334"/>
      <c r="FB6" s="334"/>
      <c r="FC6" s="334"/>
      <c r="FD6" s="334"/>
      <c r="FE6" s="334"/>
      <c r="FF6" s="334"/>
      <c r="FG6" s="334"/>
      <c r="FH6" s="334"/>
      <c r="FI6" s="334"/>
      <c r="FJ6" s="334"/>
      <c r="FK6" s="334"/>
      <c r="FL6" s="334"/>
      <c r="FM6" s="334"/>
      <c r="FN6" s="334"/>
      <c r="FO6" s="334"/>
      <c r="FP6" s="334"/>
      <c r="FQ6" s="334"/>
      <c r="FR6" s="334"/>
      <c r="FS6" s="334"/>
      <c r="FT6" s="334"/>
      <c r="FU6" s="334"/>
      <c r="FV6" s="334"/>
      <c r="FW6" s="334"/>
      <c r="FX6" s="334"/>
      <c r="FY6" s="334"/>
      <c r="FZ6" s="334"/>
      <c r="GA6" s="334"/>
      <c r="GB6" s="334"/>
      <c r="GC6" s="334"/>
      <c r="GD6" s="334"/>
      <c r="GE6" s="334"/>
      <c r="GF6" s="334"/>
      <c r="GG6" s="334"/>
      <c r="GH6" s="334"/>
      <c r="GI6" s="334"/>
      <c r="GJ6" s="334"/>
      <c r="GK6" s="334"/>
      <c r="GL6" s="334"/>
      <c r="GM6" s="334"/>
      <c r="GN6" s="334"/>
      <c r="GO6" s="334"/>
      <c r="GP6" s="334"/>
      <c r="GQ6" s="334"/>
      <c r="GR6" s="334"/>
      <c r="GS6" s="334"/>
      <c r="GT6" s="334"/>
      <c r="GU6" s="334"/>
      <c r="GV6" s="334"/>
      <c r="GW6" s="334"/>
      <c r="GX6" s="334"/>
      <c r="GY6" s="334"/>
      <c r="GZ6" s="334"/>
      <c r="HA6" s="334"/>
      <c r="HB6" s="334"/>
      <c r="HC6" s="334"/>
      <c r="HD6" s="334"/>
      <c r="HE6" s="334"/>
      <c r="HF6" s="334"/>
      <c r="HG6" s="334"/>
      <c r="HH6" s="334"/>
      <c r="HI6" s="334"/>
      <c r="HJ6" s="334"/>
      <c r="HK6" s="334"/>
      <c r="HL6" s="334"/>
      <c r="HM6" s="334"/>
      <c r="HN6" s="334"/>
      <c r="HO6" s="334"/>
      <c r="HP6" s="334"/>
      <c r="HQ6" s="334"/>
      <c r="HR6" s="334"/>
      <c r="HS6" s="334"/>
      <c r="HT6" s="334"/>
      <c r="HU6" s="334"/>
      <c r="HV6" s="334"/>
      <c r="HW6" s="334"/>
      <c r="HX6" s="334"/>
      <c r="HY6" s="334"/>
      <c r="HZ6" s="334"/>
      <c r="IA6" s="334"/>
      <c r="IB6" s="334"/>
      <c r="IC6" s="334"/>
      <c r="ID6" s="334"/>
      <c r="IE6" s="334"/>
      <c r="IF6" s="334"/>
      <c r="IG6" s="334"/>
      <c r="IH6" s="334"/>
      <c r="II6" s="334"/>
      <c r="IJ6" s="334"/>
      <c r="IK6" s="334"/>
      <c r="IL6" s="334"/>
      <c r="IM6" s="334"/>
      <c r="IN6" s="334"/>
      <c r="IO6" s="334"/>
      <c r="IP6" s="334"/>
      <c r="IQ6" s="334"/>
      <c r="IR6" s="334"/>
      <c r="IS6" s="334"/>
      <c r="IT6" s="334"/>
      <c r="IU6" s="334"/>
      <c r="IV6" s="334"/>
    </row>
    <row r="7" spans="1:256" ht="30" customHeight="1" thickBot="1">
      <c r="A7" s="1638"/>
      <c r="B7" s="1641"/>
      <c r="C7" s="1642"/>
      <c r="D7" s="1637"/>
      <c r="E7" s="1644"/>
      <c r="F7" s="647" t="s">
        <v>622</v>
      </c>
      <c r="G7" s="1637"/>
      <c r="H7" s="649" t="s">
        <v>623</v>
      </c>
      <c r="I7" s="649" t="s">
        <v>624</v>
      </c>
      <c r="J7" s="649" t="s">
        <v>625</v>
      </c>
      <c r="K7" s="649" t="s">
        <v>626</v>
      </c>
      <c r="L7" s="1637"/>
      <c r="M7" s="649" t="s">
        <v>627</v>
      </c>
      <c r="N7" s="649" t="s">
        <v>628</v>
      </c>
      <c r="O7" s="634" t="s">
        <v>629</v>
      </c>
      <c r="P7" s="634" t="s">
        <v>630</v>
      </c>
      <c r="Q7" s="1637"/>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334"/>
      <c r="BR7" s="334"/>
      <c r="BS7" s="334"/>
      <c r="BT7" s="334"/>
      <c r="BU7" s="334"/>
      <c r="BV7" s="334"/>
      <c r="BW7" s="334"/>
      <c r="BX7" s="334"/>
      <c r="BY7" s="334"/>
      <c r="BZ7" s="334"/>
      <c r="CA7" s="334"/>
      <c r="CB7" s="334"/>
      <c r="CC7" s="334"/>
      <c r="CD7" s="334"/>
      <c r="CE7" s="334"/>
      <c r="CF7" s="334"/>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4"/>
      <c r="DF7" s="334"/>
      <c r="DG7" s="334"/>
      <c r="DH7" s="334"/>
      <c r="DI7" s="334"/>
      <c r="DJ7" s="334"/>
      <c r="DK7" s="334"/>
      <c r="DL7" s="334"/>
      <c r="DM7" s="334"/>
      <c r="DN7" s="334"/>
      <c r="DO7" s="334"/>
      <c r="DP7" s="334"/>
      <c r="DQ7" s="334"/>
      <c r="DR7" s="334"/>
      <c r="DS7" s="334"/>
      <c r="DT7" s="334"/>
      <c r="DU7" s="334"/>
      <c r="DV7" s="334"/>
      <c r="DW7" s="334"/>
      <c r="DX7" s="334"/>
      <c r="DY7" s="334"/>
      <c r="DZ7" s="334"/>
      <c r="EA7" s="334"/>
      <c r="EB7" s="334"/>
      <c r="EC7" s="334"/>
      <c r="ED7" s="334"/>
      <c r="EE7" s="334"/>
      <c r="EF7" s="334"/>
      <c r="EG7" s="334"/>
      <c r="EH7" s="334"/>
      <c r="EI7" s="334"/>
      <c r="EJ7" s="334"/>
      <c r="EK7" s="334"/>
      <c r="EL7" s="334"/>
      <c r="EM7" s="334"/>
      <c r="EN7" s="334"/>
      <c r="EO7" s="334"/>
      <c r="EP7" s="334"/>
      <c r="EQ7" s="334"/>
      <c r="ER7" s="334"/>
      <c r="ES7" s="334"/>
      <c r="ET7" s="334"/>
      <c r="EU7" s="334"/>
      <c r="EV7" s="334"/>
      <c r="EW7" s="334"/>
      <c r="EX7" s="334"/>
      <c r="EY7" s="334"/>
      <c r="EZ7" s="334"/>
      <c r="FA7" s="334"/>
      <c r="FB7" s="334"/>
      <c r="FC7" s="334"/>
      <c r="FD7" s="334"/>
      <c r="FE7" s="334"/>
      <c r="FF7" s="334"/>
      <c r="FG7" s="334"/>
      <c r="FH7" s="334"/>
      <c r="FI7" s="334"/>
      <c r="FJ7" s="334"/>
      <c r="FK7" s="334"/>
      <c r="FL7" s="334"/>
      <c r="FM7" s="334"/>
      <c r="FN7" s="334"/>
      <c r="FO7" s="334"/>
      <c r="FP7" s="334"/>
      <c r="FQ7" s="334"/>
      <c r="FR7" s="334"/>
      <c r="FS7" s="334"/>
      <c r="FT7" s="334"/>
      <c r="FU7" s="334"/>
      <c r="FV7" s="334"/>
      <c r="FW7" s="334"/>
      <c r="FX7" s="334"/>
      <c r="FY7" s="334"/>
      <c r="FZ7" s="334"/>
      <c r="GA7" s="334"/>
      <c r="GB7" s="334"/>
      <c r="GC7" s="334"/>
      <c r="GD7" s="334"/>
      <c r="GE7" s="334"/>
      <c r="GF7" s="334"/>
      <c r="GG7" s="334"/>
      <c r="GH7" s="334"/>
      <c r="GI7" s="334"/>
      <c r="GJ7" s="334"/>
      <c r="GK7" s="334"/>
      <c r="GL7" s="334"/>
      <c r="GM7" s="334"/>
      <c r="GN7" s="334"/>
      <c r="GO7" s="334"/>
      <c r="GP7" s="334"/>
      <c r="GQ7" s="334"/>
      <c r="GR7" s="334"/>
      <c r="GS7" s="334"/>
      <c r="GT7" s="334"/>
      <c r="GU7" s="334"/>
      <c r="GV7" s="334"/>
      <c r="GW7" s="334"/>
      <c r="GX7" s="334"/>
      <c r="GY7" s="334"/>
      <c r="GZ7" s="334"/>
      <c r="HA7" s="334"/>
      <c r="HB7" s="334"/>
      <c r="HC7" s="334"/>
      <c r="HD7" s="334"/>
      <c r="HE7" s="334"/>
      <c r="HF7" s="334"/>
      <c r="HG7" s="334"/>
      <c r="HH7" s="334"/>
      <c r="HI7" s="334"/>
      <c r="HJ7" s="334"/>
      <c r="HK7" s="334"/>
      <c r="HL7" s="334"/>
      <c r="HM7" s="334"/>
      <c r="HN7" s="334"/>
      <c r="HO7" s="334"/>
      <c r="HP7" s="334"/>
      <c r="HQ7" s="334"/>
      <c r="HR7" s="334"/>
      <c r="HS7" s="334"/>
      <c r="HT7" s="334"/>
      <c r="HU7" s="334"/>
      <c r="HV7" s="334"/>
      <c r="HW7" s="334"/>
      <c r="HX7" s="334"/>
      <c r="HY7" s="334"/>
      <c r="HZ7" s="334"/>
      <c r="IA7" s="334"/>
      <c r="IB7" s="334"/>
      <c r="IC7" s="334"/>
      <c r="ID7" s="334"/>
      <c r="IE7" s="334"/>
      <c r="IF7" s="334"/>
      <c r="IG7" s="334"/>
      <c r="IH7" s="334"/>
      <c r="II7" s="334"/>
      <c r="IJ7" s="334"/>
      <c r="IK7" s="334"/>
      <c r="IL7" s="334"/>
      <c r="IM7" s="334"/>
      <c r="IN7" s="334"/>
      <c r="IO7" s="334"/>
      <c r="IP7" s="334"/>
      <c r="IQ7" s="334"/>
      <c r="IR7" s="334"/>
      <c r="IS7" s="334"/>
      <c r="IT7" s="334"/>
      <c r="IU7" s="334"/>
      <c r="IV7" s="334"/>
    </row>
    <row r="8" spans="1:17" ht="24" customHeight="1">
      <c r="A8" s="633">
        <v>1</v>
      </c>
      <c r="B8" s="762" t="s">
        <v>631</v>
      </c>
      <c r="C8" s="317" t="s">
        <v>632</v>
      </c>
      <c r="D8" s="341"/>
      <c r="E8" s="341"/>
      <c r="F8" s="341"/>
      <c r="G8" s="341"/>
      <c r="H8" s="341"/>
      <c r="I8" s="341"/>
      <c r="J8" s="341"/>
      <c r="K8" s="341"/>
      <c r="L8" s="341"/>
      <c r="M8" s="341"/>
      <c r="N8" s="341"/>
      <c r="O8" s="341">
        <v>2000</v>
      </c>
      <c r="P8" s="341">
        <v>452</v>
      </c>
      <c r="Q8" s="635">
        <f>SUM(D8:P8)</f>
        <v>2452</v>
      </c>
    </row>
    <row r="9" spans="1:17" ht="17.25">
      <c r="A9" s="633">
        <v>2</v>
      </c>
      <c r="B9" s="762"/>
      <c r="C9" s="317" t="s">
        <v>1109</v>
      </c>
      <c r="D9" s="341"/>
      <c r="E9" s="341">
        <v>586</v>
      </c>
      <c r="F9" s="341"/>
      <c r="G9" s="341"/>
      <c r="H9" s="341"/>
      <c r="I9" s="341">
        <v>316</v>
      </c>
      <c r="J9" s="341"/>
      <c r="K9" s="341">
        <v>50</v>
      </c>
      <c r="L9" s="341"/>
      <c r="M9" s="341">
        <v>590</v>
      </c>
      <c r="N9" s="341">
        <v>830</v>
      </c>
      <c r="O9" s="341">
        <v>80</v>
      </c>
      <c r="P9" s="341">
        <v>0</v>
      </c>
      <c r="Q9" s="635">
        <f>SUM(D9:P9)</f>
        <v>2452</v>
      </c>
    </row>
    <row r="10" spans="1:256" ht="17.25">
      <c r="A10" s="633">
        <v>3</v>
      </c>
      <c r="B10" s="763"/>
      <c r="C10" s="319" t="s">
        <v>633</v>
      </c>
      <c r="D10" s="636"/>
      <c r="E10" s="636"/>
      <c r="F10" s="636"/>
      <c r="G10" s="636"/>
      <c r="H10" s="636"/>
      <c r="I10" s="636"/>
      <c r="J10" s="636"/>
      <c r="K10" s="636"/>
      <c r="L10" s="636"/>
      <c r="M10" s="636"/>
      <c r="N10" s="636"/>
      <c r="O10" s="636"/>
      <c r="P10" s="636"/>
      <c r="Q10" s="637">
        <f aca="true" t="shared" si="0" ref="Q10:Q55">SUM(D10:P10)</f>
        <v>0</v>
      </c>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19"/>
      <c r="DE10" s="319"/>
      <c r="DF10" s="319"/>
      <c r="DG10" s="319"/>
      <c r="DH10" s="319"/>
      <c r="DI10" s="319"/>
      <c r="DJ10" s="319"/>
      <c r="DK10" s="319"/>
      <c r="DL10" s="319"/>
      <c r="DM10" s="319"/>
      <c r="DN10" s="319"/>
      <c r="DO10" s="319"/>
      <c r="DP10" s="319"/>
      <c r="DQ10" s="319"/>
      <c r="DR10" s="319"/>
      <c r="DS10" s="319"/>
      <c r="DT10" s="319"/>
      <c r="DU10" s="319"/>
      <c r="DV10" s="319"/>
      <c r="DW10" s="319"/>
      <c r="DX10" s="319"/>
      <c r="DY10" s="319"/>
      <c r="DZ10" s="319"/>
      <c r="EA10" s="319"/>
      <c r="EB10" s="319"/>
      <c r="EC10" s="319"/>
      <c r="ED10" s="319"/>
      <c r="EE10" s="319"/>
      <c r="EF10" s="319"/>
      <c r="EG10" s="319"/>
      <c r="EH10" s="319"/>
      <c r="EI10" s="319"/>
      <c r="EJ10" s="319"/>
      <c r="EK10" s="319"/>
      <c r="EL10" s="319"/>
      <c r="EM10" s="319"/>
      <c r="EN10" s="319"/>
      <c r="EO10" s="319"/>
      <c r="EP10" s="319"/>
      <c r="EQ10" s="319"/>
      <c r="ER10" s="319"/>
      <c r="ES10" s="319"/>
      <c r="ET10" s="319"/>
      <c r="EU10" s="319"/>
      <c r="EV10" s="319"/>
      <c r="EW10" s="319"/>
      <c r="EX10" s="319"/>
      <c r="EY10" s="319"/>
      <c r="EZ10" s="319"/>
      <c r="FA10" s="319"/>
      <c r="FB10" s="319"/>
      <c r="FC10" s="319"/>
      <c r="FD10" s="319"/>
      <c r="FE10" s="319"/>
      <c r="FF10" s="319"/>
      <c r="FG10" s="319"/>
      <c r="FH10" s="319"/>
      <c r="FI10" s="319"/>
      <c r="FJ10" s="319"/>
      <c r="FK10" s="319"/>
      <c r="FL10" s="319"/>
      <c r="FM10" s="319"/>
      <c r="FN10" s="319"/>
      <c r="FO10" s="319"/>
      <c r="FP10" s="319"/>
      <c r="FQ10" s="319"/>
      <c r="FR10" s="319"/>
      <c r="FS10" s="319"/>
      <c r="FT10" s="319"/>
      <c r="FU10" s="319"/>
      <c r="FV10" s="319"/>
      <c r="FW10" s="319"/>
      <c r="FX10" s="319"/>
      <c r="FY10" s="319"/>
      <c r="FZ10" s="319"/>
      <c r="GA10" s="319"/>
      <c r="GB10" s="319"/>
      <c r="GC10" s="319"/>
      <c r="GD10" s="319"/>
      <c r="GE10" s="319"/>
      <c r="GF10" s="319"/>
      <c r="GG10" s="319"/>
      <c r="GH10" s="319"/>
      <c r="GI10" s="319"/>
      <c r="GJ10" s="319"/>
      <c r="GK10" s="319"/>
      <c r="GL10" s="319"/>
      <c r="GM10" s="319"/>
      <c r="GN10" s="319"/>
      <c r="GO10" s="319"/>
      <c r="GP10" s="319"/>
      <c r="GQ10" s="319"/>
      <c r="GR10" s="319"/>
      <c r="GS10" s="319"/>
      <c r="GT10" s="319"/>
      <c r="GU10" s="319"/>
      <c r="GV10" s="319"/>
      <c r="GW10" s="319"/>
      <c r="GX10" s="319"/>
      <c r="GY10" s="319"/>
      <c r="GZ10" s="319"/>
      <c r="HA10" s="319"/>
      <c r="HB10" s="319"/>
      <c r="HC10" s="319"/>
      <c r="HD10" s="319"/>
      <c r="HE10" s="319"/>
      <c r="HF10" s="319"/>
      <c r="HG10" s="319"/>
      <c r="HH10" s="319"/>
      <c r="HI10" s="319"/>
      <c r="HJ10" s="319"/>
      <c r="HK10" s="319"/>
      <c r="HL10" s="319"/>
      <c r="HM10" s="319"/>
      <c r="HN10" s="319"/>
      <c r="HO10" s="319"/>
      <c r="HP10" s="319"/>
      <c r="HQ10" s="319"/>
      <c r="HR10" s="319"/>
      <c r="HS10" s="319"/>
      <c r="HT10" s="319"/>
      <c r="HU10" s="319"/>
      <c r="HV10" s="319"/>
      <c r="HW10" s="319"/>
      <c r="HX10" s="319"/>
      <c r="HY10" s="319"/>
      <c r="HZ10" s="319"/>
      <c r="IA10" s="319"/>
      <c r="IB10" s="319"/>
      <c r="IC10" s="319"/>
      <c r="ID10" s="319"/>
      <c r="IE10" s="319"/>
      <c r="IF10" s="319"/>
      <c r="IG10" s="319"/>
      <c r="IH10" s="319"/>
      <c r="II10" s="319"/>
      <c r="IJ10" s="319"/>
      <c r="IK10" s="319"/>
      <c r="IL10" s="319"/>
      <c r="IM10" s="319"/>
      <c r="IN10" s="319"/>
      <c r="IO10" s="319"/>
      <c r="IP10" s="319"/>
      <c r="IQ10" s="319"/>
      <c r="IR10" s="319"/>
      <c r="IS10" s="319"/>
      <c r="IT10" s="319"/>
      <c r="IU10" s="319"/>
      <c r="IV10" s="319"/>
    </row>
    <row r="11" spans="1:256" ht="17.25">
      <c r="A11" s="633">
        <v>4</v>
      </c>
      <c r="B11" s="762"/>
      <c r="C11" s="764" t="s">
        <v>1192</v>
      </c>
      <c r="D11" s="638">
        <f>SUM(D9:D10)</f>
        <v>0</v>
      </c>
      <c r="E11" s="638">
        <f aca="true" t="shared" si="1" ref="E11:P11">SUM(E9:E10)</f>
        <v>586</v>
      </c>
      <c r="F11" s="638">
        <f t="shared" si="1"/>
        <v>0</v>
      </c>
      <c r="G11" s="638">
        <f t="shared" si="1"/>
        <v>0</v>
      </c>
      <c r="H11" s="638">
        <f t="shared" si="1"/>
        <v>0</v>
      </c>
      <c r="I11" s="638">
        <f t="shared" si="1"/>
        <v>316</v>
      </c>
      <c r="J11" s="638">
        <f t="shared" si="1"/>
        <v>0</v>
      </c>
      <c r="K11" s="638">
        <f t="shared" si="1"/>
        <v>50</v>
      </c>
      <c r="L11" s="638">
        <f t="shared" si="1"/>
        <v>0</v>
      </c>
      <c r="M11" s="638">
        <f t="shared" si="1"/>
        <v>590</v>
      </c>
      <c r="N11" s="638">
        <f t="shared" si="1"/>
        <v>830</v>
      </c>
      <c r="O11" s="638">
        <f t="shared" si="1"/>
        <v>80</v>
      </c>
      <c r="P11" s="638">
        <f t="shared" si="1"/>
        <v>0</v>
      </c>
      <c r="Q11" s="639">
        <f t="shared" si="0"/>
        <v>2452</v>
      </c>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4"/>
      <c r="BK11" s="334"/>
      <c r="BL11" s="334"/>
      <c r="BM11" s="334"/>
      <c r="BN11" s="334"/>
      <c r="BO11" s="334"/>
      <c r="BP11" s="334"/>
      <c r="BQ11" s="334"/>
      <c r="BR11" s="334"/>
      <c r="BS11" s="334"/>
      <c r="BT11" s="334"/>
      <c r="BU11" s="334"/>
      <c r="BV11" s="334"/>
      <c r="BW11" s="334"/>
      <c r="BX11" s="334"/>
      <c r="BY11" s="334"/>
      <c r="BZ11" s="334"/>
      <c r="CA11" s="334"/>
      <c r="CB11" s="334"/>
      <c r="CC11" s="334"/>
      <c r="CD11" s="334"/>
      <c r="CE11" s="334"/>
      <c r="CF11" s="334"/>
      <c r="CG11" s="334"/>
      <c r="CH11" s="334"/>
      <c r="CI11" s="334"/>
      <c r="CJ11" s="334"/>
      <c r="CK11" s="334"/>
      <c r="CL11" s="334"/>
      <c r="CM11" s="334"/>
      <c r="CN11" s="334"/>
      <c r="CO11" s="334"/>
      <c r="CP11" s="334"/>
      <c r="CQ11" s="334"/>
      <c r="CR11" s="334"/>
      <c r="CS11" s="334"/>
      <c r="CT11" s="334"/>
      <c r="CU11" s="334"/>
      <c r="CV11" s="334"/>
      <c r="CW11" s="334"/>
      <c r="CX11" s="334"/>
      <c r="CY11" s="334"/>
      <c r="CZ11" s="334"/>
      <c r="DA11" s="334"/>
      <c r="DB11" s="334"/>
      <c r="DC11" s="334"/>
      <c r="DD11" s="334"/>
      <c r="DE11" s="334"/>
      <c r="DF11" s="334"/>
      <c r="DG11" s="334"/>
      <c r="DH11" s="334"/>
      <c r="DI11" s="334"/>
      <c r="DJ11" s="334"/>
      <c r="DK11" s="334"/>
      <c r="DL11" s="334"/>
      <c r="DM11" s="334"/>
      <c r="DN11" s="334"/>
      <c r="DO11" s="334"/>
      <c r="DP11" s="334"/>
      <c r="DQ11" s="334"/>
      <c r="DR11" s="334"/>
      <c r="DS11" s="334"/>
      <c r="DT11" s="334"/>
      <c r="DU11" s="334"/>
      <c r="DV11" s="334"/>
      <c r="DW11" s="334"/>
      <c r="DX11" s="334"/>
      <c r="DY11" s="334"/>
      <c r="DZ11" s="334"/>
      <c r="EA11" s="334"/>
      <c r="EB11" s="334"/>
      <c r="EC11" s="334"/>
      <c r="ED11" s="334"/>
      <c r="EE11" s="334"/>
      <c r="EF11" s="334"/>
      <c r="EG11" s="334"/>
      <c r="EH11" s="334"/>
      <c r="EI11" s="334"/>
      <c r="EJ11" s="334"/>
      <c r="EK11" s="334"/>
      <c r="EL11" s="334"/>
      <c r="EM11" s="334"/>
      <c r="EN11" s="334"/>
      <c r="EO11" s="334"/>
      <c r="EP11" s="334"/>
      <c r="EQ11" s="334"/>
      <c r="ER11" s="334"/>
      <c r="ES11" s="334"/>
      <c r="ET11" s="334"/>
      <c r="EU11" s="334"/>
      <c r="EV11" s="334"/>
      <c r="EW11" s="334"/>
      <c r="EX11" s="334"/>
      <c r="EY11" s="334"/>
      <c r="EZ11" s="334"/>
      <c r="FA11" s="334"/>
      <c r="FB11" s="334"/>
      <c r="FC11" s="334"/>
      <c r="FD11" s="334"/>
      <c r="FE11" s="334"/>
      <c r="FF11" s="334"/>
      <c r="FG11" s="334"/>
      <c r="FH11" s="334"/>
      <c r="FI11" s="334"/>
      <c r="FJ11" s="334"/>
      <c r="FK11" s="334"/>
      <c r="FL11" s="334"/>
      <c r="FM11" s="334"/>
      <c r="FN11" s="334"/>
      <c r="FO11" s="334"/>
      <c r="FP11" s="334"/>
      <c r="FQ11" s="334"/>
      <c r="FR11" s="334"/>
      <c r="FS11" s="334"/>
      <c r="FT11" s="334"/>
      <c r="FU11" s="334"/>
      <c r="FV11" s="334"/>
      <c r="FW11" s="334"/>
      <c r="FX11" s="334"/>
      <c r="FY11" s="334"/>
      <c r="FZ11" s="334"/>
      <c r="GA11" s="334"/>
      <c r="GB11" s="334"/>
      <c r="GC11" s="334"/>
      <c r="GD11" s="334"/>
      <c r="GE11" s="334"/>
      <c r="GF11" s="334"/>
      <c r="GG11" s="334"/>
      <c r="GH11" s="334"/>
      <c r="GI11" s="334"/>
      <c r="GJ11" s="334"/>
      <c r="GK11" s="334"/>
      <c r="GL11" s="334"/>
      <c r="GM11" s="334"/>
      <c r="GN11" s="334"/>
      <c r="GO11" s="334"/>
      <c r="GP11" s="334"/>
      <c r="GQ11" s="334"/>
      <c r="GR11" s="334"/>
      <c r="GS11" s="334"/>
      <c r="GT11" s="334"/>
      <c r="GU11" s="334"/>
      <c r="GV11" s="334"/>
      <c r="GW11" s="334"/>
      <c r="GX11" s="334"/>
      <c r="GY11" s="334"/>
      <c r="GZ11" s="334"/>
      <c r="HA11" s="334"/>
      <c r="HB11" s="334"/>
      <c r="HC11" s="334"/>
      <c r="HD11" s="334"/>
      <c r="HE11" s="334"/>
      <c r="HF11" s="334"/>
      <c r="HG11" s="334"/>
      <c r="HH11" s="334"/>
      <c r="HI11" s="334"/>
      <c r="HJ11" s="334"/>
      <c r="HK11" s="334"/>
      <c r="HL11" s="334"/>
      <c r="HM11" s="334"/>
      <c r="HN11" s="334"/>
      <c r="HO11" s="334"/>
      <c r="HP11" s="334"/>
      <c r="HQ11" s="334"/>
      <c r="HR11" s="334"/>
      <c r="HS11" s="334"/>
      <c r="HT11" s="334"/>
      <c r="HU11" s="334"/>
      <c r="HV11" s="334"/>
      <c r="HW11" s="334"/>
      <c r="HX11" s="334"/>
      <c r="HY11" s="334"/>
      <c r="HZ11" s="334"/>
      <c r="IA11" s="334"/>
      <c r="IB11" s="334"/>
      <c r="IC11" s="334"/>
      <c r="ID11" s="334"/>
      <c r="IE11" s="334"/>
      <c r="IF11" s="334"/>
      <c r="IG11" s="334"/>
      <c r="IH11" s="334"/>
      <c r="II11" s="334"/>
      <c r="IJ11" s="334"/>
      <c r="IK11" s="334"/>
      <c r="IL11" s="334"/>
      <c r="IM11" s="334"/>
      <c r="IN11" s="334"/>
      <c r="IO11" s="334"/>
      <c r="IP11" s="334"/>
      <c r="IQ11" s="334"/>
      <c r="IR11" s="334"/>
      <c r="IS11" s="334"/>
      <c r="IT11" s="334"/>
      <c r="IU11" s="334"/>
      <c r="IV11" s="334"/>
    </row>
    <row r="12" spans="1:17" ht="24" customHeight="1">
      <c r="A12" s="633">
        <v>5</v>
      </c>
      <c r="B12" s="762" t="s">
        <v>210</v>
      </c>
      <c r="C12" s="317" t="s">
        <v>632</v>
      </c>
      <c r="D12" s="341">
        <v>642</v>
      </c>
      <c r="E12" s="341"/>
      <c r="F12" s="341"/>
      <c r="G12" s="341"/>
      <c r="H12" s="341"/>
      <c r="I12" s="341"/>
      <c r="J12" s="341"/>
      <c r="K12" s="341"/>
      <c r="L12" s="341"/>
      <c r="M12" s="341"/>
      <c r="N12" s="341"/>
      <c r="O12" s="341">
        <v>2000</v>
      </c>
      <c r="P12" s="341">
        <v>495</v>
      </c>
      <c r="Q12" s="635">
        <f t="shared" si="0"/>
        <v>3137</v>
      </c>
    </row>
    <row r="13" spans="1:17" ht="17.25">
      <c r="A13" s="633">
        <v>6</v>
      </c>
      <c r="B13" s="762"/>
      <c r="C13" s="317" t="s">
        <v>1109</v>
      </c>
      <c r="D13" s="341">
        <v>642</v>
      </c>
      <c r="E13" s="341"/>
      <c r="F13" s="341"/>
      <c r="G13" s="341">
        <v>150</v>
      </c>
      <c r="H13" s="341"/>
      <c r="I13" s="341">
        <v>70</v>
      </c>
      <c r="J13" s="341"/>
      <c r="K13" s="341"/>
      <c r="L13" s="341"/>
      <c r="M13" s="341">
        <v>550</v>
      </c>
      <c r="N13" s="341">
        <v>300</v>
      </c>
      <c r="O13" s="341">
        <v>1425</v>
      </c>
      <c r="P13" s="341">
        <v>0</v>
      </c>
      <c r="Q13" s="635">
        <f t="shared" si="0"/>
        <v>3137</v>
      </c>
    </row>
    <row r="14" spans="1:256" ht="17.25">
      <c r="A14" s="633">
        <v>7</v>
      </c>
      <c r="B14" s="763"/>
      <c r="C14" s="319" t="s">
        <v>633</v>
      </c>
      <c r="D14" s="636"/>
      <c r="E14" s="636"/>
      <c r="F14" s="636"/>
      <c r="G14" s="636"/>
      <c r="H14" s="636">
        <v>25</v>
      </c>
      <c r="I14" s="636"/>
      <c r="J14" s="636"/>
      <c r="K14" s="636"/>
      <c r="L14" s="636"/>
      <c r="M14" s="636">
        <v>120</v>
      </c>
      <c r="N14" s="636"/>
      <c r="O14" s="636">
        <v>-145</v>
      </c>
      <c r="P14" s="341"/>
      <c r="Q14" s="637">
        <f t="shared" si="0"/>
        <v>0</v>
      </c>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19"/>
      <c r="DE14" s="319"/>
      <c r="DF14" s="319"/>
      <c r="DG14" s="319"/>
      <c r="DH14" s="319"/>
      <c r="DI14" s="319"/>
      <c r="DJ14" s="319"/>
      <c r="DK14" s="319"/>
      <c r="DL14" s="319"/>
      <c r="DM14" s="319"/>
      <c r="DN14" s="319"/>
      <c r="DO14" s="319"/>
      <c r="DP14" s="319"/>
      <c r="DQ14" s="319"/>
      <c r="DR14" s="319"/>
      <c r="DS14" s="319"/>
      <c r="DT14" s="319"/>
      <c r="DU14" s="319"/>
      <c r="DV14" s="319"/>
      <c r="DW14" s="319"/>
      <c r="DX14" s="319"/>
      <c r="DY14" s="319"/>
      <c r="DZ14" s="319"/>
      <c r="EA14" s="319"/>
      <c r="EB14" s="319"/>
      <c r="EC14" s="319"/>
      <c r="ED14" s="319"/>
      <c r="EE14" s="319"/>
      <c r="EF14" s="319"/>
      <c r="EG14" s="319"/>
      <c r="EH14" s="319"/>
      <c r="EI14" s="319"/>
      <c r="EJ14" s="319"/>
      <c r="EK14" s="319"/>
      <c r="EL14" s="319"/>
      <c r="EM14" s="319"/>
      <c r="EN14" s="319"/>
      <c r="EO14" s="319"/>
      <c r="EP14" s="319"/>
      <c r="EQ14" s="319"/>
      <c r="ER14" s="319"/>
      <c r="ES14" s="319"/>
      <c r="ET14" s="319"/>
      <c r="EU14" s="319"/>
      <c r="EV14" s="319"/>
      <c r="EW14" s="319"/>
      <c r="EX14" s="319"/>
      <c r="EY14" s="319"/>
      <c r="EZ14" s="319"/>
      <c r="FA14" s="319"/>
      <c r="FB14" s="319"/>
      <c r="FC14" s="319"/>
      <c r="FD14" s="319"/>
      <c r="FE14" s="319"/>
      <c r="FF14" s="319"/>
      <c r="FG14" s="319"/>
      <c r="FH14" s="319"/>
      <c r="FI14" s="319"/>
      <c r="FJ14" s="319"/>
      <c r="FK14" s="319"/>
      <c r="FL14" s="319"/>
      <c r="FM14" s="319"/>
      <c r="FN14" s="319"/>
      <c r="FO14" s="319"/>
      <c r="FP14" s="319"/>
      <c r="FQ14" s="319"/>
      <c r="FR14" s="319"/>
      <c r="FS14" s="319"/>
      <c r="FT14" s="319"/>
      <c r="FU14" s="319"/>
      <c r="FV14" s="319"/>
      <c r="FW14" s="319"/>
      <c r="FX14" s="319"/>
      <c r="FY14" s="319"/>
      <c r="FZ14" s="319"/>
      <c r="GA14" s="319"/>
      <c r="GB14" s="319"/>
      <c r="GC14" s="319"/>
      <c r="GD14" s="319"/>
      <c r="GE14" s="319"/>
      <c r="GF14" s="319"/>
      <c r="GG14" s="319"/>
      <c r="GH14" s="319"/>
      <c r="GI14" s="319"/>
      <c r="GJ14" s="319"/>
      <c r="GK14" s="319"/>
      <c r="GL14" s="319"/>
      <c r="GM14" s="319"/>
      <c r="GN14" s="319"/>
      <c r="GO14" s="319"/>
      <c r="GP14" s="319"/>
      <c r="GQ14" s="319"/>
      <c r="GR14" s="319"/>
      <c r="GS14" s="319"/>
      <c r="GT14" s="319"/>
      <c r="GU14" s="319"/>
      <c r="GV14" s="319"/>
      <c r="GW14" s="319"/>
      <c r="GX14" s="319"/>
      <c r="GY14" s="319"/>
      <c r="GZ14" s="319"/>
      <c r="HA14" s="319"/>
      <c r="HB14" s="319"/>
      <c r="HC14" s="319"/>
      <c r="HD14" s="319"/>
      <c r="HE14" s="319"/>
      <c r="HF14" s="319"/>
      <c r="HG14" s="319"/>
      <c r="HH14" s="319"/>
      <c r="HI14" s="319"/>
      <c r="HJ14" s="319"/>
      <c r="HK14" s="319"/>
      <c r="HL14" s="319"/>
      <c r="HM14" s="319"/>
      <c r="HN14" s="319"/>
      <c r="HO14" s="319"/>
      <c r="HP14" s="319"/>
      <c r="HQ14" s="319"/>
      <c r="HR14" s="319"/>
      <c r="HS14" s="319"/>
      <c r="HT14" s="319"/>
      <c r="HU14" s="319"/>
      <c r="HV14" s="319"/>
      <c r="HW14" s="319"/>
      <c r="HX14" s="319"/>
      <c r="HY14" s="319"/>
      <c r="HZ14" s="319"/>
      <c r="IA14" s="319"/>
      <c r="IB14" s="319"/>
      <c r="IC14" s="319"/>
      <c r="ID14" s="319"/>
      <c r="IE14" s="319"/>
      <c r="IF14" s="319"/>
      <c r="IG14" s="319"/>
      <c r="IH14" s="319"/>
      <c r="II14" s="319"/>
      <c r="IJ14" s="319"/>
      <c r="IK14" s="319"/>
      <c r="IL14" s="319"/>
      <c r="IM14" s="319"/>
      <c r="IN14" s="319"/>
      <c r="IO14" s="319"/>
      <c r="IP14" s="319"/>
      <c r="IQ14" s="319"/>
      <c r="IR14" s="319"/>
      <c r="IS14" s="319"/>
      <c r="IT14" s="319"/>
      <c r="IU14" s="319"/>
      <c r="IV14" s="319"/>
    </row>
    <row r="15" spans="1:256" ht="17.25">
      <c r="A15" s="633">
        <v>8</v>
      </c>
      <c r="B15" s="762"/>
      <c r="C15" s="764" t="s">
        <v>1192</v>
      </c>
      <c r="D15" s="638">
        <f>SUM(D13:D14)</f>
        <v>642</v>
      </c>
      <c r="E15" s="638">
        <f aca="true" t="shared" si="2" ref="E15:P15">SUM(E13:E14)</f>
        <v>0</v>
      </c>
      <c r="F15" s="638">
        <f t="shared" si="2"/>
        <v>0</v>
      </c>
      <c r="G15" s="638">
        <f t="shared" si="2"/>
        <v>150</v>
      </c>
      <c r="H15" s="638">
        <f t="shared" si="2"/>
        <v>25</v>
      </c>
      <c r="I15" s="638">
        <f t="shared" si="2"/>
        <v>70</v>
      </c>
      <c r="J15" s="638">
        <f t="shared" si="2"/>
        <v>0</v>
      </c>
      <c r="K15" s="638">
        <f t="shared" si="2"/>
        <v>0</v>
      </c>
      <c r="L15" s="638">
        <f t="shared" si="2"/>
        <v>0</v>
      </c>
      <c r="M15" s="638">
        <f t="shared" si="2"/>
        <v>670</v>
      </c>
      <c r="N15" s="638">
        <f t="shared" si="2"/>
        <v>300</v>
      </c>
      <c r="O15" s="638">
        <f t="shared" si="2"/>
        <v>1280</v>
      </c>
      <c r="P15" s="638">
        <f t="shared" si="2"/>
        <v>0</v>
      </c>
      <c r="Q15" s="639">
        <f t="shared" si="0"/>
        <v>3137</v>
      </c>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334"/>
      <c r="BG15" s="334"/>
      <c r="BH15" s="334"/>
      <c r="BI15" s="334"/>
      <c r="BJ15" s="334"/>
      <c r="BK15" s="334"/>
      <c r="BL15" s="334"/>
      <c r="BM15" s="334"/>
      <c r="BN15" s="334"/>
      <c r="BO15" s="334"/>
      <c r="BP15" s="334"/>
      <c r="BQ15" s="334"/>
      <c r="BR15" s="334"/>
      <c r="BS15" s="334"/>
      <c r="BT15" s="334"/>
      <c r="BU15" s="334"/>
      <c r="BV15" s="334"/>
      <c r="BW15" s="334"/>
      <c r="BX15" s="334"/>
      <c r="BY15" s="334"/>
      <c r="BZ15" s="334"/>
      <c r="CA15" s="334"/>
      <c r="CB15" s="334"/>
      <c r="CC15" s="334"/>
      <c r="CD15" s="334"/>
      <c r="CE15" s="334"/>
      <c r="CF15" s="334"/>
      <c r="CG15" s="334"/>
      <c r="CH15" s="334"/>
      <c r="CI15" s="334"/>
      <c r="CJ15" s="334"/>
      <c r="CK15" s="334"/>
      <c r="CL15" s="334"/>
      <c r="CM15" s="334"/>
      <c r="CN15" s="334"/>
      <c r="CO15" s="334"/>
      <c r="CP15" s="334"/>
      <c r="CQ15" s="334"/>
      <c r="CR15" s="334"/>
      <c r="CS15" s="334"/>
      <c r="CT15" s="334"/>
      <c r="CU15" s="334"/>
      <c r="CV15" s="334"/>
      <c r="CW15" s="334"/>
      <c r="CX15" s="334"/>
      <c r="CY15" s="334"/>
      <c r="CZ15" s="334"/>
      <c r="DA15" s="334"/>
      <c r="DB15" s="334"/>
      <c r="DC15" s="334"/>
      <c r="DD15" s="334"/>
      <c r="DE15" s="334"/>
      <c r="DF15" s="334"/>
      <c r="DG15" s="334"/>
      <c r="DH15" s="334"/>
      <c r="DI15" s="334"/>
      <c r="DJ15" s="334"/>
      <c r="DK15" s="334"/>
      <c r="DL15" s="334"/>
      <c r="DM15" s="334"/>
      <c r="DN15" s="334"/>
      <c r="DO15" s="334"/>
      <c r="DP15" s="334"/>
      <c r="DQ15" s="334"/>
      <c r="DR15" s="334"/>
      <c r="DS15" s="334"/>
      <c r="DT15" s="334"/>
      <c r="DU15" s="334"/>
      <c r="DV15" s="334"/>
      <c r="DW15" s="334"/>
      <c r="DX15" s="334"/>
      <c r="DY15" s="334"/>
      <c r="DZ15" s="334"/>
      <c r="EA15" s="334"/>
      <c r="EB15" s="334"/>
      <c r="EC15" s="334"/>
      <c r="ED15" s="334"/>
      <c r="EE15" s="334"/>
      <c r="EF15" s="334"/>
      <c r="EG15" s="334"/>
      <c r="EH15" s="334"/>
      <c r="EI15" s="334"/>
      <c r="EJ15" s="334"/>
      <c r="EK15" s="334"/>
      <c r="EL15" s="334"/>
      <c r="EM15" s="334"/>
      <c r="EN15" s="334"/>
      <c r="EO15" s="334"/>
      <c r="EP15" s="334"/>
      <c r="EQ15" s="334"/>
      <c r="ER15" s="334"/>
      <c r="ES15" s="334"/>
      <c r="ET15" s="334"/>
      <c r="EU15" s="334"/>
      <c r="EV15" s="334"/>
      <c r="EW15" s="334"/>
      <c r="EX15" s="334"/>
      <c r="EY15" s="334"/>
      <c r="EZ15" s="334"/>
      <c r="FA15" s="334"/>
      <c r="FB15" s="334"/>
      <c r="FC15" s="334"/>
      <c r="FD15" s="334"/>
      <c r="FE15" s="334"/>
      <c r="FF15" s="334"/>
      <c r="FG15" s="334"/>
      <c r="FH15" s="334"/>
      <c r="FI15" s="334"/>
      <c r="FJ15" s="334"/>
      <c r="FK15" s="334"/>
      <c r="FL15" s="334"/>
      <c r="FM15" s="334"/>
      <c r="FN15" s="334"/>
      <c r="FO15" s="334"/>
      <c r="FP15" s="334"/>
      <c r="FQ15" s="334"/>
      <c r="FR15" s="334"/>
      <c r="FS15" s="334"/>
      <c r="FT15" s="334"/>
      <c r="FU15" s="334"/>
      <c r="FV15" s="334"/>
      <c r="FW15" s="334"/>
      <c r="FX15" s="334"/>
      <c r="FY15" s="334"/>
      <c r="FZ15" s="334"/>
      <c r="GA15" s="334"/>
      <c r="GB15" s="334"/>
      <c r="GC15" s="334"/>
      <c r="GD15" s="334"/>
      <c r="GE15" s="334"/>
      <c r="GF15" s="334"/>
      <c r="GG15" s="334"/>
      <c r="GH15" s="334"/>
      <c r="GI15" s="334"/>
      <c r="GJ15" s="334"/>
      <c r="GK15" s="334"/>
      <c r="GL15" s="334"/>
      <c r="GM15" s="334"/>
      <c r="GN15" s="334"/>
      <c r="GO15" s="334"/>
      <c r="GP15" s="334"/>
      <c r="GQ15" s="334"/>
      <c r="GR15" s="334"/>
      <c r="GS15" s="334"/>
      <c r="GT15" s="334"/>
      <c r="GU15" s="334"/>
      <c r="GV15" s="334"/>
      <c r="GW15" s="334"/>
      <c r="GX15" s="334"/>
      <c r="GY15" s="334"/>
      <c r="GZ15" s="334"/>
      <c r="HA15" s="334"/>
      <c r="HB15" s="334"/>
      <c r="HC15" s="334"/>
      <c r="HD15" s="334"/>
      <c r="HE15" s="334"/>
      <c r="HF15" s="334"/>
      <c r="HG15" s="334"/>
      <c r="HH15" s="334"/>
      <c r="HI15" s="334"/>
      <c r="HJ15" s="334"/>
      <c r="HK15" s="334"/>
      <c r="HL15" s="334"/>
      <c r="HM15" s="334"/>
      <c r="HN15" s="334"/>
      <c r="HO15" s="334"/>
      <c r="HP15" s="334"/>
      <c r="HQ15" s="334"/>
      <c r="HR15" s="334"/>
      <c r="HS15" s="334"/>
      <c r="HT15" s="334"/>
      <c r="HU15" s="334"/>
      <c r="HV15" s="334"/>
      <c r="HW15" s="334"/>
      <c r="HX15" s="334"/>
      <c r="HY15" s="334"/>
      <c r="HZ15" s="334"/>
      <c r="IA15" s="334"/>
      <c r="IB15" s="334"/>
      <c r="IC15" s="334"/>
      <c r="ID15" s="334"/>
      <c r="IE15" s="334"/>
      <c r="IF15" s="334"/>
      <c r="IG15" s="334"/>
      <c r="IH15" s="334"/>
      <c r="II15" s="334"/>
      <c r="IJ15" s="334"/>
      <c r="IK15" s="334"/>
      <c r="IL15" s="334"/>
      <c r="IM15" s="334"/>
      <c r="IN15" s="334"/>
      <c r="IO15" s="334"/>
      <c r="IP15" s="334"/>
      <c r="IQ15" s="334"/>
      <c r="IR15" s="334"/>
      <c r="IS15" s="334"/>
      <c r="IT15" s="334"/>
      <c r="IU15" s="334"/>
      <c r="IV15" s="334"/>
    </row>
    <row r="16" spans="1:17" ht="24" customHeight="1">
      <c r="A16" s="633">
        <v>9</v>
      </c>
      <c r="B16" s="762" t="s">
        <v>634</v>
      </c>
      <c r="C16" s="317" t="s">
        <v>632</v>
      </c>
      <c r="D16" s="341"/>
      <c r="E16" s="341"/>
      <c r="F16" s="341"/>
      <c r="G16" s="341"/>
      <c r="H16" s="341"/>
      <c r="I16" s="341"/>
      <c r="J16" s="341"/>
      <c r="K16" s="341"/>
      <c r="L16" s="341"/>
      <c r="M16" s="341"/>
      <c r="N16" s="341"/>
      <c r="O16" s="341">
        <v>2000</v>
      </c>
      <c r="P16" s="341">
        <v>527</v>
      </c>
      <c r="Q16" s="635">
        <f t="shared" si="0"/>
        <v>2527</v>
      </c>
    </row>
    <row r="17" spans="1:17" ht="17.25">
      <c r="A17" s="633">
        <v>10</v>
      </c>
      <c r="B17" s="762"/>
      <c r="C17" s="317" t="s">
        <v>1109</v>
      </c>
      <c r="D17" s="341"/>
      <c r="E17" s="341"/>
      <c r="F17" s="341"/>
      <c r="G17" s="341">
        <v>200</v>
      </c>
      <c r="H17" s="341"/>
      <c r="I17" s="341">
        <v>420</v>
      </c>
      <c r="J17" s="341"/>
      <c r="K17" s="341"/>
      <c r="L17" s="341"/>
      <c r="M17" s="341">
        <v>810</v>
      </c>
      <c r="N17" s="341">
        <v>510</v>
      </c>
      <c r="O17" s="341">
        <v>587</v>
      </c>
      <c r="P17" s="341">
        <v>0</v>
      </c>
      <c r="Q17" s="635">
        <f t="shared" si="0"/>
        <v>2527</v>
      </c>
    </row>
    <row r="18" spans="1:256" ht="17.25">
      <c r="A18" s="633">
        <v>11</v>
      </c>
      <c r="B18" s="763"/>
      <c r="C18" s="319" t="s">
        <v>633</v>
      </c>
      <c r="D18" s="636"/>
      <c r="E18" s="636"/>
      <c r="F18" s="636"/>
      <c r="G18" s="636"/>
      <c r="H18" s="636"/>
      <c r="I18" s="636"/>
      <c r="J18" s="636"/>
      <c r="K18" s="636"/>
      <c r="L18" s="636"/>
      <c r="M18" s="636"/>
      <c r="N18" s="636"/>
      <c r="O18" s="636"/>
      <c r="P18" s="341"/>
      <c r="Q18" s="637">
        <f t="shared" si="0"/>
        <v>0</v>
      </c>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19"/>
      <c r="DE18" s="319"/>
      <c r="DF18" s="319"/>
      <c r="DG18" s="319"/>
      <c r="DH18" s="319"/>
      <c r="DI18" s="319"/>
      <c r="DJ18" s="319"/>
      <c r="DK18" s="319"/>
      <c r="DL18" s="319"/>
      <c r="DM18" s="319"/>
      <c r="DN18" s="319"/>
      <c r="DO18" s="319"/>
      <c r="DP18" s="319"/>
      <c r="DQ18" s="319"/>
      <c r="DR18" s="319"/>
      <c r="DS18" s="319"/>
      <c r="DT18" s="319"/>
      <c r="DU18" s="319"/>
      <c r="DV18" s="319"/>
      <c r="DW18" s="319"/>
      <c r="DX18" s="319"/>
      <c r="DY18" s="319"/>
      <c r="DZ18" s="319"/>
      <c r="EA18" s="319"/>
      <c r="EB18" s="319"/>
      <c r="EC18" s="319"/>
      <c r="ED18" s="319"/>
      <c r="EE18" s="319"/>
      <c r="EF18" s="319"/>
      <c r="EG18" s="319"/>
      <c r="EH18" s="319"/>
      <c r="EI18" s="319"/>
      <c r="EJ18" s="319"/>
      <c r="EK18" s="319"/>
      <c r="EL18" s="319"/>
      <c r="EM18" s="319"/>
      <c r="EN18" s="319"/>
      <c r="EO18" s="319"/>
      <c r="EP18" s="319"/>
      <c r="EQ18" s="319"/>
      <c r="ER18" s="319"/>
      <c r="ES18" s="319"/>
      <c r="ET18" s="319"/>
      <c r="EU18" s="319"/>
      <c r="EV18" s="319"/>
      <c r="EW18" s="319"/>
      <c r="EX18" s="319"/>
      <c r="EY18" s="319"/>
      <c r="EZ18" s="319"/>
      <c r="FA18" s="319"/>
      <c r="FB18" s="319"/>
      <c r="FC18" s="319"/>
      <c r="FD18" s="319"/>
      <c r="FE18" s="319"/>
      <c r="FF18" s="319"/>
      <c r="FG18" s="319"/>
      <c r="FH18" s="319"/>
      <c r="FI18" s="319"/>
      <c r="FJ18" s="319"/>
      <c r="FK18" s="319"/>
      <c r="FL18" s="319"/>
      <c r="FM18" s="319"/>
      <c r="FN18" s="319"/>
      <c r="FO18" s="319"/>
      <c r="FP18" s="319"/>
      <c r="FQ18" s="319"/>
      <c r="FR18" s="319"/>
      <c r="FS18" s="319"/>
      <c r="FT18" s="319"/>
      <c r="FU18" s="319"/>
      <c r="FV18" s="319"/>
      <c r="FW18" s="319"/>
      <c r="FX18" s="319"/>
      <c r="FY18" s="319"/>
      <c r="FZ18" s="319"/>
      <c r="GA18" s="319"/>
      <c r="GB18" s="319"/>
      <c r="GC18" s="319"/>
      <c r="GD18" s="319"/>
      <c r="GE18" s="319"/>
      <c r="GF18" s="319"/>
      <c r="GG18" s="319"/>
      <c r="GH18" s="319"/>
      <c r="GI18" s="319"/>
      <c r="GJ18" s="319"/>
      <c r="GK18" s="319"/>
      <c r="GL18" s="319"/>
      <c r="GM18" s="319"/>
      <c r="GN18" s="319"/>
      <c r="GO18" s="319"/>
      <c r="GP18" s="319"/>
      <c r="GQ18" s="319"/>
      <c r="GR18" s="319"/>
      <c r="GS18" s="319"/>
      <c r="GT18" s="319"/>
      <c r="GU18" s="319"/>
      <c r="GV18" s="319"/>
      <c r="GW18" s="319"/>
      <c r="GX18" s="319"/>
      <c r="GY18" s="319"/>
      <c r="GZ18" s="319"/>
      <c r="HA18" s="319"/>
      <c r="HB18" s="319"/>
      <c r="HC18" s="319"/>
      <c r="HD18" s="319"/>
      <c r="HE18" s="319"/>
      <c r="HF18" s="319"/>
      <c r="HG18" s="319"/>
      <c r="HH18" s="319"/>
      <c r="HI18" s="319"/>
      <c r="HJ18" s="319"/>
      <c r="HK18" s="319"/>
      <c r="HL18" s="319"/>
      <c r="HM18" s="319"/>
      <c r="HN18" s="319"/>
      <c r="HO18" s="319"/>
      <c r="HP18" s="319"/>
      <c r="HQ18" s="319"/>
      <c r="HR18" s="319"/>
      <c r="HS18" s="319"/>
      <c r="HT18" s="319"/>
      <c r="HU18" s="319"/>
      <c r="HV18" s="319"/>
      <c r="HW18" s="319"/>
      <c r="HX18" s="319"/>
      <c r="HY18" s="319"/>
      <c r="HZ18" s="319"/>
      <c r="IA18" s="319"/>
      <c r="IB18" s="319"/>
      <c r="IC18" s="319"/>
      <c r="ID18" s="319"/>
      <c r="IE18" s="319"/>
      <c r="IF18" s="319"/>
      <c r="IG18" s="319"/>
      <c r="IH18" s="319"/>
      <c r="II18" s="319"/>
      <c r="IJ18" s="319"/>
      <c r="IK18" s="319"/>
      <c r="IL18" s="319"/>
      <c r="IM18" s="319"/>
      <c r="IN18" s="319"/>
      <c r="IO18" s="319"/>
      <c r="IP18" s="319"/>
      <c r="IQ18" s="319"/>
      <c r="IR18" s="319"/>
      <c r="IS18" s="319"/>
      <c r="IT18" s="319"/>
      <c r="IU18" s="319"/>
      <c r="IV18" s="319"/>
    </row>
    <row r="19" spans="1:256" ht="17.25">
      <c r="A19" s="633">
        <v>12</v>
      </c>
      <c r="B19" s="762"/>
      <c r="C19" s="764" t="s">
        <v>1192</v>
      </c>
      <c r="D19" s="638">
        <f>SUM(D17:D18)</f>
        <v>0</v>
      </c>
      <c r="E19" s="638">
        <f aca="true" t="shared" si="3" ref="E19:P19">SUM(E17:E18)</f>
        <v>0</v>
      </c>
      <c r="F19" s="638">
        <f t="shared" si="3"/>
        <v>0</v>
      </c>
      <c r="G19" s="638">
        <f t="shared" si="3"/>
        <v>200</v>
      </c>
      <c r="H19" s="638">
        <f t="shared" si="3"/>
        <v>0</v>
      </c>
      <c r="I19" s="638">
        <f t="shared" si="3"/>
        <v>420</v>
      </c>
      <c r="J19" s="638">
        <f t="shared" si="3"/>
        <v>0</v>
      </c>
      <c r="K19" s="638">
        <f t="shared" si="3"/>
        <v>0</v>
      </c>
      <c r="L19" s="638">
        <f t="shared" si="3"/>
        <v>0</v>
      </c>
      <c r="M19" s="638">
        <f t="shared" si="3"/>
        <v>810</v>
      </c>
      <c r="N19" s="638">
        <f t="shared" si="3"/>
        <v>510</v>
      </c>
      <c r="O19" s="638">
        <f t="shared" si="3"/>
        <v>587</v>
      </c>
      <c r="P19" s="638">
        <f t="shared" si="3"/>
        <v>0</v>
      </c>
      <c r="Q19" s="639">
        <f t="shared" si="0"/>
        <v>2527</v>
      </c>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334"/>
      <c r="BS19" s="334"/>
      <c r="BT19" s="334"/>
      <c r="BU19" s="334"/>
      <c r="BV19" s="334"/>
      <c r="BW19" s="334"/>
      <c r="BX19" s="334"/>
      <c r="BY19" s="334"/>
      <c r="BZ19" s="334"/>
      <c r="CA19" s="334"/>
      <c r="CB19" s="334"/>
      <c r="CC19" s="334"/>
      <c r="CD19" s="334"/>
      <c r="CE19" s="334"/>
      <c r="CF19" s="334"/>
      <c r="CG19" s="334"/>
      <c r="CH19" s="334"/>
      <c r="CI19" s="334"/>
      <c r="CJ19" s="334"/>
      <c r="CK19" s="334"/>
      <c r="CL19" s="334"/>
      <c r="CM19" s="334"/>
      <c r="CN19" s="334"/>
      <c r="CO19" s="334"/>
      <c r="CP19" s="334"/>
      <c r="CQ19" s="334"/>
      <c r="CR19" s="334"/>
      <c r="CS19" s="334"/>
      <c r="CT19" s="334"/>
      <c r="CU19" s="334"/>
      <c r="CV19" s="334"/>
      <c r="CW19" s="334"/>
      <c r="CX19" s="334"/>
      <c r="CY19" s="334"/>
      <c r="CZ19" s="334"/>
      <c r="DA19" s="334"/>
      <c r="DB19" s="334"/>
      <c r="DC19" s="334"/>
      <c r="DD19" s="334"/>
      <c r="DE19" s="334"/>
      <c r="DF19" s="334"/>
      <c r="DG19" s="334"/>
      <c r="DH19" s="334"/>
      <c r="DI19" s="334"/>
      <c r="DJ19" s="334"/>
      <c r="DK19" s="334"/>
      <c r="DL19" s="334"/>
      <c r="DM19" s="334"/>
      <c r="DN19" s="334"/>
      <c r="DO19" s="334"/>
      <c r="DP19" s="334"/>
      <c r="DQ19" s="334"/>
      <c r="DR19" s="334"/>
      <c r="DS19" s="334"/>
      <c r="DT19" s="334"/>
      <c r="DU19" s="334"/>
      <c r="DV19" s="334"/>
      <c r="DW19" s="334"/>
      <c r="DX19" s="334"/>
      <c r="DY19" s="334"/>
      <c r="DZ19" s="334"/>
      <c r="EA19" s="334"/>
      <c r="EB19" s="334"/>
      <c r="EC19" s="334"/>
      <c r="ED19" s="334"/>
      <c r="EE19" s="334"/>
      <c r="EF19" s="334"/>
      <c r="EG19" s="334"/>
      <c r="EH19" s="334"/>
      <c r="EI19" s="334"/>
      <c r="EJ19" s="334"/>
      <c r="EK19" s="334"/>
      <c r="EL19" s="334"/>
      <c r="EM19" s="334"/>
      <c r="EN19" s="334"/>
      <c r="EO19" s="334"/>
      <c r="EP19" s="334"/>
      <c r="EQ19" s="334"/>
      <c r="ER19" s="334"/>
      <c r="ES19" s="334"/>
      <c r="ET19" s="334"/>
      <c r="EU19" s="334"/>
      <c r="EV19" s="334"/>
      <c r="EW19" s="334"/>
      <c r="EX19" s="334"/>
      <c r="EY19" s="334"/>
      <c r="EZ19" s="334"/>
      <c r="FA19" s="334"/>
      <c r="FB19" s="334"/>
      <c r="FC19" s="334"/>
      <c r="FD19" s="334"/>
      <c r="FE19" s="334"/>
      <c r="FF19" s="334"/>
      <c r="FG19" s="334"/>
      <c r="FH19" s="334"/>
      <c r="FI19" s="334"/>
      <c r="FJ19" s="334"/>
      <c r="FK19" s="334"/>
      <c r="FL19" s="334"/>
      <c r="FM19" s="334"/>
      <c r="FN19" s="334"/>
      <c r="FO19" s="334"/>
      <c r="FP19" s="334"/>
      <c r="FQ19" s="334"/>
      <c r="FR19" s="334"/>
      <c r="FS19" s="334"/>
      <c r="FT19" s="334"/>
      <c r="FU19" s="334"/>
      <c r="FV19" s="334"/>
      <c r="FW19" s="334"/>
      <c r="FX19" s="334"/>
      <c r="FY19" s="334"/>
      <c r="FZ19" s="334"/>
      <c r="GA19" s="334"/>
      <c r="GB19" s="334"/>
      <c r="GC19" s="334"/>
      <c r="GD19" s="334"/>
      <c r="GE19" s="334"/>
      <c r="GF19" s="334"/>
      <c r="GG19" s="334"/>
      <c r="GH19" s="334"/>
      <c r="GI19" s="334"/>
      <c r="GJ19" s="334"/>
      <c r="GK19" s="334"/>
      <c r="GL19" s="334"/>
      <c r="GM19" s="334"/>
      <c r="GN19" s="334"/>
      <c r="GO19" s="334"/>
      <c r="GP19" s="334"/>
      <c r="GQ19" s="334"/>
      <c r="GR19" s="334"/>
      <c r="GS19" s="334"/>
      <c r="GT19" s="334"/>
      <c r="GU19" s="334"/>
      <c r="GV19" s="334"/>
      <c r="GW19" s="334"/>
      <c r="GX19" s="334"/>
      <c r="GY19" s="334"/>
      <c r="GZ19" s="334"/>
      <c r="HA19" s="334"/>
      <c r="HB19" s="334"/>
      <c r="HC19" s="334"/>
      <c r="HD19" s="334"/>
      <c r="HE19" s="334"/>
      <c r="HF19" s="334"/>
      <c r="HG19" s="334"/>
      <c r="HH19" s="334"/>
      <c r="HI19" s="334"/>
      <c r="HJ19" s="334"/>
      <c r="HK19" s="334"/>
      <c r="HL19" s="334"/>
      <c r="HM19" s="334"/>
      <c r="HN19" s="334"/>
      <c r="HO19" s="334"/>
      <c r="HP19" s="334"/>
      <c r="HQ19" s="334"/>
      <c r="HR19" s="334"/>
      <c r="HS19" s="334"/>
      <c r="HT19" s="334"/>
      <c r="HU19" s="334"/>
      <c r="HV19" s="334"/>
      <c r="HW19" s="334"/>
      <c r="HX19" s="334"/>
      <c r="HY19" s="334"/>
      <c r="HZ19" s="334"/>
      <c r="IA19" s="334"/>
      <c r="IB19" s="334"/>
      <c r="IC19" s="334"/>
      <c r="ID19" s="334"/>
      <c r="IE19" s="334"/>
      <c r="IF19" s="334"/>
      <c r="IG19" s="334"/>
      <c r="IH19" s="334"/>
      <c r="II19" s="334"/>
      <c r="IJ19" s="334"/>
      <c r="IK19" s="334"/>
      <c r="IL19" s="334"/>
      <c r="IM19" s="334"/>
      <c r="IN19" s="334"/>
      <c r="IO19" s="334"/>
      <c r="IP19" s="334"/>
      <c r="IQ19" s="334"/>
      <c r="IR19" s="334"/>
      <c r="IS19" s="334"/>
      <c r="IT19" s="334"/>
      <c r="IU19" s="334"/>
      <c r="IV19" s="334"/>
    </row>
    <row r="20" spans="1:17" ht="24" customHeight="1">
      <c r="A20" s="633">
        <v>13</v>
      </c>
      <c r="B20" s="762" t="s">
        <v>635</v>
      </c>
      <c r="C20" s="317" t="s">
        <v>632</v>
      </c>
      <c r="D20" s="341">
        <v>642</v>
      </c>
      <c r="E20" s="341"/>
      <c r="F20" s="341"/>
      <c r="G20" s="341"/>
      <c r="H20" s="341"/>
      <c r="I20" s="341"/>
      <c r="J20" s="341"/>
      <c r="K20" s="341"/>
      <c r="L20" s="341"/>
      <c r="M20" s="341"/>
      <c r="N20" s="341"/>
      <c r="O20" s="341">
        <v>2000</v>
      </c>
      <c r="P20" s="341">
        <v>746</v>
      </c>
      <c r="Q20" s="635">
        <f t="shared" si="0"/>
        <v>3388</v>
      </c>
    </row>
    <row r="21" spans="1:17" ht="17.25">
      <c r="A21" s="633">
        <v>14</v>
      </c>
      <c r="B21" s="762"/>
      <c r="C21" s="317" t="s">
        <v>1109</v>
      </c>
      <c r="D21" s="341">
        <v>642</v>
      </c>
      <c r="E21" s="341"/>
      <c r="F21" s="341"/>
      <c r="G21" s="341">
        <v>200</v>
      </c>
      <c r="H21" s="341"/>
      <c r="I21" s="341">
        <v>70</v>
      </c>
      <c r="J21" s="341"/>
      <c r="K21" s="341"/>
      <c r="L21" s="341"/>
      <c r="M21" s="341">
        <v>450</v>
      </c>
      <c r="N21" s="341">
        <v>250</v>
      </c>
      <c r="O21" s="341">
        <v>1776</v>
      </c>
      <c r="P21" s="341">
        <v>0</v>
      </c>
      <c r="Q21" s="635">
        <f t="shared" si="0"/>
        <v>3388</v>
      </c>
    </row>
    <row r="22" spans="1:256" ht="17.25">
      <c r="A22" s="633">
        <v>15</v>
      </c>
      <c r="B22" s="763"/>
      <c r="C22" s="319" t="s">
        <v>633</v>
      </c>
      <c r="D22" s="636"/>
      <c r="E22" s="636"/>
      <c r="F22" s="636"/>
      <c r="G22" s="636"/>
      <c r="H22" s="636"/>
      <c r="I22" s="636"/>
      <c r="J22" s="636"/>
      <c r="K22" s="636"/>
      <c r="L22" s="636"/>
      <c r="M22" s="636">
        <v>40</v>
      </c>
      <c r="N22" s="636"/>
      <c r="O22" s="636">
        <v>-40</v>
      </c>
      <c r="P22" s="341"/>
      <c r="Q22" s="637">
        <f t="shared" si="0"/>
        <v>0</v>
      </c>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19"/>
      <c r="BA22" s="319"/>
      <c r="BB22" s="319"/>
      <c r="BC22" s="319"/>
      <c r="BD22" s="319"/>
      <c r="BE22" s="319"/>
      <c r="BF22" s="319"/>
      <c r="BG22" s="319"/>
      <c r="BH22" s="319"/>
      <c r="BI22" s="319"/>
      <c r="BJ22" s="319"/>
      <c r="BK22" s="319"/>
      <c r="BL22" s="319"/>
      <c r="BM22" s="319"/>
      <c r="BN22" s="319"/>
      <c r="BO22" s="319"/>
      <c r="BP22" s="319"/>
      <c r="BQ22" s="319"/>
      <c r="BR22" s="319"/>
      <c r="BS22" s="319"/>
      <c r="BT22" s="319"/>
      <c r="BU22" s="319"/>
      <c r="BV22" s="319"/>
      <c r="BW22" s="319"/>
      <c r="BX22" s="319"/>
      <c r="BY22" s="319"/>
      <c r="BZ22" s="319"/>
      <c r="CA22" s="319"/>
      <c r="CB22" s="319"/>
      <c r="CC22" s="319"/>
      <c r="CD22" s="319"/>
      <c r="CE22" s="319"/>
      <c r="CF22" s="319"/>
      <c r="CG22" s="319"/>
      <c r="CH22" s="319"/>
      <c r="CI22" s="319"/>
      <c r="CJ22" s="319"/>
      <c r="CK22" s="319"/>
      <c r="CL22" s="319"/>
      <c r="CM22" s="319"/>
      <c r="CN22" s="319"/>
      <c r="CO22" s="319"/>
      <c r="CP22" s="319"/>
      <c r="CQ22" s="319"/>
      <c r="CR22" s="319"/>
      <c r="CS22" s="319"/>
      <c r="CT22" s="319"/>
      <c r="CU22" s="319"/>
      <c r="CV22" s="319"/>
      <c r="CW22" s="319"/>
      <c r="CX22" s="319"/>
      <c r="CY22" s="319"/>
      <c r="CZ22" s="319"/>
      <c r="DA22" s="319"/>
      <c r="DB22" s="319"/>
      <c r="DC22" s="319"/>
      <c r="DD22" s="319"/>
      <c r="DE22" s="319"/>
      <c r="DF22" s="319"/>
      <c r="DG22" s="319"/>
      <c r="DH22" s="319"/>
      <c r="DI22" s="319"/>
      <c r="DJ22" s="319"/>
      <c r="DK22" s="319"/>
      <c r="DL22" s="319"/>
      <c r="DM22" s="319"/>
      <c r="DN22" s="319"/>
      <c r="DO22" s="319"/>
      <c r="DP22" s="319"/>
      <c r="DQ22" s="319"/>
      <c r="DR22" s="319"/>
      <c r="DS22" s="319"/>
      <c r="DT22" s="319"/>
      <c r="DU22" s="319"/>
      <c r="DV22" s="319"/>
      <c r="DW22" s="319"/>
      <c r="DX22" s="319"/>
      <c r="DY22" s="319"/>
      <c r="DZ22" s="319"/>
      <c r="EA22" s="319"/>
      <c r="EB22" s="319"/>
      <c r="EC22" s="319"/>
      <c r="ED22" s="319"/>
      <c r="EE22" s="319"/>
      <c r="EF22" s="319"/>
      <c r="EG22" s="319"/>
      <c r="EH22" s="319"/>
      <c r="EI22" s="319"/>
      <c r="EJ22" s="319"/>
      <c r="EK22" s="319"/>
      <c r="EL22" s="319"/>
      <c r="EM22" s="319"/>
      <c r="EN22" s="319"/>
      <c r="EO22" s="319"/>
      <c r="EP22" s="319"/>
      <c r="EQ22" s="319"/>
      <c r="ER22" s="319"/>
      <c r="ES22" s="319"/>
      <c r="ET22" s="319"/>
      <c r="EU22" s="319"/>
      <c r="EV22" s="319"/>
      <c r="EW22" s="319"/>
      <c r="EX22" s="319"/>
      <c r="EY22" s="319"/>
      <c r="EZ22" s="319"/>
      <c r="FA22" s="319"/>
      <c r="FB22" s="319"/>
      <c r="FC22" s="319"/>
      <c r="FD22" s="319"/>
      <c r="FE22" s="319"/>
      <c r="FF22" s="319"/>
      <c r="FG22" s="319"/>
      <c r="FH22" s="319"/>
      <c r="FI22" s="319"/>
      <c r="FJ22" s="319"/>
      <c r="FK22" s="319"/>
      <c r="FL22" s="319"/>
      <c r="FM22" s="319"/>
      <c r="FN22" s="319"/>
      <c r="FO22" s="319"/>
      <c r="FP22" s="319"/>
      <c r="FQ22" s="319"/>
      <c r="FR22" s="319"/>
      <c r="FS22" s="319"/>
      <c r="FT22" s="319"/>
      <c r="FU22" s="319"/>
      <c r="FV22" s="319"/>
      <c r="FW22" s="319"/>
      <c r="FX22" s="319"/>
      <c r="FY22" s="319"/>
      <c r="FZ22" s="319"/>
      <c r="GA22" s="319"/>
      <c r="GB22" s="319"/>
      <c r="GC22" s="319"/>
      <c r="GD22" s="319"/>
      <c r="GE22" s="319"/>
      <c r="GF22" s="319"/>
      <c r="GG22" s="319"/>
      <c r="GH22" s="319"/>
      <c r="GI22" s="319"/>
      <c r="GJ22" s="319"/>
      <c r="GK22" s="319"/>
      <c r="GL22" s="319"/>
      <c r="GM22" s="319"/>
      <c r="GN22" s="319"/>
      <c r="GO22" s="319"/>
      <c r="GP22" s="319"/>
      <c r="GQ22" s="319"/>
      <c r="GR22" s="319"/>
      <c r="GS22" s="319"/>
      <c r="GT22" s="319"/>
      <c r="GU22" s="319"/>
      <c r="GV22" s="319"/>
      <c r="GW22" s="319"/>
      <c r="GX22" s="319"/>
      <c r="GY22" s="319"/>
      <c r="GZ22" s="319"/>
      <c r="HA22" s="319"/>
      <c r="HB22" s="319"/>
      <c r="HC22" s="319"/>
      <c r="HD22" s="319"/>
      <c r="HE22" s="319"/>
      <c r="HF22" s="319"/>
      <c r="HG22" s="319"/>
      <c r="HH22" s="319"/>
      <c r="HI22" s="319"/>
      <c r="HJ22" s="319"/>
      <c r="HK22" s="319"/>
      <c r="HL22" s="319"/>
      <c r="HM22" s="319"/>
      <c r="HN22" s="319"/>
      <c r="HO22" s="319"/>
      <c r="HP22" s="319"/>
      <c r="HQ22" s="319"/>
      <c r="HR22" s="319"/>
      <c r="HS22" s="319"/>
      <c r="HT22" s="319"/>
      <c r="HU22" s="319"/>
      <c r="HV22" s="319"/>
      <c r="HW22" s="319"/>
      <c r="HX22" s="319"/>
      <c r="HY22" s="319"/>
      <c r="HZ22" s="319"/>
      <c r="IA22" s="319"/>
      <c r="IB22" s="319"/>
      <c r="IC22" s="319"/>
      <c r="ID22" s="319"/>
      <c r="IE22" s="319"/>
      <c r="IF22" s="319"/>
      <c r="IG22" s="319"/>
      <c r="IH22" s="319"/>
      <c r="II22" s="319"/>
      <c r="IJ22" s="319"/>
      <c r="IK22" s="319"/>
      <c r="IL22" s="319"/>
      <c r="IM22" s="319"/>
      <c r="IN22" s="319"/>
      <c r="IO22" s="319"/>
      <c r="IP22" s="319"/>
      <c r="IQ22" s="319"/>
      <c r="IR22" s="319"/>
      <c r="IS22" s="319"/>
      <c r="IT22" s="319"/>
      <c r="IU22" s="319"/>
      <c r="IV22" s="319"/>
    </row>
    <row r="23" spans="1:256" ht="17.25">
      <c r="A23" s="633">
        <v>16</v>
      </c>
      <c r="B23" s="762"/>
      <c r="C23" s="764" t="s">
        <v>1192</v>
      </c>
      <c r="D23" s="638">
        <f>SUM(D21:D22)</f>
        <v>642</v>
      </c>
      <c r="E23" s="638">
        <f aca="true" t="shared" si="4" ref="E23:P23">SUM(E21:E22)</f>
        <v>0</v>
      </c>
      <c r="F23" s="638">
        <f t="shared" si="4"/>
        <v>0</v>
      </c>
      <c r="G23" s="638">
        <f t="shared" si="4"/>
        <v>200</v>
      </c>
      <c r="H23" s="638">
        <f t="shared" si="4"/>
        <v>0</v>
      </c>
      <c r="I23" s="638">
        <f t="shared" si="4"/>
        <v>70</v>
      </c>
      <c r="J23" s="638">
        <f t="shared" si="4"/>
        <v>0</v>
      </c>
      <c r="K23" s="638">
        <f t="shared" si="4"/>
        <v>0</v>
      </c>
      <c r="L23" s="638">
        <f t="shared" si="4"/>
        <v>0</v>
      </c>
      <c r="M23" s="638">
        <f t="shared" si="4"/>
        <v>490</v>
      </c>
      <c r="N23" s="638">
        <f t="shared" si="4"/>
        <v>250</v>
      </c>
      <c r="O23" s="638">
        <f t="shared" si="4"/>
        <v>1736</v>
      </c>
      <c r="P23" s="638">
        <f t="shared" si="4"/>
        <v>0</v>
      </c>
      <c r="Q23" s="639">
        <f t="shared" si="0"/>
        <v>3388</v>
      </c>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34"/>
      <c r="CA23" s="334"/>
      <c r="CB23" s="334"/>
      <c r="CC23" s="334"/>
      <c r="CD23" s="334"/>
      <c r="CE23" s="334"/>
      <c r="CF23" s="334"/>
      <c r="CG23" s="334"/>
      <c r="CH23" s="334"/>
      <c r="CI23" s="334"/>
      <c r="CJ23" s="334"/>
      <c r="CK23" s="334"/>
      <c r="CL23" s="334"/>
      <c r="CM23" s="334"/>
      <c r="CN23" s="334"/>
      <c r="CO23" s="334"/>
      <c r="CP23" s="334"/>
      <c r="CQ23" s="334"/>
      <c r="CR23" s="334"/>
      <c r="CS23" s="334"/>
      <c r="CT23" s="334"/>
      <c r="CU23" s="334"/>
      <c r="CV23" s="334"/>
      <c r="CW23" s="334"/>
      <c r="CX23" s="334"/>
      <c r="CY23" s="334"/>
      <c r="CZ23" s="334"/>
      <c r="DA23" s="334"/>
      <c r="DB23" s="334"/>
      <c r="DC23" s="334"/>
      <c r="DD23" s="334"/>
      <c r="DE23" s="334"/>
      <c r="DF23" s="334"/>
      <c r="DG23" s="334"/>
      <c r="DH23" s="334"/>
      <c r="DI23" s="334"/>
      <c r="DJ23" s="334"/>
      <c r="DK23" s="334"/>
      <c r="DL23" s="334"/>
      <c r="DM23" s="334"/>
      <c r="DN23" s="334"/>
      <c r="DO23" s="334"/>
      <c r="DP23" s="334"/>
      <c r="DQ23" s="334"/>
      <c r="DR23" s="334"/>
      <c r="DS23" s="334"/>
      <c r="DT23" s="334"/>
      <c r="DU23" s="334"/>
      <c r="DV23" s="334"/>
      <c r="DW23" s="334"/>
      <c r="DX23" s="334"/>
      <c r="DY23" s="334"/>
      <c r="DZ23" s="334"/>
      <c r="EA23" s="334"/>
      <c r="EB23" s="334"/>
      <c r="EC23" s="334"/>
      <c r="ED23" s="334"/>
      <c r="EE23" s="334"/>
      <c r="EF23" s="334"/>
      <c r="EG23" s="334"/>
      <c r="EH23" s="334"/>
      <c r="EI23" s="334"/>
      <c r="EJ23" s="334"/>
      <c r="EK23" s="334"/>
      <c r="EL23" s="334"/>
      <c r="EM23" s="334"/>
      <c r="EN23" s="334"/>
      <c r="EO23" s="334"/>
      <c r="EP23" s="334"/>
      <c r="EQ23" s="334"/>
      <c r="ER23" s="334"/>
      <c r="ES23" s="334"/>
      <c r="ET23" s="334"/>
      <c r="EU23" s="334"/>
      <c r="EV23" s="334"/>
      <c r="EW23" s="334"/>
      <c r="EX23" s="334"/>
      <c r="EY23" s="334"/>
      <c r="EZ23" s="334"/>
      <c r="FA23" s="334"/>
      <c r="FB23" s="334"/>
      <c r="FC23" s="334"/>
      <c r="FD23" s="334"/>
      <c r="FE23" s="334"/>
      <c r="FF23" s="334"/>
      <c r="FG23" s="334"/>
      <c r="FH23" s="334"/>
      <c r="FI23" s="334"/>
      <c r="FJ23" s="334"/>
      <c r="FK23" s="334"/>
      <c r="FL23" s="334"/>
      <c r="FM23" s="334"/>
      <c r="FN23" s="334"/>
      <c r="FO23" s="334"/>
      <c r="FP23" s="334"/>
      <c r="FQ23" s="334"/>
      <c r="FR23" s="334"/>
      <c r="FS23" s="334"/>
      <c r="FT23" s="334"/>
      <c r="FU23" s="334"/>
      <c r="FV23" s="334"/>
      <c r="FW23" s="334"/>
      <c r="FX23" s="334"/>
      <c r="FY23" s="334"/>
      <c r="FZ23" s="334"/>
      <c r="GA23" s="334"/>
      <c r="GB23" s="334"/>
      <c r="GC23" s="334"/>
      <c r="GD23" s="334"/>
      <c r="GE23" s="334"/>
      <c r="GF23" s="334"/>
      <c r="GG23" s="334"/>
      <c r="GH23" s="334"/>
      <c r="GI23" s="334"/>
      <c r="GJ23" s="334"/>
      <c r="GK23" s="334"/>
      <c r="GL23" s="334"/>
      <c r="GM23" s="334"/>
      <c r="GN23" s="334"/>
      <c r="GO23" s="334"/>
      <c r="GP23" s="334"/>
      <c r="GQ23" s="334"/>
      <c r="GR23" s="334"/>
      <c r="GS23" s="334"/>
      <c r="GT23" s="334"/>
      <c r="GU23" s="334"/>
      <c r="GV23" s="334"/>
      <c r="GW23" s="334"/>
      <c r="GX23" s="334"/>
      <c r="GY23" s="334"/>
      <c r="GZ23" s="334"/>
      <c r="HA23" s="334"/>
      <c r="HB23" s="334"/>
      <c r="HC23" s="334"/>
      <c r="HD23" s="334"/>
      <c r="HE23" s="334"/>
      <c r="HF23" s="334"/>
      <c r="HG23" s="334"/>
      <c r="HH23" s="334"/>
      <c r="HI23" s="334"/>
      <c r="HJ23" s="334"/>
      <c r="HK23" s="334"/>
      <c r="HL23" s="334"/>
      <c r="HM23" s="334"/>
      <c r="HN23" s="334"/>
      <c r="HO23" s="334"/>
      <c r="HP23" s="334"/>
      <c r="HQ23" s="334"/>
      <c r="HR23" s="334"/>
      <c r="HS23" s="334"/>
      <c r="HT23" s="334"/>
      <c r="HU23" s="334"/>
      <c r="HV23" s="334"/>
      <c r="HW23" s="334"/>
      <c r="HX23" s="334"/>
      <c r="HY23" s="334"/>
      <c r="HZ23" s="334"/>
      <c r="IA23" s="334"/>
      <c r="IB23" s="334"/>
      <c r="IC23" s="334"/>
      <c r="ID23" s="334"/>
      <c r="IE23" s="334"/>
      <c r="IF23" s="334"/>
      <c r="IG23" s="334"/>
      <c r="IH23" s="334"/>
      <c r="II23" s="334"/>
      <c r="IJ23" s="334"/>
      <c r="IK23" s="334"/>
      <c r="IL23" s="334"/>
      <c r="IM23" s="334"/>
      <c r="IN23" s="334"/>
      <c r="IO23" s="334"/>
      <c r="IP23" s="334"/>
      <c r="IQ23" s="334"/>
      <c r="IR23" s="334"/>
      <c r="IS23" s="334"/>
      <c r="IT23" s="334"/>
      <c r="IU23" s="334"/>
      <c r="IV23" s="334"/>
    </row>
    <row r="24" spans="1:18" ht="24" customHeight="1">
      <c r="A24" s="633">
        <v>17</v>
      </c>
      <c r="B24" s="762" t="s">
        <v>636</v>
      </c>
      <c r="C24" s="317" t="s">
        <v>632</v>
      </c>
      <c r="D24" s="341">
        <v>600</v>
      </c>
      <c r="E24" s="341"/>
      <c r="F24" s="341"/>
      <c r="G24" s="341"/>
      <c r="H24" s="341"/>
      <c r="I24" s="341"/>
      <c r="J24" s="341"/>
      <c r="K24" s="341"/>
      <c r="L24" s="341"/>
      <c r="M24" s="341"/>
      <c r="N24" s="341"/>
      <c r="O24" s="341">
        <v>2000</v>
      </c>
      <c r="P24" s="341">
        <v>467</v>
      </c>
      <c r="Q24" s="635">
        <f t="shared" si="0"/>
        <v>3067</v>
      </c>
      <c r="R24" s="773"/>
    </row>
    <row r="25" spans="1:18" ht="17.25">
      <c r="A25" s="633">
        <v>18</v>
      </c>
      <c r="B25" s="762"/>
      <c r="C25" s="317" t="s">
        <v>1109</v>
      </c>
      <c r="D25" s="341">
        <v>600</v>
      </c>
      <c r="E25" s="341"/>
      <c r="F25" s="341"/>
      <c r="G25" s="341">
        <v>150</v>
      </c>
      <c r="H25" s="341"/>
      <c r="I25" s="341">
        <v>70</v>
      </c>
      <c r="J25" s="341"/>
      <c r="K25" s="341"/>
      <c r="L25" s="341"/>
      <c r="M25" s="341">
        <v>300</v>
      </c>
      <c r="N25" s="341">
        <v>900</v>
      </c>
      <c r="O25" s="341">
        <v>1047</v>
      </c>
      <c r="P25" s="341">
        <v>0</v>
      </c>
      <c r="Q25" s="635">
        <f t="shared" si="0"/>
        <v>3067</v>
      </c>
      <c r="R25" s="773"/>
    </row>
    <row r="26" spans="1:256" ht="17.25">
      <c r="A26" s="633">
        <v>19</v>
      </c>
      <c r="B26" s="763"/>
      <c r="C26" s="319" t="s">
        <v>633</v>
      </c>
      <c r="D26" s="636"/>
      <c r="E26" s="636"/>
      <c r="F26" s="636"/>
      <c r="G26" s="636"/>
      <c r="H26" s="636">
        <v>30</v>
      </c>
      <c r="I26" s="636"/>
      <c r="J26" s="636"/>
      <c r="K26" s="636"/>
      <c r="L26" s="636"/>
      <c r="M26" s="636">
        <v>100</v>
      </c>
      <c r="N26" s="636">
        <v>75</v>
      </c>
      <c r="O26" s="636">
        <v>-205</v>
      </c>
      <c r="P26" s="341"/>
      <c r="Q26" s="637">
        <f t="shared" si="0"/>
        <v>0</v>
      </c>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319"/>
      <c r="CL26" s="319"/>
      <c r="CM26" s="319"/>
      <c r="CN26" s="319"/>
      <c r="CO26" s="319"/>
      <c r="CP26" s="319"/>
      <c r="CQ26" s="319"/>
      <c r="CR26" s="319"/>
      <c r="CS26" s="319"/>
      <c r="CT26" s="319"/>
      <c r="CU26" s="319"/>
      <c r="CV26" s="319"/>
      <c r="CW26" s="319"/>
      <c r="CX26" s="319"/>
      <c r="CY26" s="319"/>
      <c r="CZ26" s="319"/>
      <c r="DA26" s="319"/>
      <c r="DB26" s="319"/>
      <c r="DC26" s="319"/>
      <c r="DD26" s="319"/>
      <c r="DE26" s="319"/>
      <c r="DF26" s="319"/>
      <c r="DG26" s="319"/>
      <c r="DH26" s="319"/>
      <c r="DI26" s="319"/>
      <c r="DJ26" s="319"/>
      <c r="DK26" s="319"/>
      <c r="DL26" s="319"/>
      <c r="DM26" s="319"/>
      <c r="DN26" s="319"/>
      <c r="DO26" s="319"/>
      <c r="DP26" s="319"/>
      <c r="DQ26" s="319"/>
      <c r="DR26" s="319"/>
      <c r="DS26" s="319"/>
      <c r="DT26" s="319"/>
      <c r="DU26" s="319"/>
      <c r="DV26" s="319"/>
      <c r="DW26" s="319"/>
      <c r="DX26" s="319"/>
      <c r="DY26" s="319"/>
      <c r="DZ26" s="319"/>
      <c r="EA26" s="319"/>
      <c r="EB26" s="319"/>
      <c r="EC26" s="319"/>
      <c r="ED26" s="319"/>
      <c r="EE26" s="319"/>
      <c r="EF26" s="319"/>
      <c r="EG26" s="319"/>
      <c r="EH26" s="319"/>
      <c r="EI26" s="319"/>
      <c r="EJ26" s="319"/>
      <c r="EK26" s="319"/>
      <c r="EL26" s="319"/>
      <c r="EM26" s="319"/>
      <c r="EN26" s="319"/>
      <c r="EO26" s="319"/>
      <c r="EP26" s="319"/>
      <c r="EQ26" s="319"/>
      <c r="ER26" s="319"/>
      <c r="ES26" s="319"/>
      <c r="ET26" s="319"/>
      <c r="EU26" s="319"/>
      <c r="EV26" s="319"/>
      <c r="EW26" s="319"/>
      <c r="EX26" s="319"/>
      <c r="EY26" s="319"/>
      <c r="EZ26" s="319"/>
      <c r="FA26" s="319"/>
      <c r="FB26" s="319"/>
      <c r="FC26" s="319"/>
      <c r="FD26" s="319"/>
      <c r="FE26" s="319"/>
      <c r="FF26" s="319"/>
      <c r="FG26" s="319"/>
      <c r="FH26" s="319"/>
      <c r="FI26" s="319"/>
      <c r="FJ26" s="319"/>
      <c r="FK26" s="319"/>
      <c r="FL26" s="319"/>
      <c r="FM26" s="319"/>
      <c r="FN26" s="319"/>
      <c r="FO26" s="319"/>
      <c r="FP26" s="319"/>
      <c r="FQ26" s="319"/>
      <c r="FR26" s="319"/>
      <c r="FS26" s="319"/>
      <c r="FT26" s="319"/>
      <c r="FU26" s="319"/>
      <c r="FV26" s="319"/>
      <c r="FW26" s="319"/>
      <c r="FX26" s="319"/>
      <c r="FY26" s="319"/>
      <c r="FZ26" s="319"/>
      <c r="GA26" s="319"/>
      <c r="GB26" s="319"/>
      <c r="GC26" s="319"/>
      <c r="GD26" s="319"/>
      <c r="GE26" s="319"/>
      <c r="GF26" s="319"/>
      <c r="GG26" s="319"/>
      <c r="GH26" s="319"/>
      <c r="GI26" s="319"/>
      <c r="GJ26" s="319"/>
      <c r="GK26" s="319"/>
      <c r="GL26" s="319"/>
      <c r="GM26" s="319"/>
      <c r="GN26" s="319"/>
      <c r="GO26" s="319"/>
      <c r="GP26" s="319"/>
      <c r="GQ26" s="319"/>
      <c r="GR26" s="319"/>
      <c r="GS26" s="319"/>
      <c r="GT26" s="319"/>
      <c r="GU26" s="319"/>
      <c r="GV26" s="319"/>
      <c r="GW26" s="319"/>
      <c r="GX26" s="319"/>
      <c r="GY26" s="319"/>
      <c r="GZ26" s="319"/>
      <c r="HA26" s="319"/>
      <c r="HB26" s="319"/>
      <c r="HC26" s="319"/>
      <c r="HD26" s="319"/>
      <c r="HE26" s="319"/>
      <c r="HF26" s="319"/>
      <c r="HG26" s="319"/>
      <c r="HH26" s="319"/>
      <c r="HI26" s="319"/>
      <c r="HJ26" s="319"/>
      <c r="HK26" s="319"/>
      <c r="HL26" s="319"/>
      <c r="HM26" s="319"/>
      <c r="HN26" s="319"/>
      <c r="HO26" s="319"/>
      <c r="HP26" s="319"/>
      <c r="HQ26" s="319"/>
      <c r="HR26" s="319"/>
      <c r="HS26" s="319"/>
      <c r="HT26" s="319"/>
      <c r="HU26" s="319"/>
      <c r="HV26" s="319"/>
      <c r="HW26" s="319"/>
      <c r="HX26" s="319"/>
      <c r="HY26" s="319"/>
      <c r="HZ26" s="319"/>
      <c r="IA26" s="319"/>
      <c r="IB26" s="319"/>
      <c r="IC26" s="319"/>
      <c r="ID26" s="319"/>
      <c r="IE26" s="319"/>
      <c r="IF26" s="319"/>
      <c r="IG26" s="319"/>
      <c r="IH26" s="319"/>
      <c r="II26" s="319"/>
      <c r="IJ26" s="319"/>
      <c r="IK26" s="319"/>
      <c r="IL26" s="319"/>
      <c r="IM26" s="319"/>
      <c r="IN26" s="319"/>
      <c r="IO26" s="319"/>
      <c r="IP26" s="319"/>
      <c r="IQ26" s="319"/>
      <c r="IR26" s="319"/>
      <c r="IS26" s="319"/>
      <c r="IT26" s="319"/>
      <c r="IU26" s="319"/>
      <c r="IV26" s="319"/>
    </row>
    <row r="27" spans="1:256" ht="17.25">
      <c r="A27" s="633">
        <v>20</v>
      </c>
      <c r="B27" s="762"/>
      <c r="C27" s="764" t="s">
        <v>1192</v>
      </c>
      <c r="D27" s="638">
        <f>SUM(D25:D26)</f>
        <v>600</v>
      </c>
      <c r="E27" s="638">
        <f aca="true" t="shared" si="5" ref="E27:P27">SUM(E25:E26)</f>
        <v>0</v>
      </c>
      <c r="F27" s="638">
        <f t="shared" si="5"/>
        <v>0</v>
      </c>
      <c r="G27" s="638">
        <f t="shared" si="5"/>
        <v>150</v>
      </c>
      <c r="H27" s="638">
        <f t="shared" si="5"/>
        <v>30</v>
      </c>
      <c r="I27" s="638">
        <f t="shared" si="5"/>
        <v>70</v>
      </c>
      <c r="J27" s="638">
        <f t="shared" si="5"/>
        <v>0</v>
      </c>
      <c r="K27" s="638">
        <f t="shared" si="5"/>
        <v>0</v>
      </c>
      <c r="L27" s="638">
        <f t="shared" si="5"/>
        <v>0</v>
      </c>
      <c r="M27" s="638">
        <f t="shared" si="5"/>
        <v>400</v>
      </c>
      <c r="N27" s="638">
        <f t="shared" si="5"/>
        <v>975</v>
      </c>
      <c r="O27" s="638">
        <f t="shared" si="5"/>
        <v>842</v>
      </c>
      <c r="P27" s="638">
        <f t="shared" si="5"/>
        <v>0</v>
      </c>
      <c r="Q27" s="639">
        <f t="shared" si="0"/>
        <v>3067</v>
      </c>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4"/>
      <c r="CC27" s="334"/>
      <c r="CD27" s="334"/>
      <c r="CE27" s="334"/>
      <c r="CF27" s="334"/>
      <c r="CG27" s="334"/>
      <c r="CH27" s="334"/>
      <c r="CI27" s="334"/>
      <c r="CJ27" s="334"/>
      <c r="CK27" s="334"/>
      <c r="CL27" s="334"/>
      <c r="CM27" s="334"/>
      <c r="CN27" s="334"/>
      <c r="CO27" s="334"/>
      <c r="CP27" s="334"/>
      <c r="CQ27" s="334"/>
      <c r="CR27" s="334"/>
      <c r="CS27" s="334"/>
      <c r="CT27" s="334"/>
      <c r="CU27" s="334"/>
      <c r="CV27" s="334"/>
      <c r="CW27" s="334"/>
      <c r="CX27" s="334"/>
      <c r="CY27" s="334"/>
      <c r="CZ27" s="334"/>
      <c r="DA27" s="334"/>
      <c r="DB27" s="334"/>
      <c r="DC27" s="334"/>
      <c r="DD27" s="334"/>
      <c r="DE27" s="334"/>
      <c r="DF27" s="334"/>
      <c r="DG27" s="334"/>
      <c r="DH27" s="334"/>
      <c r="DI27" s="334"/>
      <c r="DJ27" s="334"/>
      <c r="DK27" s="334"/>
      <c r="DL27" s="334"/>
      <c r="DM27" s="334"/>
      <c r="DN27" s="334"/>
      <c r="DO27" s="334"/>
      <c r="DP27" s="334"/>
      <c r="DQ27" s="334"/>
      <c r="DR27" s="334"/>
      <c r="DS27" s="334"/>
      <c r="DT27" s="334"/>
      <c r="DU27" s="334"/>
      <c r="DV27" s="334"/>
      <c r="DW27" s="334"/>
      <c r="DX27" s="334"/>
      <c r="DY27" s="334"/>
      <c r="DZ27" s="334"/>
      <c r="EA27" s="334"/>
      <c r="EB27" s="334"/>
      <c r="EC27" s="334"/>
      <c r="ED27" s="334"/>
      <c r="EE27" s="334"/>
      <c r="EF27" s="334"/>
      <c r="EG27" s="334"/>
      <c r="EH27" s="334"/>
      <c r="EI27" s="334"/>
      <c r="EJ27" s="334"/>
      <c r="EK27" s="334"/>
      <c r="EL27" s="334"/>
      <c r="EM27" s="334"/>
      <c r="EN27" s="334"/>
      <c r="EO27" s="334"/>
      <c r="EP27" s="334"/>
      <c r="EQ27" s="334"/>
      <c r="ER27" s="334"/>
      <c r="ES27" s="334"/>
      <c r="ET27" s="334"/>
      <c r="EU27" s="334"/>
      <c r="EV27" s="334"/>
      <c r="EW27" s="334"/>
      <c r="EX27" s="334"/>
      <c r="EY27" s="334"/>
      <c r="EZ27" s="334"/>
      <c r="FA27" s="334"/>
      <c r="FB27" s="334"/>
      <c r="FC27" s="334"/>
      <c r="FD27" s="334"/>
      <c r="FE27" s="334"/>
      <c r="FF27" s="334"/>
      <c r="FG27" s="334"/>
      <c r="FH27" s="334"/>
      <c r="FI27" s="334"/>
      <c r="FJ27" s="334"/>
      <c r="FK27" s="334"/>
      <c r="FL27" s="334"/>
      <c r="FM27" s="334"/>
      <c r="FN27" s="334"/>
      <c r="FO27" s="334"/>
      <c r="FP27" s="334"/>
      <c r="FQ27" s="334"/>
      <c r="FR27" s="334"/>
      <c r="FS27" s="334"/>
      <c r="FT27" s="334"/>
      <c r="FU27" s="334"/>
      <c r="FV27" s="334"/>
      <c r="FW27" s="334"/>
      <c r="FX27" s="334"/>
      <c r="FY27" s="334"/>
      <c r="FZ27" s="334"/>
      <c r="GA27" s="334"/>
      <c r="GB27" s="334"/>
      <c r="GC27" s="334"/>
      <c r="GD27" s="334"/>
      <c r="GE27" s="334"/>
      <c r="GF27" s="334"/>
      <c r="GG27" s="334"/>
      <c r="GH27" s="334"/>
      <c r="GI27" s="334"/>
      <c r="GJ27" s="334"/>
      <c r="GK27" s="334"/>
      <c r="GL27" s="334"/>
      <c r="GM27" s="334"/>
      <c r="GN27" s="334"/>
      <c r="GO27" s="334"/>
      <c r="GP27" s="334"/>
      <c r="GQ27" s="334"/>
      <c r="GR27" s="334"/>
      <c r="GS27" s="334"/>
      <c r="GT27" s="334"/>
      <c r="GU27" s="334"/>
      <c r="GV27" s="334"/>
      <c r="GW27" s="334"/>
      <c r="GX27" s="334"/>
      <c r="GY27" s="334"/>
      <c r="GZ27" s="334"/>
      <c r="HA27" s="334"/>
      <c r="HB27" s="334"/>
      <c r="HC27" s="334"/>
      <c r="HD27" s="334"/>
      <c r="HE27" s="334"/>
      <c r="HF27" s="334"/>
      <c r="HG27" s="334"/>
      <c r="HH27" s="334"/>
      <c r="HI27" s="334"/>
      <c r="HJ27" s="334"/>
      <c r="HK27" s="334"/>
      <c r="HL27" s="334"/>
      <c r="HM27" s="334"/>
      <c r="HN27" s="334"/>
      <c r="HO27" s="334"/>
      <c r="HP27" s="334"/>
      <c r="HQ27" s="334"/>
      <c r="HR27" s="334"/>
      <c r="HS27" s="334"/>
      <c r="HT27" s="334"/>
      <c r="HU27" s="334"/>
      <c r="HV27" s="334"/>
      <c r="HW27" s="334"/>
      <c r="HX27" s="334"/>
      <c r="HY27" s="334"/>
      <c r="HZ27" s="334"/>
      <c r="IA27" s="334"/>
      <c r="IB27" s="334"/>
      <c r="IC27" s="334"/>
      <c r="ID27" s="334"/>
      <c r="IE27" s="334"/>
      <c r="IF27" s="334"/>
      <c r="IG27" s="334"/>
      <c r="IH27" s="334"/>
      <c r="II27" s="334"/>
      <c r="IJ27" s="334"/>
      <c r="IK27" s="334"/>
      <c r="IL27" s="334"/>
      <c r="IM27" s="334"/>
      <c r="IN27" s="334"/>
      <c r="IO27" s="334"/>
      <c r="IP27" s="334"/>
      <c r="IQ27" s="334"/>
      <c r="IR27" s="334"/>
      <c r="IS27" s="334"/>
      <c r="IT27" s="334"/>
      <c r="IU27" s="334"/>
      <c r="IV27" s="334"/>
    </row>
    <row r="28" spans="1:17" ht="24" customHeight="1">
      <c r="A28" s="633">
        <v>21</v>
      </c>
      <c r="B28" s="762" t="s">
        <v>637</v>
      </c>
      <c r="C28" s="317" t="s">
        <v>632</v>
      </c>
      <c r="D28" s="341"/>
      <c r="E28" s="341"/>
      <c r="F28" s="341"/>
      <c r="G28" s="341">
        <v>142</v>
      </c>
      <c r="H28" s="341"/>
      <c r="I28" s="341"/>
      <c r="J28" s="341"/>
      <c r="K28" s="341"/>
      <c r="L28" s="341"/>
      <c r="M28" s="341"/>
      <c r="N28" s="341"/>
      <c r="O28" s="341">
        <v>2000</v>
      </c>
      <c r="P28" s="341">
        <v>1464</v>
      </c>
      <c r="Q28" s="635">
        <f t="shared" si="0"/>
        <v>3606</v>
      </c>
    </row>
    <row r="29" spans="1:17" ht="17.25">
      <c r="A29" s="633">
        <v>22</v>
      </c>
      <c r="B29" s="762"/>
      <c r="C29" s="317" t="s">
        <v>1109</v>
      </c>
      <c r="D29" s="341">
        <v>460</v>
      </c>
      <c r="E29" s="341"/>
      <c r="F29" s="341"/>
      <c r="G29" s="341">
        <v>192</v>
      </c>
      <c r="H29" s="341"/>
      <c r="I29" s="341">
        <v>430</v>
      </c>
      <c r="J29" s="341"/>
      <c r="K29" s="341"/>
      <c r="L29" s="341"/>
      <c r="M29" s="341">
        <v>560</v>
      </c>
      <c r="N29" s="341">
        <v>250</v>
      </c>
      <c r="O29" s="341">
        <v>1714</v>
      </c>
      <c r="P29" s="341">
        <v>0</v>
      </c>
      <c r="Q29" s="635">
        <f t="shared" si="0"/>
        <v>3606</v>
      </c>
    </row>
    <row r="30" spans="1:256" ht="17.25">
      <c r="A30" s="633">
        <v>23</v>
      </c>
      <c r="B30" s="763"/>
      <c r="C30" s="319" t="s">
        <v>633</v>
      </c>
      <c r="D30" s="636"/>
      <c r="E30" s="636"/>
      <c r="F30" s="636"/>
      <c r="G30" s="636"/>
      <c r="H30" s="636">
        <v>25</v>
      </c>
      <c r="I30" s="636"/>
      <c r="J30" s="636"/>
      <c r="K30" s="636"/>
      <c r="L30" s="636"/>
      <c r="M30" s="636"/>
      <c r="N30" s="636"/>
      <c r="O30" s="636">
        <v>-25</v>
      </c>
      <c r="P30" s="341"/>
      <c r="Q30" s="637">
        <f t="shared" si="0"/>
        <v>0</v>
      </c>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19"/>
      <c r="BW30" s="319"/>
      <c r="BX30" s="319"/>
      <c r="BY30" s="319"/>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19"/>
      <c r="DF30" s="319"/>
      <c r="DG30" s="319"/>
      <c r="DH30" s="319"/>
      <c r="DI30" s="319"/>
      <c r="DJ30" s="319"/>
      <c r="DK30" s="319"/>
      <c r="DL30" s="319"/>
      <c r="DM30" s="319"/>
      <c r="DN30" s="319"/>
      <c r="DO30" s="319"/>
      <c r="DP30" s="319"/>
      <c r="DQ30" s="319"/>
      <c r="DR30" s="319"/>
      <c r="DS30" s="319"/>
      <c r="DT30" s="319"/>
      <c r="DU30" s="319"/>
      <c r="DV30" s="319"/>
      <c r="DW30" s="319"/>
      <c r="DX30" s="319"/>
      <c r="DY30" s="319"/>
      <c r="DZ30" s="319"/>
      <c r="EA30" s="319"/>
      <c r="EB30" s="319"/>
      <c r="EC30" s="319"/>
      <c r="ED30" s="319"/>
      <c r="EE30" s="319"/>
      <c r="EF30" s="319"/>
      <c r="EG30" s="319"/>
      <c r="EH30" s="319"/>
      <c r="EI30" s="319"/>
      <c r="EJ30" s="319"/>
      <c r="EK30" s="319"/>
      <c r="EL30" s="319"/>
      <c r="EM30" s="319"/>
      <c r="EN30" s="319"/>
      <c r="EO30" s="319"/>
      <c r="EP30" s="319"/>
      <c r="EQ30" s="319"/>
      <c r="ER30" s="319"/>
      <c r="ES30" s="319"/>
      <c r="ET30" s="319"/>
      <c r="EU30" s="319"/>
      <c r="EV30" s="319"/>
      <c r="EW30" s="319"/>
      <c r="EX30" s="319"/>
      <c r="EY30" s="319"/>
      <c r="EZ30" s="319"/>
      <c r="FA30" s="319"/>
      <c r="FB30" s="319"/>
      <c r="FC30" s="319"/>
      <c r="FD30" s="319"/>
      <c r="FE30" s="319"/>
      <c r="FF30" s="319"/>
      <c r="FG30" s="319"/>
      <c r="FH30" s="319"/>
      <c r="FI30" s="319"/>
      <c r="FJ30" s="319"/>
      <c r="FK30" s="319"/>
      <c r="FL30" s="319"/>
      <c r="FM30" s="319"/>
      <c r="FN30" s="319"/>
      <c r="FO30" s="319"/>
      <c r="FP30" s="319"/>
      <c r="FQ30" s="319"/>
      <c r="FR30" s="319"/>
      <c r="FS30" s="319"/>
      <c r="FT30" s="319"/>
      <c r="FU30" s="319"/>
      <c r="FV30" s="319"/>
      <c r="FW30" s="319"/>
      <c r="FX30" s="319"/>
      <c r="FY30" s="319"/>
      <c r="FZ30" s="319"/>
      <c r="GA30" s="319"/>
      <c r="GB30" s="319"/>
      <c r="GC30" s="319"/>
      <c r="GD30" s="319"/>
      <c r="GE30" s="319"/>
      <c r="GF30" s="319"/>
      <c r="GG30" s="319"/>
      <c r="GH30" s="319"/>
      <c r="GI30" s="319"/>
      <c r="GJ30" s="319"/>
      <c r="GK30" s="319"/>
      <c r="GL30" s="319"/>
      <c r="GM30" s="319"/>
      <c r="GN30" s="319"/>
      <c r="GO30" s="319"/>
      <c r="GP30" s="319"/>
      <c r="GQ30" s="319"/>
      <c r="GR30" s="319"/>
      <c r="GS30" s="319"/>
      <c r="GT30" s="319"/>
      <c r="GU30" s="319"/>
      <c r="GV30" s="319"/>
      <c r="GW30" s="319"/>
      <c r="GX30" s="319"/>
      <c r="GY30" s="319"/>
      <c r="GZ30" s="319"/>
      <c r="HA30" s="319"/>
      <c r="HB30" s="319"/>
      <c r="HC30" s="319"/>
      <c r="HD30" s="319"/>
      <c r="HE30" s="319"/>
      <c r="HF30" s="319"/>
      <c r="HG30" s="319"/>
      <c r="HH30" s="319"/>
      <c r="HI30" s="319"/>
      <c r="HJ30" s="319"/>
      <c r="HK30" s="319"/>
      <c r="HL30" s="319"/>
      <c r="HM30" s="319"/>
      <c r="HN30" s="319"/>
      <c r="HO30" s="319"/>
      <c r="HP30" s="319"/>
      <c r="HQ30" s="319"/>
      <c r="HR30" s="319"/>
      <c r="HS30" s="319"/>
      <c r="HT30" s="319"/>
      <c r="HU30" s="319"/>
      <c r="HV30" s="319"/>
      <c r="HW30" s="319"/>
      <c r="HX30" s="319"/>
      <c r="HY30" s="319"/>
      <c r="HZ30" s="319"/>
      <c r="IA30" s="319"/>
      <c r="IB30" s="319"/>
      <c r="IC30" s="319"/>
      <c r="ID30" s="319"/>
      <c r="IE30" s="319"/>
      <c r="IF30" s="319"/>
      <c r="IG30" s="319"/>
      <c r="IH30" s="319"/>
      <c r="II30" s="319"/>
      <c r="IJ30" s="319"/>
      <c r="IK30" s="319"/>
      <c r="IL30" s="319"/>
      <c r="IM30" s="319"/>
      <c r="IN30" s="319"/>
      <c r="IO30" s="319"/>
      <c r="IP30" s="319"/>
      <c r="IQ30" s="319"/>
      <c r="IR30" s="319"/>
      <c r="IS30" s="319"/>
      <c r="IT30" s="319"/>
      <c r="IU30" s="319"/>
      <c r="IV30" s="319"/>
    </row>
    <row r="31" spans="1:256" ht="17.25">
      <c r="A31" s="633">
        <v>24</v>
      </c>
      <c r="B31" s="762"/>
      <c r="C31" s="764" t="s">
        <v>1192</v>
      </c>
      <c r="D31" s="638">
        <f>SUM(D29:D30)</f>
        <v>460</v>
      </c>
      <c r="E31" s="638">
        <f aca="true" t="shared" si="6" ref="E31:P31">SUM(E29:E30)</f>
        <v>0</v>
      </c>
      <c r="F31" s="638">
        <f t="shared" si="6"/>
        <v>0</v>
      </c>
      <c r="G31" s="638">
        <f t="shared" si="6"/>
        <v>192</v>
      </c>
      <c r="H31" s="638">
        <f t="shared" si="6"/>
        <v>25</v>
      </c>
      <c r="I31" s="638">
        <f t="shared" si="6"/>
        <v>430</v>
      </c>
      <c r="J31" s="638">
        <f t="shared" si="6"/>
        <v>0</v>
      </c>
      <c r="K31" s="638">
        <f t="shared" si="6"/>
        <v>0</v>
      </c>
      <c r="L31" s="638">
        <f t="shared" si="6"/>
        <v>0</v>
      </c>
      <c r="M31" s="638">
        <f t="shared" si="6"/>
        <v>560</v>
      </c>
      <c r="N31" s="638">
        <f t="shared" si="6"/>
        <v>250</v>
      </c>
      <c r="O31" s="638">
        <f t="shared" si="6"/>
        <v>1689</v>
      </c>
      <c r="P31" s="638">
        <f t="shared" si="6"/>
        <v>0</v>
      </c>
      <c r="Q31" s="639">
        <f t="shared" si="0"/>
        <v>3606</v>
      </c>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34"/>
      <c r="BO31" s="334"/>
      <c r="BP31" s="334"/>
      <c r="BQ31" s="334"/>
      <c r="BR31" s="334"/>
      <c r="BS31" s="334"/>
      <c r="BT31" s="334"/>
      <c r="BU31" s="334"/>
      <c r="BV31" s="334"/>
      <c r="BW31" s="334"/>
      <c r="BX31" s="334"/>
      <c r="BY31" s="334"/>
      <c r="BZ31" s="334"/>
      <c r="CA31" s="334"/>
      <c r="CB31" s="334"/>
      <c r="CC31" s="334"/>
      <c r="CD31" s="334"/>
      <c r="CE31" s="334"/>
      <c r="CF31" s="334"/>
      <c r="CG31" s="334"/>
      <c r="CH31" s="334"/>
      <c r="CI31" s="334"/>
      <c r="CJ31" s="334"/>
      <c r="CK31" s="334"/>
      <c r="CL31" s="334"/>
      <c r="CM31" s="334"/>
      <c r="CN31" s="334"/>
      <c r="CO31" s="334"/>
      <c r="CP31" s="334"/>
      <c r="CQ31" s="334"/>
      <c r="CR31" s="334"/>
      <c r="CS31" s="334"/>
      <c r="CT31" s="334"/>
      <c r="CU31" s="334"/>
      <c r="CV31" s="334"/>
      <c r="CW31" s="334"/>
      <c r="CX31" s="334"/>
      <c r="CY31" s="334"/>
      <c r="CZ31" s="334"/>
      <c r="DA31" s="334"/>
      <c r="DB31" s="334"/>
      <c r="DC31" s="334"/>
      <c r="DD31" s="334"/>
      <c r="DE31" s="334"/>
      <c r="DF31" s="334"/>
      <c r="DG31" s="334"/>
      <c r="DH31" s="334"/>
      <c r="DI31" s="334"/>
      <c r="DJ31" s="334"/>
      <c r="DK31" s="334"/>
      <c r="DL31" s="334"/>
      <c r="DM31" s="334"/>
      <c r="DN31" s="334"/>
      <c r="DO31" s="334"/>
      <c r="DP31" s="334"/>
      <c r="DQ31" s="334"/>
      <c r="DR31" s="334"/>
      <c r="DS31" s="334"/>
      <c r="DT31" s="334"/>
      <c r="DU31" s="334"/>
      <c r="DV31" s="334"/>
      <c r="DW31" s="334"/>
      <c r="DX31" s="334"/>
      <c r="DY31" s="334"/>
      <c r="DZ31" s="334"/>
      <c r="EA31" s="334"/>
      <c r="EB31" s="334"/>
      <c r="EC31" s="334"/>
      <c r="ED31" s="334"/>
      <c r="EE31" s="334"/>
      <c r="EF31" s="334"/>
      <c r="EG31" s="334"/>
      <c r="EH31" s="334"/>
      <c r="EI31" s="334"/>
      <c r="EJ31" s="334"/>
      <c r="EK31" s="334"/>
      <c r="EL31" s="334"/>
      <c r="EM31" s="334"/>
      <c r="EN31" s="334"/>
      <c r="EO31" s="334"/>
      <c r="EP31" s="334"/>
      <c r="EQ31" s="334"/>
      <c r="ER31" s="334"/>
      <c r="ES31" s="334"/>
      <c r="ET31" s="334"/>
      <c r="EU31" s="334"/>
      <c r="EV31" s="334"/>
      <c r="EW31" s="334"/>
      <c r="EX31" s="334"/>
      <c r="EY31" s="334"/>
      <c r="EZ31" s="334"/>
      <c r="FA31" s="334"/>
      <c r="FB31" s="334"/>
      <c r="FC31" s="334"/>
      <c r="FD31" s="334"/>
      <c r="FE31" s="334"/>
      <c r="FF31" s="334"/>
      <c r="FG31" s="334"/>
      <c r="FH31" s="334"/>
      <c r="FI31" s="334"/>
      <c r="FJ31" s="334"/>
      <c r="FK31" s="334"/>
      <c r="FL31" s="334"/>
      <c r="FM31" s="334"/>
      <c r="FN31" s="334"/>
      <c r="FO31" s="334"/>
      <c r="FP31" s="334"/>
      <c r="FQ31" s="334"/>
      <c r="FR31" s="334"/>
      <c r="FS31" s="334"/>
      <c r="FT31" s="334"/>
      <c r="FU31" s="334"/>
      <c r="FV31" s="334"/>
      <c r="FW31" s="334"/>
      <c r="FX31" s="334"/>
      <c r="FY31" s="334"/>
      <c r="FZ31" s="334"/>
      <c r="GA31" s="334"/>
      <c r="GB31" s="334"/>
      <c r="GC31" s="334"/>
      <c r="GD31" s="334"/>
      <c r="GE31" s="334"/>
      <c r="GF31" s="334"/>
      <c r="GG31" s="334"/>
      <c r="GH31" s="334"/>
      <c r="GI31" s="334"/>
      <c r="GJ31" s="334"/>
      <c r="GK31" s="334"/>
      <c r="GL31" s="334"/>
      <c r="GM31" s="334"/>
      <c r="GN31" s="334"/>
      <c r="GO31" s="334"/>
      <c r="GP31" s="334"/>
      <c r="GQ31" s="334"/>
      <c r="GR31" s="334"/>
      <c r="GS31" s="334"/>
      <c r="GT31" s="334"/>
      <c r="GU31" s="334"/>
      <c r="GV31" s="334"/>
      <c r="GW31" s="334"/>
      <c r="GX31" s="334"/>
      <c r="GY31" s="334"/>
      <c r="GZ31" s="334"/>
      <c r="HA31" s="334"/>
      <c r="HB31" s="334"/>
      <c r="HC31" s="334"/>
      <c r="HD31" s="334"/>
      <c r="HE31" s="334"/>
      <c r="HF31" s="334"/>
      <c r="HG31" s="334"/>
      <c r="HH31" s="334"/>
      <c r="HI31" s="334"/>
      <c r="HJ31" s="334"/>
      <c r="HK31" s="334"/>
      <c r="HL31" s="334"/>
      <c r="HM31" s="334"/>
      <c r="HN31" s="334"/>
      <c r="HO31" s="334"/>
      <c r="HP31" s="334"/>
      <c r="HQ31" s="334"/>
      <c r="HR31" s="334"/>
      <c r="HS31" s="334"/>
      <c r="HT31" s="334"/>
      <c r="HU31" s="334"/>
      <c r="HV31" s="334"/>
      <c r="HW31" s="334"/>
      <c r="HX31" s="334"/>
      <c r="HY31" s="334"/>
      <c r="HZ31" s="334"/>
      <c r="IA31" s="334"/>
      <c r="IB31" s="334"/>
      <c r="IC31" s="334"/>
      <c r="ID31" s="334"/>
      <c r="IE31" s="334"/>
      <c r="IF31" s="334"/>
      <c r="IG31" s="334"/>
      <c r="IH31" s="334"/>
      <c r="II31" s="334"/>
      <c r="IJ31" s="334"/>
      <c r="IK31" s="334"/>
      <c r="IL31" s="334"/>
      <c r="IM31" s="334"/>
      <c r="IN31" s="334"/>
      <c r="IO31" s="334"/>
      <c r="IP31" s="334"/>
      <c r="IQ31" s="334"/>
      <c r="IR31" s="334"/>
      <c r="IS31" s="334"/>
      <c r="IT31" s="334"/>
      <c r="IU31" s="334"/>
      <c r="IV31" s="334"/>
    </row>
    <row r="32" spans="1:17" ht="24" customHeight="1">
      <c r="A32" s="633">
        <v>25</v>
      </c>
      <c r="B32" s="762" t="s">
        <v>638</v>
      </c>
      <c r="C32" s="317" t="s">
        <v>632</v>
      </c>
      <c r="D32" s="341">
        <v>143</v>
      </c>
      <c r="E32" s="341"/>
      <c r="F32" s="341"/>
      <c r="G32" s="341"/>
      <c r="H32" s="341"/>
      <c r="I32" s="341"/>
      <c r="J32" s="341"/>
      <c r="K32" s="341"/>
      <c r="L32" s="341"/>
      <c r="M32" s="341"/>
      <c r="N32" s="341"/>
      <c r="O32" s="341">
        <v>2000</v>
      </c>
      <c r="P32" s="341">
        <v>812</v>
      </c>
      <c r="Q32" s="635">
        <f t="shared" si="0"/>
        <v>2955</v>
      </c>
    </row>
    <row r="33" spans="1:17" ht="17.25">
      <c r="A33" s="633">
        <v>26</v>
      </c>
      <c r="B33" s="762"/>
      <c r="C33" s="317" t="s">
        <v>1195</v>
      </c>
      <c r="D33" s="341">
        <v>443</v>
      </c>
      <c r="E33" s="341"/>
      <c r="F33" s="341"/>
      <c r="G33" s="341">
        <v>130</v>
      </c>
      <c r="H33" s="341"/>
      <c r="I33" s="341">
        <v>380</v>
      </c>
      <c r="J33" s="341"/>
      <c r="K33" s="341"/>
      <c r="L33" s="341"/>
      <c r="M33" s="341">
        <v>830</v>
      </c>
      <c r="N33" s="341">
        <v>660</v>
      </c>
      <c r="O33" s="341">
        <v>512</v>
      </c>
      <c r="P33" s="341">
        <v>0</v>
      </c>
      <c r="Q33" s="635">
        <f t="shared" si="0"/>
        <v>2955</v>
      </c>
    </row>
    <row r="34" spans="1:256" ht="17.25">
      <c r="A34" s="633">
        <v>27</v>
      </c>
      <c r="B34" s="763"/>
      <c r="C34" s="319" t="s">
        <v>633</v>
      </c>
      <c r="D34" s="636"/>
      <c r="E34" s="636"/>
      <c r="F34" s="636"/>
      <c r="G34" s="636"/>
      <c r="H34" s="636">
        <v>30</v>
      </c>
      <c r="I34" s="636"/>
      <c r="J34" s="636"/>
      <c r="K34" s="636"/>
      <c r="L34" s="636"/>
      <c r="M34" s="636">
        <v>60</v>
      </c>
      <c r="N34" s="636"/>
      <c r="O34" s="636">
        <v>-90</v>
      </c>
      <c r="P34" s="341"/>
      <c r="Q34" s="637">
        <f t="shared" si="0"/>
        <v>0</v>
      </c>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19"/>
      <c r="CY34" s="319"/>
      <c r="CZ34" s="319"/>
      <c r="DA34" s="319"/>
      <c r="DB34" s="319"/>
      <c r="DC34" s="319"/>
      <c r="DD34" s="319"/>
      <c r="DE34" s="319"/>
      <c r="DF34" s="319"/>
      <c r="DG34" s="319"/>
      <c r="DH34" s="319"/>
      <c r="DI34" s="319"/>
      <c r="DJ34" s="319"/>
      <c r="DK34" s="319"/>
      <c r="DL34" s="319"/>
      <c r="DM34" s="319"/>
      <c r="DN34" s="319"/>
      <c r="DO34" s="319"/>
      <c r="DP34" s="319"/>
      <c r="DQ34" s="319"/>
      <c r="DR34" s="319"/>
      <c r="DS34" s="319"/>
      <c r="DT34" s="319"/>
      <c r="DU34" s="319"/>
      <c r="DV34" s="319"/>
      <c r="DW34" s="319"/>
      <c r="DX34" s="319"/>
      <c r="DY34" s="319"/>
      <c r="DZ34" s="319"/>
      <c r="EA34" s="319"/>
      <c r="EB34" s="319"/>
      <c r="EC34" s="319"/>
      <c r="ED34" s="319"/>
      <c r="EE34" s="319"/>
      <c r="EF34" s="319"/>
      <c r="EG34" s="319"/>
      <c r="EH34" s="319"/>
      <c r="EI34" s="319"/>
      <c r="EJ34" s="319"/>
      <c r="EK34" s="319"/>
      <c r="EL34" s="319"/>
      <c r="EM34" s="319"/>
      <c r="EN34" s="319"/>
      <c r="EO34" s="319"/>
      <c r="EP34" s="319"/>
      <c r="EQ34" s="319"/>
      <c r="ER34" s="319"/>
      <c r="ES34" s="319"/>
      <c r="ET34" s="319"/>
      <c r="EU34" s="319"/>
      <c r="EV34" s="319"/>
      <c r="EW34" s="319"/>
      <c r="EX34" s="319"/>
      <c r="EY34" s="319"/>
      <c r="EZ34" s="319"/>
      <c r="FA34" s="319"/>
      <c r="FB34" s="319"/>
      <c r="FC34" s="319"/>
      <c r="FD34" s="319"/>
      <c r="FE34" s="319"/>
      <c r="FF34" s="319"/>
      <c r="FG34" s="319"/>
      <c r="FH34" s="319"/>
      <c r="FI34" s="319"/>
      <c r="FJ34" s="319"/>
      <c r="FK34" s="319"/>
      <c r="FL34" s="319"/>
      <c r="FM34" s="319"/>
      <c r="FN34" s="319"/>
      <c r="FO34" s="319"/>
      <c r="FP34" s="319"/>
      <c r="FQ34" s="319"/>
      <c r="FR34" s="319"/>
      <c r="FS34" s="319"/>
      <c r="FT34" s="319"/>
      <c r="FU34" s="319"/>
      <c r="FV34" s="319"/>
      <c r="FW34" s="319"/>
      <c r="FX34" s="319"/>
      <c r="FY34" s="319"/>
      <c r="FZ34" s="319"/>
      <c r="GA34" s="319"/>
      <c r="GB34" s="319"/>
      <c r="GC34" s="319"/>
      <c r="GD34" s="319"/>
      <c r="GE34" s="319"/>
      <c r="GF34" s="319"/>
      <c r="GG34" s="319"/>
      <c r="GH34" s="319"/>
      <c r="GI34" s="319"/>
      <c r="GJ34" s="319"/>
      <c r="GK34" s="319"/>
      <c r="GL34" s="319"/>
      <c r="GM34" s="319"/>
      <c r="GN34" s="319"/>
      <c r="GO34" s="319"/>
      <c r="GP34" s="319"/>
      <c r="GQ34" s="319"/>
      <c r="GR34" s="319"/>
      <c r="GS34" s="319"/>
      <c r="GT34" s="319"/>
      <c r="GU34" s="319"/>
      <c r="GV34" s="319"/>
      <c r="GW34" s="319"/>
      <c r="GX34" s="319"/>
      <c r="GY34" s="319"/>
      <c r="GZ34" s="319"/>
      <c r="HA34" s="319"/>
      <c r="HB34" s="319"/>
      <c r="HC34" s="319"/>
      <c r="HD34" s="319"/>
      <c r="HE34" s="319"/>
      <c r="HF34" s="319"/>
      <c r="HG34" s="319"/>
      <c r="HH34" s="319"/>
      <c r="HI34" s="319"/>
      <c r="HJ34" s="319"/>
      <c r="HK34" s="319"/>
      <c r="HL34" s="319"/>
      <c r="HM34" s="319"/>
      <c r="HN34" s="319"/>
      <c r="HO34" s="319"/>
      <c r="HP34" s="319"/>
      <c r="HQ34" s="319"/>
      <c r="HR34" s="319"/>
      <c r="HS34" s="319"/>
      <c r="HT34" s="319"/>
      <c r="HU34" s="319"/>
      <c r="HV34" s="319"/>
      <c r="HW34" s="319"/>
      <c r="HX34" s="319"/>
      <c r="HY34" s="319"/>
      <c r="HZ34" s="319"/>
      <c r="IA34" s="319"/>
      <c r="IB34" s="319"/>
      <c r="IC34" s="319"/>
      <c r="ID34" s="319"/>
      <c r="IE34" s="319"/>
      <c r="IF34" s="319"/>
      <c r="IG34" s="319"/>
      <c r="IH34" s="319"/>
      <c r="II34" s="319"/>
      <c r="IJ34" s="319"/>
      <c r="IK34" s="319"/>
      <c r="IL34" s="319"/>
      <c r="IM34" s="319"/>
      <c r="IN34" s="319"/>
      <c r="IO34" s="319"/>
      <c r="IP34" s="319"/>
      <c r="IQ34" s="319"/>
      <c r="IR34" s="319"/>
      <c r="IS34" s="319"/>
      <c r="IT34" s="319"/>
      <c r="IU34" s="319"/>
      <c r="IV34" s="319"/>
    </row>
    <row r="35" spans="1:256" ht="17.25">
      <c r="A35" s="633">
        <v>28</v>
      </c>
      <c r="B35" s="762"/>
      <c r="C35" s="764" t="s">
        <v>1192</v>
      </c>
      <c r="D35" s="638">
        <f>SUM(D33:D34)</f>
        <v>443</v>
      </c>
      <c r="E35" s="638">
        <f aca="true" t="shared" si="7" ref="E35:P35">SUM(E33:E34)</f>
        <v>0</v>
      </c>
      <c r="F35" s="638">
        <f t="shared" si="7"/>
        <v>0</v>
      </c>
      <c r="G35" s="638">
        <f t="shared" si="7"/>
        <v>130</v>
      </c>
      <c r="H35" s="638">
        <f t="shared" si="7"/>
        <v>30</v>
      </c>
      <c r="I35" s="638">
        <f t="shared" si="7"/>
        <v>380</v>
      </c>
      <c r="J35" s="638">
        <f t="shared" si="7"/>
        <v>0</v>
      </c>
      <c r="K35" s="638">
        <f t="shared" si="7"/>
        <v>0</v>
      </c>
      <c r="L35" s="638">
        <f t="shared" si="7"/>
        <v>0</v>
      </c>
      <c r="M35" s="638">
        <f t="shared" si="7"/>
        <v>890</v>
      </c>
      <c r="N35" s="638">
        <f t="shared" si="7"/>
        <v>660</v>
      </c>
      <c r="O35" s="638">
        <f t="shared" si="7"/>
        <v>422</v>
      </c>
      <c r="P35" s="638">
        <f t="shared" si="7"/>
        <v>0</v>
      </c>
      <c r="Q35" s="639">
        <f t="shared" si="0"/>
        <v>2955</v>
      </c>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c r="BW35" s="334"/>
      <c r="BX35" s="334"/>
      <c r="BY35" s="334"/>
      <c r="BZ35" s="334"/>
      <c r="CA35" s="334"/>
      <c r="CB35" s="334"/>
      <c r="CC35" s="334"/>
      <c r="CD35" s="334"/>
      <c r="CE35" s="334"/>
      <c r="CF35" s="334"/>
      <c r="CG35" s="334"/>
      <c r="CH35" s="334"/>
      <c r="CI35" s="334"/>
      <c r="CJ35" s="334"/>
      <c r="CK35" s="334"/>
      <c r="CL35" s="334"/>
      <c r="CM35" s="334"/>
      <c r="CN35" s="334"/>
      <c r="CO35" s="334"/>
      <c r="CP35" s="334"/>
      <c r="CQ35" s="334"/>
      <c r="CR35" s="334"/>
      <c r="CS35" s="334"/>
      <c r="CT35" s="334"/>
      <c r="CU35" s="334"/>
      <c r="CV35" s="334"/>
      <c r="CW35" s="334"/>
      <c r="CX35" s="334"/>
      <c r="CY35" s="334"/>
      <c r="CZ35" s="334"/>
      <c r="DA35" s="334"/>
      <c r="DB35" s="334"/>
      <c r="DC35" s="334"/>
      <c r="DD35" s="334"/>
      <c r="DE35" s="334"/>
      <c r="DF35" s="334"/>
      <c r="DG35" s="334"/>
      <c r="DH35" s="334"/>
      <c r="DI35" s="334"/>
      <c r="DJ35" s="334"/>
      <c r="DK35" s="334"/>
      <c r="DL35" s="334"/>
      <c r="DM35" s="334"/>
      <c r="DN35" s="334"/>
      <c r="DO35" s="334"/>
      <c r="DP35" s="334"/>
      <c r="DQ35" s="334"/>
      <c r="DR35" s="334"/>
      <c r="DS35" s="334"/>
      <c r="DT35" s="334"/>
      <c r="DU35" s="334"/>
      <c r="DV35" s="334"/>
      <c r="DW35" s="334"/>
      <c r="DX35" s="334"/>
      <c r="DY35" s="334"/>
      <c r="DZ35" s="334"/>
      <c r="EA35" s="334"/>
      <c r="EB35" s="334"/>
      <c r="EC35" s="334"/>
      <c r="ED35" s="334"/>
      <c r="EE35" s="334"/>
      <c r="EF35" s="334"/>
      <c r="EG35" s="334"/>
      <c r="EH35" s="334"/>
      <c r="EI35" s="334"/>
      <c r="EJ35" s="334"/>
      <c r="EK35" s="334"/>
      <c r="EL35" s="334"/>
      <c r="EM35" s="334"/>
      <c r="EN35" s="334"/>
      <c r="EO35" s="334"/>
      <c r="EP35" s="334"/>
      <c r="EQ35" s="334"/>
      <c r="ER35" s="334"/>
      <c r="ES35" s="334"/>
      <c r="ET35" s="334"/>
      <c r="EU35" s="334"/>
      <c r="EV35" s="334"/>
      <c r="EW35" s="334"/>
      <c r="EX35" s="334"/>
      <c r="EY35" s="334"/>
      <c r="EZ35" s="334"/>
      <c r="FA35" s="334"/>
      <c r="FB35" s="334"/>
      <c r="FC35" s="334"/>
      <c r="FD35" s="334"/>
      <c r="FE35" s="334"/>
      <c r="FF35" s="334"/>
      <c r="FG35" s="334"/>
      <c r="FH35" s="334"/>
      <c r="FI35" s="334"/>
      <c r="FJ35" s="334"/>
      <c r="FK35" s="334"/>
      <c r="FL35" s="334"/>
      <c r="FM35" s="334"/>
      <c r="FN35" s="334"/>
      <c r="FO35" s="334"/>
      <c r="FP35" s="334"/>
      <c r="FQ35" s="334"/>
      <c r="FR35" s="334"/>
      <c r="FS35" s="334"/>
      <c r="FT35" s="334"/>
      <c r="FU35" s="334"/>
      <c r="FV35" s="334"/>
      <c r="FW35" s="334"/>
      <c r="FX35" s="334"/>
      <c r="FY35" s="334"/>
      <c r="FZ35" s="334"/>
      <c r="GA35" s="334"/>
      <c r="GB35" s="334"/>
      <c r="GC35" s="334"/>
      <c r="GD35" s="334"/>
      <c r="GE35" s="334"/>
      <c r="GF35" s="334"/>
      <c r="GG35" s="334"/>
      <c r="GH35" s="334"/>
      <c r="GI35" s="334"/>
      <c r="GJ35" s="334"/>
      <c r="GK35" s="334"/>
      <c r="GL35" s="334"/>
      <c r="GM35" s="334"/>
      <c r="GN35" s="334"/>
      <c r="GO35" s="334"/>
      <c r="GP35" s="334"/>
      <c r="GQ35" s="334"/>
      <c r="GR35" s="334"/>
      <c r="GS35" s="334"/>
      <c r="GT35" s="334"/>
      <c r="GU35" s="334"/>
      <c r="GV35" s="334"/>
      <c r="GW35" s="334"/>
      <c r="GX35" s="334"/>
      <c r="GY35" s="334"/>
      <c r="GZ35" s="334"/>
      <c r="HA35" s="334"/>
      <c r="HB35" s="334"/>
      <c r="HC35" s="334"/>
      <c r="HD35" s="334"/>
      <c r="HE35" s="334"/>
      <c r="HF35" s="334"/>
      <c r="HG35" s="334"/>
      <c r="HH35" s="334"/>
      <c r="HI35" s="334"/>
      <c r="HJ35" s="334"/>
      <c r="HK35" s="334"/>
      <c r="HL35" s="334"/>
      <c r="HM35" s="334"/>
      <c r="HN35" s="334"/>
      <c r="HO35" s="334"/>
      <c r="HP35" s="334"/>
      <c r="HQ35" s="334"/>
      <c r="HR35" s="334"/>
      <c r="HS35" s="334"/>
      <c r="HT35" s="334"/>
      <c r="HU35" s="334"/>
      <c r="HV35" s="334"/>
      <c r="HW35" s="334"/>
      <c r="HX35" s="334"/>
      <c r="HY35" s="334"/>
      <c r="HZ35" s="334"/>
      <c r="IA35" s="334"/>
      <c r="IB35" s="334"/>
      <c r="IC35" s="334"/>
      <c r="ID35" s="334"/>
      <c r="IE35" s="334"/>
      <c r="IF35" s="334"/>
      <c r="IG35" s="334"/>
      <c r="IH35" s="334"/>
      <c r="II35" s="334"/>
      <c r="IJ35" s="334"/>
      <c r="IK35" s="334"/>
      <c r="IL35" s="334"/>
      <c r="IM35" s="334"/>
      <c r="IN35" s="334"/>
      <c r="IO35" s="334"/>
      <c r="IP35" s="334"/>
      <c r="IQ35" s="334"/>
      <c r="IR35" s="334"/>
      <c r="IS35" s="334"/>
      <c r="IT35" s="334"/>
      <c r="IU35" s="334"/>
      <c r="IV35" s="334"/>
    </row>
    <row r="36" spans="1:17" ht="24" customHeight="1">
      <c r="A36" s="633">
        <v>29</v>
      </c>
      <c r="B36" s="762" t="s">
        <v>639</v>
      </c>
      <c r="C36" s="317" t="s">
        <v>632</v>
      </c>
      <c r="D36" s="341"/>
      <c r="E36" s="341"/>
      <c r="F36" s="341"/>
      <c r="G36" s="341"/>
      <c r="H36" s="341"/>
      <c r="I36" s="341"/>
      <c r="J36" s="341"/>
      <c r="K36" s="341"/>
      <c r="L36" s="341"/>
      <c r="M36" s="341"/>
      <c r="N36" s="341"/>
      <c r="O36" s="341">
        <v>2000</v>
      </c>
      <c r="P36" s="341">
        <v>435</v>
      </c>
      <c r="Q36" s="635">
        <f t="shared" si="0"/>
        <v>2435</v>
      </c>
    </row>
    <row r="37" spans="1:17" ht="17.25">
      <c r="A37" s="633">
        <v>30</v>
      </c>
      <c r="B37" s="762"/>
      <c r="C37" s="317" t="s">
        <v>1109</v>
      </c>
      <c r="D37" s="341">
        <v>440</v>
      </c>
      <c r="E37" s="341"/>
      <c r="F37" s="341"/>
      <c r="G37" s="341">
        <v>250</v>
      </c>
      <c r="H37" s="341"/>
      <c r="I37" s="341">
        <v>130</v>
      </c>
      <c r="J37" s="341"/>
      <c r="K37" s="341"/>
      <c r="L37" s="341"/>
      <c r="M37" s="341">
        <v>805</v>
      </c>
      <c r="N37" s="341">
        <v>390</v>
      </c>
      <c r="O37" s="341">
        <v>420</v>
      </c>
      <c r="P37" s="341">
        <v>0</v>
      </c>
      <c r="Q37" s="635">
        <f t="shared" si="0"/>
        <v>2435</v>
      </c>
    </row>
    <row r="38" spans="1:256" ht="17.25">
      <c r="A38" s="633">
        <v>31</v>
      </c>
      <c r="B38" s="763"/>
      <c r="C38" s="319" t="s">
        <v>633</v>
      </c>
      <c r="D38" s="636"/>
      <c r="E38" s="636"/>
      <c r="F38" s="636"/>
      <c r="G38" s="636"/>
      <c r="H38" s="636">
        <v>200</v>
      </c>
      <c r="I38" s="636"/>
      <c r="J38" s="636"/>
      <c r="K38" s="636"/>
      <c r="L38" s="636"/>
      <c r="M38" s="636">
        <v>170</v>
      </c>
      <c r="N38" s="636">
        <v>50</v>
      </c>
      <c r="O38" s="636">
        <v>-420</v>
      </c>
      <c r="P38" s="341"/>
      <c r="Q38" s="637">
        <f t="shared" si="0"/>
        <v>0</v>
      </c>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319"/>
      <c r="CL38" s="319"/>
      <c r="CM38" s="319"/>
      <c r="CN38" s="319"/>
      <c r="CO38" s="319"/>
      <c r="CP38" s="319"/>
      <c r="CQ38" s="319"/>
      <c r="CR38" s="319"/>
      <c r="CS38" s="319"/>
      <c r="CT38" s="319"/>
      <c r="CU38" s="319"/>
      <c r="CV38" s="319"/>
      <c r="CW38" s="319"/>
      <c r="CX38" s="319"/>
      <c r="CY38" s="319"/>
      <c r="CZ38" s="319"/>
      <c r="DA38" s="319"/>
      <c r="DB38" s="319"/>
      <c r="DC38" s="319"/>
      <c r="DD38" s="319"/>
      <c r="DE38" s="319"/>
      <c r="DF38" s="319"/>
      <c r="DG38" s="319"/>
      <c r="DH38" s="319"/>
      <c r="DI38" s="319"/>
      <c r="DJ38" s="319"/>
      <c r="DK38" s="319"/>
      <c r="DL38" s="319"/>
      <c r="DM38" s="319"/>
      <c r="DN38" s="319"/>
      <c r="DO38" s="319"/>
      <c r="DP38" s="319"/>
      <c r="DQ38" s="319"/>
      <c r="DR38" s="319"/>
      <c r="DS38" s="319"/>
      <c r="DT38" s="319"/>
      <c r="DU38" s="319"/>
      <c r="DV38" s="319"/>
      <c r="DW38" s="319"/>
      <c r="DX38" s="319"/>
      <c r="DY38" s="319"/>
      <c r="DZ38" s="319"/>
      <c r="EA38" s="319"/>
      <c r="EB38" s="319"/>
      <c r="EC38" s="319"/>
      <c r="ED38" s="319"/>
      <c r="EE38" s="319"/>
      <c r="EF38" s="319"/>
      <c r="EG38" s="319"/>
      <c r="EH38" s="319"/>
      <c r="EI38" s="319"/>
      <c r="EJ38" s="319"/>
      <c r="EK38" s="319"/>
      <c r="EL38" s="319"/>
      <c r="EM38" s="319"/>
      <c r="EN38" s="319"/>
      <c r="EO38" s="319"/>
      <c r="EP38" s="319"/>
      <c r="EQ38" s="319"/>
      <c r="ER38" s="319"/>
      <c r="ES38" s="319"/>
      <c r="ET38" s="319"/>
      <c r="EU38" s="319"/>
      <c r="EV38" s="319"/>
      <c r="EW38" s="319"/>
      <c r="EX38" s="319"/>
      <c r="EY38" s="319"/>
      <c r="EZ38" s="319"/>
      <c r="FA38" s="319"/>
      <c r="FB38" s="319"/>
      <c r="FC38" s="319"/>
      <c r="FD38" s="319"/>
      <c r="FE38" s="319"/>
      <c r="FF38" s="319"/>
      <c r="FG38" s="319"/>
      <c r="FH38" s="319"/>
      <c r="FI38" s="319"/>
      <c r="FJ38" s="319"/>
      <c r="FK38" s="319"/>
      <c r="FL38" s="319"/>
      <c r="FM38" s="319"/>
      <c r="FN38" s="319"/>
      <c r="FO38" s="319"/>
      <c r="FP38" s="319"/>
      <c r="FQ38" s="319"/>
      <c r="FR38" s="319"/>
      <c r="FS38" s="319"/>
      <c r="FT38" s="319"/>
      <c r="FU38" s="319"/>
      <c r="FV38" s="319"/>
      <c r="FW38" s="319"/>
      <c r="FX38" s="319"/>
      <c r="FY38" s="319"/>
      <c r="FZ38" s="319"/>
      <c r="GA38" s="319"/>
      <c r="GB38" s="319"/>
      <c r="GC38" s="319"/>
      <c r="GD38" s="319"/>
      <c r="GE38" s="319"/>
      <c r="GF38" s="319"/>
      <c r="GG38" s="319"/>
      <c r="GH38" s="319"/>
      <c r="GI38" s="319"/>
      <c r="GJ38" s="319"/>
      <c r="GK38" s="319"/>
      <c r="GL38" s="319"/>
      <c r="GM38" s="319"/>
      <c r="GN38" s="319"/>
      <c r="GO38" s="319"/>
      <c r="GP38" s="319"/>
      <c r="GQ38" s="319"/>
      <c r="GR38" s="319"/>
      <c r="GS38" s="319"/>
      <c r="GT38" s="319"/>
      <c r="GU38" s="319"/>
      <c r="GV38" s="319"/>
      <c r="GW38" s="319"/>
      <c r="GX38" s="319"/>
      <c r="GY38" s="319"/>
      <c r="GZ38" s="319"/>
      <c r="HA38" s="319"/>
      <c r="HB38" s="319"/>
      <c r="HC38" s="319"/>
      <c r="HD38" s="319"/>
      <c r="HE38" s="319"/>
      <c r="HF38" s="319"/>
      <c r="HG38" s="319"/>
      <c r="HH38" s="319"/>
      <c r="HI38" s="319"/>
      <c r="HJ38" s="319"/>
      <c r="HK38" s="319"/>
      <c r="HL38" s="319"/>
      <c r="HM38" s="319"/>
      <c r="HN38" s="319"/>
      <c r="HO38" s="319"/>
      <c r="HP38" s="319"/>
      <c r="HQ38" s="319"/>
      <c r="HR38" s="319"/>
      <c r="HS38" s="319"/>
      <c r="HT38" s="319"/>
      <c r="HU38" s="319"/>
      <c r="HV38" s="319"/>
      <c r="HW38" s="319"/>
      <c r="HX38" s="319"/>
      <c r="HY38" s="319"/>
      <c r="HZ38" s="319"/>
      <c r="IA38" s="319"/>
      <c r="IB38" s="319"/>
      <c r="IC38" s="319"/>
      <c r="ID38" s="319"/>
      <c r="IE38" s="319"/>
      <c r="IF38" s="319"/>
      <c r="IG38" s="319"/>
      <c r="IH38" s="319"/>
      <c r="II38" s="319"/>
      <c r="IJ38" s="319"/>
      <c r="IK38" s="319"/>
      <c r="IL38" s="319"/>
      <c r="IM38" s="319"/>
      <c r="IN38" s="319"/>
      <c r="IO38" s="319"/>
      <c r="IP38" s="319"/>
      <c r="IQ38" s="319"/>
      <c r="IR38" s="319"/>
      <c r="IS38" s="319"/>
      <c r="IT38" s="319"/>
      <c r="IU38" s="319"/>
      <c r="IV38" s="319"/>
    </row>
    <row r="39" spans="1:256" ht="17.25">
      <c r="A39" s="633">
        <v>32</v>
      </c>
      <c r="B39" s="762"/>
      <c r="C39" s="764" t="s">
        <v>1192</v>
      </c>
      <c r="D39" s="638">
        <f>SUM(D37:D38)</f>
        <v>440</v>
      </c>
      <c r="E39" s="638">
        <f aca="true" t="shared" si="8" ref="E39:P39">SUM(E37:E38)</f>
        <v>0</v>
      </c>
      <c r="F39" s="638">
        <f t="shared" si="8"/>
        <v>0</v>
      </c>
      <c r="G39" s="638">
        <f t="shared" si="8"/>
        <v>250</v>
      </c>
      <c r="H39" s="638">
        <f t="shared" si="8"/>
        <v>200</v>
      </c>
      <c r="I39" s="638">
        <f t="shared" si="8"/>
        <v>130</v>
      </c>
      <c r="J39" s="638">
        <f t="shared" si="8"/>
        <v>0</v>
      </c>
      <c r="K39" s="638">
        <f t="shared" si="8"/>
        <v>0</v>
      </c>
      <c r="L39" s="638">
        <f t="shared" si="8"/>
        <v>0</v>
      </c>
      <c r="M39" s="638">
        <f t="shared" si="8"/>
        <v>975</v>
      </c>
      <c r="N39" s="638">
        <f t="shared" si="8"/>
        <v>440</v>
      </c>
      <c r="O39" s="638">
        <f t="shared" si="8"/>
        <v>0</v>
      </c>
      <c r="P39" s="638">
        <f t="shared" si="8"/>
        <v>0</v>
      </c>
      <c r="Q39" s="639">
        <f t="shared" si="0"/>
        <v>2435</v>
      </c>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4"/>
      <c r="DE39" s="334"/>
      <c r="DF39" s="334"/>
      <c r="DG39" s="334"/>
      <c r="DH39" s="334"/>
      <c r="DI39" s="334"/>
      <c r="DJ39" s="334"/>
      <c r="DK39" s="334"/>
      <c r="DL39" s="334"/>
      <c r="DM39" s="334"/>
      <c r="DN39" s="334"/>
      <c r="DO39" s="334"/>
      <c r="DP39" s="334"/>
      <c r="DQ39" s="334"/>
      <c r="DR39" s="334"/>
      <c r="DS39" s="334"/>
      <c r="DT39" s="334"/>
      <c r="DU39" s="334"/>
      <c r="DV39" s="334"/>
      <c r="DW39" s="334"/>
      <c r="DX39" s="334"/>
      <c r="DY39" s="334"/>
      <c r="DZ39" s="334"/>
      <c r="EA39" s="334"/>
      <c r="EB39" s="334"/>
      <c r="EC39" s="334"/>
      <c r="ED39" s="334"/>
      <c r="EE39" s="334"/>
      <c r="EF39" s="334"/>
      <c r="EG39" s="334"/>
      <c r="EH39" s="334"/>
      <c r="EI39" s="334"/>
      <c r="EJ39" s="334"/>
      <c r="EK39" s="334"/>
      <c r="EL39" s="334"/>
      <c r="EM39" s="334"/>
      <c r="EN39" s="334"/>
      <c r="EO39" s="334"/>
      <c r="EP39" s="334"/>
      <c r="EQ39" s="334"/>
      <c r="ER39" s="334"/>
      <c r="ES39" s="334"/>
      <c r="ET39" s="334"/>
      <c r="EU39" s="334"/>
      <c r="EV39" s="334"/>
      <c r="EW39" s="334"/>
      <c r="EX39" s="334"/>
      <c r="EY39" s="334"/>
      <c r="EZ39" s="334"/>
      <c r="FA39" s="334"/>
      <c r="FB39" s="334"/>
      <c r="FC39" s="334"/>
      <c r="FD39" s="334"/>
      <c r="FE39" s="334"/>
      <c r="FF39" s="334"/>
      <c r="FG39" s="334"/>
      <c r="FH39" s="334"/>
      <c r="FI39" s="334"/>
      <c r="FJ39" s="334"/>
      <c r="FK39" s="334"/>
      <c r="FL39" s="334"/>
      <c r="FM39" s="334"/>
      <c r="FN39" s="334"/>
      <c r="FO39" s="334"/>
      <c r="FP39" s="334"/>
      <c r="FQ39" s="334"/>
      <c r="FR39" s="334"/>
      <c r="FS39" s="334"/>
      <c r="FT39" s="334"/>
      <c r="FU39" s="334"/>
      <c r="FV39" s="334"/>
      <c r="FW39" s="334"/>
      <c r="FX39" s="334"/>
      <c r="FY39" s="334"/>
      <c r="FZ39" s="334"/>
      <c r="GA39" s="334"/>
      <c r="GB39" s="334"/>
      <c r="GC39" s="334"/>
      <c r="GD39" s="334"/>
      <c r="GE39" s="334"/>
      <c r="GF39" s="334"/>
      <c r="GG39" s="334"/>
      <c r="GH39" s="334"/>
      <c r="GI39" s="334"/>
      <c r="GJ39" s="334"/>
      <c r="GK39" s="334"/>
      <c r="GL39" s="334"/>
      <c r="GM39" s="334"/>
      <c r="GN39" s="334"/>
      <c r="GO39" s="334"/>
      <c r="GP39" s="334"/>
      <c r="GQ39" s="334"/>
      <c r="GR39" s="334"/>
      <c r="GS39" s="334"/>
      <c r="GT39" s="334"/>
      <c r="GU39" s="334"/>
      <c r="GV39" s="334"/>
      <c r="GW39" s="334"/>
      <c r="GX39" s="334"/>
      <c r="GY39" s="334"/>
      <c r="GZ39" s="334"/>
      <c r="HA39" s="334"/>
      <c r="HB39" s="334"/>
      <c r="HC39" s="334"/>
      <c r="HD39" s="334"/>
      <c r="HE39" s="334"/>
      <c r="HF39" s="334"/>
      <c r="HG39" s="334"/>
      <c r="HH39" s="334"/>
      <c r="HI39" s="334"/>
      <c r="HJ39" s="334"/>
      <c r="HK39" s="334"/>
      <c r="HL39" s="334"/>
      <c r="HM39" s="334"/>
      <c r="HN39" s="334"/>
      <c r="HO39" s="334"/>
      <c r="HP39" s="334"/>
      <c r="HQ39" s="334"/>
      <c r="HR39" s="334"/>
      <c r="HS39" s="334"/>
      <c r="HT39" s="334"/>
      <c r="HU39" s="334"/>
      <c r="HV39" s="334"/>
      <c r="HW39" s="334"/>
      <c r="HX39" s="334"/>
      <c r="HY39" s="334"/>
      <c r="HZ39" s="334"/>
      <c r="IA39" s="334"/>
      <c r="IB39" s="334"/>
      <c r="IC39" s="334"/>
      <c r="ID39" s="334"/>
      <c r="IE39" s="334"/>
      <c r="IF39" s="334"/>
      <c r="IG39" s="334"/>
      <c r="IH39" s="334"/>
      <c r="II39" s="334"/>
      <c r="IJ39" s="334"/>
      <c r="IK39" s="334"/>
      <c r="IL39" s="334"/>
      <c r="IM39" s="334"/>
      <c r="IN39" s="334"/>
      <c r="IO39" s="334"/>
      <c r="IP39" s="334"/>
      <c r="IQ39" s="334"/>
      <c r="IR39" s="334"/>
      <c r="IS39" s="334"/>
      <c r="IT39" s="334"/>
      <c r="IU39" s="334"/>
      <c r="IV39" s="334"/>
    </row>
    <row r="40" spans="1:17" ht="24" customHeight="1">
      <c r="A40" s="633">
        <v>33</v>
      </c>
      <c r="B40" s="762" t="s">
        <v>640</v>
      </c>
      <c r="C40" s="317" t="s">
        <v>632</v>
      </c>
      <c r="D40" s="341"/>
      <c r="E40" s="341"/>
      <c r="F40" s="341"/>
      <c r="G40" s="341">
        <v>27</v>
      </c>
      <c r="H40" s="341"/>
      <c r="I40" s="341"/>
      <c r="J40" s="341"/>
      <c r="K40" s="341"/>
      <c r="L40" s="341"/>
      <c r="M40" s="341"/>
      <c r="N40" s="341"/>
      <c r="O40" s="341">
        <v>2000</v>
      </c>
      <c r="P40" s="341">
        <v>282</v>
      </c>
      <c r="Q40" s="635">
        <f t="shared" si="0"/>
        <v>2309</v>
      </c>
    </row>
    <row r="41" spans="1:17" ht="17.25">
      <c r="A41" s="633">
        <v>34</v>
      </c>
      <c r="B41" s="762"/>
      <c r="C41" s="317" t="s">
        <v>1109</v>
      </c>
      <c r="D41" s="341">
        <v>60</v>
      </c>
      <c r="E41" s="341"/>
      <c r="F41" s="341"/>
      <c r="G41" s="341">
        <v>137</v>
      </c>
      <c r="H41" s="341">
        <v>100</v>
      </c>
      <c r="I41" s="341">
        <v>80</v>
      </c>
      <c r="J41" s="341"/>
      <c r="K41" s="341"/>
      <c r="L41" s="341"/>
      <c r="M41" s="341">
        <v>280</v>
      </c>
      <c r="N41" s="341">
        <v>80</v>
      </c>
      <c r="O41" s="341">
        <v>1572</v>
      </c>
      <c r="P41" s="341">
        <v>0</v>
      </c>
      <c r="Q41" s="635">
        <f t="shared" si="0"/>
        <v>2309</v>
      </c>
    </row>
    <row r="42" spans="1:256" ht="17.25">
      <c r="A42" s="633">
        <v>35</v>
      </c>
      <c r="B42" s="763"/>
      <c r="C42" s="319" t="s">
        <v>633</v>
      </c>
      <c r="D42" s="636"/>
      <c r="E42" s="636"/>
      <c r="F42" s="636"/>
      <c r="G42" s="636"/>
      <c r="H42" s="636"/>
      <c r="I42" s="636"/>
      <c r="J42" s="636"/>
      <c r="K42" s="636"/>
      <c r="L42" s="636"/>
      <c r="M42" s="636">
        <v>580</v>
      </c>
      <c r="N42" s="636"/>
      <c r="O42" s="636">
        <v>-580</v>
      </c>
      <c r="P42" s="341"/>
      <c r="Q42" s="637">
        <f t="shared" si="0"/>
        <v>0</v>
      </c>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19"/>
      <c r="BR42" s="319"/>
      <c r="BS42" s="319"/>
      <c r="BT42" s="319"/>
      <c r="BU42" s="319"/>
      <c r="BV42" s="319"/>
      <c r="BW42" s="319"/>
      <c r="BX42" s="319"/>
      <c r="BY42" s="319"/>
      <c r="BZ42" s="319"/>
      <c r="CA42" s="319"/>
      <c r="CB42" s="319"/>
      <c r="CC42" s="319"/>
      <c r="CD42" s="319"/>
      <c r="CE42" s="319"/>
      <c r="CF42" s="319"/>
      <c r="CG42" s="319"/>
      <c r="CH42" s="319"/>
      <c r="CI42" s="319"/>
      <c r="CJ42" s="319"/>
      <c r="CK42" s="319"/>
      <c r="CL42" s="319"/>
      <c r="CM42" s="319"/>
      <c r="CN42" s="319"/>
      <c r="CO42" s="319"/>
      <c r="CP42" s="319"/>
      <c r="CQ42" s="319"/>
      <c r="CR42" s="319"/>
      <c r="CS42" s="319"/>
      <c r="CT42" s="319"/>
      <c r="CU42" s="319"/>
      <c r="CV42" s="319"/>
      <c r="CW42" s="319"/>
      <c r="CX42" s="319"/>
      <c r="CY42" s="319"/>
      <c r="CZ42" s="319"/>
      <c r="DA42" s="319"/>
      <c r="DB42" s="319"/>
      <c r="DC42" s="319"/>
      <c r="DD42" s="319"/>
      <c r="DE42" s="319"/>
      <c r="DF42" s="319"/>
      <c r="DG42" s="319"/>
      <c r="DH42" s="319"/>
      <c r="DI42" s="319"/>
      <c r="DJ42" s="319"/>
      <c r="DK42" s="319"/>
      <c r="DL42" s="319"/>
      <c r="DM42" s="319"/>
      <c r="DN42" s="319"/>
      <c r="DO42" s="319"/>
      <c r="DP42" s="319"/>
      <c r="DQ42" s="319"/>
      <c r="DR42" s="319"/>
      <c r="DS42" s="319"/>
      <c r="DT42" s="319"/>
      <c r="DU42" s="319"/>
      <c r="DV42" s="319"/>
      <c r="DW42" s="319"/>
      <c r="DX42" s="319"/>
      <c r="DY42" s="319"/>
      <c r="DZ42" s="319"/>
      <c r="EA42" s="319"/>
      <c r="EB42" s="319"/>
      <c r="EC42" s="319"/>
      <c r="ED42" s="319"/>
      <c r="EE42" s="319"/>
      <c r="EF42" s="319"/>
      <c r="EG42" s="319"/>
      <c r="EH42" s="319"/>
      <c r="EI42" s="319"/>
      <c r="EJ42" s="319"/>
      <c r="EK42" s="319"/>
      <c r="EL42" s="319"/>
      <c r="EM42" s="319"/>
      <c r="EN42" s="319"/>
      <c r="EO42" s="319"/>
      <c r="EP42" s="319"/>
      <c r="EQ42" s="319"/>
      <c r="ER42" s="319"/>
      <c r="ES42" s="319"/>
      <c r="ET42" s="319"/>
      <c r="EU42" s="319"/>
      <c r="EV42" s="319"/>
      <c r="EW42" s="319"/>
      <c r="EX42" s="319"/>
      <c r="EY42" s="319"/>
      <c r="EZ42" s="319"/>
      <c r="FA42" s="319"/>
      <c r="FB42" s="319"/>
      <c r="FC42" s="319"/>
      <c r="FD42" s="319"/>
      <c r="FE42" s="319"/>
      <c r="FF42" s="319"/>
      <c r="FG42" s="319"/>
      <c r="FH42" s="319"/>
      <c r="FI42" s="319"/>
      <c r="FJ42" s="319"/>
      <c r="FK42" s="319"/>
      <c r="FL42" s="319"/>
      <c r="FM42" s="319"/>
      <c r="FN42" s="319"/>
      <c r="FO42" s="319"/>
      <c r="FP42" s="319"/>
      <c r="FQ42" s="319"/>
      <c r="FR42" s="319"/>
      <c r="FS42" s="319"/>
      <c r="FT42" s="319"/>
      <c r="FU42" s="319"/>
      <c r="FV42" s="319"/>
      <c r="FW42" s="319"/>
      <c r="FX42" s="319"/>
      <c r="FY42" s="319"/>
      <c r="FZ42" s="319"/>
      <c r="GA42" s="319"/>
      <c r="GB42" s="319"/>
      <c r="GC42" s="319"/>
      <c r="GD42" s="319"/>
      <c r="GE42" s="319"/>
      <c r="GF42" s="319"/>
      <c r="GG42" s="319"/>
      <c r="GH42" s="319"/>
      <c r="GI42" s="319"/>
      <c r="GJ42" s="319"/>
      <c r="GK42" s="319"/>
      <c r="GL42" s="319"/>
      <c r="GM42" s="319"/>
      <c r="GN42" s="319"/>
      <c r="GO42" s="319"/>
      <c r="GP42" s="319"/>
      <c r="GQ42" s="319"/>
      <c r="GR42" s="319"/>
      <c r="GS42" s="319"/>
      <c r="GT42" s="319"/>
      <c r="GU42" s="319"/>
      <c r="GV42" s="319"/>
      <c r="GW42" s="319"/>
      <c r="GX42" s="319"/>
      <c r="GY42" s="319"/>
      <c r="GZ42" s="319"/>
      <c r="HA42" s="319"/>
      <c r="HB42" s="319"/>
      <c r="HC42" s="319"/>
      <c r="HD42" s="319"/>
      <c r="HE42" s="319"/>
      <c r="HF42" s="319"/>
      <c r="HG42" s="319"/>
      <c r="HH42" s="319"/>
      <c r="HI42" s="319"/>
      <c r="HJ42" s="319"/>
      <c r="HK42" s="319"/>
      <c r="HL42" s="319"/>
      <c r="HM42" s="319"/>
      <c r="HN42" s="319"/>
      <c r="HO42" s="319"/>
      <c r="HP42" s="319"/>
      <c r="HQ42" s="319"/>
      <c r="HR42" s="319"/>
      <c r="HS42" s="319"/>
      <c r="HT42" s="319"/>
      <c r="HU42" s="319"/>
      <c r="HV42" s="319"/>
      <c r="HW42" s="319"/>
      <c r="HX42" s="319"/>
      <c r="HY42" s="319"/>
      <c r="HZ42" s="319"/>
      <c r="IA42" s="319"/>
      <c r="IB42" s="319"/>
      <c r="IC42" s="319"/>
      <c r="ID42" s="319"/>
      <c r="IE42" s="319"/>
      <c r="IF42" s="319"/>
      <c r="IG42" s="319"/>
      <c r="IH42" s="319"/>
      <c r="II42" s="319"/>
      <c r="IJ42" s="319"/>
      <c r="IK42" s="319"/>
      <c r="IL42" s="319"/>
      <c r="IM42" s="319"/>
      <c r="IN42" s="319"/>
      <c r="IO42" s="319"/>
      <c r="IP42" s="319"/>
      <c r="IQ42" s="319"/>
      <c r="IR42" s="319"/>
      <c r="IS42" s="319"/>
      <c r="IT42" s="319"/>
      <c r="IU42" s="319"/>
      <c r="IV42" s="319"/>
    </row>
    <row r="43" spans="1:256" ht="17.25">
      <c r="A43" s="633">
        <v>36</v>
      </c>
      <c r="B43" s="762"/>
      <c r="C43" s="764" t="s">
        <v>1192</v>
      </c>
      <c r="D43" s="638">
        <f>SUM(D41:D42)</f>
        <v>60</v>
      </c>
      <c r="E43" s="638">
        <f aca="true" t="shared" si="9" ref="E43:P43">SUM(E41:E42)</f>
        <v>0</v>
      </c>
      <c r="F43" s="638">
        <f t="shared" si="9"/>
        <v>0</v>
      </c>
      <c r="G43" s="638">
        <f t="shared" si="9"/>
        <v>137</v>
      </c>
      <c r="H43" s="638">
        <f t="shared" si="9"/>
        <v>100</v>
      </c>
      <c r="I43" s="638">
        <f t="shared" si="9"/>
        <v>80</v>
      </c>
      <c r="J43" s="638">
        <f t="shared" si="9"/>
        <v>0</v>
      </c>
      <c r="K43" s="638">
        <f t="shared" si="9"/>
        <v>0</v>
      </c>
      <c r="L43" s="638">
        <f t="shared" si="9"/>
        <v>0</v>
      </c>
      <c r="M43" s="638">
        <f t="shared" si="9"/>
        <v>860</v>
      </c>
      <c r="N43" s="638">
        <f t="shared" si="9"/>
        <v>80</v>
      </c>
      <c r="O43" s="638">
        <f t="shared" si="9"/>
        <v>992</v>
      </c>
      <c r="P43" s="638">
        <f t="shared" si="9"/>
        <v>0</v>
      </c>
      <c r="Q43" s="639">
        <f t="shared" si="0"/>
        <v>2309</v>
      </c>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c r="BF43" s="334"/>
      <c r="BG43" s="334"/>
      <c r="BH43" s="334"/>
      <c r="BI43" s="334"/>
      <c r="BJ43" s="334"/>
      <c r="BK43" s="334"/>
      <c r="BL43" s="334"/>
      <c r="BM43" s="334"/>
      <c r="BN43" s="334"/>
      <c r="BO43" s="334"/>
      <c r="BP43" s="334"/>
      <c r="BQ43" s="334"/>
      <c r="BR43" s="334"/>
      <c r="BS43" s="334"/>
      <c r="BT43" s="334"/>
      <c r="BU43" s="334"/>
      <c r="BV43" s="334"/>
      <c r="BW43" s="334"/>
      <c r="BX43" s="334"/>
      <c r="BY43" s="334"/>
      <c r="BZ43" s="334"/>
      <c r="CA43" s="334"/>
      <c r="CB43" s="334"/>
      <c r="CC43" s="334"/>
      <c r="CD43" s="334"/>
      <c r="CE43" s="334"/>
      <c r="CF43" s="334"/>
      <c r="CG43" s="334"/>
      <c r="CH43" s="334"/>
      <c r="CI43" s="334"/>
      <c r="CJ43" s="334"/>
      <c r="CK43" s="334"/>
      <c r="CL43" s="334"/>
      <c r="CM43" s="334"/>
      <c r="CN43" s="334"/>
      <c r="CO43" s="334"/>
      <c r="CP43" s="334"/>
      <c r="CQ43" s="334"/>
      <c r="CR43" s="334"/>
      <c r="CS43" s="334"/>
      <c r="CT43" s="334"/>
      <c r="CU43" s="334"/>
      <c r="CV43" s="334"/>
      <c r="CW43" s="334"/>
      <c r="CX43" s="334"/>
      <c r="CY43" s="334"/>
      <c r="CZ43" s="334"/>
      <c r="DA43" s="334"/>
      <c r="DB43" s="334"/>
      <c r="DC43" s="334"/>
      <c r="DD43" s="334"/>
      <c r="DE43" s="334"/>
      <c r="DF43" s="334"/>
      <c r="DG43" s="334"/>
      <c r="DH43" s="334"/>
      <c r="DI43" s="334"/>
      <c r="DJ43" s="334"/>
      <c r="DK43" s="334"/>
      <c r="DL43" s="334"/>
      <c r="DM43" s="334"/>
      <c r="DN43" s="334"/>
      <c r="DO43" s="334"/>
      <c r="DP43" s="334"/>
      <c r="DQ43" s="334"/>
      <c r="DR43" s="334"/>
      <c r="DS43" s="334"/>
      <c r="DT43" s="334"/>
      <c r="DU43" s="334"/>
      <c r="DV43" s="334"/>
      <c r="DW43" s="334"/>
      <c r="DX43" s="334"/>
      <c r="DY43" s="334"/>
      <c r="DZ43" s="334"/>
      <c r="EA43" s="334"/>
      <c r="EB43" s="334"/>
      <c r="EC43" s="334"/>
      <c r="ED43" s="334"/>
      <c r="EE43" s="334"/>
      <c r="EF43" s="334"/>
      <c r="EG43" s="334"/>
      <c r="EH43" s="334"/>
      <c r="EI43" s="334"/>
      <c r="EJ43" s="334"/>
      <c r="EK43" s="334"/>
      <c r="EL43" s="334"/>
      <c r="EM43" s="334"/>
      <c r="EN43" s="334"/>
      <c r="EO43" s="334"/>
      <c r="EP43" s="334"/>
      <c r="EQ43" s="334"/>
      <c r="ER43" s="334"/>
      <c r="ES43" s="334"/>
      <c r="ET43" s="334"/>
      <c r="EU43" s="334"/>
      <c r="EV43" s="334"/>
      <c r="EW43" s="334"/>
      <c r="EX43" s="334"/>
      <c r="EY43" s="334"/>
      <c r="EZ43" s="334"/>
      <c r="FA43" s="334"/>
      <c r="FB43" s="334"/>
      <c r="FC43" s="334"/>
      <c r="FD43" s="334"/>
      <c r="FE43" s="334"/>
      <c r="FF43" s="334"/>
      <c r="FG43" s="334"/>
      <c r="FH43" s="334"/>
      <c r="FI43" s="334"/>
      <c r="FJ43" s="334"/>
      <c r="FK43" s="334"/>
      <c r="FL43" s="334"/>
      <c r="FM43" s="334"/>
      <c r="FN43" s="334"/>
      <c r="FO43" s="334"/>
      <c r="FP43" s="334"/>
      <c r="FQ43" s="334"/>
      <c r="FR43" s="334"/>
      <c r="FS43" s="334"/>
      <c r="FT43" s="334"/>
      <c r="FU43" s="334"/>
      <c r="FV43" s="334"/>
      <c r="FW43" s="334"/>
      <c r="FX43" s="334"/>
      <c r="FY43" s="334"/>
      <c r="FZ43" s="334"/>
      <c r="GA43" s="334"/>
      <c r="GB43" s="334"/>
      <c r="GC43" s="334"/>
      <c r="GD43" s="334"/>
      <c r="GE43" s="334"/>
      <c r="GF43" s="334"/>
      <c r="GG43" s="334"/>
      <c r="GH43" s="334"/>
      <c r="GI43" s="334"/>
      <c r="GJ43" s="334"/>
      <c r="GK43" s="334"/>
      <c r="GL43" s="334"/>
      <c r="GM43" s="334"/>
      <c r="GN43" s="334"/>
      <c r="GO43" s="334"/>
      <c r="GP43" s="334"/>
      <c r="GQ43" s="334"/>
      <c r="GR43" s="334"/>
      <c r="GS43" s="334"/>
      <c r="GT43" s="334"/>
      <c r="GU43" s="334"/>
      <c r="GV43" s="334"/>
      <c r="GW43" s="334"/>
      <c r="GX43" s="334"/>
      <c r="GY43" s="334"/>
      <c r="GZ43" s="334"/>
      <c r="HA43" s="334"/>
      <c r="HB43" s="334"/>
      <c r="HC43" s="334"/>
      <c r="HD43" s="334"/>
      <c r="HE43" s="334"/>
      <c r="HF43" s="334"/>
      <c r="HG43" s="334"/>
      <c r="HH43" s="334"/>
      <c r="HI43" s="334"/>
      <c r="HJ43" s="334"/>
      <c r="HK43" s="334"/>
      <c r="HL43" s="334"/>
      <c r="HM43" s="334"/>
      <c r="HN43" s="334"/>
      <c r="HO43" s="334"/>
      <c r="HP43" s="334"/>
      <c r="HQ43" s="334"/>
      <c r="HR43" s="334"/>
      <c r="HS43" s="334"/>
      <c r="HT43" s="334"/>
      <c r="HU43" s="334"/>
      <c r="HV43" s="334"/>
      <c r="HW43" s="334"/>
      <c r="HX43" s="334"/>
      <c r="HY43" s="334"/>
      <c r="HZ43" s="334"/>
      <c r="IA43" s="334"/>
      <c r="IB43" s="334"/>
      <c r="IC43" s="334"/>
      <c r="ID43" s="334"/>
      <c r="IE43" s="334"/>
      <c r="IF43" s="334"/>
      <c r="IG43" s="334"/>
      <c r="IH43" s="334"/>
      <c r="II43" s="334"/>
      <c r="IJ43" s="334"/>
      <c r="IK43" s="334"/>
      <c r="IL43" s="334"/>
      <c r="IM43" s="334"/>
      <c r="IN43" s="334"/>
      <c r="IO43" s="334"/>
      <c r="IP43" s="334"/>
      <c r="IQ43" s="334"/>
      <c r="IR43" s="334"/>
      <c r="IS43" s="334"/>
      <c r="IT43" s="334"/>
      <c r="IU43" s="334"/>
      <c r="IV43" s="334"/>
    </row>
    <row r="44" spans="1:17" ht="24" customHeight="1">
      <c r="A44" s="633">
        <v>37</v>
      </c>
      <c r="B44" s="762" t="s">
        <v>641</v>
      </c>
      <c r="C44" s="317" t="s">
        <v>632</v>
      </c>
      <c r="D44" s="341"/>
      <c r="E44" s="341"/>
      <c r="F44" s="341"/>
      <c r="G44" s="341"/>
      <c r="H44" s="341"/>
      <c r="I44" s="341"/>
      <c r="J44" s="341"/>
      <c r="K44" s="341"/>
      <c r="L44" s="341"/>
      <c r="M44" s="341"/>
      <c r="N44" s="341"/>
      <c r="O44" s="341">
        <v>2000</v>
      </c>
      <c r="P44" s="341">
        <f>718+50</f>
        <v>768</v>
      </c>
      <c r="Q44" s="635">
        <f t="shared" si="0"/>
        <v>2768</v>
      </c>
    </row>
    <row r="45" spans="1:17" ht="17.25">
      <c r="A45" s="633">
        <v>38</v>
      </c>
      <c r="B45" s="762"/>
      <c r="C45" s="317" t="s">
        <v>1109</v>
      </c>
      <c r="D45" s="341"/>
      <c r="E45" s="341"/>
      <c r="F45" s="341"/>
      <c r="G45" s="341">
        <v>100</v>
      </c>
      <c r="H45" s="341"/>
      <c r="I45" s="341">
        <v>530</v>
      </c>
      <c r="J45" s="341"/>
      <c r="K45" s="341"/>
      <c r="L45" s="341"/>
      <c r="M45" s="341">
        <v>330</v>
      </c>
      <c r="N45" s="341">
        <v>388</v>
      </c>
      <c r="O45" s="341">
        <v>1420</v>
      </c>
      <c r="P45" s="341">
        <v>0</v>
      </c>
      <c r="Q45" s="635">
        <f t="shared" si="0"/>
        <v>2768</v>
      </c>
    </row>
    <row r="46" spans="1:256" ht="17.25">
      <c r="A46" s="633">
        <v>39</v>
      </c>
      <c r="B46" s="763"/>
      <c r="C46" s="319" t="s">
        <v>633</v>
      </c>
      <c r="D46" s="636">
        <v>839</v>
      </c>
      <c r="E46" s="636"/>
      <c r="F46" s="636"/>
      <c r="G46" s="636"/>
      <c r="H46" s="636">
        <v>40</v>
      </c>
      <c r="I46" s="636"/>
      <c r="J46" s="636"/>
      <c r="K46" s="636"/>
      <c r="L46" s="636"/>
      <c r="M46" s="636"/>
      <c r="N46" s="636"/>
      <c r="O46" s="636">
        <v>-879</v>
      </c>
      <c r="P46" s="341"/>
      <c r="Q46" s="637">
        <f t="shared" si="0"/>
        <v>0</v>
      </c>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19"/>
      <c r="BR46" s="319"/>
      <c r="BS46" s="319"/>
      <c r="BT46" s="319"/>
      <c r="BU46" s="319"/>
      <c r="BV46" s="319"/>
      <c r="BW46" s="319"/>
      <c r="BX46" s="319"/>
      <c r="BY46" s="319"/>
      <c r="BZ46" s="319"/>
      <c r="CA46" s="319"/>
      <c r="CB46" s="319"/>
      <c r="CC46" s="319"/>
      <c r="CD46" s="319"/>
      <c r="CE46" s="319"/>
      <c r="CF46" s="319"/>
      <c r="CG46" s="319"/>
      <c r="CH46" s="319"/>
      <c r="CI46" s="319"/>
      <c r="CJ46" s="319"/>
      <c r="CK46" s="319"/>
      <c r="CL46" s="319"/>
      <c r="CM46" s="319"/>
      <c r="CN46" s="319"/>
      <c r="CO46" s="319"/>
      <c r="CP46" s="319"/>
      <c r="CQ46" s="319"/>
      <c r="CR46" s="319"/>
      <c r="CS46" s="319"/>
      <c r="CT46" s="319"/>
      <c r="CU46" s="319"/>
      <c r="CV46" s="319"/>
      <c r="CW46" s="319"/>
      <c r="CX46" s="319"/>
      <c r="CY46" s="319"/>
      <c r="CZ46" s="319"/>
      <c r="DA46" s="319"/>
      <c r="DB46" s="319"/>
      <c r="DC46" s="319"/>
      <c r="DD46" s="319"/>
      <c r="DE46" s="319"/>
      <c r="DF46" s="319"/>
      <c r="DG46" s="319"/>
      <c r="DH46" s="319"/>
      <c r="DI46" s="319"/>
      <c r="DJ46" s="319"/>
      <c r="DK46" s="319"/>
      <c r="DL46" s="319"/>
      <c r="DM46" s="319"/>
      <c r="DN46" s="319"/>
      <c r="DO46" s="319"/>
      <c r="DP46" s="319"/>
      <c r="DQ46" s="319"/>
      <c r="DR46" s="319"/>
      <c r="DS46" s="319"/>
      <c r="DT46" s="319"/>
      <c r="DU46" s="319"/>
      <c r="DV46" s="319"/>
      <c r="DW46" s="319"/>
      <c r="DX46" s="319"/>
      <c r="DY46" s="319"/>
      <c r="DZ46" s="319"/>
      <c r="EA46" s="319"/>
      <c r="EB46" s="319"/>
      <c r="EC46" s="319"/>
      <c r="ED46" s="319"/>
      <c r="EE46" s="319"/>
      <c r="EF46" s="319"/>
      <c r="EG46" s="319"/>
      <c r="EH46" s="319"/>
      <c r="EI46" s="319"/>
      <c r="EJ46" s="319"/>
      <c r="EK46" s="319"/>
      <c r="EL46" s="319"/>
      <c r="EM46" s="319"/>
      <c r="EN46" s="319"/>
      <c r="EO46" s="319"/>
      <c r="EP46" s="319"/>
      <c r="EQ46" s="319"/>
      <c r="ER46" s="319"/>
      <c r="ES46" s="319"/>
      <c r="ET46" s="319"/>
      <c r="EU46" s="319"/>
      <c r="EV46" s="319"/>
      <c r="EW46" s="319"/>
      <c r="EX46" s="319"/>
      <c r="EY46" s="319"/>
      <c r="EZ46" s="319"/>
      <c r="FA46" s="319"/>
      <c r="FB46" s="319"/>
      <c r="FC46" s="319"/>
      <c r="FD46" s="319"/>
      <c r="FE46" s="319"/>
      <c r="FF46" s="319"/>
      <c r="FG46" s="319"/>
      <c r="FH46" s="319"/>
      <c r="FI46" s="319"/>
      <c r="FJ46" s="319"/>
      <c r="FK46" s="319"/>
      <c r="FL46" s="319"/>
      <c r="FM46" s="319"/>
      <c r="FN46" s="319"/>
      <c r="FO46" s="319"/>
      <c r="FP46" s="319"/>
      <c r="FQ46" s="319"/>
      <c r="FR46" s="319"/>
      <c r="FS46" s="319"/>
      <c r="FT46" s="319"/>
      <c r="FU46" s="319"/>
      <c r="FV46" s="319"/>
      <c r="FW46" s="319"/>
      <c r="FX46" s="319"/>
      <c r="FY46" s="319"/>
      <c r="FZ46" s="319"/>
      <c r="GA46" s="319"/>
      <c r="GB46" s="319"/>
      <c r="GC46" s="319"/>
      <c r="GD46" s="319"/>
      <c r="GE46" s="319"/>
      <c r="GF46" s="319"/>
      <c r="GG46" s="319"/>
      <c r="GH46" s="319"/>
      <c r="GI46" s="319"/>
      <c r="GJ46" s="319"/>
      <c r="GK46" s="319"/>
      <c r="GL46" s="319"/>
      <c r="GM46" s="319"/>
      <c r="GN46" s="319"/>
      <c r="GO46" s="319"/>
      <c r="GP46" s="319"/>
      <c r="GQ46" s="319"/>
      <c r="GR46" s="319"/>
      <c r="GS46" s="319"/>
      <c r="GT46" s="319"/>
      <c r="GU46" s="319"/>
      <c r="GV46" s="319"/>
      <c r="GW46" s="319"/>
      <c r="GX46" s="319"/>
      <c r="GY46" s="319"/>
      <c r="GZ46" s="319"/>
      <c r="HA46" s="319"/>
      <c r="HB46" s="319"/>
      <c r="HC46" s="319"/>
      <c r="HD46" s="319"/>
      <c r="HE46" s="319"/>
      <c r="HF46" s="319"/>
      <c r="HG46" s="319"/>
      <c r="HH46" s="319"/>
      <c r="HI46" s="319"/>
      <c r="HJ46" s="319"/>
      <c r="HK46" s="319"/>
      <c r="HL46" s="319"/>
      <c r="HM46" s="319"/>
      <c r="HN46" s="319"/>
      <c r="HO46" s="319"/>
      <c r="HP46" s="319"/>
      <c r="HQ46" s="319"/>
      <c r="HR46" s="319"/>
      <c r="HS46" s="319"/>
      <c r="HT46" s="319"/>
      <c r="HU46" s="319"/>
      <c r="HV46" s="319"/>
      <c r="HW46" s="319"/>
      <c r="HX46" s="319"/>
      <c r="HY46" s="319"/>
      <c r="HZ46" s="319"/>
      <c r="IA46" s="319"/>
      <c r="IB46" s="319"/>
      <c r="IC46" s="319"/>
      <c r="ID46" s="319"/>
      <c r="IE46" s="319"/>
      <c r="IF46" s="319"/>
      <c r="IG46" s="319"/>
      <c r="IH46" s="319"/>
      <c r="II46" s="319"/>
      <c r="IJ46" s="319"/>
      <c r="IK46" s="319"/>
      <c r="IL46" s="319"/>
      <c r="IM46" s="319"/>
      <c r="IN46" s="319"/>
      <c r="IO46" s="319"/>
      <c r="IP46" s="319"/>
      <c r="IQ46" s="319"/>
      <c r="IR46" s="319"/>
      <c r="IS46" s="319"/>
      <c r="IT46" s="319"/>
      <c r="IU46" s="319"/>
      <c r="IV46" s="319"/>
    </row>
    <row r="47" spans="1:256" ht="17.25">
      <c r="A47" s="633">
        <v>40</v>
      </c>
      <c r="B47" s="762"/>
      <c r="C47" s="764" t="s">
        <v>1192</v>
      </c>
      <c r="D47" s="638">
        <f>SUM(D45:D46)</f>
        <v>839</v>
      </c>
      <c r="E47" s="638">
        <f aca="true" t="shared" si="10" ref="E47:P47">SUM(E45:E46)</f>
        <v>0</v>
      </c>
      <c r="F47" s="638">
        <f t="shared" si="10"/>
        <v>0</v>
      </c>
      <c r="G47" s="638">
        <f t="shared" si="10"/>
        <v>100</v>
      </c>
      <c r="H47" s="638">
        <f t="shared" si="10"/>
        <v>40</v>
      </c>
      <c r="I47" s="638">
        <f t="shared" si="10"/>
        <v>530</v>
      </c>
      <c r="J47" s="638">
        <f t="shared" si="10"/>
        <v>0</v>
      </c>
      <c r="K47" s="638">
        <f t="shared" si="10"/>
        <v>0</v>
      </c>
      <c r="L47" s="638">
        <f t="shared" si="10"/>
        <v>0</v>
      </c>
      <c r="M47" s="638">
        <f t="shared" si="10"/>
        <v>330</v>
      </c>
      <c r="N47" s="638">
        <f t="shared" si="10"/>
        <v>388</v>
      </c>
      <c r="O47" s="638">
        <f t="shared" si="10"/>
        <v>541</v>
      </c>
      <c r="P47" s="638">
        <f t="shared" si="10"/>
        <v>0</v>
      </c>
      <c r="Q47" s="639">
        <f t="shared" si="0"/>
        <v>2768</v>
      </c>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4"/>
      <c r="BM47" s="334"/>
      <c r="BN47" s="334"/>
      <c r="BO47" s="334"/>
      <c r="BP47" s="334"/>
      <c r="BQ47" s="334"/>
      <c r="BR47" s="334"/>
      <c r="BS47" s="334"/>
      <c r="BT47" s="334"/>
      <c r="BU47" s="334"/>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A47" s="334"/>
      <c r="DB47" s="334"/>
      <c r="DC47" s="334"/>
      <c r="DD47" s="334"/>
      <c r="DE47" s="334"/>
      <c r="DF47" s="334"/>
      <c r="DG47" s="334"/>
      <c r="DH47" s="334"/>
      <c r="DI47" s="334"/>
      <c r="DJ47" s="334"/>
      <c r="DK47" s="334"/>
      <c r="DL47" s="334"/>
      <c r="DM47" s="334"/>
      <c r="DN47" s="334"/>
      <c r="DO47" s="334"/>
      <c r="DP47" s="334"/>
      <c r="DQ47" s="334"/>
      <c r="DR47" s="334"/>
      <c r="DS47" s="334"/>
      <c r="DT47" s="334"/>
      <c r="DU47" s="334"/>
      <c r="DV47" s="334"/>
      <c r="DW47" s="334"/>
      <c r="DX47" s="334"/>
      <c r="DY47" s="334"/>
      <c r="DZ47" s="334"/>
      <c r="EA47" s="334"/>
      <c r="EB47" s="334"/>
      <c r="EC47" s="334"/>
      <c r="ED47" s="334"/>
      <c r="EE47" s="334"/>
      <c r="EF47" s="334"/>
      <c r="EG47" s="334"/>
      <c r="EH47" s="334"/>
      <c r="EI47" s="334"/>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4"/>
      <c r="FU47" s="334"/>
      <c r="FV47" s="334"/>
      <c r="FW47" s="334"/>
      <c r="FX47" s="334"/>
      <c r="FY47" s="334"/>
      <c r="FZ47" s="334"/>
      <c r="GA47" s="334"/>
      <c r="GB47" s="334"/>
      <c r="GC47" s="334"/>
      <c r="GD47" s="334"/>
      <c r="GE47" s="334"/>
      <c r="GF47" s="334"/>
      <c r="GG47" s="334"/>
      <c r="GH47" s="334"/>
      <c r="GI47" s="334"/>
      <c r="GJ47" s="334"/>
      <c r="GK47" s="334"/>
      <c r="GL47" s="334"/>
      <c r="GM47" s="334"/>
      <c r="GN47" s="334"/>
      <c r="GO47" s="334"/>
      <c r="GP47" s="334"/>
      <c r="GQ47" s="334"/>
      <c r="GR47" s="334"/>
      <c r="GS47" s="334"/>
      <c r="GT47" s="334"/>
      <c r="GU47" s="334"/>
      <c r="GV47" s="334"/>
      <c r="GW47" s="334"/>
      <c r="GX47" s="334"/>
      <c r="GY47" s="334"/>
      <c r="GZ47" s="334"/>
      <c r="HA47" s="334"/>
      <c r="HB47" s="334"/>
      <c r="HC47" s="334"/>
      <c r="HD47" s="334"/>
      <c r="HE47" s="334"/>
      <c r="HF47" s="334"/>
      <c r="HG47" s="334"/>
      <c r="HH47" s="334"/>
      <c r="HI47" s="334"/>
      <c r="HJ47" s="334"/>
      <c r="HK47" s="334"/>
      <c r="HL47" s="334"/>
      <c r="HM47" s="334"/>
      <c r="HN47" s="334"/>
      <c r="HO47" s="334"/>
      <c r="HP47" s="334"/>
      <c r="HQ47" s="334"/>
      <c r="HR47" s="334"/>
      <c r="HS47" s="334"/>
      <c r="HT47" s="334"/>
      <c r="HU47" s="334"/>
      <c r="HV47" s="334"/>
      <c r="HW47" s="334"/>
      <c r="HX47" s="334"/>
      <c r="HY47" s="334"/>
      <c r="HZ47" s="334"/>
      <c r="IA47" s="334"/>
      <c r="IB47" s="334"/>
      <c r="IC47" s="334"/>
      <c r="ID47" s="334"/>
      <c r="IE47" s="334"/>
      <c r="IF47" s="334"/>
      <c r="IG47" s="334"/>
      <c r="IH47" s="334"/>
      <c r="II47" s="334"/>
      <c r="IJ47" s="334"/>
      <c r="IK47" s="334"/>
      <c r="IL47" s="334"/>
      <c r="IM47" s="334"/>
      <c r="IN47" s="334"/>
      <c r="IO47" s="334"/>
      <c r="IP47" s="334"/>
      <c r="IQ47" s="334"/>
      <c r="IR47" s="334"/>
      <c r="IS47" s="334"/>
      <c r="IT47" s="334"/>
      <c r="IU47" s="334"/>
      <c r="IV47" s="334"/>
    </row>
    <row r="48" spans="1:17" ht="24" customHeight="1">
      <c r="A48" s="633">
        <v>41</v>
      </c>
      <c r="B48" s="762" t="s">
        <v>642</v>
      </c>
      <c r="C48" s="317" t="s">
        <v>632</v>
      </c>
      <c r="D48" s="341">
        <v>387</v>
      </c>
      <c r="E48" s="341"/>
      <c r="F48" s="341"/>
      <c r="G48" s="341"/>
      <c r="H48" s="341"/>
      <c r="I48" s="341"/>
      <c r="J48" s="341"/>
      <c r="K48" s="341"/>
      <c r="L48" s="341"/>
      <c r="M48" s="341"/>
      <c r="N48" s="341"/>
      <c r="O48" s="341">
        <v>2000</v>
      </c>
      <c r="P48" s="341">
        <v>1631</v>
      </c>
      <c r="Q48" s="635">
        <f t="shared" si="0"/>
        <v>4018</v>
      </c>
    </row>
    <row r="49" spans="1:17" ht="17.25">
      <c r="A49" s="633">
        <v>42</v>
      </c>
      <c r="B49" s="762"/>
      <c r="C49" s="317" t="s">
        <v>1109</v>
      </c>
      <c r="D49" s="341">
        <v>517</v>
      </c>
      <c r="E49" s="341">
        <v>1500</v>
      </c>
      <c r="F49" s="341"/>
      <c r="G49" s="341">
        <v>150</v>
      </c>
      <c r="H49" s="341"/>
      <c r="I49" s="341">
        <v>80</v>
      </c>
      <c r="J49" s="341"/>
      <c r="K49" s="341"/>
      <c r="L49" s="341"/>
      <c r="M49" s="341">
        <v>450</v>
      </c>
      <c r="N49" s="341">
        <v>270</v>
      </c>
      <c r="O49" s="341">
        <v>1051</v>
      </c>
      <c r="P49" s="341">
        <v>0</v>
      </c>
      <c r="Q49" s="635">
        <f t="shared" si="0"/>
        <v>4018</v>
      </c>
    </row>
    <row r="50" spans="1:256" ht="17.25">
      <c r="A50" s="633">
        <v>43</v>
      </c>
      <c r="B50" s="763"/>
      <c r="C50" s="319" t="s">
        <v>633</v>
      </c>
      <c r="D50" s="636"/>
      <c r="E50" s="636"/>
      <c r="F50" s="636"/>
      <c r="G50" s="636"/>
      <c r="H50" s="636">
        <v>25</v>
      </c>
      <c r="I50" s="636"/>
      <c r="J50" s="636"/>
      <c r="K50" s="636"/>
      <c r="L50" s="636"/>
      <c r="M50" s="636"/>
      <c r="N50" s="636"/>
      <c r="O50" s="636">
        <v>-25</v>
      </c>
      <c r="P50" s="341"/>
      <c r="Q50" s="637">
        <f t="shared" si="0"/>
        <v>0</v>
      </c>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319"/>
      <c r="CL50" s="319"/>
      <c r="CM50" s="319"/>
      <c r="CN50" s="319"/>
      <c r="CO50" s="319"/>
      <c r="CP50" s="319"/>
      <c r="CQ50" s="319"/>
      <c r="CR50" s="319"/>
      <c r="CS50" s="319"/>
      <c r="CT50" s="319"/>
      <c r="CU50" s="319"/>
      <c r="CV50" s="319"/>
      <c r="CW50" s="319"/>
      <c r="CX50" s="319"/>
      <c r="CY50" s="319"/>
      <c r="CZ50" s="319"/>
      <c r="DA50" s="319"/>
      <c r="DB50" s="319"/>
      <c r="DC50" s="319"/>
      <c r="DD50" s="319"/>
      <c r="DE50" s="319"/>
      <c r="DF50" s="319"/>
      <c r="DG50" s="319"/>
      <c r="DH50" s="319"/>
      <c r="DI50" s="319"/>
      <c r="DJ50" s="319"/>
      <c r="DK50" s="319"/>
      <c r="DL50" s="319"/>
      <c r="DM50" s="319"/>
      <c r="DN50" s="319"/>
      <c r="DO50" s="319"/>
      <c r="DP50" s="319"/>
      <c r="DQ50" s="319"/>
      <c r="DR50" s="319"/>
      <c r="DS50" s="319"/>
      <c r="DT50" s="319"/>
      <c r="DU50" s="319"/>
      <c r="DV50" s="319"/>
      <c r="DW50" s="319"/>
      <c r="DX50" s="319"/>
      <c r="DY50" s="319"/>
      <c r="DZ50" s="319"/>
      <c r="EA50" s="319"/>
      <c r="EB50" s="319"/>
      <c r="EC50" s="319"/>
      <c r="ED50" s="319"/>
      <c r="EE50" s="319"/>
      <c r="EF50" s="319"/>
      <c r="EG50" s="319"/>
      <c r="EH50" s="319"/>
      <c r="EI50" s="319"/>
      <c r="EJ50" s="319"/>
      <c r="EK50" s="319"/>
      <c r="EL50" s="319"/>
      <c r="EM50" s="319"/>
      <c r="EN50" s="319"/>
      <c r="EO50" s="319"/>
      <c r="EP50" s="319"/>
      <c r="EQ50" s="319"/>
      <c r="ER50" s="319"/>
      <c r="ES50" s="319"/>
      <c r="ET50" s="319"/>
      <c r="EU50" s="319"/>
      <c r="EV50" s="319"/>
      <c r="EW50" s="319"/>
      <c r="EX50" s="319"/>
      <c r="EY50" s="319"/>
      <c r="EZ50" s="319"/>
      <c r="FA50" s="319"/>
      <c r="FB50" s="319"/>
      <c r="FC50" s="319"/>
      <c r="FD50" s="319"/>
      <c r="FE50" s="319"/>
      <c r="FF50" s="319"/>
      <c r="FG50" s="319"/>
      <c r="FH50" s="319"/>
      <c r="FI50" s="319"/>
      <c r="FJ50" s="319"/>
      <c r="FK50" s="319"/>
      <c r="FL50" s="319"/>
      <c r="FM50" s="319"/>
      <c r="FN50" s="319"/>
      <c r="FO50" s="319"/>
      <c r="FP50" s="319"/>
      <c r="FQ50" s="319"/>
      <c r="FR50" s="319"/>
      <c r="FS50" s="319"/>
      <c r="FT50" s="319"/>
      <c r="FU50" s="319"/>
      <c r="FV50" s="319"/>
      <c r="FW50" s="319"/>
      <c r="FX50" s="319"/>
      <c r="FY50" s="319"/>
      <c r="FZ50" s="319"/>
      <c r="GA50" s="319"/>
      <c r="GB50" s="319"/>
      <c r="GC50" s="319"/>
      <c r="GD50" s="319"/>
      <c r="GE50" s="319"/>
      <c r="GF50" s="319"/>
      <c r="GG50" s="319"/>
      <c r="GH50" s="319"/>
      <c r="GI50" s="319"/>
      <c r="GJ50" s="319"/>
      <c r="GK50" s="319"/>
      <c r="GL50" s="319"/>
      <c r="GM50" s="319"/>
      <c r="GN50" s="319"/>
      <c r="GO50" s="319"/>
      <c r="GP50" s="319"/>
      <c r="GQ50" s="319"/>
      <c r="GR50" s="319"/>
      <c r="GS50" s="319"/>
      <c r="GT50" s="319"/>
      <c r="GU50" s="319"/>
      <c r="GV50" s="319"/>
      <c r="GW50" s="319"/>
      <c r="GX50" s="319"/>
      <c r="GY50" s="319"/>
      <c r="GZ50" s="319"/>
      <c r="HA50" s="319"/>
      <c r="HB50" s="319"/>
      <c r="HC50" s="319"/>
      <c r="HD50" s="319"/>
      <c r="HE50" s="319"/>
      <c r="HF50" s="319"/>
      <c r="HG50" s="319"/>
      <c r="HH50" s="319"/>
      <c r="HI50" s="319"/>
      <c r="HJ50" s="319"/>
      <c r="HK50" s="319"/>
      <c r="HL50" s="319"/>
      <c r="HM50" s="319"/>
      <c r="HN50" s="319"/>
      <c r="HO50" s="319"/>
      <c r="HP50" s="319"/>
      <c r="HQ50" s="319"/>
      <c r="HR50" s="319"/>
      <c r="HS50" s="319"/>
      <c r="HT50" s="319"/>
      <c r="HU50" s="319"/>
      <c r="HV50" s="319"/>
      <c r="HW50" s="319"/>
      <c r="HX50" s="319"/>
      <c r="HY50" s="319"/>
      <c r="HZ50" s="319"/>
      <c r="IA50" s="319"/>
      <c r="IB50" s="319"/>
      <c r="IC50" s="319"/>
      <c r="ID50" s="319"/>
      <c r="IE50" s="319"/>
      <c r="IF50" s="319"/>
      <c r="IG50" s="319"/>
      <c r="IH50" s="319"/>
      <c r="II50" s="319"/>
      <c r="IJ50" s="319"/>
      <c r="IK50" s="319"/>
      <c r="IL50" s="319"/>
      <c r="IM50" s="319"/>
      <c r="IN50" s="319"/>
      <c r="IO50" s="319"/>
      <c r="IP50" s="319"/>
      <c r="IQ50" s="319"/>
      <c r="IR50" s="319"/>
      <c r="IS50" s="319"/>
      <c r="IT50" s="319"/>
      <c r="IU50" s="319"/>
      <c r="IV50" s="319"/>
    </row>
    <row r="51" spans="1:256" ht="17.25">
      <c r="A51" s="633">
        <v>44</v>
      </c>
      <c r="B51" s="762"/>
      <c r="C51" s="764" t="s">
        <v>1192</v>
      </c>
      <c r="D51" s="638">
        <f>SUM(D49:D50)</f>
        <v>517</v>
      </c>
      <c r="E51" s="638">
        <f aca="true" t="shared" si="11" ref="E51:P51">SUM(E49:E50)</f>
        <v>1500</v>
      </c>
      <c r="F51" s="638">
        <f t="shared" si="11"/>
        <v>0</v>
      </c>
      <c r="G51" s="638">
        <f t="shared" si="11"/>
        <v>150</v>
      </c>
      <c r="H51" s="638">
        <f t="shared" si="11"/>
        <v>25</v>
      </c>
      <c r="I51" s="638">
        <f t="shared" si="11"/>
        <v>80</v>
      </c>
      <c r="J51" s="638">
        <f t="shared" si="11"/>
        <v>0</v>
      </c>
      <c r="K51" s="638">
        <f t="shared" si="11"/>
        <v>0</v>
      </c>
      <c r="L51" s="638">
        <f t="shared" si="11"/>
        <v>0</v>
      </c>
      <c r="M51" s="638">
        <f t="shared" si="11"/>
        <v>450</v>
      </c>
      <c r="N51" s="638">
        <f t="shared" si="11"/>
        <v>270</v>
      </c>
      <c r="O51" s="638">
        <f t="shared" si="11"/>
        <v>1026</v>
      </c>
      <c r="P51" s="638">
        <f t="shared" si="11"/>
        <v>0</v>
      </c>
      <c r="Q51" s="639">
        <f t="shared" si="0"/>
        <v>4018</v>
      </c>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4"/>
      <c r="BO51" s="334"/>
      <c r="BP51" s="334"/>
      <c r="BQ51" s="334"/>
      <c r="BR51" s="334"/>
      <c r="BS51" s="334"/>
      <c r="BT51" s="334"/>
      <c r="BU51" s="334"/>
      <c r="BV51" s="334"/>
      <c r="BW51" s="334"/>
      <c r="BX51" s="334"/>
      <c r="BY51" s="334"/>
      <c r="BZ51" s="334"/>
      <c r="CA51" s="334"/>
      <c r="CB51" s="334"/>
      <c r="CC51" s="334"/>
      <c r="CD51" s="334"/>
      <c r="CE51" s="334"/>
      <c r="CF51" s="334"/>
      <c r="CG51" s="334"/>
      <c r="CH51" s="334"/>
      <c r="CI51" s="334"/>
      <c r="CJ51" s="334"/>
      <c r="CK51" s="334"/>
      <c r="CL51" s="334"/>
      <c r="CM51" s="334"/>
      <c r="CN51" s="334"/>
      <c r="CO51" s="334"/>
      <c r="CP51" s="334"/>
      <c r="CQ51" s="334"/>
      <c r="CR51" s="334"/>
      <c r="CS51" s="334"/>
      <c r="CT51" s="334"/>
      <c r="CU51" s="334"/>
      <c r="CV51" s="334"/>
      <c r="CW51" s="334"/>
      <c r="CX51" s="334"/>
      <c r="CY51" s="334"/>
      <c r="CZ51" s="334"/>
      <c r="DA51" s="334"/>
      <c r="DB51" s="334"/>
      <c r="DC51" s="334"/>
      <c r="DD51" s="334"/>
      <c r="DE51" s="334"/>
      <c r="DF51" s="334"/>
      <c r="DG51" s="334"/>
      <c r="DH51" s="334"/>
      <c r="DI51" s="334"/>
      <c r="DJ51" s="334"/>
      <c r="DK51" s="334"/>
      <c r="DL51" s="334"/>
      <c r="DM51" s="334"/>
      <c r="DN51" s="334"/>
      <c r="DO51" s="334"/>
      <c r="DP51" s="334"/>
      <c r="DQ51" s="334"/>
      <c r="DR51" s="334"/>
      <c r="DS51" s="334"/>
      <c r="DT51" s="334"/>
      <c r="DU51" s="334"/>
      <c r="DV51" s="334"/>
      <c r="DW51" s="334"/>
      <c r="DX51" s="334"/>
      <c r="DY51" s="334"/>
      <c r="DZ51" s="334"/>
      <c r="EA51" s="334"/>
      <c r="EB51" s="334"/>
      <c r="EC51" s="334"/>
      <c r="ED51" s="334"/>
      <c r="EE51" s="334"/>
      <c r="EF51" s="334"/>
      <c r="EG51" s="334"/>
      <c r="EH51" s="334"/>
      <c r="EI51" s="334"/>
      <c r="EJ51" s="334"/>
      <c r="EK51" s="334"/>
      <c r="EL51" s="334"/>
      <c r="EM51" s="334"/>
      <c r="EN51" s="334"/>
      <c r="EO51" s="334"/>
      <c r="EP51" s="334"/>
      <c r="EQ51" s="334"/>
      <c r="ER51" s="334"/>
      <c r="ES51" s="334"/>
      <c r="ET51" s="334"/>
      <c r="EU51" s="334"/>
      <c r="EV51" s="334"/>
      <c r="EW51" s="334"/>
      <c r="EX51" s="334"/>
      <c r="EY51" s="334"/>
      <c r="EZ51" s="334"/>
      <c r="FA51" s="334"/>
      <c r="FB51" s="334"/>
      <c r="FC51" s="334"/>
      <c r="FD51" s="334"/>
      <c r="FE51" s="334"/>
      <c r="FF51" s="334"/>
      <c r="FG51" s="334"/>
      <c r="FH51" s="334"/>
      <c r="FI51" s="334"/>
      <c r="FJ51" s="334"/>
      <c r="FK51" s="334"/>
      <c r="FL51" s="334"/>
      <c r="FM51" s="334"/>
      <c r="FN51" s="334"/>
      <c r="FO51" s="334"/>
      <c r="FP51" s="334"/>
      <c r="FQ51" s="334"/>
      <c r="FR51" s="334"/>
      <c r="FS51" s="334"/>
      <c r="FT51" s="334"/>
      <c r="FU51" s="334"/>
      <c r="FV51" s="334"/>
      <c r="FW51" s="334"/>
      <c r="FX51" s="334"/>
      <c r="FY51" s="334"/>
      <c r="FZ51" s="334"/>
      <c r="GA51" s="334"/>
      <c r="GB51" s="334"/>
      <c r="GC51" s="334"/>
      <c r="GD51" s="334"/>
      <c r="GE51" s="334"/>
      <c r="GF51" s="334"/>
      <c r="GG51" s="334"/>
      <c r="GH51" s="334"/>
      <c r="GI51" s="334"/>
      <c r="GJ51" s="334"/>
      <c r="GK51" s="334"/>
      <c r="GL51" s="334"/>
      <c r="GM51" s="334"/>
      <c r="GN51" s="334"/>
      <c r="GO51" s="334"/>
      <c r="GP51" s="334"/>
      <c r="GQ51" s="334"/>
      <c r="GR51" s="334"/>
      <c r="GS51" s="334"/>
      <c r="GT51" s="334"/>
      <c r="GU51" s="334"/>
      <c r="GV51" s="334"/>
      <c r="GW51" s="334"/>
      <c r="GX51" s="334"/>
      <c r="GY51" s="334"/>
      <c r="GZ51" s="334"/>
      <c r="HA51" s="334"/>
      <c r="HB51" s="334"/>
      <c r="HC51" s="334"/>
      <c r="HD51" s="334"/>
      <c r="HE51" s="334"/>
      <c r="HF51" s="334"/>
      <c r="HG51" s="334"/>
      <c r="HH51" s="334"/>
      <c r="HI51" s="334"/>
      <c r="HJ51" s="334"/>
      <c r="HK51" s="334"/>
      <c r="HL51" s="334"/>
      <c r="HM51" s="334"/>
      <c r="HN51" s="334"/>
      <c r="HO51" s="334"/>
      <c r="HP51" s="334"/>
      <c r="HQ51" s="334"/>
      <c r="HR51" s="334"/>
      <c r="HS51" s="334"/>
      <c r="HT51" s="334"/>
      <c r="HU51" s="334"/>
      <c r="HV51" s="334"/>
      <c r="HW51" s="334"/>
      <c r="HX51" s="334"/>
      <c r="HY51" s="334"/>
      <c r="HZ51" s="334"/>
      <c r="IA51" s="334"/>
      <c r="IB51" s="334"/>
      <c r="IC51" s="334"/>
      <c r="ID51" s="334"/>
      <c r="IE51" s="334"/>
      <c r="IF51" s="334"/>
      <c r="IG51" s="334"/>
      <c r="IH51" s="334"/>
      <c r="II51" s="334"/>
      <c r="IJ51" s="334"/>
      <c r="IK51" s="334"/>
      <c r="IL51" s="334"/>
      <c r="IM51" s="334"/>
      <c r="IN51" s="334"/>
      <c r="IO51" s="334"/>
      <c r="IP51" s="334"/>
      <c r="IQ51" s="334"/>
      <c r="IR51" s="334"/>
      <c r="IS51" s="334"/>
      <c r="IT51" s="334"/>
      <c r="IU51" s="334"/>
      <c r="IV51" s="334"/>
    </row>
    <row r="52" spans="1:17" ht="24" customHeight="1">
      <c r="A52" s="633">
        <v>45</v>
      </c>
      <c r="B52" s="762" t="s">
        <v>643</v>
      </c>
      <c r="C52" s="317" t="s">
        <v>632</v>
      </c>
      <c r="D52" s="341"/>
      <c r="E52" s="341"/>
      <c r="F52" s="341"/>
      <c r="G52" s="341"/>
      <c r="H52" s="341"/>
      <c r="I52" s="341"/>
      <c r="J52" s="341"/>
      <c r="K52" s="341"/>
      <c r="L52" s="341"/>
      <c r="M52" s="341"/>
      <c r="N52" s="341"/>
      <c r="O52" s="341">
        <v>2000</v>
      </c>
      <c r="P52" s="341">
        <v>561</v>
      </c>
      <c r="Q52" s="635">
        <f t="shared" si="0"/>
        <v>2561</v>
      </c>
    </row>
    <row r="53" spans="1:17" ht="17.25">
      <c r="A53" s="633">
        <v>46</v>
      </c>
      <c r="B53" s="762"/>
      <c r="C53" s="317" t="s">
        <v>1109</v>
      </c>
      <c r="D53" s="341"/>
      <c r="E53" s="341"/>
      <c r="F53" s="341"/>
      <c r="G53" s="341">
        <v>100</v>
      </c>
      <c r="H53" s="341">
        <v>120</v>
      </c>
      <c r="I53" s="341">
        <v>20</v>
      </c>
      <c r="J53" s="341"/>
      <c r="K53" s="341"/>
      <c r="L53" s="341"/>
      <c r="M53" s="341">
        <v>530</v>
      </c>
      <c r="N53" s="341">
        <v>670</v>
      </c>
      <c r="O53" s="341">
        <v>1121</v>
      </c>
      <c r="P53" s="341">
        <v>0</v>
      </c>
      <c r="Q53" s="635">
        <f t="shared" si="0"/>
        <v>2561</v>
      </c>
    </row>
    <row r="54" spans="1:256" ht="17.25">
      <c r="A54" s="633">
        <v>47</v>
      </c>
      <c r="B54" s="763"/>
      <c r="C54" s="319" t="s">
        <v>633</v>
      </c>
      <c r="D54" s="636"/>
      <c r="E54" s="636"/>
      <c r="F54" s="636"/>
      <c r="G54" s="636"/>
      <c r="H54" s="636"/>
      <c r="I54" s="636"/>
      <c r="J54" s="636"/>
      <c r="K54" s="636"/>
      <c r="L54" s="636"/>
      <c r="M54" s="636">
        <v>60</v>
      </c>
      <c r="N54" s="636"/>
      <c r="O54" s="636">
        <v>-60</v>
      </c>
      <c r="P54" s="341"/>
      <c r="Q54" s="637">
        <f t="shared" si="0"/>
        <v>0</v>
      </c>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19"/>
      <c r="BR54" s="319"/>
      <c r="BS54" s="319"/>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CU54" s="319"/>
      <c r="CV54" s="319"/>
      <c r="CW54" s="319"/>
      <c r="CX54" s="319"/>
      <c r="CY54" s="319"/>
      <c r="CZ54" s="319"/>
      <c r="DA54" s="319"/>
      <c r="DB54" s="319"/>
      <c r="DC54" s="319"/>
      <c r="DD54" s="319"/>
      <c r="DE54" s="319"/>
      <c r="DF54" s="319"/>
      <c r="DG54" s="319"/>
      <c r="DH54" s="319"/>
      <c r="DI54" s="319"/>
      <c r="DJ54" s="319"/>
      <c r="DK54" s="319"/>
      <c r="DL54" s="319"/>
      <c r="DM54" s="319"/>
      <c r="DN54" s="319"/>
      <c r="DO54" s="319"/>
      <c r="DP54" s="319"/>
      <c r="DQ54" s="319"/>
      <c r="DR54" s="319"/>
      <c r="DS54" s="319"/>
      <c r="DT54" s="319"/>
      <c r="DU54" s="319"/>
      <c r="DV54" s="319"/>
      <c r="DW54" s="319"/>
      <c r="DX54" s="319"/>
      <c r="DY54" s="319"/>
      <c r="DZ54" s="319"/>
      <c r="EA54" s="319"/>
      <c r="EB54" s="319"/>
      <c r="EC54" s="319"/>
      <c r="ED54" s="319"/>
      <c r="EE54" s="319"/>
      <c r="EF54" s="319"/>
      <c r="EG54" s="319"/>
      <c r="EH54" s="319"/>
      <c r="EI54" s="319"/>
      <c r="EJ54" s="319"/>
      <c r="EK54" s="319"/>
      <c r="EL54" s="319"/>
      <c r="EM54" s="319"/>
      <c r="EN54" s="319"/>
      <c r="EO54" s="319"/>
      <c r="EP54" s="319"/>
      <c r="EQ54" s="319"/>
      <c r="ER54" s="319"/>
      <c r="ES54" s="319"/>
      <c r="ET54" s="319"/>
      <c r="EU54" s="319"/>
      <c r="EV54" s="319"/>
      <c r="EW54" s="319"/>
      <c r="EX54" s="319"/>
      <c r="EY54" s="319"/>
      <c r="EZ54" s="319"/>
      <c r="FA54" s="319"/>
      <c r="FB54" s="319"/>
      <c r="FC54" s="319"/>
      <c r="FD54" s="319"/>
      <c r="FE54" s="319"/>
      <c r="FF54" s="319"/>
      <c r="FG54" s="319"/>
      <c r="FH54" s="319"/>
      <c r="FI54" s="319"/>
      <c r="FJ54" s="319"/>
      <c r="FK54" s="319"/>
      <c r="FL54" s="319"/>
      <c r="FM54" s="319"/>
      <c r="FN54" s="319"/>
      <c r="FO54" s="319"/>
      <c r="FP54" s="319"/>
      <c r="FQ54" s="319"/>
      <c r="FR54" s="319"/>
      <c r="FS54" s="319"/>
      <c r="FT54" s="319"/>
      <c r="FU54" s="319"/>
      <c r="FV54" s="319"/>
      <c r="FW54" s="319"/>
      <c r="FX54" s="319"/>
      <c r="FY54" s="319"/>
      <c r="FZ54" s="319"/>
      <c r="GA54" s="319"/>
      <c r="GB54" s="319"/>
      <c r="GC54" s="319"/>
      <c r="GD54" s="319"/>
      <c r="GE54" s="319"/>
      <c r="GF54" s="319"/>
      <c r="GG54" s="319"/>
      <c r="GH54" s="319"/>
      <c r="GI54" s="319"/>
      <c r="GJ54" s="319"/>
      <c r="GK54" s="319"/>
      <c r="GL54" s="319"/>
      <c r="GM54" s="319"/>
      <c r="GN54" s="319"/>
      <c r="GO54" s="319"/>
      <c r="GP54" s="319"/>
      <c r="GQ54" s="319"/>
      <c r="GR54" s="319"/>
      <c r="GS54" s="319"/>
      <c r="GT54" s="319"/>
      <c r="GU54" s="319"/>
      <c r="GV54" s="319"/>
      <c r="GW54" s="319"/>
      <c r="GX54" s="319"/>
      <c r="GY54" s="319"/>
      <c r="GZ54" s="319"/>
      <c r="HA54" s="319"/>
      <c r="HB54" s="319"/>
      <c r="HC54" s="319"/>
      <c r="HD54" s="319"/>
      <c r="HE54" s="319"/>
      <c r="HF54" s="319"/>
      <c r="HG54" s="319"/>
      <c r="HH54" s="319"/>
      <c r="HI54" s="319"/>
      <c r="HJ54" s="319"/>
      <c r="HK54" s="319"/>
      <c r="HL54" s="319"/>
      <c r="HM54" s="319"/>
      <c r="HN54" s="319"/>
      <c r="HO54" s="319"/>
      <c r="HP54" s="319"/>
      <c r="HQ54" s="319"/>
      <c r="HR54" s="319"/>
      <c r="HS54" s="319"/>
      <c r="HT54" s="319"/>
      <c r="HU54" s="319"/>
      <c r="HV54" s="319"/>
      <c r="HW54" s="319"/>
      <c r="HX54" s="319"/>
      <c r="HY54" s="319"/>
      <c r="HZ54" s="319"/>
      <c r="IA54" s="319"/>
      <c r="IB54" s="319"/>
      <c r="IC54" s="319"/>
      <c r="ID54" s="319"/>
      <c r="IE54" s="319"/>
      <c r="IF54" s="319"/>
      <c r="IG54" s="319"/>
      <c r="IH54" s="319"/>
      <c r="II54" s="319"/>
      <c r="IJ54" s="319"/>
      <c r="IK54" s="319"/>
      <c r="IL54" s="319"/>
      <c r="IM54" s="319"/>
      <c r="IN54" s="319"/>
      <c r="IO54" s="319"/>
      <c r="IP54" s="319"/>
      <c r="IQ54" s="319"/>
      <c r="IR54" s="319"/>
      <c r="IS54" s="319"/>
      <c r="IT54" s="319"/>
      <c r="IU54" s="319"/>
      <c r="IV54" s="319"/>
    </row>
    <row r="55" spans="1:256" s="337" customFormat="1" ht="24" customHeight="1" thickBot="1">
      <c r="A55" s="633">
        <v>48</v>
      </c>
      <c r="B55" s="765"/>
      <c r="C55" s="852" t="s">
        <v>1192</v>
      </c>
      <c r="D55" s="766">
        <f>SUM(D53:D54)</f>
        <v>0</v>
      </c>
      <c r="E55" s="766">
        <f aca="true" t="shared" si="12" ref="E55:P55">SUM(E53:E54)</f>
        <v>0</v>
      </c>
      <c r="F55" s="766">
        <f t="shared" si="12"/>
        <v>0</v>
      </c>
      <c r="G55" s="766">
        <f t="shared" si="12"/>
        <v>100</v>
      </c>
      <c r="H55" s="766">
        <f t="shared" si="12"/>
        <v>120</v>
      </c>
      <c r="I55" s="766">
        <f t="shared" si="12"/>
        <v>20</v>
      </c>
      <c r="J55" s="766">
        <f t="shared" si="12"/>
        <v>0</v>
      </c>
      <c r="K55" s="766">
        <f t="shared" si="12"/>
        <v>0</v>
      </c>
      <c r="L55" s="766">
        <f t="shared" si="12"/>
        <v>0</v>
      </c>
      <c r="M55" s="766">
        <f t="shared" si="12"/>
        <v>590</v>
      </c>
      <c r="N55" s="766">
        <f t="shared" si="12"/>
        <v>670</v>
      </c>
      <c r="O55" s="766">
        <f t="shared" si="12"/>
        <v>1061</v>
      </c>
      <c r="P55" s="766">
        <f t="shared" si="12"/>
        <v>0</v>
      </c>
      <c r="Q55" s="641">
        <f t="shared" si="0"/>
        <v>2561</v>
      </c>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335"/>
      <c r="BC55" s="335"/>
      <c r="BD55" s="335"/>
      <c r="BE55" s="335"/>
      <c r="BF55" s="335"/>
      <c r="BG55" s="335"/>
      <c r="BH55" s="335"/>
      <c r="BI55" s="335"/>
      <c r="BJ55" s="335"/>
      <c r="BK55" s="335"/>
      <c r="BL55" s="335"/>
      <c r="BM55" s="335"/>
      <c r="BN55" s="335"/>
      <c r="BO55" s="335"/>
      <c r="BP55" s="335"/>
      <c r="BQ55" s="335"/>
      <c r="BR55" s="335"/>
      <c r="BS55" s="335"/>
      <c r="BT55" s="335"/>
      <c r="BU55" s="335"/>
      <c r="BV55" s="335"/>
      <c r="BW55" s="335"/>
      <c r="BX55" s="335"/>
      <c r="BY55" s="335"/>
      <c r="BZ55" s="335"/>
      <c r="CA55" s="335"/>
      <c r="CB55" s="335"/>
      <c r="CC55" s="335"/>
      <c r="CD55" s="335"/>
      <c r="CE55" s="335"/>
      <c r="CF55" s="335"/>
      <c r="CG55" s="335"/>
      <c r="CH55" s="335"/>
      <c r="CI55" s="335"/>
      <c r="CJ55" s="335"/>
      <c r="CK55" s="335"/>
      <c r="CL55" s="335"/>
      <c r="CM55" s="335"/>
      <c r="CN55" s="335"/>
      <c r="CO55" s="335"/>
      <c r="CP55" s="335"/>
      <c r="CQ55" s="335"/>
      <c r="CR55" s="335"/>
      <c r="CS55" s="335"/>
      <c r="CT55" s="335"/>
      <c r="CU55" s="335"/>
      <c r="CV55" s="335"/>
      <c r="CW55" s="335"/>
      <c r="CX55" s="335"/>
      <c r="CY55" s="335"/>
      <c r="CZ55" s="335"/>
      <c r="DA55" s="335"/>
      <c r="DB55" s="335"/>
      <c r="DC55" s="335"/>
      <c r="DD55" s="335"/>
      <c r="DE55" s="335"/>
      <c r="DF55" s="335"/>
      <c r="DG55" s="335"/>
      <c r="DH55" s="335"/>
      <c r="DI55" s="335"/>
      <c r="DJ55" s="335"/>
      <c r="DK55" s="335"/>
      <c r="DL55" s="335"/>
      <c r="DM55" s="335"/>
      <c r="DN55" s="335"/>
      <c r="DO55" s="335"/>
      <c r="DP55" s="335"/>
      <c r="DQ55" s="335"/>
      <c r="DR55" s="335"/>
      <c r="DS55" s="335"/>
      <c r="DT55" s="335"/>
      <c r="DU55" s="335"/>
      <c r="DV55" s="335"/>
      <c r="DW55" s="335"/>
      <c r="DX55" s="335"/>
      <c r="DY55" s="335"/>
      <c r="DZ55" s="335"/>
      <c r="EA55" s="335"/>
      <c r="EB55" s="335"/>
      <c r="EC55" s="335"/>
      <c r="ED55" s="335"/>
      <c r="EE55" s="335"/>
      <c r="EF55" s="335"/>
      <c r="EG55" s="335"/>
      <c r="EH55" s="335"/>
      <c r="EI55" s="335"/>
      <c r="EJ55" s="335"/>
      <c r="EK55" s="335"/>
      <c r="EL55" s="335"/>
      <c r="EM55" s="335"/>
      <c r="EN55" s="335"/>
      <c r="EO55" s="335"/>
      <c r="EP55" s="335"/>
      <c r="EQ55" s="335"/>
      <c r="ER55" s="335"/>
      <c r="ES55" s="335"/>
      <c r="ET55" s="335"/>
      <c r="EU55" s="335"/>
      <c r="EV55" s="335"/>
      <c r="EW55" s="335"/>
      <c r="EX55" s="335"/>
      <c r="EY55" s="335"/>
      <c r="EZ55" s="335"/>
      <c r="FA55" s="335"/>
      <c r="FB55" s="335"/>
      <c r="FC55" s="335"/>
      <c r="FD55" s="335"/>
      <c r="FE55" s="335"/>
      <c r="FF55" s="335"/>
      <c r="FG55" s="335"/>
      <c r="FH55" s="335"/>
      <c r="FI55" s="335"/>
      <c r="FJ55" s="335"/>
      <c r="FK55" s="335"/>
      <c r="FL55" s="335"/>
      <c r="FM55" s="335"/>
      <c r="FN55" s="335"/>
      <c r="FO55" s="335"/>
      <c r="FP55" s="335"/>
      <c r="FQ55" s="335"/>
      <c r="FR55" s="335"/>
      <c r="FS55" s="335"/>
      <c r="FT55" s="335"/>
      <c r="FU55" s="335"/>
      <c r="FV55" s="335"/>
      <c r="FW55" s="335"/>
      <c r="FX55" s="335"/>
      <c r="FY55" s="335"/>
      <c r="FZ55" s="335"/>
      <c r="GA55" s="335"/>
      <c r="GB55" s="335"/>
      <c r="GC55" s="335"/>
      <c r="GD55" s="335"/>
      <c r="GE55" s="335"/>
      <c r="GF55" s="335"/>
      <c r="GG55" s="335"/>
      <c r="GH55" s="335"/>
      <c r="GI55" s="335"/>
      <c r="GJ55" s="335"/>
      <c r="GK55" s="335"/>
      <c r="GL55" s="335"/>
      <c r="GM55" s="335"/>
      <c r="GN55" s="335"/>
      <c r="GO55" s="335"/>
      <c r="GP55" s="335"/>
      <c r="GQ55" s="335"/>
      <c r="GR55" s="335"/>
      <c r="GS55" s="335"/>
      <c r="GT55" s="335"/>
      <c r="GU55" s="335"/>
      <c r="GV55" s="335"/>
      <c r="GW55" s="335"/>
      <c r="GX55" s="335"/>
      <c r="GY55" s="335"/>
      <c r="GZ55" s="335"/>
      <c r="HA55" s="335"/>
      <c r="HB55" s="335"/>
      <c r="HC55" s="335"/>
      <c r="HD55" s="335"/>
      <c r="HE55" s="335"/>
      <c r="HF55" s="335"/>
      <c r="HG55" s="335"/>
      <c r="HH55" s="335"/>
      <c r="HI55" s="335"/>
      <c r="HJ55" s="335"/>
      <c r="HK55" s="335"/>
      <c r="HL55" s="335"/>
      <c r="HM55" s="335"/>
      <c r="HN55" s="335"/>
      <c r="HO55" s="335"/>
      <c r="HP55" s="335"/>
      <c r="HQ55" s="335"/>
      <c r="HR55" s="335"/>
      <c r="HS55" s="335"/>
      <c r="HT55" s="335"/>
      <c r="HU55" s="335"/>
      <c r="HV55" s="335"/>
      <c r="HW55" s="335"/>
      <c r="HX55" s="335"/>
      <c r="HY55" s="335"/>
      <c r="HZ55" s="335"/>
      <c r="IA55" s="335"/>
      <c r="IB55" s="335"/>
      <c r="IC55" s="335"/>
      <c r="ID55" s="335"/>
      <c r="IE55" s="335"/>
      <c r="IF55" s="335"/>
      <c r="IG55" s="335"/>
      <c r="IH55" s="335"/>
      <c r="II55" s="335"/>
      <c r="IJ55" s="335"/>
      <c r="IK55" s="335"/>
      <c r="IL55" s="335"/>
      <c r="IM55" s="335"/>
      <c r="IN55" s="335"/>
      <c r="IO55" s="335"/>
      <c r="IP55" s="335"/>
      <c r="IQ55" s="335"/>
      <c r="IR55" s="335"/>
      <c r="IS55" s="335"/>
      <c r="IT55" s="335"/>
      <c r="IU55" s="335"/>
      <c r="IV55" s="335"/>
    </row>
    <row r="56" spans="1:256" ht="17.25">
      <c r="A56" s="633">
        <v>49</v>
      </c>
      <c r="B56" s="767"/>
      <c r="C56" s="1306" t="s">
        <v>632</v>
      </c>
      <c r="D56" s="1307">
        <f aca="true" t="shared" si="13" ref="D56:Q56">SUM(D52,D48,D44,D40,D36,D32,D28,D24,D20,D16,D12,D8)</f>
        <v>2414</v>
      </c>
      <c r="E56" s="1307">
        <f t="shared" si="13"/>
        <v>0</v>
      </c>
      <c r="F56" s="1307">
        <f t="shared" si="13"/>
        <v>0</v>
      </c>
      <c r="G56" s="1307">
        <f>SUM(G52,G48,G44,G40,G36,G32,G28,G24,G20,G16,G12,G8)</f>
        <v>169</v>
      </c>
      <c r="H56" s="1307">
        <f t="shared" si="13"/>
        <v>0</v>
      </c>
      <c r="I56" s="1307">
        <f t="shared" si="13"/>
        <v>0</v>
      </c>
      <c r="J56" s="1307">
        <f t="shared" si="13"/>
        <v>0</v>
      </c>
      <c r="K56" s="1307">
        <f t="shared" si="13"/>
        <v>0</v>
      </c>
      <c r="L56" s="1307">
        <f t="shared" si="13"/>
        <v>0</v>
      </c>
      <c r="M56" s="1307">
        <f t="shared" si="13"/>
        <v>0</v>
      </c>
      <c r="N56" s="1307">
        <f t="shared" si="13"/>
        <v>0</v>
      </c>
      <c r="O56" s="1307">
        <f t="shared" si="13"/>
        <v>24000</v>
      </c>
      <c r="P56" s="1307">
        <f t="shared" si="13"/>
        <v>8640</v>
      </c>
      <c r="Q56" s="1308">
        <f t="shared" si="13"/>
        <v>35223</v>
      </c>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17.25">
      <c r="A57" s="633">
        <v>50</v>
      </c>
      <c r="B57" s="848"/>
      <c r="C57" s="317" t="s">
        <v>1109</v>
      </c>
      <c r="D57" s="849">
        <f>SUM(D53,D49,D45,D41,D37,D33,D29,D25,D21,D17,D13,D9)</f>
        <v>3804</v>
      </c>
      <c r="E57" s="849">
        <f aca="true" t="shared" si="14" ref="E57:P57">SUM(E53,E49,E45,E41,E37,E33,E29,E25,E21,E17,E13,E9)</f>
        <v>2086</v>
      </c>
      <c r="F57" s="849">
        <f t="shared" si="14"/>
        <v>0</v>
      </c>
      <c r="G57" s="849">
        <f t="shared" si="14"/>
        <v>1759</v>
      </c>
      <c r="H57" s="849">
        <f t="shared" si="14"/>
        <v>220</v>
      </c>
      <c r="I57" s="849">
        <f t="shared" si="14"/>
        <v>2596</v>
      </c>
      <c r="J57" s="849">
        <f t="shared" si="14"/>
        <v>0</v>
      </c>
      <c r="K57" s="849">
        <f t="shared" si="14"/>
        <v>50</v>
      </c>
      <c r="L57" s="849">
        <f t="shared" si="14"/>
        <v>0</v>
      </c>
      <c r="M57" s="849">
        <f t="shared" si="14"/>
        <v>6485</v>
      </c>
      <c r="N57" s="849">
        <f t="shared" si="14"/>
        <v>5498</v>
      </c>
      <c r="O57" s="849">
        <f t="shared" si="14"/>
        <v>12725</v>
      </c>
      <c r="P57" s="849">
        <f t="shared" si="14"/>
        <v>0</v>
      </c>
      <c r="Q57" s="850">
        <f>SUM(Q53,Q49,Q45,Q41,Q37,Q33,Q29,Q25,Q21,Q17,Q13,Q9)</f>
        <v>35223</v>
      </c>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17.25">
      <c r="A58" s="633">
        <v>51</v>
      </c>
      <c r="B58" s="768"/>
      <c r="C58" s="319" t="s">
        <v>633</v>
      </c>
      <c r="D58" s="643">
        <f aca="true" t="shared" si="15" ref="D58:Q58">SUM(D54,D50,D46,D42,D38,D34,D30,D26,D22,D18,D14,D10)</f>
        <v>839</v>
      </c>
      <c r="E58" s="643">
        <f t="shared" si="15"/>
        <v>0</v>
      </c>
      <c r="F58" s="643">
        <f t="shared" si="15"/>
        <v>0</v>
      </c>
      <c r="G58" s="643">
        <f t="shared" si="15"/>
        <v>0</v>
      </c>
      <c r="H58" s="643">
        <f t="shared" si="15"/>
        <v>375</v>
      </c>
      <c r="I58" s="643">
        <f t="shared" si="15"/>
        <v>0</v>
      </c>
      <c r="J58" s="643">
        <f t="shared" si="15"/>
        <v>0</v>
      </c>
      <c r="K58" s="643">
        <f t="shared" si="15"/>
        <v>0</v>
      </c>
      <c r="L58" s="643">
        <f t="shared" si="15"/>
        <v>0</v>
      </c>
      <c r="M58" s="643">
        <f t="shared" si="15"/>
        <v>1130</v>
      </c>
      <c r="N58" s="643">
        <f t="shared" si="15"/>
        <v>125</v>
      </c>
      <c r="O58" s="643">
        <f t="shared" si="15"/>
        <v>-2469</v>
      </c>
      <c r="P58" s="643">
        <f t="shared" si="15"/>
        <v>0</v>
      </c>
      <c r="Q58" s="644">
        <f t="shared" si="15"/>
        <v>0</v>
      </c>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30"/>
      <c r="CI58" s="330"/>
      <c r="CJ58" s="330"/>
      <c r="CK58" s="330"/>
      <c r="CL58" s="330"/>
      <c r="CM58" s="330"/>
      <c r="CN58" s="330"/>
      <c r="CO58" s="330"/>
      <c r="CP58" s="330"/>
      <c r="CQ58" s="330"/>
      <c r="CR58" s="330"/>
      <c r="CS58" s="330"/>
      <c r="CT58" s="330"/>
      <c r="CU58" s="330"/>
      <c r="CV58" s="330"/>
      <c r="CW58" s="330"/>
      <c r="CX58" s="330"/>
      <c r="CY58" s="330"/>
      <c r="CZ58" s="330"/>
      <c r="DA58" s="330"/>
      <c r="DB58" s="33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c r="EC58" s="330"/>
      <c r="ED58" s="330"/>
      <c r="EE58" s="330"/>
      <c r="EF58" s="330"/>
      <c r="EG58" s="330"/>
      <c r="EH58" s="330"/>
      <c r="EI58" s="330"/>
      <c r="EJ58" s="330"/>
      <c r="EK58" s="330"/>
      <c r="EL58" s="330"/>
      <c r="EM58" s="330"/>
      <c r="EN58" s="330"/>
      <c r="EO58" s="330"/>
      <c r="EP58" s="330"/>
      <c r="EQ58" s="330"/>
      <c r="ER58" s="330"/>
      <c r="ES58" s="330"/>
      <c r="ET58" s="330"/>
      <c r="EU58" s="330"/>
      <c r="EV58" s="330"/>
      <c r="EW58" s="330"/>
      <c r="EX58" s="330"/>
      <c r="EY58" s="330"/>
      <c r="EZ58" s="330"/>
      <c r="FA58" s="330"/>
      <c r="FB58" s="330"/>
      <c r="FC58" s="330"/>
      <c r="FD58" s="330"/>
      <c r="FE58" s="330"/>
      <c r="FF58" s="330"/>
      <c r="FG58" s="330"/>
      <c r="FH58" s="330"/>
      <c r="FI58" s="330"/>
      <c r="FJ58" s="330"/>
      <c r="FK58" s="330"/>
      <c r="FL58" s="330"/>
      <c r="FM58" s="330"/>
      <c r="FN58" s="330"/>
      <c r="FO58" s="330"/>
      <c r="FP58" s="330"/>
      <c r="FQ58" s="330"/>
      <c r="FR58" s="330"/>
      <c r="FS58" s="330"/>
      <c r="FT58" s="330"/>
      <c r="FU58" s="330"/>
      <c r="FV58" s="330"/>
      <c r="FW58" s="330"/>
      <c r="FX58" s="330"/>
      <c r="FY58" s="330"/>
      <c r="FZ58" s="330"/>
      <c r="GA58" s="330"/>
      <c r="GB58" s="330"/>
      <c r="GC58" s="330"/>
      <c r="GD58" s="330"/>
      <c r="GE58" s="330"/>
      <c r="GF58" s="330"/>
      <c r="GG58" s="330"/>
      <c r="GH58" s="330"/>
      <c r="GI58" s="330"/>
      <c r="GJ58" s="330"/>
      <c r="GK58" s="330"/>
      <c r="GL58" s="330"/>
      <c r="GM58" s="330"/>
      <c r="GN58" s="330"/>
      <c r="GO58" s="330"/>
      <c r="GP58" s="330"/>
      <c r="GQ58" s="330"/>
      <c r="GR58" s="330"/>
      <c r="GS58" s="330"/>
      <c r="GT58" s="330"/>
      <c r="GU58" s="330"/>
      <c r="GV58" s="330"/>
      <c r="GW58" s="330"/>
      <c r="GX58" s="330"/>
      <c r="GY58" s="330"/>
      <c r="GZ58" s="330"/>
      <c r="HA58" s="330"/>
      <c r="HB58" s="330"/>
      <c r="HC58" s="330"/>
      <c r="HD58" s="330"/>
      <c r="HE58" s="330"/>
      <c r="HF58" s="330"/>
      <c r="HG58" s="330"/>
      <c r="HH58" s="330"/>
      <c r="HI58" s="330"/>
      <c r="HJ58" s="330"/>
      <c r="HK58" s="330"/>
      <c r="HL58" s="330"/>
      <c r="HM58" s="330"/>
      <c r="HN58" s="330"/>
      <c r="HO58" s="330"/>
      <c r="HP58" s="330"/>
      <c r="HQ58" s="330"/>
      <c r="HR58" s="330"/>
      <c r="HS58" s="330"/>
      <c r="HT58" s="330"/>
      <c r="HU58" s="330"/>
      <c r="HV58" s="330"/>
      <c r="HW58" s="330"/>
      <c r="HX58" s="330"/>
      <c r="HY58" s="330"/>
      <c r="HZ58" s="330"/>
      <c r="IA58" s="330"/>
      <c r="IB58" s="330"/>
      <c r="IC58" s="330"/>
      <c r="ID58" s="330"/>
      <c r="IE58" s="330"/>
      <c r="IF58" s="330"/>
      <c r="IG58" s="330"/>
      <c r="IH58" s="330"/>
      <c r="II58" s="330"/>
      <c r="IJ58" s="330"/>
      <c r="IK58" s="330"/>
      <c r="IL58" s="330"/>
      <c r="IM58" s="330"/>
      <c r="IN58" s="330"/>
      <c r="IO58" s="330"/>
      <c r="IP58" s="330"/>
      <c r="IQ58" s="330"/>
      <c r="IR58" s="330"/>
      <c r="IS58" s="330"/>
      <c r="IT58" s="330"/>
      <c r="IU58" s="330"/>
      <c r="IV58" s="330"/>
    </row>
    <row r="59" spans="1:256" ht="18" thickBot="1">
      <c r="A59" s="633">
        <v>52</v>
      </c>
      <c r="B59" s="769"/>
      <c r="C59" s="851" t="s">
        <v>1192</v>
      </c>
      <c r="D59" s="770">
        <f>SUM(D57:D58)</f>
        <v>4643</v>
      </c>
      <c r="E59" s="770">
        <f aca="true" t="shared" si="16" ref="E59:P59">SUM(E57:E58)</f>
        <v>2086</v>
      </c>
      <c r="F59" s="770">
        <f t="shared" si="16"/>
        <v>0</v>
      </c>
      <c r="G59" s="770">
        <f t="shared" si="16"/>
        <v>1759</v>
      </c>
      <c r="H59" s="770">
        <f t="shared" si="16"/>
        <v>595</v>
      </c>
      <c r="I59" s="770">
        <f t="shared" si="16"/>
        <v>2596</v>
      </c>
      <c r="J59" s="770">
        <f t="shared" si="16"/>
        <v>0</v>
      </c>
      <c r="K59" s="770">
        <f t="shared" si="16"/>
        <v>50</v>
      </c>
      <c r="L59" s="770">
        <f t="shared" si="16"/>
        <v>0</v>
      </c>
      <c r="M59" s="770">
        <f t="shared" si="16"/>
        <v>7615</v>
      </c>
      <c r="N59" s="770">
        <f t="shared" si="16"/>
        <v>5623</v>
      </c>
      <c r="O59" s="770">
        <f t="shared" si="16"/>
        <v>10256</v>
      </c>
      <c r="P59" s="770">
        <f t="shared" si="16"/>
        <v>0</v>
      </c>
      <c r="Q59" s="645">
        <f>SUM(D59:P59)</f>
        <v>35223</v>
      </c>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1"/>
      <c r="AS59" s="771"/>
      <c r="AT59" s="771"/>
      <c r="AU59" s="771"/>
      <c r="AV59" s="771"/>
      <c r="AW59" s="771"/>
      <c r="AX59" s="771"/>
      <c r="AY59" s="771"/>
      <c r="AZ59" s="771"/>
      <c r="BA59" s="771"/>
      <c r="BB59" s="771"/>
      <c r="BC59" s="771"/>
      <c r="BD59" s="771"/>
      <c r="BE59" s="771"/>
      <c r="BF59" s="771"/>
      <c r="BG59" s="771"/>
      <c r="BH59" s="771"/>
      <c r="BI59" s="771"/>
      <c r="BJ59" s="771"/>
      <c r="BK59" s="771"/>
      <c r="BL59" s="771"/>
      <c r="BM59" s="771"/>
      <c r="BN59" s="771"/>
      <c r="BO59" s="771"/>
      <c r="BP59" s="771"/>
      <c r="BQ59" s="771"/>
      <c r="BR59" s="771"/>
      <c r="BS59" s="771"/>
      <c r="BT59" s="771"/>
      <c r="BU59" s="771"/>
      <c r="BV59" s="771"/>
      <c r="BW59" s="771"/>
      <c r="BX59" s="771"/>
      <c r="BY59" s="771"/>
      <c r="BZ59" s="771"/>
      <c r="CA59" s="771"/>
      <c r="CB59" s="771"/>
      <c r="CC59" s="771"/>
      <c r="CD59" s="771"/>
      <c r="CE59" s="771"/>
      <c r="CF59" s="771"/>
      <c r="CG59" s="771"/>
      <c r="CH59" s="771"/>
      <c r="CI59" s="771"/>
      <c r="CJ59" s="771"/>
      <c r="CK59" s="771"/>
      <c r="CL59" s="771"/>
      <c r="CM59" s="771"/>
      <c r="CN59" s="771"/>
      <c r="CO59" s="771"/>
      <c r="CP59" s="771"/>
      <c r="CQ59" s="771"/>
      <c r="CR59" s="771"/>
      <c r="CS59" s="771"/>
      <c r="CT59" s="771"/>
      <c r="CU59" s="771"/>
      <c r="CV59" s="771"/>
      <c r="CW59" s="771"/>
      <c r="CX59" s="771"/>
      <c r="CY59" s="771"/>
      <c r="CZ59" s="771"/>
      <c r="DA59" s="771"/>
      <c r="DB59" s="771"/>
      <c r="DC59" s="771"/>
      <c r="DD59" s="771"/>
      <c r="DE59" s="771"/>
      <c r="DF59" s="771"/>
      <c r="DG59" s="771"/>
      <c r="DH59" s="771"/>
      <c r="DI59" s="771"/>
      <c r="DJ59" s="771"/>
      <c r="DK59" s="771"/>
      <c r="DL59" s="771"/>
      <c r="DM59" s="771"/>
      <c r="DN59" s="771"/>
      <c r="DO59" s="771"/>
      <c r="DP59" s="771"/>
      <c r="DQ59" s="771"/>
      <c r="DR59" s="771"/>
      <c r="DS59" s="771"/>
      <c r="DT59" s="771"/>
      <c r="DU59" s="771"/>
      <c r="DV59" s="771"/>
      <c r="DW59" s="771"/>
      <c r="DX59" s="771"/>
      <c r="DY59" s="771"/>
      <c r="DZ59" s="771"/>
      <c r="EA59" s="771"/>
      <c r="EB59" s="771"/>
      <c r="EC59" s="771"/>
      <c r="ED59" s="771"/>
      <c r="EE59" s="771"/>
      <c r="EF59" s="771"/>
      <c r="EG59" s="771"/>
      <c r="EH59" s="771"/>
      <c r="EI59" s="771"/>
      <c r="EJ59" s="771"/>
      <c r="EK59" s="771"/>
      <c r="EL59" s="771"/>
      <c r="EM59" s="771"/>
      <c r="EN59" s="771"/>
      <c r="EO59" s="771"/>
      <c r="EP59" s="771"/>
      <c r="EQ59" s="771"/>
      <c r="ER59" s="771"/>
      <c r="ES59" s="771"/>
      <c r="ET59" s="771"/>
      <c r="EU59" s="771"/>
      <c r="EV59" s="771"/>
      <c r="EW59" s="771"/>
      <c r="EX59" s="771"/>
      <c r="EY59" s="771"/>
      <c r="EZ59" s="771"/>
      <c r="FA59" s="771"/>
      <c r="FB59" s="771"/>
      <c r="FC59" s="771"/>
      <c r="FD59" s="771"/>
      <c r="FE59" s="771"/>
      <c r="FF59" s="771"/>
      <c r="FG59" s="771"/>
      <c r="FH59" s="771"/>
      <c r="FI59" s="771"/>
      <c r="FJ59" s="771"/>
      <c r="FK59" s="771"/>
      <c r="FL59" s="771"/>
      <c r="FM59" s="771"/>
      <c r="FN59" s="771"/>
      <c r="FO59" s="771"/>
      <c r="FP59" s="771"/>
      <c r="FQ59" s="771"/>
      <c r="FR59" s="771"/>
      <c r="FS59" s="771"/>
      <c r="FT59" s="771"/>
      <c r="FU59" s="771"/>
      <c r="FV59" s="771"/>
      <c r="FW59" s="771"/>
      <c r="FX59" s="771"/>
      <c r="FY59" s="771"/>
      <c r="FZ59" s="771"/>
      <c r="GA59" s="771"/>
      <c r="GB59" s="771"/>
      <c r="GC59" s="771"/>
      <c r="GD59" s="771"/>
      <c r="GE59" s="771"/>
      <c r="GF59" s="771"/>
      <c r="GG59" s="771"/>
      <c r="GH59" s="771"/>
      <c r="GI59" s="771"/>
      <c r="GJ59" s="771"/>
      <c r="GK59" s="771"/>
      <c r="GL59" s="771"/>
      <c r="GM59" s="771"/>
      <c r="GN59" s="771"/>
      <c r="GO59" s="771"/>
      <c r="GP59" s="771"/>
      <c r="GQ59" s="771"/>
      <c r="GR59" s="771"/>
      <c r="GS59" s="771"/>
      <c r="GT59" s="771"/>
      <c r="GU59" s="771"/>
      <c r="GV59" s="771"/>
      <c r="GW59" s="771"/>
      <c r="GX59" s="771"/>
      <c r="GY59" s="771"/>
      <c r="GZ59" s="771"/>
      <c r="HA59" s="771"/>
      <c r="HB59" s="771"/>
      <c r="HC59" s="771"/>
      <c r="HD59" s="771"/>
      <c r="HE59" s="771"/>
      <c r="HF59" s="771"/>
      <c r="HG59" s="771"/>
      <c r="HH59" s="771"/>
      <c r="HI59" s="771"/>
      <c r="HJ59" s="771"/>
      <c r="HK59" s="771"/>
      <c r="HL59" s="771"/>
      <c r="HM59" s="771"/>
      <c r="HN59" s="771"/>
      <c r="HO59" s="771"/>
      <c r="HP59" s="771"/>
      <c r="HQ59" s="771"/>
      <c r="HR59" s="771"/>
      <c r="HS59" s="771"/>
      <c r="HT59" s="771"/>
      <c r="HU59" s="771"/>
      <c r="HV59" s="771"/>
      <c r="HW59" s="771"/>
      <c r="HX59" s="771"/>
      <c r="HY59" s="771"/>
      <c r="HZ59" s="771"/>
      <c r="IA59" s="771"/>
      <c r="IB59" s="771"/>
      <c r="IC59" s="771"/>
      <c r="ID59" s="771"/>
      <c r="IE59" s="771"/>
      <c r="IF59" s="771"/>
      <c r="IG59" s="771"/>
      <c r="IH59" s="771"/>
      <c r="II59" s="771"/>
      <c r="IJ59" s="771"/>
      <c r="IK59" s="771"/>
      <c r="IL59" s="771"/>
      <c r="IM59" s="771"/>
      <c r="IN59" s="771"/>
      <c r="IO59" s="771"/>
      <c r="IP59" s="771"/>
      <c r="IQ59" s="771"/>
      <c r="IR59" s="771"/>
      <c r="IS59" s="771"/>
      <c r="IT59" s="771"/>
      <c r="IU59" s="771"/>
      <c r="IV59" s="771"/>
    </row>
    <row r="60" spans="4:17" ht="17.25">
      <c r="D60" s="2"/>
      <c r="E60" s="2"/>
      <c r="F60" s="2"/>
      <c r="G60" s="2"/>
      <c r="H60" s="2"/>
      <c r="I60" s="2"/>
      <c r="J60" s="2"/>
      <c r="K60" s="2"/>
      <c r="L60" s="2"/>
      <c r="M60" s="2"/>
      <c r="N60" s="2"/>
      <c r="O60" s="2"/>
      <c r="P60" s="2"/>
      <c r="Q60" s="2"/>
    </row>
    <row r="61" spans="4:17" ht="17.25">
      <c r="D61" s="2"/>
      <c r="E61" s="2"/>
      <c r="F61" s="2"/>
      <c r="G61" s="2"/>
      <c r="H61" s="2"/>
      <c r="I61" s="2"/>
      <c r="J61" s="2"/>
      <c r="K61" s="2"/>
      <c r="L61" s="2"/>
      <c r="M61" s="2"/>
      <c r="N61" s="2"/>
      <c r="O61" s="2"/>
      <c r="P61" s="2"/>
      <c r="Q61" s="2"/>
    </row>
    <row r="62" spans="4:17" ht="17.25">
      <c r="D62" s="2"/>
      <c r="E62" s="2"/>
      <c r="F62" s="2"/>
      <c r="G62" s="2"/>
      <c r="H62" s="2"/>
      <c r="I62" s="2"/>
      <c r="J62" s="2"/>
      <c r="K62" s="2"/>
      <c r="L62" s="2"/>
      <c r="M62" s="2"/>
      <c r="N62" s="2"/>
      <c r="O62" s="2"/>
      <c r="P62" s="2"/>
      <c r="Q62" s="2"/>
    </row>
    <row r="63" spans="4:17" ht="17.25">
      <c r="D63" s="2"/>
      <c r="E63" s="2"/>
      <c r="F63" s="2"/>
      <c r="G63" s="2"/>
      <c r="H63" s="2"/>
      <c r="I63" s="2"/>
      <c r="J63" s="2"/>
      <c r="K63" s="2"/>
      <c r="L63" s="2"/>
      <c r="M63" s="2"/>
      <c r="N63" s="2"/>
      <c r="O63" s="2"/>
      <c r="P63" s="2"/>
      <c r="Q63" s="2"/>
    </row>
    <row r="64" spans="4:17" ht="17.25">
      <c r="D64" s="2"/>
      <c r="E64" s="2"/>
      <c r="F64" s="2"/>
      <c r="G64" s="2"/>
      <c r="H64" s="2"/>
      <c r="I64" s="2"/>
      <c r="J64" s="2"/>
      <c r="K64" s="2"/>
      <c r="L64" s="2"/>
      <c r="M64" s="2"/>
      <c r="N64" s="2"/>
      <c r="O64" s="2"/>
      <c r="P64" s="2"/>
      <c r="Q64" s="2"/>
    </row>
    <row r="65" spans="4:17" ht="17.25">
      <c r="D65" s="2"/>
      <c r="E65" s="2"/>
      <c r="F65" s="2"/>
      <c r="G65" s="2"/>
      <c r="H65" s="2"/>
      <c r="I65" s="2"/>
      <c r="J65" s="2"/>
      <c r="K65" s="2"/>
      <c r="L65" s="2"/>
      <c r="M65" s="2"/>
      <c r="N65" s="2"/>
      <c r="O65" s="2"/>
      <c r="P65" s="2"/>
      <c r="Q65" s="2"/>
    </row>
    <row r="66" spans="3:17" ht="17.25">
      <c r="C66" s="334"/>
      <c r="D66" s="2"/>
      <c r="E66" s="2"/>
      <c r="F66" s="2"/>
      <c r="G66" s="2"/>
      <c r="H66" s="2"/>
      <c r="I66" s="2"/>
      <c r="J66" s="2"/>
      <c r="K66" s="2"/>
      <c r="L66" s="2"/>
      <c r="M66" s="2"/>
      <c r="N66" s="2"/>
      <c r="O66" s="2"/>
      <c r="P66" s="2"/>
      <c r="Q66" s="2"/>
    </row>
    <row r="67" spans="4:17" ht="17.25">
      <c r="D67" s="772"/>
      <c r="E67" s="772"/>
      <c r="F67" s="772"/>
      <c r="G67" s="772"/>
      <c r="H67" s="772"/>
      <c r="I67" s="772"/>
      <c r="J67" s="772"/>
      <c r="K67" s="772"/>
      <c r="L67" s="772"/>
      <c r="M67" s="772"/>
      <c r="N67" s="772"/>
      <c r="O67" s="341"/>
      <c r="P67" s="341"/>
      <c r="Q67" s="772"/>
    </row>
    <row r="68" spans="4:17" ht="17.25">
      <c r="D68" s="2"/>
      <c r="E68" s="2"/>
      <c r="F68" s="2"/>
      <c r="G68" s="2"/>
      <c r="H68" s="2"/>
      <c r="I68" s="2"/>
      <c r="J68" s="2"/>
      <c r="K68" s="2"/>
      <c r="L68" s="2"/>
      <c r="M68" s="2"/>
      <c r="N68" s="51"/>
      <c r="O68" s="51"/>
      <c r="P68" s="51"/>
      <c r="Q68" s="51"/>
    </row>
    <row r="69" spans="3:17" ht="17.25">
      <c r="C69" s="2"/>
      <c r="D69" s="2"/>
      <c r="E69" s="2"/>
      <c r="F69" s="2"/>
      <c r="G69" s="2"/>
      <c r="H69" s="2"/>
      <c r="I69" s="2"/>
      <c r="J69" s="2"/>
      <c r="K69" s="2"/>
      <c r="L69" s="2"/>
      <c r="M69" s="51"/>
      <c r="N69" s="51"/>
      <c r="O69" s="51"/>
      <c r="P69" s="51"/>
      <c r="Q69" s="2"/>
    </row>
    <row r="70" spans="4:17" ht="17.25">
      <c r="D70" s="2"/>
      <c r="E70" s="2"/>
      <c r="F70" s="2"/>
      <c r="G70" s="2"/>
      <c r="H70" s="2"/>
      <c r="I70" s="2"/>
      <c r="J70" s="2"/>
      <c r="K70" s="2"/>
      <c r="L70" s="2"/>
      <c r="M70" s="51"/>
      <c r="N70" s="51"/>
      <c r="O70" s="51"/>
      <c r="P70" s="51"/>
      <c r="Q70" s="2"/>
    </row>
    <row r="71" spans="4:17" ht="17.25">
      <c r="D71" s="2"/>
      <c r="E71" s="2"/>
      <c r="F71" s="2"/>
      <c r="G71" s="2"/>
      <c r="H71" s="2"/>
      <c r="I71" s="2"/>
      <c r="J71" s="2"/>
      <c r="K71" s="2"/>
      <c r="L71" s="2"/>
      <c r="M71" s="2"/>
      <c r="N71" s="2"/>
      <c r="O71" s="2"/>
      <c r="P71" s="2"/>
      <c r="Q71" s="2"/>
    </row>
  </sheetData>
  <sheetProtection/>
  <mergeCells count="14">
    <mergeCell ref="Q6:Q7"/>
    <mergeCell ref="L6:L7"/>
    <mergeCell ref="A6:A7"/>
    <mergeCell ref="B6:C7"/>
    <mergeCell ref="D6:D7"/>
    <mergeCell ref="E6:E7"/>
    <mergeCell ref="G6:G7"/>
    <mergeCell ref="O6:P6"/>
    <mergeCell ref="B1:M1"/>
    <mergeCell ref="N1:Q1"/>
    <mergeCell ref="B2:Q2"/>
    <mergeCell ref="B3:Q3"/>
    <mergeCell ref="O4:Q4"/>
    <mergeCell ref="B5:C5"/>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73" r:id="rId1"/>
  <headerFooter>
    <oddFooter>&amp;C- &amp;P -</oddFooter>
  </headerFooter>
</worksheet>
</file>

<file path=xl/worksheets/sheet14.xml><?xml version="1.0" encoding="utf-8"?>
<worksheet xmlns="http://schemas.openxmlformats.org/spreadsheetml/2006/main" xmlns:r="http://schemas.openxmlformats.org/officeDocument/2006/relationships">
  <dimension ref="A1:M17"/>
  <sheetViews>
    <sheetView tabSelected="1" view="pageBreakPreview" zoomScaleSheetLayoutView="100" workbookViewId="0" topLeftCell="A1">
      <selection activeCell="A3" sqref="A3:M3"/>
    </sheetView>
  </sheetViews>
  <sheetFormatPr defaultColWidth="10.375" defaultRowHeight="12.75"/>
  <cols>
    <col min="1" max="1" width="6.375" style="1389" customWidth="1"/>
    <col min="2" max="2" width="40.75390625" style="1390" customWidth="1"/>
    <col min="3" max="3" width="22.375" style="1391" customWidth="1"/>
    <col min="4" max="4" width="17.875" style="1387" customWidth="1"/>
    <col min="5" max="5" width="3.00390625" style="1387" customWidth="1"/>
    <col min="6" max="13" width="16.75390625" style="1387" customWidth="1"/>
    <col min="14" max="16384" width="10.375" style="1387" customWidth="1"/>
  </cols>
  <sheetData>
    <row r="1" spans="1:13" ht="16.5">
      <c r="A1" s="1647"/>
      <c r="B1" s="1647"/>
      <c r="C1" s="1647"/>
      <c r="L1" s="1388"/>
      <c r="M1" s="1388"/>
    </row>
    <row r="2" spans="1:12" ht="16.5">
      <c r="A2" s="1417" t="s">
        <v>1390</v>
      </c>
      <c r="B2" s="1417"/>
      <c r="C2" s="1417"/>
      <c r="D2" s="1417"/>
      <c r="E2" s="1417"/>
      <c r="F2" s="1417"/>
      <c r="G2" s="1417"/>
      <c r="H2" s="1417"/>
      <c r="I2" s="1417"/>
      <c r="J2" s="1417"/>
      <c r="K2" s="1417"/>
      <c r="L2" s="1417"/>
    </row>
    <row r="3" spans="1:13" ht="24.75" customHeight="1">
      <c r="A3" s="1648" t="s">
        <v>195</v>
      </c>
      <c r="B3" s="1648"/>
      <c r="C3" s="1648"/>
      <c r="D3" s="1648"/>
      <c r="E3" s="1648"/>
      <c r="F3" s="1648"/>
      <c r="G3" s="1648"/>
      <c r="H3" s="1648"/>
      <c r="I3" s="1648"/>
      <c r="J3" s="1648"/>
      <c r="K3" s="1648"/>
      <c r="L3" s="1648"/>
      <c r="M3" s="1648"/>
    </row>
    <row r="4" spans="1:13" ht="24.75" customHeight="1">
      <c r="A4" s="1648" t="s">
        <v>1149</v>
      </c>
      <c r="B4" s="1648"/>
      <c r="C4" s="1648"/>
      <c r="D4" s="1648"/>
      <c r="E4" s="1648"/>
      <c r="F4" s="1648"/>
      <c r="G4" s="1648"/>
      <c r="H4" s="1648"/>
      <c r="I4" s="1648"/>
      <c r="J4" s="1648"/>
      <c r="K4" s="1648"/>
      <c r="L4" s="1648"/>
      <c r="M4" s="1648"/>
    </row>
    <row r="5" spans="1:13" ht="24.75" customHeight="1">
      <c r="A5" s="1649" t="s">
        <v>1150</v>
      </c>
      <c r="B5" s="1649"/>
      <c r="C5" s="1649"/>
      <c r="D5" s="1649"/>
      <c r="E5" s="1649"/>
      <c r="F5" s="1649"/>
      <c r="G5" s="1649"/>
      <c r="H5" s="1649"/>
      <c r="I5" s="1649"/>
      <c r="J5" s="1649"/>
      <c r="K5" s="1649"/>
      <c r="L5" s="1649"/>
      <c r="M5" s="1649"/>
    </row>
    <row r="6" spans="12:13" ht="17.25" thickBot="1">
      <c r="L6" s="1650" t="s">
        <v>1151</v>
      </c>
      <c r="M6" s="1650"/>
    </row>
    <row r="7" spans="1:13" s="1393" customFormat="1" ht="17.25" customHeight="1">
      <c r="A7" s="1651" t="s">
        <v>1152</v>
      </c>
      <c r="B7" s="1654" t="s">
        <v>1153</v>
      </c>
      <c r="C7" s="1657" t="s">
        <v>1154</v>
      </c>
      <c r="D7" s="1654" t="s">
        <v>24</v>
      </c>
      <c r="E7" s="1392"/>
      <c r="F7" s="1660" t="s">
        <v>1155</v>
      </c>
      <c r="G7" s="1661"/>
      <c r="H7" s="1661"/>
      <c r="I7" s="1662"/>
      <c r="J7" s="1667" t="s">
        <v>7</v>
      </c>
      <c r="K7" s="1668"/>
      <c r="L7" s="1668"/>
      <c r="M7" s="1669" t="s">
        <v>1156</v>
      </c>
    </row>
    <row r="8" spans="1:13" s="1393" customFormat="1" ht="33" customHeight="1">
      <c r="A8" s="1652"/>
      <c r="B8" s="1655"/>
      <c r="C8" s="1658"/>
      <c r="D8" s="1655"/>
      <c r="E8" s="1394"/>
      <c r="F8" s="1672" t="s">
        <v>1157</v>
      </c>
      <c r="G8" s="1663">
        <v>2016</v>
      </c>
      <c r="H8" s="1663" t="s">
        <v>1156</v>
      </c>
      <c r="I8" s="1674" t="s">
        <v>1158</v>
      </c>
      <c r="J8" s="1672" t="s">
        <v>1157</v>
      </c>
      <c r="K8" s="1676" t="s">
        <v>1159</v>
      </c>
      <c r="L8" s="1674" t="s">
        <v>1160</v>
      </c>
      <c r="M8" s="1670"/>
    </row>
    <row r="9" spans="1:13" s="1393" customFormat="1" ht="33" customHeight="1">
      <c r="A9" s="1653"/>
      <c r="B9" s="1656"/>
      <c r="C9" s="1659"/>
      <c r="D9" s="1656"/>
      <c r="E9" s="1395"/>
      <c r="F9" s="1673"/>
      <c r="G9" s="1664"/>
      <c r="H9" s="1664"/>
      <c r="I9" s="1675"/>
      <c r="J9" s="1673"/>
      <c r="K9" s="1656"/>
      <c r="L9" s="1675"/>
      <c r="M9" s="1671"/>
    </row>
    <row r="10" spans="1:13" s="1393" customFormat="1" ht="33">
      <c r="A10" s="1396">
        <v>1</v>
      </c>
      <c r="B10" s="1397" t="s">
        <v>1128</v>
      </c>
      <c r="C10" s="1398" t="s">
        <v>1161</v>
      </c>
      <c r="D10" s="1399">
        <v>40000</v>
      </c>
      <c r="E10" s="1400"/>
      <c r="F10" s="1401">
        <f aca="true" t="shared" si="0" ref="F10:F16">+D10-I10</f>
        <v>0</v>
      </c>
      <c r="G10" s="1492">
        <v>40000</v>
      </c>
      <c r="H10" s="1492"/>
      <c r="I10" s="1403">
        <f aca="true" t="shared" si="1" ref="I10:I15">SUM(G10:H10)</f>
        <v>40000</v>
      </c>
      <c r="J10" s="1404">
        <f aca="true" t="shared" si="2" ref="J10:J16">+L10-K10</f>
        <v>0</v>
      </c>
      <c r="K10" s="1402">
        <v>40000</v>
      </c>
      <c r="L10" s="1402">
        <v>40000</v>
      </c>
      <c r="M10" s="1405">
        <f aca="true" t="shared" si="3" ref="M10:M16">+D10-L10</f>
        <v>0</v>
      </c>
    </row>
    <row r="11" spans="1:13" s="1393" customFormat="1" ht="33">
      <c r="A11" s="1406">
        <v>2</v>
      </c>
      <c r="B11" s="1407" t="s">
        <v>1129</v>
      </c>
      <c r="C11" s="1408" t="s">
        <v>1162</v>
      </c>
      <c r="D11" s="1403">
        <v>500000</v>
      </c>
      <c r="E11" s="1400"/>
      <c r="F11" s="1409">
        <f t="shared" si="0"/>
        <v>0</v>
      </c>
      <c r="G11" s="1404">
        <v>25860</v>
      </c>
      <c r="H11" s="1404">
        <f>232718+241422</f>
        <v>474140</v>
      </c>
      <c r="I11" s="1403">
        <f t="shared" si="1"/>
        <v>500000</v>
      </c>
      <c r="J11" s="1404">
        <f t="shared" si="2"/>
        <v>0</v>
      </c>
      <c r="K11" s="1404">
        <v>25860</v>
      </c>
      <c r="L11" s="1404">
        <v>25860</v>
      </c>
      <c r="M11" s="1410">
        <f t="shared" si="3"/>
        <v>474140</v>
      </c>
    </row>
    <row r="12" spans="1:13" s="1393" customFormat="1" ht="33">
      <c r="A12" s="1406">
        <v>3</v>
      </c>
      <c r="B12" s="1407" t="s">
        <v>1079</v>
      </c>
      <c r="C12" s="1408" t="s">
        <v>1163</v>
      </c>
      <c r="D12" s="1403">
        <v>400000</v>
      </c>
      <c r="E12" s="1400"/>
      <c r="F12" s="1409">
        <f t="shared" si="0"/>
        <v>0</v>
      </c>
      <c r="G12" s="1404">
        <v>25373</v>
      </c>
      <c r="H12" s="1404">
        <f>177550+197077</f>
        <v>374627</v>
      </c>
      <c r="I12" s="1403">
        <f t="shared" si="1"/>
        <v>400000</v>
      </c>
      <c r="J12" s="1404">
        <f t="shared" si="2"/>
        <v>2630</v>
      </c>
      <c r="K12" s="1404">
        <v>25373</v>
      </c>
      <c r="L12" s="1404">
        <f>25373+2630</f>
        <v>28003</v>
      </c>
      <c r="M12" s="1410">
        <f t="shared" si="3"/>
        <v>371997</v>
      </c>
    </row>
    <row r="13" spans="1:13" s="1393" customFormat="1" ht="49.5">
      <c r="A13" s="1406">
        <v>4</v>
      </c>
      <c r="B13" s="1407" t="s">
        <v>1130</v>
      </c>
      <c r="C13" s="1408" t="s">
        <v>1162</v>
      </c>
      <c r="D13" s="1403">
        <v>290000</v>
      </c>
      <c r="E13" s="1400"/>
      <c r="F13" s="1409">
        <f t="shared" si="0"/>
        <v>0</v>
      </c>
      <c r="G13" s="1404">
        <v>31900</v>
      </c>
      <c r="H13" s="1404">
        <f>199375+58725</f>
        <v>258100</v>
      </c>
      <c r="I13" s="1403">
        <f t="shared" si="1"/>
        <v>290000</v>
      </c>
      <c r="J13" s="1404">
        <f t="shared" si="2"/>
        <v>0</v>
      </c>
      <c r="K13" s="1404">
        <v>31900</v>
      </c>
      <c r="L13" s="1404">
        <v>31900</v>
      </c>
      <c r="M13" s="1410">
        <f t="shared" si="3"/>
        <v>258100</v>
      </c>
    </row>
    <row r="14" spans="1:13" s="1393" customFormat="1" ht="49.5">
      <c r="A14" s="1406">
        <v>5</v>
      </c>
      <c r="B14" s="1407" t="s">
        <v>1127</v>
      </c>
      <c r="C14" s="1408" t="s">
        <v>1162</v>
      </c>
      <c r="D14" s="1403">
        <v>26790</v>
      </c>
      <c r="E14" s="1400"/>
      <c r="F14" s="1409">
        <f t="shared" si="0"/>
        <v>0</v>
      </c>
      <c r="G14" s="1404">
        <v>26790</v>
      </c>
      <c r="H14" s="1404"/>
      <c r="I14" s="1403">
        <f t="shared" si="1"/>
        <v>26790</v>
      </c>
      <c r="J14" s="1404">
        <f t="shared" si="2"/>
        <v>0</v>
      </c>
      <c r="K14" s="1404">
        <v>26790</v>
      </c>
      <c r="L14" s="1404">
        <v>26790</v>
      </c>
      <c r="M14" s="1410">
        <f t="shared" si="3"/>
        <v>0</v>
      </c>
    </row>
    <row r="15" spans="1:13" s="1393" customFormat="1" ht="33">
      <c r="A15" s="1406">
        <v>6</v>
      </c>
      <c r="B15" s="1407" t="s">
        <v>1356</v>
      </c>
      <c r="C15" s="1408" t="s">
        <v>1163</v>
      </c>
      <c r="D15" s="1403">
        <v>52743</v>
      </c>
      <c r="E15" s="1400"/>
      <c r="F15" s="1409">
        <f t="shared" si="0"/>
        <v>2743</v>
      </c>
      <c r="G15" s="1404">
        <v>7453</v>
      </c>
      <c r="H15" s="1404">
        <v>42547</v>
      </c>
      <c r="I15" s="1403">
        <f t="shared" si="1"/>
        <v>50000</v>
      </c>
      <c r="J15" s="1404">
        <f t="shared" si="2"/>
        <v>1406</v>
      </c>
      <c r="K15" s="1404">
        <v>7453</v>
      </c>
      <c r="L15" s="1404">
        <f>10196-1337</f>
        <v>8859</v>
      </c>
      <c r="M15" s="1410">
        <f t="shared" si="3"/>
        <v>43884</v>
      </c>
    </row>
    <row r="16" spans="1:13" s="1393" customFormat="1" ht="33.75" thickBot="1">
      <c r="A16" s="1484">
        <v>7</v>
      </c>
      <c r="B16" s="1485" t="s">
        <v>1357</v>
      </c>
      <c r="C16" s="1480" t="s">
        <v>1163</v>
      </c>
      <c r="D16" s="1486">
        <v>127594</v>
      </c>
      <c r="E16" s="1400"/>
      <c r="F16" s="1409">
        <f t="shared" si="0"/>
        <v>1594</v>
      </c>
      <c r="G16" s="1486">
        <v>13645</v>
      </c>
      <c r="H16" s="1486">
        <v>112355</v>
      </c>
      <c r="I16" s="1487">
        <v>126000</v>
      </c>
      <c r="J16" s="1404">
        <f t="shared" si="2"/>
        <v>1594</v>
      </c>
      <c r="K16" s="1486">
        <v>13645</v>
      </c>
      <c r="L16" s="1488">
        <v>15239</v>
      </c>
      <c r="M16" s="1410">
        <f t="shared" si="3"/>
        <v>112355</v>
      </c>
    </row>
    <row r="17" spans="1:13" s="1416" customFormat="1" ht="39.75" customHeight="1" thickBot="1">
      <c r="A17" s="1665" t="s">
        <v>202</v>
      </c>
      <c r="B17" s="1666"/>
      <c r="C17" s="1666"/>
      <c r="D17" s="1411">
        <f>SUM(D10:D16)</f>
        <v>1437127</v>
      </c>
      <c r="E17" s="1412"/>
      <c r="F17" s="1413">
        <f aca="true" t="shared" si="4" ref="F17:M17">SUM(F10:F16)</f>
        <v>4337</v>
      </c>
      <c r="G17" s="1411">
        <f t="shared" si="4"/>
        <v>171021</v>
      </c>
      <c r="H17" s="1411">
        <f t="shared" si="4"/>
        <v>1261769</v>
      </c>
      <c r="I17" s="1414">
        <f t="shared" si="4"/>
        <v>1432790</v>
      </c>
      <c r="J17" s="1411">
        <f t="shared" si="4"/>
        <v>5630</v>
      </c>
      <c r="K17" s="1411">
        <f t="shared" si="4"/>
        <v>171021</v>
      </c>
      <c r="L17" s="1414">
        <f t="shared" si="4"/>
        <v>176651</v>
      </c>
      <c r="M17" s="1415">
        <f t="shared" si="4"/>
        <v>1260476</v>
      </c>
    </row>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sheetData>
  <sheetProtection/>
  <mergeCells count="20">
    <mergeCell ref="H8:H9"/>
    <mergeCell ref="A17:C17"/>
    <mergeCell ref="J7:L7"/>
    <mergeCell ref="M7:M9"/>
    <mergeCell ref="F8:F9"/>
    <mergeCell ref="I8:I9"/>
    <mergeCell ref="J8:J9"/>
    <mergeCell ref="K8:K9"/>
    <mergeCell ref="L8:L9"/>
    <mergeCell ref="G8:G9"/>
    <mergeCell ref="A1:C1"/>
    <mergeCell ref="A3:M3"/>
    <mergeCell ref="A4:M4"/>
    <mergeCell ref="A5:M5"/>
    <mergeCell ref="L6:M6"/>
    <mergeCell ref="A7:A9"/>
    <mergeCell ref="B7:B9"/>
    <mergeCell ref="C7:C9"/>
    <mergeCell ref="D7:D9"/>
    <mergeCell ref="F7:I7"/>
  </mergeCells>
  <printOptions/>
  <pageMargins left="0.7086614173228347" right="0.7086614173228347" top="0.7480314960629921" bottom="0.7480314960629921" header="0.31496062992125984" footer="0.31496062992125984"/>
  <pageSetup horizontalDpi="600" verticalDpi="600" orientation="landscape" paperSize="9" scale="59" r:id="rId1"/>
  <headerFooter>
    <oddFooter>&amp;C-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65"/>
  <sheetViews>
    <sheetView view="pageBreakPreview" zoomScale="90" zoomScaleSheetLayoutView="90" workbookViewId="0" topLeftCell="A1">
      <selection activeCell="B1" sqref="B1:F1"/>
    </sheetView>
  </sheetViews>
  <sheetFormatPr defaultColWidth="9.00390625" defaultRowHeight="12.75"/>
  <cols>
    <col min="1" max="1" width="3.75390625" style="152" customWidth="1"/>
    <col min="2" max="2" width="7.00390625" style="281" bestFit="1" customWidth="1"/>
    <col min="3" max="5" width="5.75390625" style="281" customWidth="1"/>
    <col min="6" max="6" width="59.75390625" style="278" customWidth="1"/>
    <col min="7" max="8" width="12.75390625" style="51" customWidth="1"/>
    <col min="9" max="9" width="12.375" style="51" bestFit="1" customWidth="1"/>
    <col min="10" max="11" width="12.75390625" style="51" customWidth="1"/>
    <col min="12" max="12" width="12.75390625" style="296" customWidth="1"/>
    <col min="13" max="13" width="12.75390625" style="51" customWidth="1"/>
    <col min="14" max="16384" width="9.125" style="278" customWidth="1"/>
  </cols>
  <sheetData>
    <row r="1" spans="2:13" ht="17.25">
      <c r="B1" s="1509" t="s">
        <v>1378</v>
      </c>
      <c r="C1" s="1509"/>
      <c r="D1" s="1509"/>
      <c r="E1" s="1509"/>
      <c r="F1" s="1509"/>
      <c r="G1" s="145"/>
      <c r="H1" s="145"/>
      <c r="I1" s="145"/>
      <c r="J1" s="145"/>
      <c r="K1" s="145"/>
      <c r="L1" s="292"/>
      <c r="M1" s="145"/>
    </row>
    <row r="2" spans="1:13" s="23" customFormat="1" ht="24.75" customHeight="1">
      <c r="A2" s="152"/>
      <c r="B2" s="1510" t="s">
        <v>262</v>
      </c>
      <c r="C2" s="1510"/>
      <c r="D2" s="1510"/>
      <c r="E2" s="1510"/>
      <c r="F2" s="1510"/>
      <c r="G2" s="1510"/>
      <c r="H2" s="1510"/>
      <c r="I2" s="1510"/>
      <c r="J2" s="1510"/>
      <c r="K2" s="1510"/>
      <c r="L2" s="1510"/>
      <c r="M2" s="1510"/>
    </row>
    <row r="3" spans="1:13" s="23" customFormat="1" ht="24.75" customHeight="1">
      <c r="A3" s="152"/>
      <c r="B3" s="1511" t="s">
        <v>600</v>
      </c>
      <c r="C3" s="1511"/>
      <c r="D3" s="1511"/>
      <c r="E3" s="1511"/>
      <c r="F3" s="1511"/>
      <c r="G3" s="1511"/>
      <c r="H3" s="1511"/>
      <c r="I3" s="1511"/>
      <c r="J3" s="1511"/>
      <c r="K3" s="1511"/>
      <c r="L3" s="1511"/>
      <c r="M3" s="1511"/>
    </row>
    <row r="4" spans="1:13" s="23" customFormat="1" ht="24.75" customHeight="1">
      <c r="A4" s="152"/>
      <c r="B4" s="1512" t="s">
        <v>1189</v>
      </c>
      <c r="C4" s="1512"/>
      <c r="D4" s="1512"/>
      <c r="E4" s="1512"/>
      <c r="F4" s="1512"/>
      <c r="G4" s="1512"/>
      <c r="H4" s="1512"/>
      <c r="I4" s="1512"/>
      <c r="J4" s="1512"/>
      <c r="K4" s="1512"/>
      <c r="L4" s="1512"/>
      <c r="M4" s="1512"/>
    </row>
    <row r="5" spans="2:13" ht="16.5">
      <c r="B5" s="274"/>
      <c r="C5" s="274"/>
      <c r="D5" s="274"/>
      <c r="E5" s="274"/>
      <c r="F5" s="274"/>
      <c r="G5" s="342"/>
      <c r="H5" s="342"/>
      <c r="J5" s="1007"/>
      <c r="K5" s="1007"/>
      <c r="L5" s="1513" t="s">
        <v>0</v>
      </c>
      <c r="M5" s="1513"/>
    </row>
    <row r="6" spans="1:13" s="1009" customFormat="1" ht="15" thickBot="1">
      <c r="A6" s="152"/>
      <c r="B6" s="1008" t="s">
        <v>1</v>
      </c>
      <c r="C6" s="1008" t="s">
        <v>3</v>
      </c>
      <c r="D6" s="1008" t="s">
        <v>2</v>
      </c>
      <c r="E6" s="1008" t="s">
        <v>4</v>
      </c>
      <c r="F6" s="1008" t="s">
        <v>5</v>
      </c>
      <c r="G6" s="150" t="s">
        <v>18</v>
      </c>
      <c r="H6" s="150" t="s">
        <v>19</v>
      </c>
      <c r="I6" s="150" t="s">
        <v>20</v>
      </c>
      <c r="J6" s="150" t="s">
        <v>67</v>
      </c>
      <c r="K6" s="150" t="s">
        <v>42</v>
      </c>
      <c r="L6" s="150" t="s">
        <v>26</v>
      </c>
      <c r="M6" s="150" t="s">
        <v>68</v>
      </c>
    </row>
    <row r="7" spans="1:24" s="53" customFormat="1" ht="57.75" thickBot="1">
      <c r="A7" s="52"/>
      <c r="B7" s="1010" t="s">
        <v>21</v>
      </c>
      <c r="C7" s="1011" t="s">
        <v>22</v>
      </c>
      <c r="D7" s="64" t="s">
        <v>263</v>
      </c>
      <c r="E7" s="64" t="s">
        <v>264</v>
      </c>
      <c r="F7" s="1012" t="s">
        <v>6</v>
      </c>
      <c r="G7" s="66" t="s">
        <v>378</v>
      </c>
      <c r="H7" s="66" t="s">
        <v>379</v>
      </c>
      <c r="I7" s="34" t="s">
        <v>599</v>
      </c>
      <c r="J7" s="1067" t="s">
        <v>601</v>
      </c>
      <c r="K7" s="1483" t="s">
        <v>1108</v>
      </c>
      <c r="L7" s="66" t="s">
        <v>196</v>
      </c>
      <c r="M7" s="362" t="s">
        <v>1190</v>
      </c>
      <c r="N7" s="76"/>
      <c r="O7" s="76"/>
      <c r="P7" s="76"/>
      <c r="Q7" s="76"/>
      <c r="R7" s="76"/>
      <c r="S7" s="76"/>
      <c r="T7" s="76"/>
      <c r="U7" s="76"/>
      <c r="V7" s="76"/>
      <c r="W7" s="76"/>
      <c r="X7" s="76"/>
    </row>
    <row r="8" spans="1:24" s="1019" customFormat="1" ht="36" customHeight="1">
      <c r="A8" s="52">
        <v>1</v>
      </c>
      <c r="B8" s="1013"/>
      <c r="C8" s="1014"/>
      <c r="D8" s="1015">
        <v>1</v>
      </c>
      <c r="E8" s="1015"/>
      <c r="F8" s="1016" t="s">
        <v>215</v>
      </c>
      <c r="G8" s="35">
        <f aca="true" t="shared" si="0" ref="G8:M8">SUM(G9,G16,G26,G32,G33,G15,G31)</f>
        <v>12146773</v>
      </c>
      <c r="H8" s="35">
        <f t="shared" si="0"/>
        <v>10476265</v>
      </c>
      <c r="I8" s="35">
        <f t="shared" si="0"/>
        <v>11302463</v>
      </c>
      <c r="J8" s="1068">
        <f t="shared" si="0"/>
        <v>10523975</v>
      </c>
      <c r="K8" s="35">
        <f t="shared" si="0"/>
        <v>10873617</v>
      </c>
      <c r="L8" s="35">
        <f t="shared" si="0"/>
        <v>21460</v>
      </c>
      <c r="M8" s="1017">
        <f t="shared" si="0"/>
        <v>10895077</v>
      </c>
      <c r="N8" s="1018"/>
      <c r="O8" s="1018"/>
      <c r="P8" s="1018"/>
      <c r="Q8" s="1018"/>
      <c r="R8" s="1018"/>
      <c r="S8" s="1018"/>
      <c r="T8" s="1018"/>
      <c r="U8" s="1018"/>
      <c r="V8" s="1018"/>
      <c r="W8" s="1018"/>
      <c r="X8" s="1018"/>
    </row>
    <row r="9" spans="1:24" s="1019" customFormat="1" ht="36" customHeight="1">
      <c r="A9" s="52">
        <v>2</v>
      </c>
      <c r="B9" s="1020">
        <v>18</v>
      </c>
      <c r="C9" s="1021"/>
      <c r="D9" s="1022"/>
      <c r="E9" s="1022">
        <v>1</v>
      </c>
      <c r="F9" s="1021" t="s">
        <v>265</v>
      </c>
      <c r="G9" s="36">
        <f aca="true" t="shared" si="1" ref="G9:M9">SUM(G10,G13:G13)</f>
        <v>3879913</v>
      </c>
      <c r="H9" s="36">
        <f t="shared" si="1"/>
        <v>2950575</v>
      </c>
      <c r="I9" s="36">
        <f t="shared" si="1"/>
        <v>3185301</v>
      </c>
      <c r="J9" s="1069">
        <f>SUM(J10,J13:J13)</f>
        <v>2823832</v>
      </c>
      <c r="K9" s="36">
        <f t="shared" si="1"/>
        <v>3075272</v>
      </c>
      <c r="L9" s="36">
        <f t="shared" si="1"/>
        <v>15676</v>
      </c>
      <c r="M9" s="1023">
        <f t="shared" si="1"/>
        <v>3090948</v>
      </c>
      <c r="N9" s="1018"/>
      <c r="O9" s="1018"/>
      <c r="P9" s="1018"/>
      <c r="Q9" s="1018"/>
      <c r="R9" s="1018"/>
      <c r="S9" s="1018"/>
      <c r="T9" s="1018"/>
      <c r="U9" s="1018"/>
      <c r="V9" s="1018"/>
      <c r="W9" s="1018"/>
      <c r="X9" s="1018"/>
    </row>
    <row r="10" spans="1:13" s="289" customFormat="1" ht="17.25">
      <c r="A10" s="52">
        <v>3</v>
      </c>
      <c r="B10" s="1024"/>
      <c r="C10" s="652"/>
      <c r="D10" s="274"/>
      <c r="E10" s="274"/>
      <c r="F10" s="1025" t="s">
        <v>266</v>
      </c>
      <c r="G10" s="14">
        <f aca="true" t="shared" si="2" ref="G10:M10">SUM(G11:G12)</f>
        <v>3342944</v>
      </c>
      <c r="H10" s="14">
        <f t="shared" si="2"/>
        <v>2736561</v>
      </c>
      <c r="I10" s="277">
        <f t="shared" si="2"/>
        <v>2951816</v>
      </c>
      <c r="J10" s="1070">
        <f t="shared" si="2"/>
        <v>2676132</v>
      </c>
      <c r="K10" s="14">
        <f t="shared" si="2"/>
        <v>2845565</v>
      </c>
      <c r="L10" s="14">
        <f t="shared" si="2"/>
        <v>9936</v>
      </c>
      <c r="M10" s="276">
        <f t="shared" si="2"/>
        <v>2855501</v>
      </c>
    </row>
    <row r="11" spans="1:13" ht="33" customHeight="1">
      <c r="A11" s="52">
        <v>4</v>
      </c>
      <c r="B11" s="146"/>
      <c r="C11" s="339"/>
      <c r="D11" s="339"/>
      <c r="E11" s="339"/>
      <c r="F11" s="42" t="s">
        <v>499</v>
      </c>
      <c r="G11" s="2">
        <v>3101194</v>
      </c>
      <c r="H11" s="2">
        <v>2736561</v>
      </c>
      <c r="I11" s="2">
        <v>2821019</v>
      </c>
      <c r="J11" s="1071">
        <v>2676132</v>
      </c>
      <c r="K11" s="2">
        <v>2772678</v>
      </c>
      <c r="L11" s="327">
        <v>5671</v>
      </c>
      <c r="M11" s="349">
        <f>SUM(K11:L11)</f>
        <v>2778349</v>
      </c>
    </row>
    <row r="12" spans="1:13" ht="33.75">
      <c r="A12" s="52">
        <v>5</v>
      </c>
      <c r="B12" s="144"/>
      <c r="C12" s="339"/>
      <c r="D12" s="339"/>
      <c r="E12" s="339"/>
      <c r="F12" s="42" t="s">
        <v>267</v>
      </c>
      <c r="G12" s="2">
        <v>241750</v>
      </c>
      <c r="H12" s="2"/>
      <c r="I12" s="2">
        <v>130797</v>
      </c>
      <c r="J12" s="1071"/>
      <c r="K12" s="2">
        <v>72887</v>
      </c>
      <c r="L12" s="327">
        <v>4265</v>
      </c>
      <c r="M12" s="349">
        <f>SUM(K12:L12)</f>
        <v>77152</v>
      </c>
    </row>
    <row r="13" spans="1:13" s="289" customFormat="1" ht="17.25">
      <c r="A13" s="52">
        <v>6</v>
      </c>
      <c r="B13" s="1024"/>
      <c r="C13" s="1026"/>
      <c r="D13" s="339"/>
      <c r="E13" s="339"/>
      <c r="F13" s="37" t="s">
        <v>268</v>
      </c>
      <c r="G13" s="14">
        <v>536969</v>
      </c>
      <c r="H13" s="14">
        <v>214014</v>
      </c>
      <c r="I13" s="14">
        <v>233485</v>
      </c>
      <c r="J13" s="1070">
        <v>147700</v>
      </c>
      <c r="K13" s="14">
        <v>229707</v>
      </c>
      <c r="L13" s="327">
        <v>5740</v>
      </c>
      <c r="M13" s="276">
        <f>SUM(K13:L13)</f>
        <v>235447</v>
      </c>
    </row>
    <row r="14" spans="1:13" ht="16.5" customHeight="1">
      <c r="A14" s="52">
        <v>7</v>
      </c>
      <c r="B14" s="144"/>
      <c r="C14" s="339"/>
      <c r="D14" s="339"/>
      <c r="E14" s="339"/>
      <c r="F14" s="42" t="s">
        <v>269</v>
      </c>
      <c r="G14" s="2">
        <v>152164</v>
      </c>
      <c r="H14" s="2">
        <v>128400</v>
      </c>
      <c r="I14" s="2">
        <v>130913</v>
      </c>
      <c r="J14" s="1071">
        <v>128400</v>
      </c>
      <c r="K14" s="2">
        <v>137705</v>
      </c>
      <c r="L14" s="327"/>
      <c r="M14" s="349">
        <f>SUM(K14:L14)</f>
        <v>137705</v>
      </c>
    </row>
    <row r="15" spans="1:13" ht="36" customHeight="1">
      <c r="A15" s="52">
        <v>8</v>
      </c>
      <c r="B15" s="1027" t="s">
        <v>270</v>
      </c>
      <c r="C15" s="339"/>
      <c r="D15" s="339"/>
      <c r="E15" s="1028">
        <v>2</v>
      </c>
      <c r="F15" s="1021" t="s">
        <v>271</v>
      </c>
      <c r="G15" s="38">
        <v>217215</v>
      </c>
      <c r="H15" s="38">
        <v>84306</v>
      </c>
      <c r="I15" s="38">
        <v>160574</v>
      </c>
      <c r="J15" s="1072">
        <v>57009</v>
      </c>
      <c r="K15" s="38">
        <v>106545</v>
      </c>
      <c r="L15" s="350">
        <v>6943</v>
      </c>
      <c r="M15" s="351">
        <f>SUM(K15:L15)</f>
        <v>113488</v>
      </c>
    </row>
    <row r="16" spans="1:13" s="325" customFormat="1" ht="36" customHeight="1">
      <c r="A16" s="52">
        <v>9</v>
      </c>
      <c r="B16" s="144">
        <v>18</v>
      </c>
      <c r="C16" s="652"/>
      <c r="D16" s="274"/>
      <c r="E16" s="274">
        <v>3</v>
      </c>
      <c r="F16" s="653" t="s">
        <v>272</v>
      </c>
      <c r="G16" s="39">
        <f aca="true" t="shared" si="3" ref="G16:M16">SUM(G17,G25:G25)</f>
        <v>6245413</v>
      </c>
      <c r="H16" s="39">
        <f t="shared" si="3"/>
        <v>5845000</v>
      </c>
      <c r="I16" s="39">
        <f t="shared" si="3"/>
        <v>6358454</v>
      </c>
      <c r="J16" s="1073">
        <f t="shared" si="3"/>
        <v>6127000</v>
      </c>
      <c r="K16" s="39">
        <f>SUM(K17,K25:K25)</f>
        <v>6127000</v>
      </c>
      <c r="L16" s="39">
        <f>SUM(L17,L25:L25)</f>
        <v>0</v>
      </c>
      <c r="M16" s="353">
        <f t="shared" si="3"/>
        <v>6127000</v>
      </c>
    </row>
    <row r="17" spans="1:13" s="289" customFormat="1" ht="17.25">
      <c r="A17" s="52">
        <v>10</v>
      </c>
      <c r="B17" s="1024"/>
      <c r="C17" s="652"/>
      <c r="D17" s="274"/>
      <c r="E17" s="274"/>
      <c r="F17" s="37" t="s">
        <v>273</v>
      </c>
      <c r="G17" s="14">
        <f aca="true" t="shared" si="4" ref="G17:M17">SUM(G18:G24)</f>
        <v>6228040</v>
      </c>
      <c r="H17" s="14">
        <f t="shared" si="4"/>
        <v>5825000</v>
      </c>
      <c r="I17" s="14">
        <f t="shared" si="4"/>
        <v>6341905</v>
      </c>
      <c r="J17" s="1070">
        <f t="shared" si="4"/>
        <v>6107000</v>
      </c>
      <c r="K17" s="14">
        <f>SUM(K18:K24)</f>
        <v>6107000</v>
      </c>
      <c r="L17" s="14">
        <f>SUM(L18:L24)</f>
        <v>0</v>
      </c>
      <c r="M17" s="276">
        <f t="shared" si="4"/>
        <v>6107000</v>
      </c>
    </row>
    <row r="18" spans="1:13" ht="17.25">
      <c r="A18" s="52">
        <v>11</v>
      </c>
      <c r="B18" s="144"/>
      <c r="C18" s="274"/>
      <c r="D18" s="274"/>
      <c r="E18" s="274"/>
      <c r="F18" s="42" t="s">
        <v>205</v>
      </c>
      <c r="G18" s="2">
        <v>1152985</v>
      </c>
      <c r="H18" s="2">
        <v>1120000</v>
      </c>
      <c r="I18" s="2">
        <v>1168047</v>
      </c>
      <c r="J18" s="1071">
        <v>1150000</v>
      </c>
      <c r="K18" s="2">
        <v>1150000</v>
      </c>
      <c r="L18" s="327"/>
      <c r="M18" s="349">
        <f aca="true" t="shared" si="5" ref="M18:M25">SUM(K18:L18)</f>
        <v>1150000</v>
      </c>
    </row>
    <row r="19" spans="1:13" ht="17.25">
      <c r="A19" s="52">
        <v>12</v>
      </c>
      <c r="B19" s="144"/>
      <c r="C19" s="274"/>
      <c r="D19" s="274"/>
      <c r="E19" s="274"/>
      <c r="F19" s="42" t="s">
        <v>208</v>
      </c>
      <c r="G19" s="2">
        <v>33109</v>
      </c>
      <c r="H19" s="2">
        <v>30000</v>
      </c>
      <c r="I19" s="2">
        <v>47659</v>
      </c>
      <c r="J19" s="1071">
        <v>36000</v>
      </c>
      <c r="K19" s="2">
        <v>36000</v>
      </c>
      <c r="L19" s="327"/>
      <c r="M19" s="349">
        <f t="shared" si="5"/>
        <v>36000</v>
      </c>
    </row>
    <row r="20" spans="1:13" ht="17.25">
      <c r="A20" s="52">
        <v>13</v>
      </c>
      <c r="B20" s="144"/>
      <c r="C20" s="274"/>
      <c r="D20" s="274"/>
      <c r="E20" s="274"/>
      <c r="F20" s="42" t="s">
        <v>207</v>
      </c>
      <c r="G20" s="2">
        <v>117063</v>
      </c>
      <c r="H20" s="2">
        <v>135000</v>
      </c>
      <c r="I20" s="2">
        <v>140388</v>
      </c>
      <c r="J20" s="1071">
        <v>135000</v>
      </c>
      <c r="K20" s="2">
        <v>135000</v>
      </c>
      <c r="L20" s="327"/>
      <c r="M20" s="349">
        <f t="shared" si="5"/>
        <v>135000</v>
      </c>
    </row>
    <row r="21" spans="1:13" ht="17.25">
      <c r="A21" s="52">
        <v>14</v>
      </c>
      <c r="B21" s="144"/>
      <c r="C21" s="274"/>
      <c r="D21" s="274"/>
      <c r="E21" s="274"/>
      <c r="F21" s="42" t="s">
        <v>206</v>
      </c>
      <c r="G21" s="2">
        <v>125591</v>
      </c>
      <c r="H21" s="2">
        <v>125000</v>
      </c>
      <c r="I21" s="2">
        <v>124596</v>
      </c>
      <c r="J21" s="1071">
        <v>97000</v>
      </c>
      <c r="K21" s="2">
        <v>97000</v>
      </c>
      <c r="L21" s="327"/>
      <c r="M21" s="349">
        <f t="shared" si="5"/>
        <v>97000</v>
      </c>
    </row>
    <row r="22" spans="1:13" ht="17.25">
      <c r="A22" s="52">
        <v>15</v>
      </c>
      <c r="B22" s="144"/>
      <c r="C22" s="274"/>
      <c r="D22" s="274"/>
      <c r="E22" s="274"/>
      <c r="F22" s="42" t="s">
        <v>204</v>
      </c>
      <c r="G22" s="2">
        <v>4587535</v>
      </c>
      <c r="H22" s="2">
        <v>4200000</v>
      </c>
      <c r="I22" s="2">
        <v>4645828</v>
      </c>
      <c r="J22" s="1071">
        <v>4500000</v>
      </c>
      <c r="K22" s="2">
        <v>4500000</v>
      </c>
      <c r="L22" s="327"/>
      <c r="M22" s="349">
        <f t="shared" si="5"/>
        <v>4500000</v>
      </c>
    </row>
    <row r="23" spans="1:13" ht="17.25">
      <c r="A23" s="52">
        <v>16</v>
      </c>
      <c r="B23" s="144"/>
      <c r="C23" s="274"/>
      <c r="D23" s="274"/>
      <c r="E23" s="274"/>
      <c r="F23" s="42" t="s">
        <v>209</v>
      </c>
      <c r="G23" s="2">
        <v>176853</v>
      </c>
      <c r="H23" s="2">
        <v>185000</v>
      </c>
      <c r="I23" s="2">
        <v>195894</v>
      </c>
      <c r="J23" s="1071">
        <v>174000</v>
      </c>
      <c r="K23" s="2">
        <v>174000</v>
      </c>
      <c r="L23" s="327"/>
      <c r="M23" s="349">
        <f t="shared" si="5"/>
        <v>174000</v>
      </c>
    </row>
    <row r="24" spans="1:13" ht="17.25">
      <c r="A24" s="52">
        <v>17</v>
      </c>
      <c r="B24" s="144"/>
      <c r="C24" s="274"/>
      <c r="D24" s="274"/>
      <c r="E24" s="274"/>
      <c r="F24" s="42" t="s">
        <v>274</v>
      </c>
      <c r="G24" s="2">
        <v>34904</v>
      </c>
      <c r="H24" s="2">
        <v>30000</v>
      </c>
      <c r="I24" s="2">
        <v>19493</v>
      </c>
      <c r="J24" s="1071">
        <v>15000</v>
      </c>
      <c r="K24" s="2">
        <v>15000</v>
      </c>
      <c r="L24" s="327"/>
      <c r="M24" s="349">
        <f t="shared" si="5"/>
        <v>15000</v>
      </c>
    </row>
    <row r="25" spans="1:13" s="289" customFormat="1" ht="34.5">
      <c r="A25" s="52">
        <v>18</v>
      </c>
      <c r="B25" s="1024"/>
      <c r="C25" s="652"/>
      <c r="D25" s="274"/>
      <c r="E25" s="274"/>
      <c r="F25" s="37" t="s">
        <v>275</v>
      </c>
      <c r="G25" s="14">
        <v>17373</v>
      </c>
      <c r="H25" s="14">
        <v>20000</v>
      </c>
      <c r="I25" s="14">
        <v>16549</v>
      </c>
      <c r="J25" s="1070">
        <v>20000</v>
      </c>
      <c r="K25" s="14">
        <v>20000</v>
      </c>
      <c r="L25" s="327"/>
      <c r="M25" s="276">
        <f t="shared" si="5"/>
        <v>20000</v>
      </c>
    </row>
    <row r="26" spans="1:13" s="325" customFormat="1" ht="36" customHeight="1">
      <c r="A26" s="52">
        <v>19</v>
      </c>
      <c r="B26" s="144">
        <v>18</v>
      </c>
      <c r="C26" s="652"/>
      <c r="D26" s="274"/>
      <c r="E26" s="274">
        <v>4</v>
      </c>
      <c r="F26" s="653" t="s">
        <v>217</v>
      </c>
      <c r="G26" s="39">
        <f aca="true" t="shared" si="6" ref="G26:M26">SUM(G27:G30)</f>
        <v>572465</v>
      </c>
      <c r="H26" s="39">
        <v>430110</v>
      </c>
      <c r="I26" s="39">
        <v>383031</v>
      </c>
      <c r="J26" s="1073">
        <f t="shared" si="6"/>
        <v>554399</v>
      </c>
      <c r="K26" s="39">
        <f t="shared" si="6"/>
        <v>584897</v>
      </c>
      <c r="L26" s="39">
        <f t="shared" si="6"/>
        <v>0</v>
      </c>
      <c r="M26" s="353">
        <f t="shared" si="6"/>
        <v>584897</v>
      </c>
    </row>
    <row r="27" spans="1:13" ht="16.5" customHeight="1">
      <c r="A27" s="52">
        <v>20</v>
      </c>
      <c r="B27" s="144"/>
      <c r="C27" s="274"/>
      <c r="D27" s="274"/>
      <c r="E27" s="274"/>
      <c r="F27" s="42" t="s">
        <v>495</v>
      </c>
      <c r="G27" s="2">
        <v>286478</v>
      </c>
      <c r="H27" s="2">
        <v>44990</v>
      </c>
      <c r="I27" s="2">
        <v>80482</v>
      </c>
      <c r="J27" s="1071">
        <v>170600</v>
      </c>
      <c r="K27" s="2">
        <v>170600</v>
      </c>
      <c r="L27" s="327"/>
      <c r="M27" s="349">
        <f aca="true" t="shared" si="7" ref="M27:M33">SUM(K27:L27)</f>
        <v>170600</v>
      </c>
    </row>
    <row r="28" spans="1:13" ht="16.5" customHeight="1">
      <c r="A28" s="52">
        <v>21</v>
      </c>
      <c r="B28" s="144"/>
      <c r="C28" s="274"/>
      <c r="D28" s="274"/>
      <c r="E28" s="274"/>
      <c r="F28" s="42" t="s">
        <v>496</v>
      </c>
      <c r="G28" s="2">
        <v>152617</v>
      </c>
      <c r="H28" s="2">
        <v>187110</v>
      </c>
      <c r="I28" s="2">
        <v>180721</v>
      </c>
      <c r="J28" s="1071">
        <v>203000</v>
      </c>
      <c r="K28" s="2">
        <v>203000</v>
      </c>
      <c r="L28" s="327"/>
      <c r="M28" s="349">
        <f t="shared" si="7"/>
        <v>203000</v>
      </c>
    </row>
    <row r="29" spans="1:14" ht="16.5" customHeight="1">
      <c r="A29" s="52">
        <v>22</v>
      </c>
      <c r="B29" s="144"/>
      <c r="C29" s="274"/>
      <c r="D29" s="274"/>
      <c r="E29" s="274"/>
      <c r="F29" s="42" t="s">
        <v>497</v>
      </c>
      <c r="G29" s="2">
        <v>110448</v>
      </c>
      <c r="H29" s="2">
        <v>159710</v>
      </c>
      <c r="I29" s="2">
        <v>64667</v>
      </c>
      <c r="J29" s="1071">
        <v>156400</v>
      </c>
      <c r="K29" s="2">
        <v>162612</v>
      </c>
      <c r="L29" s="327"/>
      <c r="M29" s="349">
        <f t="shared" si="7"/>
        <v>162612</v>
      </c>
      <c r="N29" s="274"/>
    </row>
    <row r="30" spans="1:14" ht="16.5" customHeight="1">
      <c r="A30" s="52">
        <v>23</v>
      </c>
      <c r="B30" s="144"/>
      <c r="C30" s="274"/>
      <c r="D30" s="274"/>
      <c r="E30" s="274"/>
      <c r="F30" s="42" t="s">
        <v>498</v>
      </c>
      <c r="G30" s="2">
        <v>22922</v>
      </c>
      <c r="H30" s="2"/>
      <c r="I30" s="2"/>
      <c r="J30" s="1071">
        <v>24399</v>
      </c>
      <c r="K30" s="2">
        <v>48685</v>
      </c>
      <c r="L30" s="327"/>
      <c r="M30" s="349">
        <f t="shared" si="7"/>
        <v>48685</v>
      </c>
      <c r="N30" s="274"/>
    </row>
    <row r="31" spans="1:13" s="325" customFormat="1" ht="36" customHeight="1">
      <c r="A31" s="52">
        <v>24</v>
      </c>
      <c r="B31" s="1029" t="s">
        <v>270</v>
      </c>
      <c r="C31" s="652"/>
      <c r="D31" s="274"/>
      <c r="E31" s="274">
        <v>5</v>
      </c>
      <c r="F31" s="653" t="s">
        <v>276</v>
      </c>
      <c r="G31" s="39">
        <v>1124260</v>
      </c>
      <c r="H31" s="39">
        <v>1082274</v>
      </c>
      <c r="I31" s="39">
        <v>1120601</v>
      </c>
      <c r="J31" s="1073">
        <v>876735</v>
      </c>
      <c r="K31" s="39">
        <v>878691</v>
      </c>
      <c r="L31" s="1030">
        <v>-1200</v>
      </c>
      <c r="M31" s="353">
        <f t="shared" si="7"/>
        <v>877491</v>
      </c>
    </row>
    <row r="32" spans="1:13" s="325" customFormat="1" ht="36" customHeight="1">
      <c r="A32" s="52">
        <v>25</v>
      </c>
      <c r="B32" s="144">
        <v>18</v>
      </c>
      <c r="C32" s="652"/>
      <c r="D32" s="274"/>
      <c r="E32" s="274">
        <v>6</v>
      </c>
      <c r="F32" s="653" t="s">
        <v>277</v>
      </c>
      <c r="G32" s="39">
        <v>601</v>
      </c>
      <c r="H32" s="39"/>
      <c r="I32" s="39">
        <v>4307</v>
      </c>
      <c r="J32" s="1073"/>
      <c r="K32" s="39">
        <v>50</v>
      </c>
      <c r="L32" s="1030"/>
      <c r="M32" s="353">
        <f t="shared" si="7"/>
        <v>50</v>
      </c>
    </row>
    <row r="33" spans="1:13" s="289" customFormat="1" ht="36" customHeight="1">
      <c r="A33" s="52">
        <v>26</v>
      </c>
      <c r="B33" s="1031" t="s">
        <v>270</v>
      </c>
      <c r="C33" s="1032"/>
      <c r="D33" s="1032"/>
      <c r="E33" s="1033">
        <v>7</v>
      </c>
      <c r="F33" s="1034" t="s">
        <v>278</v>
      </c>
      <c r="G33" s="40">
        <v>106906</v>
      </c>
      <c r="H33" s="40">
        <v>84000</v>
      </c>
      <c r="I33" s="40">
        <v>90195</v>
      </c>
      <c r="J33" s="1074">
        <v>85000</v>
      </c>
      <c r="K33" s="40">
        <v>101162</v>
      </c>
      <c r="L33" s="352">
        <v>41</v>
      </c>
      <c r="M33" s="1035">
        <f t="shared" si="7"/>
        <v>101203</v>
      </c>
    </row>
    <row r="34" spans="1:24" s="1019" customFormat="1" ht="36" customHeight="1">
      <c r="A34" s="52">
        <v>27</v>
      </c>
      <c r="B34" s="1036"/>
      <c r="C34" s="1037"/>
      <c r="D34" s="1038">
        <v>2</v>
      </c>
      <c r="E34" s="1038"/>
      <c r="F34" s="1039" t="s">
        <v>216</v>
      </c>
      <c r="G34" s="41">
        <f aca="true" t="shared" si="8" ref="G34:M34">SUM(G35,G40:G41,G43:G45)</f>
        <v>4934964</v>
      </c>
      <c r="H34" s="41">
        <f t="shared" si="8"/>
        <v>2369913</v>
      </c>
      <c r="I34" s="41">
        <f t="shared" si="8"/>
        <v>4037112</v>
      </c>
      <c r="J34" s="1075">
        <f t="shared" si="8"/>
        <v>1165500</v>
      </c>
      <c r="K34" s="41">
        <f t="shared" si="8"/>
        <v>1823889</v>
      </c>
      <c r="L34" s="41">
        <f t="shared" si="8"/>
        <v>4849</v>
      </c>
      <c r="M34" s="1040">
        <f t="shared" si="8"/>
        <v>1828738</v>
      </c>
      <c r="N34" s="1018"/>
      <c r="O34" s="1018"/>
      <c r="P34" s="1018"/>
      <c r="Q34" s="1018"/>
      <c r="R34" s="1018"/>
      <c r="S34" s="1018"/>
      <c r="T34" s="1018"/>
      <c r="U34" s="1018"/>
      <c r="V34" s="1018"/>
      <c r="W34" s="1018"/>
      <c r="X34" s="1018"/>
    </row>
    <row r="35" spans="1:13" s="325" customFormat="1" ht="36" customHeight="1">
      <c r="A35" s="52">
        <v>28</v>
      </c>
      <c r="B35" s="144"/>
      <c r="C35" s="652"/>
      <c r="D35" s="274"/>
      <c r="E35" s="274">
        <v>8</v>
      </c>
      <c r="F35" s="653" t="s">
        <v>279</v>
      </c>
      <c r="G35" s="39">
        <f aca="true" t="shared" si="9" ref="G35:M35">SUM(G36,G39)</f>
        <v>4516247</v>
      </c>
      <c r="H35" s="39">
        <f t="shared" si="9"/>
        <v>1867624</v>
      </c>
      <c r="I35" s="39">
        <f t="shared" si="9"/>
        <v>3891328</v>
      </c>
      <c r="J35" s="1073">
        <f t="shared" si="9"/>
        <v>715500</v>
      </c>
      <c r="K35" s="39">
        <f t="shared" si="9"/>
        <v>1373889</v>
      </c>
      <c r="L35" s="39">
        <f t="shared" si="9"/>
        <v>4663</v>
      </c>
      <c r="M35" s="353">
        <f t="shared" si="9"/>
        <v>1378552</v>
      </c>
    </row>
    <row r="36" spans="1:13" s="289" customFormat="1" ht="17.25">
      <c r="A36" s="52">
        <v>29</v>
      </c>
      <c r="B36" s="144">
        <v>18</v>
      </c>
      <c r="C36" s="652"/>
      <c r="D36" s="274"/>
      <c r="E36" s="274"/>
      <c r="F36" s="37" t="s">
        <v>280</v>
      </c>
      <c r="G36" s="14">
        <f>SUM(G37:G38)</f>
        <v>3925237</v>
      </c>
      <c r="H36" s="14">
        <f>SUM(H37:H38)</f>
        <v>0</v>
      </c>
      <c r="I36" s="14">
        <v>745810</v>
      </c>
      <c r="J36" s="1070">
        <f>SUM(J37:J38)</f>
        <v>605800</v>
      </c>
      <c r="K36" s="14">
        <f>SUM(K37:K38)</f>
        <v>1190806</v>
      </c>
      <c r="L36" s="14">
        <f>SUM(L37:L38)</f>
        <v>305</v>
      </c>
      <c r="M36" s="276">
        <f>SUM(M37:M38)</f>
        <v>1191111</v>
      </c>
    </row>
    <row r="37" spans="1:13" ht="17.25">
      <c r="A37" s="52">
        <v>30</v>
      </c>
      <c r="B37" s="144"/>
      <c r="C37" s="339"/>
      <c r="D37" s="339"/>
      <c r="E37" s="339"/>
      <c r="F37" s="42" t="s">
        <v>281</v>
      </c>
      <c r="G37" s="2">
        <v>2183601</v>
      </c>
      <c r="H37" s="2"/>
      <c r="I37" s="2">
        <v>745810</v>
      </c>
      <c r="J37" s="1071">
        <v>605800</v>
      </c>
      <c r="K37" s="2">
        <v>1190806</v>
      </c>
      <c r="L37" s="327">
        <v>305</v>
      </c>
      <c r="M37" s="349">
        <f>SUM(K37:L37)</f>
        <v>1191111</v>
      </c>
    </row>
    <row r="38" spans="1:13" ht="33.75">
      <c r="A38" s="52">
        <v>31</v>
      </c>
      <c r="B38" s="144"/>
      <c r="C38" s="339"/>
      <c r="D38" s="339"/>
      <c r="E38" s="339"/>
      <c r="F38" s="42" t="s">
        <v>282</v>
      </c>
      <c r="G38" s="2">
        <v>1741636</v>
      </c>
      <c r="H38" s="2"/>
      <c r="I38" s="2"/>
      <c r="J38" s="1071"/>
      <c r="K38" s="2"/>
      <c r="L38" s="327"/>
      <c r="M38" s="349"/>
    </row>
    <row r="39" spans="1:13" s="289" customFormat="1" ht="17.25">
      <c r="A39" s="52">
        <v>32</v>
      </c>
      <c r="B39" s="144">
        <v>18</v>
      </c>
      <c r="C39" s="1026"/>
      <c r="D39" s="339"/>
      <c r="E39" s="339"/>
      <c r="F39" s="37" t="s">
        <v>283</v>
      </c>
      <c r="G39" s="14">
        <v>591010</v>
      </c>
      <c r="H39" s="14">
        <v>1867624</v>
      </c>
      <c r="I39" s="14">
        <v>3145518</v>
      </c>
      <c r="J39" s="1070">
        <v>109700</v>
      </c>
      <c r="K39" s="14">
        <v>183083</v>
      </c>
      <c r="L39" s="327">
        <v>4358</v>
      </c>
      <c r="M39" s="276">
        <f>SUM(K39:L39)</f>
        <v>187441</v>
      </c>
    </row>
    <row r="40" spans="1:13" s="289" customFormat="1" ht="36" customHeight="1">
      <c r="A40" s="52">
        <v>33</v>
      </c>
      <c r="B40" s="1031" t="s">
        <v>270</v>
      </c>
      <c r="C40" s="1026"/>
      <c r="D40" s="1026"/>
      <c r="E40" s="339">
        <v>9</v>
      </c>
      <c r="F40" s="37" t="s">
        <v>284</v>
      </c>
      <c r="G40" s="14"/>
      <c r="H40" s="14"/>
      <c r="I40" s="14">
        <v>10000</v>
      </c>
      <c r="J40" s="1070"/>
      <c r="K40" s="14"/>
      <c r="L40" s="327"/>
      <c r="M40" s="276"/>
    </row>
    <row r="41" spans="1:13" s="325" customFormat="1" ht="36" customHeight="1">
      <c r="A41" s="52">
        <v>34</v>
      </c>
      <c r="B41" s="144">
        <v>18</v>
      </c>
      <c r="C41" s="652"/>
      <c r="D41" s="274"/>
      <c r="E41" s="274">
        <v>10</v>
      </c>
      <c r="F41" s="653" t="s">
        <v>285</v>
      </c>
      <c r="G41" s="39">
        <f aca="true" t="shared" si="10" ref="G41:L41">SUM(G42)</f>
        <v>409229</v>
      </c>
      <c r="H41" s="39">
        <f t="shared" si="10"/>
        <v>500000</v>
      </c>
      <c r="I41" s="39">
        <f t="shared" si="10"/>
        <v>124536</v>
      </c>
      <c r="J41" s="1073">
        <f t="shared" si="10"/>
        <v>450000</v>
      </c>
      <c r="K41" s="39">
        <f t="shared" si="10"/>
        <v>450000</v>
      </c>
      <c r="L41" s="39">
        <f t="shared" si="10"/>
        <v>0</v>
      </c>
      <c r="M41" s="353">
        <f>SUM(M42)</f>
        <v>450000</v>
      </c>
    </row>
    <row r="42" spans="1:13" ht="17.25">
      <c r="A42" s="52">
        <v>35</v>
      </c>
      <c r="B42" s="144"/>
      <c r="C42" s="274"/>
      <c r="D42" s="274"/>
      <c r="E42" s="274"/>
      <c r="F42" s="42" t="s">
        <v>286</v>
      </c>
      <c r="G42" s="2">
        <v>409229</v>
      </c>
      <c r="H42" s="2">
        <v>500000</v>
      </c>
      <c r="I42" s="2">
        <v>124536</v>
      </c>
      <c r="J42" s="1071">
        <v>450000</v>
      </c>
      <c r="K42" s="2">
        <v>450000</v>
      </c>
      <c r="L42" s="327"/>
      <c r="M42" s="349">
        <f>SUM(K42:L42)</f>
        <v>450000</v>
      </c>
    </row>
    <row r="43" spans="1:13" ht="36" customHeight="1">
      <c r="A43" s="52">
        <v>36</v>
      </c>
      <c r="B43" s="144"/>
      <c r="C43" s="274"/>
      <c r="D43" s="274"/>
      <c r="E43" s="274">
        <v>11</v>
      </c>
      <c r="F43" s="37" t="s">
        <v>287</v>
      </c>
      <c r="G43" s="14">
        <v>543</v>
      </c>
      <c r="H43" s="14">
        <v>2289</v>
      </c>
      <c r="I43" s="14">
        <v>10613</v>
      </c>
      <c r="J43" s="1070"/>
      <c r="K43" s="14"/>
      <c r="L43" s="327">
        <v>186</v>
      </c>
      <c r="M43" s="276">
        <f>SUM(K43:L43)</f>
        <v>186</v>
      </c>
    </row>
    <row r="44" spans="1:13" s="325" customFormat="1" ht="36" customHeight="1">
      <c r="A44" s="52">
        <v>37</v>
      </c>
      <c r="B44" s="144">
        <v>18</v>
      </c>
      <c r="C44" s="652"/>
      <c r="D44" s="274"/>
      <c r="E44" s="274">
        <v>12</v>
      </c>
      <c r="F44" s="653" t="s">
        <v>288</v>
      </c>
      <c r="G44" s="43">
        <v>8945</v>
      </c>
      <c r="H44" s="43"/>
      <c r="I44" s="43"/>
      <c r="J44" s="1076"/>
      <c r="K44" s="43"/>
      <c r="L44" s="1041"/>
      <c r="M44" s="1042"/>
    </row>
    <row r="45" spans="1:13" s="289" customFormat="1" ht="36" customHeight="1">
      <c r="A45" s="52">
        <v>38</v>
      </c>
      <c r="B45" s="1031" t="s">
        <v>270</v>
      </c>
      <c r="C45" s="1026"/>
      <c r="D45" s="1026"/>
      <c r="E45" s="339">
        <v>13</v>
      </c>
      <c r="F45" s="1043" t="s">
        <v>289</v>
      </c>
      <c r="G45" s="14"/>
      <c r="H45" s="14"/>
      <c r="I45" s="14">
        <v>635</v>
      </c>
      <c r="J45" s="1070"/>
      <c r="K45" s="14"/>
      <c r="L45" s="327"/>
      <c r="M45" s="276"/>
    </row>
    <row r="46" spans="1:13" s="25" customFormat="1" ht="36" customHeight="1">
      <c r="A46" s="52">
        <v>39</v>
      </c>
      <c r="B46" s="24">
        <v>18</v>
      </c>
      <c r="C46" s="1044"/>
      <c r="D46" s="1045"/>
      <c r="E46" s="1045"/>
      <c r="F46" s="1046" t="s">
        <v>290</v>
      </c>
      <c r="G46" s="44">
        <f aca="true" t="shared" si="11" ref="G46:M46">SUM(G47:G47)</f>
        <v>0</v>
      </c>
      <c r="H46" s="44">
        <f t="shared" si="11"/>
        <v>2600</v>
      </c>
      <c r="I46" s="44">
        <f t="shared" si="11"/>
        <v>694</v>
      </c>
      <c r="J46" s="1077">
        <f t="shared" si="11"/>
        <v>0</v>
      </c>
      <c r="K46" s="44">
        <f t="shared" si="11"/>
        <v>0</v>
      </c>
      <c r="L46" s="44">
        <f t="shared" si="11"/>
        <v>0</v>
      </c>
      <c r="M46" s="354">
        <f t="shared" si="11"/>
        <v>0</v>
      </c>
    </row>
    <row r="47" spans="1:13" ht="39.75" customHeight="1">
      <c r="A47" s="52">
        <v>40</v>
      </c>
      <c r="B47" s="144"/>
      <c r="C47" s="1047"/>
      <c r="D47" s="1047"/>
      <c r="E47" s="1047"/>
      <c r="F47" s="1048" t="s">
        <v>375</v>
      </c>
      <c r="G47" s="49"/>
      <c r="H47" s="49">
        <v>2600</v>
      </c>
      <c r="I47" s="49">
        <v>694</v>
      </c>
      <c r="J47" s="1078"/>
      <c r="K47" s="49"/>
      <c r="L47" s="355"/>
      <c r="M47" s="356"/>
    </row>
    <row r="48" spans="1:13" s="25" customFormat="1" ht="39.75" customHeight="1" thickBot="1">
      <c r="A48" s="52">
        <v>41</v>
      </c>
      <c r="B48" s="1049"/>
      <c r="C48" s="1050"/>
      <c r="D48" s="1051"/>
      <c r="E48" s="1051"/>
      <c r="F48" s="1052" t="s">
        <v>291</v>
      </c>
      <c r="G48" s="45">
        <f aca="true" t="shared" si="12" ref="G48:M48">SUM(G8,G34,G46)</f>
        <v>17081737</v>
      </c>
      <c r="H48" s="45">
        <f t="shared" si="12"/>
        <v>12848778</v>
      </c>
      <c r="I48" s="45">
        <f>SUM(I8,I34,I46)</f>
        <v>15340269</v>
      </c>
      <c r="J48" s="1079">
        <f t="shared" si="12"/>
        <v>11689475</v>
      </c>
      <c r="K48" s="45">
        <f t="shared" si="12"/>
        <v>12697506</v>
      </c>
      <c r="L48" s="45">
        <f t="shared" si="12"/>
        <v>26309</v>
      </c>
      <c r="M48" s="1053">
        <f t="shared" si="12"/>
        <v>12723815</v>
      </c>
    </row>
    <row r="49" spans="1:13" s="25" customFormat="1" ht="39.75" customHeight="1" thickBot="1" thickTop="1">
      <c r="A49" s="52">
        <v>42</v>
      </c>
      <c r="B49" s="1054"/>
      <c r="C49" s="1055"/>
      <c r="D49" s="1056"/>
      <c r="E49" s="1056"/>
      <c r="F49" s="1057" t="s">
        <v>292</v>
      </c>
      <c r="G49" s="46"/>
      <c r="H49" s="46">
        <f>+H48-'2.Onki'!H34</f>
        <v>-1048266</v>
      </c>
      <c r="I49" s="46">
        <v>-456446</v>
      </c>
      <c r="J49" s="1080">
        <f>+J48-'2.Onki'!J34</f>
        <v>-494878</v>
      </c>
      <c r="K49" s="46">
        <f>K48-'2.Onki'!K34</f>
        <v>-2212167</v>
      </c>
      <c r="L49" s="46">
        <f>L48-'2.Onki'!L34</f>
        <v>0</v>
      </c>
      <c r="M49" s="774">
        <f>M48-'2.Onki'!M34</f>
        <v>-2212167</v>
      </c>
    </row>
    <row r="50" spans="1:13" s="25" customFormat="1" ht="36" customHeight="1">
      <c r="A50" s="52">
        <v>43</v>
      </c>
      <c r="B50" s="1058"/>
      <c r="C50" s="1005"/>
      <c r="D50" s="1006"/>
      <c r="E50" s="1006">
        <v>14</v>
      </c>
      <c r="F50" s="771" t="s">
        <v>293</v>
      </c>
      <c r="G50" s="47">
        <f aca="true" t="shared" si="13" ref="G50:M50">SUM(G52,G61)+G51</f>
        <v>1478425</v>
      </c>
      <c r="H50" s="47">
        <f t="shared" si="13"/>
        <v>1100000</v>
      </c>
      <c r="I50" s="47">
        <f t="shared" si="13"/>
        <v>2777244</v>
      </c>
      <c r="J50" s="1081">
        <f t="shared" si="13"/>
        <v>667309</v>
      </c>
      <c r="K50" s="47">
        <f t="shared" si="13"/>
        <v>2384598</v>
      </c>
      <c r="L50" s="47">
        <f t="shared" si="13"/>
        <v>0</v>
      </c>
      <c r="M50" s="357">
        <f t="shared" si="13"/>
        <v>2384598</v>
      </c>
    </row>
    <row r="51" spans="1:13" s="25" customFormat="1" ht="36" customHeight="1">
      <c r="A51" s="52">
        <v>44</v>
      </c>
      <c r="B51" s="1058"/>
      <c r="C51" s="1005"/>
      <c r="D51" s="1006"/>
      <c r="E51" s="1006"/>
      <c r="F51" s="771" t="s">
        <v>380</v>
      </c>
      <c r="G51" s="47">
        <v>84682</v>
      </c>
      <c r="H51" s="47"/>
      <c r="I51" s="47">
        <v>101544</v>
      </c>
      <c r="J51" s="1081"/>
      <c r="K51" s="47"/>
      <c r="L51" s="358"/>
      <c r="M51" s="357"/>
    </row>
    <row r="52" spans="1:13" s="25" customFormat="1" ht="33" customHeight="1">
      <c r="A52" s="52">
        <v>45</v>
      </c>
      <c r="B52" s="1059"/>
      <c r="C52" s="1044"/>
      <c r="D52" s="1045"/>
      <c r="E52" s="1045"/>
      <c r="F52" s="1060" t="s">
        <v>500</v>
      </c>
      <c r="G52" s="48">
        <f aca="true" t="shared" si="14" ref="G52:M52">SUM(G53,G57)</f>
        <v>1067026</v>
      </c>
      <c r="H52" s="48">
        <f t="shared" si="14"/>
        <v>1100000</v>
      </c>
      <c r="I52" s="48">
        <f t="shared" si="14"/>
        <v>2185072</v>
      </c>
      <c r="J52" s="1082">
        <f t="shared" si="14"/>
        <v>487309</v>
      </c>
      <c r="K52" s="48">
        <f t="shared" si="14"/>
        <v>2193098</v>
      </c>
      <c r="L52" s="48">
        <f t="shared" si="14"/>
        <v>0</v>
      </c>
      <c r="M52" s="359">
        <f t="shared" si="14"/>
        <v>2193098</v>
      </c>
    </row>
    <row r="53" spans="1:13" s="325" customFormat="1" ht="33" customHeight="1">
      <c r="A53" s="52">
        <v>46</v>
      </c>
      <c r="B53" s="1024"/>
      <c r="C53" s="652"/>
      <c r="D53" s="274">
        <v>1</v>
      </c>
      <c r="E53" s="274"/>
      <c r="F53" s="653" t="s">
        <v>377</v>
      </c>
      <c r="G53" s="43">
        <f aca="true" t="shared" si="15" ref="G53:M53">SUM(G54:G56)</f>
        <v>1067026</v>
      </c>
      <c r="H53" s="43">
        <f t="shared" si="15"/>
        <v>450000</v>
      </c>
      <c r="I53" s="43">
        <f t="shared" si="15"/>
        <v>1535072</v>
      </c>
      <c r="J53" s="1076">
        <f t="shared" si="15"/>
        <v>485309</v>
      </c>
      <c r="K53" s="43">
        <f t="shared" si="15"/>
        <v>1727416</v>
      </c>
      <c r="L53" s="43">
        <f t="shared" si="15"/>
        <v>0</v>
      </c>
      <c r="M53" s="1042">
        <f t="shared" si="15"/>
        <v>1727416</v>
      </c>
    </row>
    <row r="54" spans="1:13" ht="17.25">
      <c r="A54" s="52">
        <v>47</v>
      </c>
      <c r="B54" s="1027" t="s">
        <v>270</v>
      </c>
      <c r="C54" s="274"/>
      <c r="D54" s="274"/>
      <c r="E54" s="274"/>
      <c r="F54" s="42" t="s">
        <v>294</v>
      </c>
      <c r="G54" s="2">
        <v>142701</v>
      </c>
      <c r="H54" s="2"/>
      <c r="I54" s="2">
        <v>216837</v>
      </c>
      <c r="J54" s="1071"/>
      <c r="K54" s="2">
        <v>302354</v>
      </c>
      <c r="L54" s="327"/>
      <c r="M54" s="349">
        <f>SUM(K54:L54)</f>
        <v>302354</v>
      </c>
    </row>
    <row r="55" spans="1:13" ht="17.25">
      <c r="A55" s="52">
        <v>48</v>
      </c>
      <c r="B55" s="144">
        <v>17</v>
      </c>
      <c r="C55" s="274"/>
      <c r="D55" s="274"/>
      <c r="E55" s="274"/>
      <c r="F55" s="42" t="s">
        <v>295</v>
      </c>
      <c r="G55" s="2">
        <v>171583</v>
      </c>
      <c r="H55" s="2"/>
      <c r="I55" s="2">
        <v>145507</v>
      </c>
      <c r="J55" s="1071"/>
      <c r="K55" s="2">
        <v>178748</v>
      </c>
      <c r="L55" s="327"/>
      <c r="M55" s="349">
        <f>SUM(K55:L55)</f>
        <v>178748</v>
      </c>
    </row>
    <row r="56" spans="1:13" ht="17.25">
      <c r="A56" s="52">
        <v>49</v>
      </c>
      <c r="B56" s="144">
        <v>18</v>
      </c>
      <c r="C56" s="274"/>
      <c r="D56" s="274"/>
      <c r="E56" s="274"/>
      <c r="F56" s="42" t="s">
        <v>201</v>
      </c>
      <c r="G56" s="2">
        <v>752742</v>
      </c>
      <c r="H56" s="2">
        <v>450000</v>
      </c>
      <c r="I56" s="2">
        <v>1172728</v>
      </c>
      <c r="J56" s="1071">
        <v>485309</v>
      </c>
      <c r="K56" s="2">
        <v>1246314</v>
      </c>
      <c r="L56" s="327"/>
      <c r="M56" s="349">
        <f>SUM(K56:L56)</f>
        <v>1246314</v>
      </c>
    </row>
    <row r="57" spans="1:13" s="325" customFormat="1" ht="24" customHeight="1">
      <c r="A57" s="52">
        <v>50</v>
      </c>
      <c r="B57" s="1024"/>
      <c r="C57" s="652"/>
      <c r="D57" s="274">
        <v>2</v>
      </c>
      <c r="E57" s="274"/>
      <c r="F57" s="653" t="s">
        <v>376</v>
      </c>
      <c r="G57" s="43">
        <f>SUM(G58:G60)</f>
        <v>0</v>
      </c>
      <c r="H57" s="43">
        <f>SUM(H58:H60)</f>
        <v>650000</v>
      </c>
      <c r="I57" s="43">
        <f>SUM(I58:I60)</f>
        <v>650000</v>
      </c>
      <c r="J57" s="1076">
        <f>J58+J60</f>
        <v>2000</v>
      </c>
      <c r="K57" s="43">
        <f>K58+K60+K59</f>
        <v>465682</v>
      </c>
      <c r="L57" s="43">
        <f>L58+L60+L59</f>
        <v>0</v>
      </c>
      <c r="M57" s="1042">
        <f>M58+M60+M59</f>
        <v>465682</v>
      </c>
    </row>
    <row r="58" spans="1:13" s="289" customFormat="1" ht="17.25">
      <c r="A58" s="52">
        <v>51</v>
      </c>
      <c r="B58" s="1029" t="s">
        <v>270</v>
      </c>
      <c r="C58" s="274"/>
      <c r="D58" s="274"/>
      <c r="E58" s="274"/>
      <c r="F58" s="1061" t="s">
        <v>294</v>
      </c>
      <c r="G58" s="2"/>
      <c r="H58" s="2"/>
      <c r="I58" s="2"/>
      <c r="J58" s="1071"/>
      <c r="K58" s="2">
        <v>64388</v>
      </c>
      <c r="L58" s="327"/>
      <c r="M58" s="349">
        <f>SUM(K58:L58)</f>
        <v>64388</v>
      </c>
    </row>
    <row r="59" spans="1:13" s="289" customFormat="1" ht="17.25">
      <c r="A59" s="52">
        <v>52</v>
      </c>
      <c r="B59" s="1029" t="s">
        <v>838</v>
      </c>
      <c r="C59" s="274"/>
      <c r="D59" s="274"/>
      <c r="E59" s="274"/>
      <c r="F59" s="42" t="s">
        <v>295</v>
      </c>
      <c r="G59" s="2"/>
      <c r="H59" s="2"/>
      <c r="I59" s="2"/>
      <c r="J59" s="1071"/>
      <c r="K59" s="2">
        <v>15743</v>
      </c>
      <c r="L59" s="327"/>
      <c r="M59" s="349">
        <f>SUM(K59:L59)</f>
        <v>15743</v>
      </c>
    </row>
    <row r="60" spans="1:13" s="289" customFormat="1" ht="17.25">
      <c r="A60" s="52">
        <v>53</v>
      </c>
      <c r="B60" s="144">
        <v>18</v>
      </c>
      <c r="C60" s="274"/>
      <c r="D60" s="274"/>
      <c r="E60" s="274"/>
      <c r="F60" s="1061" t="s">
        <v>296</v>
      </c>
      <c r="G60" s="2"/>
      <c r="H60" s="2">
        <v>650000</v>
      </c>
      <c r="I60" s="2">
        <v>650000</v>
      </c>
      <c r="J60" s="1071">
        <v>2000</v>
      </c>
      <c r="K60" s="2">
        <v>385551</v>
      </c>
      <c r="L60" s="327"/>
      <c r="M60" s="349">
        <f>SUM(K60:L60)</f>
        <v>385551</v>
      </c>
    </row>
    <row r="61" spans="1:13" s="25" customFormat="1" ht="30" customHeight="1">
      <c r="A61" s="52">
        <v>54</v>
      </c>
      <c r="B61" s="1059"/>
      <c r="C61" s="1044"/>
      <c r="D61" s="1045"/>
      <c r="E61" s="1045"/>
      <c r="F61" s="1060" t="s">
        <v>501</v>
      </c>
      <c r="G61" s="48">
        <f aca="true" t="shared" si="16" ref="G61:M61">SUM(G62:G64)</f>
        <v>326717</v>
      </c>
      <c r="H61" s="48">
        <f t="shared" si="16"/>
        <v>0</v>
      </c>
      <c r="I61" s="48">
        <f t="shared" si="16"/>
        <v>490628</v>
      </c>
      <c r="J61" s="1082">
        <f t="shared" si="16"/>
        <v>180000</v>
      </c>
      <c r="K61" s="48">
        <f t="shared" si="16"/>
        <v>191500</v>
      </c>
      <c r="L61" s="48">
        <f t="shared" si="16"/>
        <v>0</v>
      </c>
      <c r="M61" s="359">
        <f t="shared" si="16"/>
        <v>191500</v>
      </c>
    </row>
    <row r="62" spans="1:13" s="325" customFormat="1" ht="24" customHeight="1">
      <c r="A62" s="52">
        <v>55</v>
      </c>
      <c r="B62" s="1024">
        <v>18</v>
      </c>
      <c r="C62" s="652"/>
      <c r="D62" s="274">
        <v>2</v>
      </c>
      <c r="E62" s="274"/>
      <c r="F62" s="653" t="s">
        <v>297</v>
      </c>
      <c r="G62" s="43"/>
      <c r="H62" s="43"/>
      <c r="I62" s="43"/>
      <c r="J62" s="1076"/>
      <c r="K62" s="43"/>
      <c r="L62" s="1041"/>
      <c r="M62" s="1042"/>
    </row>
    <row r="63" spans="1:13" ht="17.25">
      <c r="A63" s="52">
        <v>56</v>
      </c>
      <c r="B63" s="144"/>
      <c r="C63" s="274"/>
      <c r="D63" s="274"/>
      <c r="E63" s="274"/>
      <c r="F63" s="42" t="s">
        <v>297</v>
      </c>
      <c r="G63" s="2"/>
      <c r="H63" s="2"/>
      <c r="I63" s="2"/>
      <c r="J63" s="1071">
        <v>180000</v>
      </c>
      <c r="K63" s="2">
        <v>147500</v>
      </c>
      <c r="L63" s="327"/>
      <c r="M63" s="349">
        <f>SUM(K63:L63)</f>
        <v>147500</v>
      </c>
    </row>
    <row r="64" spans="1:13" ht="17.25">
      <c r="A64" s="52">
        <v>57</v>
      </c>
      <c r="B64" s="144"/>
      <c r="C64" s="274"/>
      <c r="D64" s="274"/>
      <c r="E64" s="274"/>
      <c r="F64" s="1062" t="s">
        <v>298</v>
      </c>
      <c r="G64" s="49">
        <v>326717</v>
      </c>
      <c r="H64" s="49"/>
      <c r="I64" s="49">
        <v>490628</v>
      </c>
      <c r="J64" s="1078"/>
      <c r="K64" s="49">
        <v>44000</v>
      </c>
      <c r="L64" s="355"/>
      <c r="M64" s="349">
        <f>SUM(K64:L64)</f>
        <v>44000</v>
      </c>
    </row>
    <row r="65" spans="1:13" s="25" customFormat="1" ht="36" customHeight="1" thickBot="1">
      <c r="A65" s="52">
        <v>58</v>
      </c>
      <c r="B65" s="1063"/>
      <c r="C65" s="1064"/>
      <c r="D65" s="1065"/>
      <c r="E65" s="1065"/>
      <c r="F65" s="1066" t="s">
        <v>299</v>
      </c>
      <c r="G65" s="50">
        <f aca="true" t="shared" si="17" ref="G65:M65">SUM(G48,G50)</f>
        <v>18560162</v>
      </c>
      <c r="H65" s="50">
        <f t="shared" si="17"/>
        <v>13948778</v>
      </c>
      <c r="I65" s="50">
        <f t="shared" si="17"/>
        <v>18117513</v>
      </c>
      <c r="J65" s="1083">
        <f t="shared" si="17"/>
        <v>12356784</v>
      </c>
      <c r="K65" s="50">
        <f t="shared" si="17"/>
        <v>15082104</v>
      </c>
      <c r="L65" s="50">
        <f t="shared" si="17"/>
        <v>26309</v>
      </c>
      <c r="M65" s="360">
        <f t="shared" si="17"/>
        <v>15108413</v>
      </c>
    </row>
  </sheetData>
  <sheetProtection/>
  <mergeCells count="5">
    <mergeCell ref="B1:F1"/>
    <mergeCell ref="B2:M2"/>
    <mergeCell ref="B3:M3"/>
    <mergeCell ref="B4:M4"/>
    <mergeCell ref="L5:M5"/>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57" r:id="rId1"/>
  <headerFooter alignWithMargins="0">
    <oddFooter>&amp;C- &amp;P -</oddFooter>
  </headerFooter>
  <rowBreaks count="1" manualBreakCount="1">
    <brk id="43" max="11" man="1"/>
  </rowBreaks>
</worksheet>
</file>

<file path=xl/worksheets/sheet3.xml><?xml version="1.0" encoding="utf-8"?>
<worksheet xmlns="http://schemas.openxmlformats.org/spreadsheetml/2006/main" xmlns:r="http://schemas.openxmlformats.org/officeDocument/2006/relationships">
  <dimension ref="A1:M77"/>
  <sheetViews>
    <sheetView view="pageBreakPreview" zoomScale="90" zoomScaleSheetLayoutView="90" workbookViewId="0" topLeftCell="A1">
      <selection activeCell="B1" sqref="B1:F1"/>
    </sheetView>
  </sheetViews>
  <sheetFormatPr defaultColWidth="9.00390625" defaultRowHeight="12.75"/>
  <cols>
    <col min="1" max="1" width="3.75390625" style="52" customWidth="1"/>
    <col min="2" max="2" width="5.00390625" style="107" bestFit="1" customWidth="1"/>
    <col min="3" max="3" width="3.875" style="109" bestFit="1" customWidth="1"/>
    <col min="4" max="4" width="5.125" style="109" bestFit="1" customWidth="1"/>
    <col min="5" max="5" width="7.375" style="109" bestFit="1" customWidth="1"/>
    <col min="6" max="6" width="52.375" style="53" bestFit="1" customWidth="1"/>
    <col min="7" max="13" width="12.75390625" style="53" customWidth="1"/>
    <col min="14" max="16384" width="9.125" style="53" customWidth="1"/>
  </cols>
  <sheetData>
    <row r="1" spans="2:13" ht="16.5">
      <c r="B1" s="1514" t="s">
        <v>1379</v>
      </c>
      <c r="C1" s="1514"/>
      <c r="D1" s="1514"/>
      <c r="E1" s="1514"/>
      <c r="F1" s="1514"/>
      <c r="H1" s="54"/>
      <c r="I1" s="55"/>
      <c r="J1" s="55"/>
      <c r="K1" s="55"/>
      <c r="L1" s="55"/>
      <c r="M1" s="55"/>
    </row>
    <row r="2" spans="1:13" s="57" customFormat="1" ht="24.75" customHeight="1">
      <c r="A2" s="56"/>
      <c r="B2" s="1516" t="s">
        <v>262</v>
      </c>
      <c r="C2" s="1516"/>
      <c r="D2" s="1516"/>
      <c r="E2" s="1516"/>
      <c r="F2" s="1516"/>
      <c r="G2" s="1516"/>
      <c r="H2" s="1516"/>
      <c r="I2" s="1516"/>
      <c r="J2" s="1516"/>
      <c r="K2" s="1516"/>
      <c r="L2" s="1516"/>
      <c r="M2" s="1516"/>
    </row>
    <row r="3" spans="1:13" s="57" customFormat="1" ht="24.75" customHeight="1">
      <c r="A3" s="56"/>
      <c r="B3" s="1516" t="s">
        <v>602</v>
      </c>
      <c r="C3" s="1516"/>
      <c r="D3" s="1516"/>
      <c r="E3" s="1516"/>
      <c r="F3" s="1516"/>
      <c r="G3" s="1516"/>
      <c r="H3" s="1516"/>
      <c r="I3" s="1516"/>
      <c r="J3" s="1516"/>
      <c r="K3" s="1516"/>
      <c r="L3" s="1516"/>
      <c r="M3" s="1516"/>
    </row>
    <row r="4" spans="1:13" s="57" customFormat="1" ht="24.75" customHeight="1">
      <c r="A4" s="56"/>
      <c r="B4" s="1517" t="s">
        <v>1189</v>
      </c>
      <c r="C4" s="1517"/>
      <c r="D4" s="1517"/>
      <c r="E4" s="1517"/>
      <c r="F4" s="1517"/>
      <c r="G4" s="1517"/>
      <c r="H4" s="1517"/>
      <c r="I4" s="1517"/>
      <c r="J4" s="1517"/>
      <c r="K4" s="1517"/>
      <c r="L4" s="1517"/>
      <c r="M4" s="1517"/>
    </row>
    <row r="5" spans="1:13" s="60" customFormat="1" ht="14.25" customHeight="1">
      <c r="A5" s="52"/>
      <c r="B5" s="58"/>
      <c r="C5" s="59"/>
      <c r="D5" s="52"/>
      <c r="E5" s="59"/>
      <c r="F5" s="59"/>
      <c r="G5" s="59"/>
      <c r="H5" s="1084"/>
      <c r="J5" s="363"/>
      <c r="K5" s="363"/>
      <c r="L5" s="1515" t="s">
        <v>0</v>
      </c>
      <c r="M5" s="1515"/>
    </row>
    <row r="6" spans="2:13" s="52" customFormat="1" ht="15" thickBot="1">
      <c r="B6" s="58" t="s">
        <v>1</v>
      </c>
      <c r="C6" s="52" t="s">
        <v>3</v>
      </c>
      <c r="D6" s="52" t="s">
        <v>2</v>
      </c>
      <c r="E6" s="52" t="s">
        <v>4</v>
      </c>
      <c r="F6" s="52" t="s">
        <v>5</v>
      </c>
      <c r="G6" s="52" t="s">
        <v>18</v>
      </c>
      <c r="H6" s="52" t="s">
        <v>19</v>
      </c>
      <c r="I6" s="61" t="s">
        <v>20</v>
      </c>
      <c r="J6" s="61" t="s">
        <v>67</v>
      </c>
      <c r="K6" s="61" t="s">
        <v>42</v>
      </c>
      <c r="L6" s="61" t="s">
        <v>26</v>
      </c>
      <c r="M6" s="61" t="s">
        <v>68</v>
      </c>
    </row>
    <row r="7" spans="1:13" s="67" customFormat="1" ht="57.75" thickBot="1">
      <c r="A7" s="56"/>
      <c r="B7" s="62" t="s">
        <v>300</v>
      </c>
      <c r="C7" s="63" t="s">
        <v>22</v>
      </c>
      <c r="D7" s="64" t="s">
        <v>263</v>
      </c>
      <c r="E7" s="64" t="s">
        <v>264</v>
      </c>
      <c r="F7" s="65" t="s">
        <v>6</v>
      </c>
      <c r="G7" s="66" t="s">
        <v>381</v>
      </c>
      <c r="H7" s="66" t="s">
        <v>379</v>
      </c>
      <c r="I7" s="34" t="s">
        <v>599</v>
      </c>
      <c r="J7" s="1067" t="s">
        <v>601</v>
      </c>
      <c r="K7" s="817" t="s">
        <v>1108</v>
      </c>
      <c r="L7" s="361" t="s">
        <v>196</v>
      </c>
      <c r="M7" s="362" t="s">
        <v>1190</v>
      </c>
    </row>
    <row r="8" spans="1:13" s="73" customFormat="1" ht="30" customHeight="1">
      <c r="A8" s="52">
        <v>1</v>
      </c>
      <c r="B8" s="68" t="s">
        <v>270</v>
      </c>
      <c r="C8" s="69"/>
      <c r="D8" s="70"/>
      <c r="E8" s="69"/>
      <c r="F8" s="71" t="s">
        <v>301</v>
      </c>
      <c r="G8" s="72">
        <f aca="true" t="shared" si="0" ref="G8:M8">SUM(G9:G10)</f>
        <v>6668003</v>
      </c>
      <c r="H8" s="72">
        <f t="shared" si="0"/>
        <v>6418114</v>
      </c>
      <c r="I8" s="72">
        <f t="shared" si="0"/>
        <v>6597582</v>
      </c>
      <c r="J8" s="1085">
        <f t="shared" si="0"/>
        <v>6293324</v>
      </c>
      <c r="K8" s="72">
        <f>SUM(K9:K10)</f>
        <v>6991302</v>
      </c>
      <c r="L8" s="72">
        <f>SUM(L9:L10)</f>
        <v>90512</v>
      </c>
      <c r="M8" s="364">
        <f t="shared" si="0"/>
        <v>7081814</v>
      </c>
    </row>
    <row r="9" spans="1:13" ht="25.5" customHeight="1">
      <c r="A9" s="52">
        <v>2</v>
      </c>
      <c r="B9" s="74"/>
      <c r="C9" s="75"/>
      <c r="D9" s="75">
        <v>1</v>
      </c>
      <c r="E9" s="75"/>
      <c r="F9" s="76" t="s">
        <v>70</v>
      </c>
      <c r="G9" s="76">
        <v>6505741</v>
      </c>
      <c r="H9" s="76">
        <v>6347833</v>
      </c>
      <c r="I9" s="76">
        <v>6335335</v>
      </c>
      <c r="J9" s="1086">
        <v>6236730</v>
      </c>
      <c r="K9" s="76">
        <v>6833301</v>
      </c>
      <c r="L9" s="76">
        <v>70715</v>
      </c>
      <c r="M9" s="365">
        <f>SUM(K9:L9)</f>
        <v>6904016</v>
      </c>
    </row>
    <row r="10" spans="1:13" ht="25.5" customHeight="1">
      <c r="A10" s="52">
        <v>3</v>
      </c>
      <c r="B10" s="74"/>
      <c r="C10" s="75"/>
      <c r="D10" s="75">
        <v>2</v>
      </c>
      <c r="E10" s="75"/>
      <c r="F10" s="76" t="s">
        <v>234</v>
      </c>
      <c r="G10" s="76">
        <f>SUM(G11:G12)</f>
        <v>162262</v>
      </c>
      <c r="H10" s="76">
        <f>SUM(H11:H12)</f>
        <v>70281</v>
      </c>
      <c r="I10" s="76">
        <v>262247</v>
      </c>
      <c r="J10" s="1086">
        <f>SUM(J11:J12)</f>
        <v>56594</v>
      </c>
      <c r="K10" s="87">
        <f>SUM(K11:K12)</f>
        <v>158001</v>
      </c>
      <c r="L10" s="87">
        <f>SUM(L11:L12)</f>
        <v>19797</v>
      </c>
      <c r="M10" s="365">
        <f>SUM(K10:L10)</f>
        <v>177798</v>
      </c>
    </row>
    <row r="11" spans="1:13" ht="16.5">
      <c r="A11" s="52">
        <v>4</v>
      </c>
      <c r="B11" s="74"/>
      <c r="C11" s="75"/>
      <c r="D11" s="75"/>
      <c r="E11" s="75">
        <v>1</v>
      </c>
      <c r="F11" s="77" t="s">
        <v>235</v>
      </c>
      <c r="G11" s="76">
        <v>138538</v>
      </c>
      <c r="H11" s="76">
        <v>64149</v>
      </c>
      <c r="I11" s="76">
        <v>205508</v>
      </c>
      <c r="J11" s="1086">
        <v>56594</v>
      </c>
      <c r="K11" s="76">
        <v>155954</v>
      </c>
      <c r="L11" s="76">
        <v>19797</v>
      </c>
      <c r="M11" s="365">
        <f>SUM(K11:L11)</f>
        <v>175751</v>
      </c>
    </row>
    <row r="12" spans="1:13" ht="16.5">
      <c r="A12" s="52">
        <v>5</v>
      </c>
      <c r="B12" s="74"/>
      <c r="C12" s="75"/>
      <c r="D12" s="75"/>
      <c r="E12" s="75">
        <v>2</v>
      </c>
      <c r="F12" s="77" t="s">
        <v>236</v>
      </c>
      <c r="G12" s="76">
        <v>23724</v>
      </c>
      <c r="H12" s="76">
        <v>6132</v>
      </c>
      <c r="I12" s="76">
        <v>56739</v>
      </c>
      <c r="J12" s="1086"/>
      <c r="K12" s="76">
        <v>2047</v>
      </c>
      <c r="L12" s="76"/>
      <c r="M12" s="365">
        <f>SUM(K12:L12)</f>
        <v>2047</v>
      </c>
    </row>
    <row r="13" spans="1:13" s="73" customFormat="1" ht="30" customHeight="1">
      <c r="A13" s="52">
        <v>6</v>
      </c>
      <c r="B13" s="78" t="s">
        <v>302</v>
      </c>
      <c r="C13" s="79"/>
      <c r="D13" s="80"/>
      <c r="E13" s="80"/>
      <c r="F13" s="81" t="s">
        <v>201</v>
      </c>
      <c r="G13" s="81">
        <f aca="true" t="shared" si="1" ref="G13:M13">SUM(G14:G15,G26,G27)</f>
        <v>7966953</v>
      </c>
      <c r="H13" s="81">
        <f t="shared" si="1"/>
        <v>7478930</v>
      </c>
      <c r="I13" s="81">
        <f t="shared" si="1"/>
        <v>9199091</v>
      </c>
      <c r="J13" s="1087">
        <f t="shared" si="1"/>
        <v>5891029</v>
      </c>
      <c r="K13" s="81">
        <f>SUM(K14:K15,K26,K27)</f>
        <v>7918371</v>
      </c>
      <c r="L13" s="81">
        <f>SUM(L14:L15,L26,L27)</f>
        <v>-64203</v>
      </c>
      <c r="M13" s="366">
        <f t="shared" si="1"/>
        <v>7854168</v>
      </c>
    </row>
    <row r="14" spans="1:13" s="73" customFormat="1" ht="25.5" customHeight="1">
      <c r="A14" s="52">
        <v>7</v>
      </c>
      <c r="B14" s="74"/>
      <c r="C14" s="82"/>
      <c r="D14" s="75">
        <v>1</v>
      </c>
      <c r="E14" s="82"/>
      <c r="F14" s="83" t="s">
        <v>70</v>
      </c>
      <c r="G14" s="83">
        <v>4371390</v>
      </c>
      <c r="H14" s="83">
        <v>4180802</v>
      </c>
      <c r="I14" s="83">
        <v>4415679</v>
      </c>
      <c r="J14" s="1088">
        <v>4109152</v>
      </c>
      <c r="K14" s="83">
        <v>5073406</v>
      </c>
      <c r="L14" s="83">
        <v>3566</v>
      </c>
      <c r="M14" s="367">
        <f>SUM(K14:L14)</f>
        <v>5076972</v>
      </c>
    </row>
    <row r="15" spans="1:13" ht="25.5" customHeight="1">
      <c r="A15" s="52">
        <v>8</v>
      </c>
      <c r="B15" s="74"/>
      <c r="C15" s="82"/>
      <c r="D15" s="82"/>
      <c r="E15" s="82"/>
      <c r="F15" s="83" t="s">
        <v>303</v>
      </c>
      <c r="G15" s="83">
        <f aca="true" t="shared" si="2" ref="G15:M15">SUM(G16,G22)</f>
        <v>0</v>
      </c>
      <c r="H15" s="83">
        <f t="shared" si="2"/>
        <v>156619</v>
      </c>
      <c r="I15" s="83">
        <f t="shared" si="2"/>
        <v>0</v>
      </c>
      <c r="J15" s="1088">
        <f t="shared" si="2"/>
        <v>210150</v>
      </c>
      <c r="K15" s="83">
        <f t="shared" si="2"/>
        <v>282503</v>
      </c>
      <c r="L15" s="83">
        <f>SUM(L16,L22)</f>
        <v>-66807</v>
      </c>
      <c r="M15" s="367">
        <f t="shared" si="2"/>
        <v>215696</v>
      </c>
    </row>
    <row r="16" spans="1:13" s="88" customFormat="1" ht="25.5" customHeight="1">
      <c r="A16" s="52">
        <v>9</v>
      </c>
      <c r="B16" s="84"/>
      <c r="C16" s="85"/>
      <c r="D16" s="75">
        <v>1</v>
      </c>
      <c r="E16" s="85"/>
      <c r="F16" s="86" t="s">
        <v>304</v>
      </c>
      <c r="G16" s="87">
        <f>SUM(G17:G19)</f>
        <v>0</v>
      </c>
      <c r="H16" s="87">
        <f>SUM(H17:H19)</f>
        <v>156619</v>
      </c>
      <c r="I16" s="87"/>
      <c r="J16" s="1089">
        <f>SUM(J17:J20)+J21</f>
        <v>210150</v>
      </c>
      <c r="K16" s="87">
        <f>SUM(K17:K20)+K21</f>
        <v>242203</v>
      </c>
      <c r="L16" s="87">
        <f>SUM(L17:L20)+L21</f>
        <v>-66807</v>
      </c>
      <c r="M16" s="368">
        <f>SUM(K16:L16)</f>
        <v>175396</v>
      </c>
    </row>
    <row r="17" spans="1:13" s="88" customFormat="1" ht="25.5" customHeight="1">
      <c r="A17" s="52">
        <v>10</v>
      </c>
      <c r="B17" s="84"/>
      <c r="C17" s="85"/>
      <c r="D17" s="75"/>
      <c r="E17" s="85"/>
      <c r="F17" s="89" t="s">
        <v>305</v>
      </c>
      <c r="G17" s="76"/>
      <c r="H17" s="76">
        <v>57784</v>
      </c>
      <c r="I17" s="76"/>
      <c r="J17" s="1089"/>
      <c r="K17" s="87"/>
      <c r="L17" s="87"/>
      <c r="M17" s="368"/>
    </row>
    <row r="18" spans="1:13" ht="16.5">
      <c r="A18" s="52">
        <v>11</v>
      </c>
      <c r="B18" s="74"/>
      <c r="C18" s="75"/>
      <c r="D18" s="75"/>
      <c r="E18" s="75"/>
      <c r="F18" s="89" t="s">
        <v>306</v>
      </c>
      <c r="G18" s="76"/>
      <c r="H18" s="76">
        <v>74835</v>
      </c>
      <c r="I18" s="76"/>
      <c r="J18" s="1086">
        <v>106150</v>
      </c>
      <c r="K18" s="76">
        <v>79478</v>
      </c>
      <c r="L18" s="76">
        <v>-64338</v>
      </c>
      <c r="M18" s="365">
        <f>SUM(K18:L18)</f>
        <v>15140</v>
      </c>
    </row>
    <row r="19" spans="1:13" ht="16.5">
      <c r="A19" s="52">
        <v>12</v>
      </c>
      <c r="B19" s="74"/>
      <c r="C19" s="75"/>
      <c r="D19" s="75"/>
      <c r="E19" s="75"/>
      <c r="F19" s="89" t="s">
        <v>307</v>
      </c>
      <c r="G19" s="76"/>
      <c r="H19" s="76">
        <v>24000</v>
      </c>
      <c r="I19" s="76"/>
      <c r="J19" s="1086">
        <v>24000</v>
      </c>
      <c r="K19" s="76">
        <v>12725</v>
      </c>
      <c r="L19" s="76">
        <v>-2469</v>
      </c>
      <c r="M19" s="365">
        <f>SUM(K19:L19)</f>
        <v>10256</v>
      </c>
    </row>
    <row r="20" spans="1:13" ht="16.5">
      <c r="A20" s="52">
        <v>13</v>
      </c>
      <c r="B20" s="74"/>
      <c r="C20" s="75"/>
      <c r="D20" s="75"/>
      <c r="E20" s="75"/>
      <c r="F20" s="172" t="s">
        <v>460</v>
      </c>
      <c r="G20" s="76"/>
      <c r="H20" s="76"/>
      <c r="I20" s="76"/>
      <c r="J20" s="1086">
        <v>80000</v>
      </c>
      <c r="K20" s="76">
        <v>0</v>
      </c>
      <c r="L20" s="76"/>
      <c r="M20" s="365">
        <f>SUM(K20:L20)</f>
        <v>0</v>
      </c>
    </row>
    <row r="21" spans="1:13" ht="16.5">
      <c r="A21" s="52">
        <v>14</v>
      </c>
      <c r="B21" s="74"/>
      <c r="C21" s="75"/>
      <c r="D21" s="75"/>
      <c r="E21" s="75"/>
      <c r="F21" s="172" t="s">
        <v>839</v>
      </c>
      <c r="G21" s="76"/>
      <c r="H21" s="76"/>
      <c r="I21" s="76"/>
      <c r="J21" s="1086"/>
      <c r="K21" s="76">
        <v>150000</v>
      </c>
      <c r="L21" s="76"/>
      <c r="M21" s="365">
        <f>SUM(K21:L21)</f>
        <v>150000</v>
      </c>
    </row>
    <row r="22" spans="1:13" s="88" customFormat="1" ht="25.5" customHeight="1">
      <c r="A22" s="52">
        <v>15</v>
      </c>
      <c r="B22" s="84"/>
      <c r="C22" s="85"/>
      <c r="D22" s="75">
        <v>2</v>
      </c>
      <c r="E22" s="85"/>
      <c r="F22" s="86" t="s">
        <v>308</v>
      </c>
      <c r="G22" s="87">
        <f aca="true" t="shared" si="3" ref="G22:M22">SUM(G23:G25)</f>
        <v>0</v>
      </c>
      <c r="H22" s="87">
        <f t="shared" si="3"/>
        <v>0</v>
      </c>
      <c r="I22" s="87">
        <f t="shared" si="3"/>
        <v>0</v>
      </c>
      <c r="J22" s="1089">
        <f t="shared" si="3"/>
        <v>0</v>
      </c>
      <c r="K22" s="76">
        <f t="shared" si="3"/>
        <v>40300</v>
      </c>
      <c r="L22" s="76">
        <f t="shared" si="3"/>
        <v>0</v>
      </c>
      <c r="M22" s="368">
        <f t="shared" si="3"/>
        <v>40300</v>
      </c>
    </row>
    <row r="23" spans="1:13" ht="17.25">
      <c r="A23" s="52">
        <v>16</v>
      </c>
      <c r="B23" s="74"/>
      <c r="C23" s="75"/>
      <c r="D23" s="85"/>
      <c r="E23" s="75"/>
      <c r="F23" s="89" t="s">
        <v>309</v>
      </c>
      <c r="G23" s="76"/>
      <c r="H23" s="76"/>
      <c r="I23" s="76"/>
      <c r="J23" s="1086"/>
      <c r="K23" s="76">
        <v>40300</v>
      </c>
      <c r="L23" s="76"/>
      <c r="M23" s="365">
        <f>SUM(K23:L23)</f>
        <v>40300</v>
      </c>
    </row>
    <row r="24" spans="1:13" ht="16.5">
      <c r="A24" s="52">
        <v>17</v>
      </c>
      <c r="B24" s="74"/>
      <c r="C24" s="75"/>
      <c r="D24" s="75"/>
      <c r="E24" s="75"/>
      <c r="F24" s="89" t="s">
        <v>310</v>
      </c>
      <c r="G24" s="76"/>
      <c r="H24" s="76"/>
      <c r="I24" s="76"/>
      <c r="J24" s="1086"/>
      <c r="K24" s="76"/>
      <c r="L24" s="76"/>
      <c r="M24" s="365">
        <f>SUM(K24:L24)</f>
        <v>0</v>
      </c>
    </row>
    <row r="25" spans="1:13" ht="16.5">
      <c r="A25" s="52">
        <v>18</v>
      </c>
      <c r="B25" s="74"/>
      <c r="C25" s="75"/>
      <c r="D25" s="75"/>
      <c r="E25" s="75"/>
      <c r="F25" s="89" t="s">
        <v>311</v>
      </c>
      <c r="G25" s="76"/>
      <c r="H25" s="76"/>
      <c r="I25" s="76"/>
      <c r="J25" s="1086"/>
      <c r="K25" s="76"/>
      <c r="L25" s="76"/>
      <c r="M25" s="365">
        <f>SUM(K25:L25)</f>
        <v>0</v>
      </c>
    </row>
    <row r="26" spans="1:13" s="57" customFormat="1" ht="25.5" customHeight="1">
      <c r="A26" s="52">
        <v>19</v>
      </c>
      <c r="B26" s="90"/>
      <c r="C26" s="91"/>
      <c r="D26" s="91"/>
      <c r="E26" s="91"/>
      <c r="F26" s="92" t="s">
        <v>312</v>
      </c>
      <c r="G26" s="92"/>
      <c r="H26" s="92">
        <v>100000</v>
      </c>
      <c r="I26" s="92">
        <v>0</v>
      </c>
      <c r="J26" s="1090">
        <v>100000</v>
      </c>
      <c r="K26" s="92">
        <v>100000</v>
      </c>
      <c r="L26" s="76"/>
      <c r="M26" s="775">
        <f>SUM(K26:L26)</f>
        <v>100000</v>
      </c>
    </row>
    <row r="27" spans="1:13" s="73" customFormat="1" ht="25.5" customHeight="1">
      <c r="A27" s="52">
        <v>20</v>
      </c>
      <c r="B27" s="74"/>
      <c r="C27" s="82"/>
      <c r="D27" s="75">
        <v>2</v>
      </c>
      <c r="E27" s="82"/>
      <c r="F27" s="83" t="s">
        <v>234</v>
      </c>
      <c r="G27" s="83">
        <f aca="true" t="shared" si="4" ref="G27:M27">SUM(G28:G30)</f>
        <v>3595563</v>
      </c>
      <c r="H27" s="83">
        <f t="shared" si="4"/>
        <v>3041509</v>
      </c>
      <c r="I27" s="83">
        <f t="shared" si="4"/>
        <v>4783412</v>
      </c>
      <c r="J27" s="1088">
        <f t="shared" si="4"/>
        <v>1471727</v>
      </c>
      <c r="K27" s="83">
        <f t="shared" si="4"/>
        <v>2462462</v>
      </c>
      <c r="L27" s="83">
        <f t="shared" si="4"/>
        <v>-962</v>
      </c>
      <c r="M27" s="367">
        <f t="shared" si="4"/>
        <v>2461500</v>
      </c>
    </row>
    <row r="28" spans="1:13" ht="17.25">
      <c r="A28" s="52">
        <v>21</v>
      </c>
      <c r="B28" s="74"/>
      <c r="C28" s="82"/>
      <c r="D28" s="75"/>
      <c r="E28" s="75">
        <v>1</v>
      </c>
      <c r="F28" s="77" t="s">
        <v>235</v>
      </c>
      <c r="G28" s="76">
        <v>3000675</v>
      </c>
      <c r="H28" s="76">
        <v>1712579</v>
      </c>
      <c r="I28" s="76">
        <v>4305427</v>
      </c>
      <c r="J28" s="1086">
        <v>1247177</v>
      </c>
      <c r="K28" s="76">
        <v>2066470</v>
      </c>
      <c r="L28" s="76">
        <v>9757</v>
      </c>
      <c r="M28" s="365">
        <f>SUM(K28:L28)</f>
        <v>2076227</v>
      </c>
    </row>
    <row r="29" spans="1:13" ht="17.25">
      <c r="A29" s="52">
        <v>22</v>
      </c>
      <c r="B29" s="74"/>
      <c r="C29" s="82"/>
      <c r="D29" s="75"/>
      <c r="E29" s="75">
        <v>2</v>
      </c>
      <c r="F29" s="77" t="s">
        <v>237</v>
      </c>
      <c r="G29" s="76">
        <v>36923</v>
      </c>
      <c r="H29" s="76">
        <v>748630</v>
      </c>
      <c r="I29" s="76">
        <v>35000</v>
      </c>
      <c r="J29" s="1086"/>
      <c r="K29" s="76">
        <v>45057</v>
      </c>
      <c r="L29" s="76">
        <v>-12520</v>
      </c>
      <c r="M29" s="365">
        <f>SUM(K29:L29)</f>
        <v>32537</v>
      </c>
    </row>
    <row r="30" spans="1:13" ht="17.25">
      <c r="A30" s="52">
        <v>23</v>
      </c>
      <c r="B30" s="74"/>
      <c r="C30" s="82"/>
      <c r="D30" s="75"/>
      <c r="E30" s="75">
        <v>3</v>
      </c>
      <c r="F30" s="77" t="s">
        <v>236</v>
      </c>
      <c r="G30" s="76">
        <v>557965</v>
      </c>
      <c r="H30" s="76">
        <v>580300</v>
      </c>
      <c r="I30" s="76">
        <v>442985</v>
      </c>
      <c r="J30" s="1086">
        <v>224550</v>
      </c>
      <c r="K30" s="76">
        <v>350935</v>
      </c>
      <c r="L30" s="76">
        <v>1801</v>
      </c>
      <c r="M30" s="365">
        <f>SUM(K30:L30)</f>
        <v>352736</v>
      </c>
    </row>
    <row r="31" spans="1:13" s="73" customFormat="1" ht="30" customHeight="1">
      <c r="A31" s="52">
        <v>24</v>
      </c>
      <c r="B31" s="78" t="s">
        <v>302</v>
      </c>
      <c r="C31" s="79"/>
      <c r="D31" s="80"/>
      <c r="E31" s="79"/>
      <c r="F31" s="81" t="s">
        <v>313</v>
      </c>
      <c r="G31" s="81">
        <f aca="true" t="shared" si="5" ref="G31:M31">SUM(G32:G33)</f>
        <v>0</v>
      </c>
      <c r="H31" s="81">
        <f t="shared" si="5"/>
        <v>0</v>
      </c>
      <c r="I31" s="81">
        <f t="shared" si="5"/>
        <v>42</v>
      </c>
      <c r="J31" s="1087">
        <f t="shared" si="5"/>
        <v>0</v>
      </c>
      <c r="K31" s="81">
        <f t="shared" si="5"/>
        <v>0</v>
      </c>
      <c r="L31" s="81">
        <f t="shared" si="5"/>
        <v>0</v>
      </c>
      <c r="M31" s="366">
        <f t="shared" si="5"/>
        <v>0</v>
      </c>
    </row>
    <row r="32" spans="1:13" ht="16.5">
      <c r="A32" s="52">
        <v>25</v>
      </c>
      <c r="B32" s="74"/>
      <c r="C32" s="75"/>
      <c r="D32" s="75">
        <v>1</v>
      </c>
      <c r="E32" s="75"/>
      <c r="F32" s="93" t="s">
        <v>70</v>
      </c>
      <c r="G32" s="76"/>
      <c r="H32" s="76"/>
      <c r="I32" s="76">
        <v>42</v>
      </c>
      <c r="J32" s="1086"/>
      <c r="K32" s="76"/>
      <c r="L32" s="76"/>
      <c r="M32" s="365"/>
    </row>
    <row r="33" spans="1:13" s="98" customFormat="1" ht="24" customHeight="1" thickBot="1">
      <c r="A33" s="52">
        <v>26</v>
      </c>
      <c r="B33" s="94"/>
      <c r="C33" s="95"/>
      <c r="D33" s="95">
        <v>2</v>
      </c>
      <c r="E33" s="95"/>
      <c r="F33" s="96" t="s">
        <v>234</v>
      </c>
      <c r="G33" s="97"/>
      <c r="H33" s="97"/>
      <c r="I33" s="97"/>
      <c r="J33" s="1091"/>
      <c r="K33" s="97"/>
      <c r="L33" s="97"/>
      <c r="M33" s="369"/>
    </row>
    <row r="34" spans="1:13" s="92" customFormat="1" ht="39.75" customHeight="1" thickBot="1">
      <c r="A34" s="52">
        <v>27</v>
      </c>
      <c r="B34" s="99"/>
      <c r="C34" s="100"/>
      <c r="D34" s="101"/>
      <c r="E34" s="100"/>
      <c r="F34" s="102" t="s">
        <v>314</v>
      </c>
      <c r="G34" s="102">
        <f aca="true" t="shared" si="6" ref="G34:M34">SUM(G8,G13,G31)</f>
        <v>14634956</v>
      </c>
      <c r="H34" s="102">
        <f t="shared" si="6"/>
        <v>13897044</v>
      </c>
      <c r="I34" s="102">
        <f t="shared" si="6"/>
        <v>15796715</v>
      </c>
      <c r="J34" s="1092">
        <f t="shared" si="6"/>
        <v>12184353</v>
      </c>
      <c r="K34" s="102">
        <f>SUM(K8,K13,K31)</f>
        <v>14909673</v>
      </c>
      <c r="L34" s="102">
        <f>SUM(L8,L13,L31)</f>
        <v>26309</v>
      </c>
      <c r="M34" s="370">
        <f t="shared" si="6"/>
        <v>14935982</v>
      </c>
    </row>
    <row r="35" spans="1:13" s="55" customFormat="1" ht="30" customHeight="1">
      <c r="A35" s="52">
        <v>28</v>
      </c>
      <c r="B35" s="74" t="s">
        <v>302</v>
      </c>
      <c r="C35" s="75"/>
      <c r="D35" s="75"/>
      <c r="E35" s="75"/>
      <c r="F35" s="83" t="s">
        <v>315</v>
      </c>
      <c r="G35" s="83">
        <f aca="true" t="shared" si="7" ref="G35:M35">SUM(G39:G40,G36:G37)</f>
        <v>1740134</v>
      </c>
      <c r="H35" s="83">
        <f t="shared" si="7"/>
        <v>51734</v>
      </c>
      <c r="I35" s="83">
        <f t="shared" si="7"/>
        <v>127700</v>
      </c>
      <c r="J35" s="1088">
        <f t="shared" si="7"/>
        <v>172431</v>
      </c>
      <c r="K35" s="83">
        <f t="shared" si="7"/>
        <v>172431</v>
      </c>
      <c r="L35" s="83">
        <f t="shared" si="7"/>
        <v>0</v>
      </c>
      <c r="M35" s="367">
        <f t="shared" si="7"/>
        <v>172431</v>
      </c>
    </row>
    <row r="36" spans="1:13" s="55" customFormat="1" ht="16.5">
      <c r="A36" s="52">
        <v>29</v>
      </c>
      <c r="B36" s="74"/>
      <c r="C36" s="75"/>
      <c r="D36" s="75">
        <v>1</v>
      </c>
      <c r="E36" s="75"/>
      <c r="F36" s="103" t="s">
        <v>316</v>
      </c>
      <c r="G36" s="103"/>
      <c r="H36" s="103"/>
      <c r="I36" s="103"/>
      <c r="J36" s="1093"/>
      <c r="K36" s="103"/>
      <c r="L36" s="103"/>
      <c r="M36" s="371"/>
    </row>
    <row r="37" spans="1:13" s="55" customFormat="1" ht="16.5">
      <c r="A37" s="52">
        <v>30</v>
      </c>
      <c r="B37" s="74"/>
      <c r="C37" s="75"/>
      <c r="D37" s="75">
        <v>2</v>
      </c>
      <c r="E37" s="75"/>
      <c r="F37" s="103" t="s">
        <v>382</v>
      </c>
      <c r="G37" s="103"/>
      <c r="H37" s="103"/>
      <c r="I37" s="103">
        <v>100917</v>
      </c>
      <c r="J37" s="1093">
        <v>85309</v>
      </c>
      <c r="K37" s="103">
        <v>85309</v>
      </c>
      <c r="L37" s="103"/>
      <c r="M37" s="371">
        <f>SUM(K37:L37)</f>
        <v>85309</v>
      </c>
    </row>
    <row r="38" spans="1:13" ht="16.5">
      <c r="A38" s="52">
        <v>31</v>
      </c>
      <c r="B38" s="74"/>
      <c r="C38" s="75"/>
      <c r="D38" s="75">
        <v>3</v>
      </c>
      <c r="E38" s="75"/>
      <c r="F38" s="103" t="s">
        <v>317</v>
      </c>
      <c r="G38" s="76"/>
      <c r="H38" s="76"/>
      <c r="I38" s="76"/>
      <c r="J38" s="1086"/>
      <c r="K38" s="76"/>
      <c r="L38" s="76"/>
      <c r="M38" s="371"/>
    </row>
    <row r="39" spans="1:13" ht="16.5">
      <c r="A39" s="52">
        <v>32</v>
      </c>
      <c r="B39" s="74"/>
      <c r="C39" s="75"/>
      <c r="D39" s="75"/>
      <c r="E39" s="75"/>
      <c r="F39" s="104" t="s">
        <v>318</v>
      </c>
      <c r="G39" s="76">
        <v>1740134</v>
      </c>
      <c r="H39" s="76">
        <v>51734</v>
      </c>
      <c r="I39" s="76">
        <v>26783</v>
      </c>
      <c r="J39" s="1086">
        <v>87122</v>
      </c>
      <c r="K39" s="76">
        <v>87122</v>
      </c>
      <c r="L39" s="76"/>
      <c r="M39" s="371">
        <f>SUM(K39:L39)</f>
        <v>87122</v>
      </c>
    </row>
    <row r="40" spans="1:13" s="98" customFormat="1" ht="18" customHeight="1" thickBot="1">
      <c r="A40" s="52">
        <v>33</v>
      </c>
      <c r="B40" s="94"/>
      <c r="C40" s="95"/>
      <c r="D40" s="95"/>
      <c r="E40" s="95"/>
      <c r="F40" s="105" t="s">
        <v>319</v>
      </c>
      <c r="G40" s="97"/>
      <c r="H40" s="97"/>
      <c r="I40" s="97"/>
      <c r="J40" s="1091"/>
      <c r="K40" s="97"/>
      <c r="L40" s="97"/>
      <c r="M40" s="369"/>
    </row>
    <row r="41" spans="1:13" s="92" customFormat="1" ht="39.75" customHeight="1" thickBot="1">
      <c r="A41" s="52">
        <v>34</v>
      </c>
      <c r="B41" s="99"/>
      <c r="C41" s="100"/>
      <c r="D41" s="101"/>
      <c r="E41" s="100"/>
      <c r="F41" s="102" t="s">
        <v>320</v>
      </c>
      <c r="G41" s="102">
        <f aca="true" t="shared" si="8" ref="G41:M41">SUM(G34:G35)</f>
        <v>16375090</v>
      </c>
      <c r="H41" s="102">
        <f t="shared" si="8"/>
        <v>13948778</v>
      </c>
      <c r="I41" s="102">
        <f t="shared" si="8"/>
        <v>15924415</v>
      </c>
      <c r="J41" s="1092">
        <f t="shared" si="8"/>
        <v>12356784</v>
      </c>
      <c r="K41" s="102">
        <f t="shared" si="8"/>
        <v>15082104</v>
      </c>
      <c r="L41" s="102">
        <f t="shared" si="8"/>
        <v>26309</v>
      </c>
      <c r="M41" s="370">
        <f t="shared" si="8"/>
        <v>15108413</v>
      </c>
    </row>
    <row r="42" spans="2:13" ht="16.5">
      <c r="B42" s="106"/>
      <c r="C42" s="75"/>
      <c r="D42" s="75"/>
      <c r="E42" s="75"/>
      <c r="F42" s="76"/>
      <c r="G42" s="76"/>
      <c r="H42" s="76"/>
      <c r="I42" s="76"/>
      <c r="J42" s="76"/>
      <c r="K42" s="76"/>
      <c r="L42" s="76"/>
      <c r="M42" s="76"/>
    </row>
    <row r="43" spans="2:9" ht="16.5">
      <c r="B43" s="106"/>
      <c r="C43" s="75"/>
      <c r="D43" s="75"/>
      <c r="E43" s="75"/>
      <c r="F43" s="76"/>
      <c r="G43" s="76"/>
      <c r="H43" s="76"/>
      <c r="I43" s="76"/>
    </row>
    <row r="44" spans="2:9" ht="16.5">
      <c r="B44" s="106"/>
      <c r="C44" s="75"/>
      <c r="D44" s="75"/>
      <c r="E44" s="75"/>
      <c r="F44" s="76"/>
      <c r="G44" s="76"/>
      <c r="H44" s="76"/>
      <c r="I44" s="76"/>
    </row>
    <row r="45" spans="2:9" ht="16.5">
      <c r="B45" s="106"/>
      <c r="C45" s="75"/>
      <c r="D45" s="75"/>
      <c r="E45" s="75"/>
      <c r="F45" s="76"/>
      <c r="G45" s="76"/>
      <c r="H45" s="76"/>
      <c r="I45" s="76"/>
    </row>
    <row r="46" spans="2:9" ht="17.25">
      <c r="B46" s="106"/>
      <c r="C46" s="82"/>
      <c r="D46" s="75"/>
      <c r="E46" s="82"/>
      <c r="F46" s="83"/>
      <c r="G46" s="83"/>
      <c r="H46" s="83"/>
      <c r="I46" s="83"/>
    </row>
    <row r="47" spans="2:9" ht="16.5">
      <c r="B47" s="106"/>
      <c r="C47" s="75"/>
      <c r="D47" s="75"/>
      <c r="E47" s="75"/>
      <c r="F47" s="76"/>
      <c r="G47" s="76"/>
      <c r="H47" s="76"/>
      <c r="I47" s="76"/>
    </row>
    <row r="48" spans="2:9" ht="16.5">
      <c r="B48" s="106"/>
      <c r="C48" s="75"/>
      <c r="D48" s="75"/>
      <c r="E48" s="75"/>
      <c r="F48" s="76"/>
      <c r="G48" s="76"/>
      <c r="H48" s="76"/>
      <c r="I48" s="76"/>
    </row>
    <row r="57" spans="1:5" s="73" customFormat="1" ht="17.25">
      <c r="A57" s="59"/>
      <c r="B57" s="107"/>
      <c r="C57" s="108"/>
      <c r="D57" s="109"/>
      <c r="E57" s="108"/>
    </row>
    <row r="62" spans="1:5" s="73" customFormat="1" ht="17.25">
      <c r="A62" s="59"/>
      <c r="B62" s="107"/>
      <c r="C62" s="108"/>
      <c r="D62" s="109"/>
      <c r="E62" s="108"/>
    </row>
    <row r="64" spans="1:5" s="73" customFormat="1" ht="17.25">
      <c r="A64" s="59"/>
      <c r="B64" s="107"/>
      <c r="C64" s="108"/>
      <c r="D64" s="109"/>
      <c r="E64" s="108"/>
    </row>
    <row r="71" ht="16.5">
      <c r="F71" s="76"/>
    </row>
    <row r="72" ht="16.5">
      <c r="F72" s="76"/>
    </row>
    <row r="73" ht="16.5">
      <c r="F73" s="76"/>
    </row>
    <row r="74" ht="16.5">
      <c r="F74" s="76"/>
    </row>
    <row r="75" ht="16.5">
      <c r="F75" s="76"/>
    </row>
    <row r="76" ht="16.5">
      <c r="F76" s="76"/>
    </row>
    <row r="77" ht="16.5">
      <c r="F77" s="76"/>
    </row>
  </sheetData>
  <sheetProtection/>
  <mergeCells count="5">
    <mergeCell ref="B1:F1"/>
    <mergeCell ref="L5:M5"/>
    <mergeCell ref="B2:M2"/>
    <mergeCell ref="B3:M3"/>
    <mergeCell ref="B4:M4"/>
  </mergeCells>
  <printOptions horizontalCentered="1"/>
  <pageMargins left="0.1968503937007874" right="0.1968503937007874" top="0.984251968503937" bottom="0.5905511811023623" header="0.5118110236220472" footer="0.5118110236220472"/>
  <pageSetup horizontalDpi="600" verticalDpi="600" orientation="portrait" paperSize="9" scale="60"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dimension ref="A1:Q265"/>
  <sheetViews>
    <sheetView view="pageBreakPreview" zoomScaleSheetLayoutView="100" workbookViewId="0" topLeftCell="A1">
      <selection activeCell="B1" sqref="B1:D1"/>
    </sheetView>
  </sheetViews>
  <sheetFormatPr defaultColWidth="9.00390625" defaultRowHeight="12.75"/>
  <cols>
    <col min="1" max="1" width="3.75390625" style="1101" customWidth="1"/>
    <col min="2" max="2" width="4.125" style="1094" customWidth="1"/>
    <col min="3" max="3" width="5.875" style="1094" bestFit="1" customWidth="1"/>
    <col min="4" max="4" width="50.75390625" style="1094" customWidth="1"/>
    <col min="5" max="5" width="10.00390625" style="1094" customWidth="1"/>
    <col min="6" max="6" width="14.00390625" style="1094" bestFit="1" customWidth="1"/>
    <col min="7" max="7" width="11.75390625" style="1094" customWidth="1"/>
    <col min="8" max="8" width="12.375" style="1094" bestFit="1" customWidth="1"/>
    <col min="9" max="11" width="12.75390625" style="1094" customWidth="1"/>
    <col min="12" max="12" width="9.875" style="1094" bestFit="1" customWidth="1"/>
    <col min="13" max="13" width="12.75390625" style="1095" customWidth="1"/>
    <col min="14" max="14" width="12.75390625" style="1094" customWidth="1"/>
    <col min="15" max="16384" width="9.125" style="1094" customWidth="1"/>
  </cols>
  <sheetData>
    <row r="1" spans="1:15" ht="15" customHeight="1">
      <c r="A1" s="856"/>
      <c r="B1" s="1525" t="s">
        <v>1380</v>
      </c>
      <c r="C1" s="1525"/>
      <c r="D1" s="1525"/>
      <c r="E1" s="857"/>
      <c r="F1" s="857"/>
      <c r="G1" s="857"/>
      <c r="H1" s="857"/>
      <c r="I1" s="857"/>
      <c r="J1" s="857"/>
      <c r="K1" s="857"/>
      <c r="L1" s="857"/>
      <c r="M1" s="858"/>
      <c r="N1" s="857"/>
      <c r="O1" s="857"/>
    </row>
    <row r="2" spans="1:15" ht="15">
      <c r="A2" s="856"/>
      <c r="B2" s="1526" t="s">
        <v>864</v>
      </c>
      <c r="C2" s="1526"/>
      <c r="D2" s="1526"/>
      <c r="E2" s="1526"/>
      <c r="F2" s="1526"/>
      <c r="G2" s="1526"/>
      <c r="H2" s="1526"/>
      <c r="I2" s="1526"/>
      <c r="J2" s="1526"/>
      <c r="K2" s="1526"/>
      <c r="L2" s="1526"/>
      <c r="M2" s="1526"/>
      <c r="N2" s="1526"/>
      <c r="O2" s="857"/>
    </row>
    <row r="3" spans="1:15" ht="15">
      <c r="A3" s="856"/>
      <c r="B3" s="1526" t="s">
        <v>1191</v>
      </c>
      <c r="C3" s="1526"/>
      <c r="D3" s="1526"/>
      <c r="E3" s="1526"/>
      <c r="F3" s="1526"/>
      <c r="G3" s="1526"/>
      <c r="H3" s="1526"/>
      <c r="I3" s="1526"/>
      <c r="J3" s="1526"/>
      <c r="K3" s="1526"/>
      <c r="L3" s="1526"/>
      <c r="M3" s="1526"/>
      <c r="N3" s="1526"/>
      <c r="O3" s="857"/>
    </row>
    <row r="4" spans="1:15" ht="15">
      <c r="A4" s="856"/>
      <c r="B4" s="854"/>
      <c r="C4" s="857"/>
      <c r="D4" s="857"/>
      <c r="E4" s="859"/>
      <c r="F4" s="859"/>
      <c r="G4" s="859"/>
      <c r="H4" s="859"/>
      <c r="I4" s="859"/>
      <c r="J4" s="859"/>
      <c r="K4" s="857"/>
      <c r="L4" s="857"/>
      <c r="M4" s="1527" t="s">
        <v>0</v>
      </c>
      <c r="N4" s="1527"/>
      <c r="O4" s="857"/>
    </row>
    <row r="5" spans="1:14" s="860" customFormat="1" ht="15" thickBot="1">
      <c r="A5" s="856"/>
      <c r="B5" s="860" t="s">
        <v>1</v>
      </c>
      <c r="C5" s="860" t="s">
        <v>3</v>
      </c>
      <c r="D5" s="860" t="s">
        <v>2</v>
      </c>
      <c r="E5" s="151" t="s">
        <v>4</v>
      </c>
      <c r="F5" s="151" t="s">
        <v>5</v>
      </c>
      <c r="G5" s="151" t="s">
        <v>18</v>
      </c>
      <c r="H5" s="151" t="s">
        <v>19</v>
      </c>
      <c r="I5" s="151" t="s">
        <v>20</v>
      </c>
      <c r="J5" s="151" t="s">
        <v>67</v>
      </c>
      <c r="K5" s="860" t="s">
        <v>42</v>
      </c>
      <c r="L5" s="860" t="s">
        <v>26</v>
      </c>
      <c r="M5" s="861" t="s">
        <v>68</v>
      </c>
      <c r="N5" s="860" t="s">
        <v>69</v>
      </c>
    </row>
    <row r="6" spans="1:14" s="854" customFormat="1" ht="30" customHeight="1">
      <c r="A6" s="856"/>
      <c r="B6" s="1528" t="s">
        <v>21</v>
      </c>
      <c r="C6" s="1530" t="s">
        <v>22</v>
      </c>
      <c r="D6" s="1532" t="s">
        <v>6</v>
      </c>
      <c r="E6" s="1534" t="s">
        <v>215</v>
      </c>
      <c r="F6" s="1534"/>
      <c r="G6" s="1534"/>
      <c r="H6" s="1519" t="s">
        <v>216</v>
      </c>
      <c r="I6" s="1519"/>
      <c r="J6" s="1519"/>
      <c r="K6" s="1519" t="s">
        <v>865</v>
      </c>
      <c r="L6" s="1519" t="s">
        <v>866</v>
      </c>
      <c r="M6" s="1519"/>
      <c r="N6" s="1520" t="s">
        <v>867</v>
      </c>
    </row>
    <row r="7" spans="1:15" ht="75.75" thickBot="1">
      <c r="A7" s="856"/>
      <c r="B7" s="1529"/>
      <c r="C7" s="1531"/>
      <c r="D7" s="1533"/>
      <c r="E7" s="120" t="s">
        <v>217</v>
      </c>
      <c r="F7" s="120" t="s">
        <v>868</v>
      </c>
      <c r="G7" s="120" t="s">
        <v>869</v>
      </c>
      <c r="H7" s="120" t="s">
        <v>870</v>
      </c>
      <c r="I7" s="120" t="s">
        <v>871</v>
      </c>
      <c r="J7" s="120" t="s">
        <v>872</v>
      </c>
      <c r="K7" s="1535"/>
      <c r="L7" s="120" t="s">
        <v>202</v>
      </c>
      <c r="M7" s="862" t="s">
        <v>873</v>
      </c>
      <c r="N7" s="1521"/>
      <c r="O7" s="857"/>
    </row>
    <row r="8" spans="1:14" s="869" customFormat="1" ht="22.5" customHeight="1">
      <c r="A8" s="863">
        <v>1</v>
      </c>
      <c r="B8" s="864">
        <v>1</v>
      </c>
      <c r="C8" s="865"/>
      <c r="D8" s="1339" t="s">
        <v>874</v>
      </c>
      <c r="E8" s="866"/>
      <c r="F8" s="866"/>
      <c r="G8" s="866"/>
      <c r="H8" s="866"/>
      <c r="I8" s="866"/>
      <c r="J8" s="866"/>
      <c r="K8" s="866"/>
      <c r="L8" s="866"/>
      <c r="M8" s="867"/>
      <c r="N8" s="868"/>
    </row>
    <row r="9" spans="1:15" ht="18" customHeight="1">
      <c r="A9" s="863">
        <v>2</v>
      </c>
      <c r="B9" s="870"/>
      <c r="C9" s="871"/>
      <c r="D9" s="872" t="s">
        <v>603</v>
      </c>
      <c r="E9" s="873">
        <v>7434</v>
      </c>
      <c r="F9" s="874"/>
      <c r="G9" s="874"/>
      <c r="H9" s="874"/>
      <c r="I9" s="874"/>
      <c r="J9" s="874"/>
      <c r="K9" s="874"/>
      <c r="L9" s="873">
        <v>162251</v>
      </c>
      <c r="M9" s="874">
        <v>129758</v>
      </c>
      <c r="N9" s="875">
        <f>SUM(E9:L9)</f>
        <v>169685</v>
      </c>
      <c r="O9" s="857"/>
    </row>
    <row r="10" spans="1:15" ht="18" customHeight="1">
      <c r="A10" s="863">
        <v>3</v>
      </c>
      <c r="B10" s="870"/>
      <c r="C10" s="871"/>
      <c r="D10" s="872" t="s">
        <v>1109</v>
      </c>
      <c r="E10" s="873">
        <v>7434</v>
      </c>
      <c r="F10" s="874"/>
      <c r="G10" s="874"/>
      <c r="H10" s="874"/>
      <c r="I10" s="874"/>
      <c r="J10" s="874"/>
      <c r="K10" s="873">
        <v>11476</v>
      </c>
      <c r="L10" s="873">
        <v>164064</v>
      </c>
      <c r="M10" s="874">
        <v>129758</v>
      </c>
      <c r="N10" s="875">
        <f>SUM(E10:L10)</f>
        <v>182974</v>
      </c>
      <c r="O10" s="857"/>
    </row>
    <row r="11" spans="1:15" s="1095" customFormat="1" ht="15">
      <c r="A11" s="863">
        <v>4</v>
      </c>
      <c r="B11" s="876"/>
      <c r="C11" s="877"/>
      <c r="D11" s="878" t="s">
        <v>1200</v>
      </c>
      <c r="E11" s="879"/>
      <c r="F11" s="879"/>
      <c r="G11" s="879"/>
      <c r="H11" s="879"/>
      <c r="I11" s="879"/>
      <c r="J11" s="879"/>
      <c r="K11" s="879"/>
      <c r="L11" s="879">
        <v>68</v>
      </c>
      <c r="M11" s="879"/>
      <c r="N11" s="880">
        <f>SUM(E11:L11)</f>
        <v>68</v>
      </c>
      <c r="O11" s="858"/>
    </row>
    <row r="12" spans="1:15" s="1095" customFormat="1" ht="15">
      <c r="A12" s="863">
        <v>5</v>
      </c>
      <c r="B12" s="876"/>
      <c r="C12" s="877"/>
      <c r="D12" s="878" t="s">
        <v>1331</v>
      </c>
      <c r="E12" s="879"/>
      <c r="F12" s="879"/>
      <c r="G12" s="879"/>
      <c r="H12" s="879"/>
      <c r="I12" s="879"/>
      <c r="J12" s="879"/>
      <c r="K12" s="879"/>
      <c r="L12" s="879">
        <v>6108</v>
      </c>
      <c r="M12" s="879"/>
      <c r="N12" s="880">
        <f>SUM(E12:L12)</f>
        <v>6108</v>
      </c>
      <c r="O12" s="858"/>
    </row>
    <row r="13" spans="1:15" s="1095" customFormat="1" ht="15">
      <c r="A13" s="863">
        <v>6</v>
      </c>
      <c r="B13" s="876"/>
      <c r="C13" s="877"/>
      <c r="D13" s="878" t="s">
        <v>1358</v>
      </c>
      <c r="E13" s="879"/>
      <c r="F13" s="879"/>
      <c r="G13" s="879"/>
      <c r="H13" s="879"/>
      <c r="I13" s="879"/>
      <c r="J13" s="879"/>
      <c r="K13" s="879"/>
      <c r="L13" s="879">
        <v>-70</v>
      </c>
      <c r="M13" s="879"/>
      <c r="N13" s="880">
        <f>SUM(E13:L13)</f>
        <v>-70</v>
      </c>
      <c r="O13" s="858"/>
    </row>
    <row r="14" spans="1:15" s="1096" customFormat="1" ht="18" customHeight="1">
      <c r="A14" s="863">
        <v>7</v>
      </c>
      <c r="B14" s="881"/>
      <c r="C14" s="882"/>
      <c r="D14" s="883" t="s">
        <v>1192</v>
      </c>
      <c r="E14" s="884">
        <f>SUM(E10:E13)</f>
        <v>7434</v>
      </c>
      <c r="F14" s="884">
        <f aca="true" t="shared" si="0" ref="F14:N14">SUM(F10:F13)</f>
        <v>0</v>
      </c>
      <c r="G14" s="884">
        <f t="shared" si="0"/>
        <v>0</v>
      </c>
      <c r="H14" s="884">
        <f t="shared" si="0"/>
        <v>0</v>
      </c>
      <c r="I14" s="884">
        <f t="shared" si="0"/>
        <v>0</v>
      </c>
      <c r="J14" s="884">
        <f t="shared" si="0"/>
        <v>0</v>
      </c>
      <c r="K14" s="884">
        <f t="shared" si="0"/>
        <v>11476</v>
      </c>
      <c r="L14" s="884">
        <f t="shared" si="0"/>
        <v>170170</v>
      </c>
      <c r="M14" s="884">
        <f t="shared" si="0"/>
        <v>129758</v>
      </c>
      <c r="N14" s="891">
        <f t="shared" si="0"/>
        <v>189080</v>
      </c>
      <c r="O14" s="887"/>
    </row>
    <row r="15" spans="1:14" s="26" customFormat="1" ht="18" customHeight="1">
      <c r="A15" s="863">
        <v>8</v>
      </c>
      <c r="B15" s="888"/>
      <c r="C15" s="889">
        <v>1</v>
      </c>
      <c r="D15" s="890" t="s">
        <v>218</v>
      </c>
      <c r="E15" s="859"/>
      <c r="F15" s="859"/>
      <c r="G15" s="859"/>
      <c r="H15" s="859"/>
      <c r="I15" s="859"/>
      <c r="J15" s="859"/>
      <c r="K15" s="859"/>
      <c r="L15" s="859"/>
      <c r="M15" s="879"/>
      <c r="N15" s="891"/>
    </row>
    <row r="16" spans="1:14" s="26" customFormat="1" ht="18" customHeight="1">
      <c r="A16" s="863">
        <v>9</v>
      </c>
      <c r="B16" s="888"/>
      <c r="C16" s="889"/>
      <c r="D16" s="890" t="s">
        <v>603</v>
      </c>
      <c r="E16" s="27"/>
      <c r="F16" s="27"/>
      <c r="G16" s="27"/>
      <c r="H16" s="27"/>
      <c r="I16" s="27"/>
      <c r="J16" s="27"/>
      <c r="K16" s="27"/>
      <c r="L16" s="27"/>
      <c r="M16" s="892"/>
      <c r="N16" s="893">
        <f>SUM(E16:L16)</f>
        <v>0</v>
      </c>
    </row>
    <row r="17" spans="1:14" s="26" customFormat="1" ht="15">
      <c r="A17" s="863">
        <v>10</v>
      </c>
      <c r="B17" s="888"/>
      <c r="C17" s="889"/>
      <c r="D17" s="890" t="s">
        <v>1109</v>
      </c>
      <c r="E17" s="27"/>
      <c r="F17" s="27"/>
      <c r="G17" s="27"/>
      <c r="H17" s="27"/>
      <c r="I17" s="27"/>
      <c r="J17" s="27"/>
      <c r="K17" s="27"/>
      <c r="L17" s="27"/>
      <c r="M17" s="892"/>
      <c r="N17" s="893">
        <f>SUM(E17:L17)</f>
        <v>0</v>
      </c>
    </row>
    <row r="18" spans="1:14" s="373" customFormat="1" ht="15">
      <c r="A18" s="863">
        <v>11</v>
      </c>
      <c r="B18" s="894"/>
      <c r="C18" s="895"/>
      <c r="D18" s="896" t="s">
        <v>604</v>
      </c>
      <c r="E18" s="892"/>
      <c r="F18" s="892"/>
      <c r="G18" s="892"/>
      <c r="H18" s="892"/>
      <c r="I18" s="892"/>
      <c r="J18" s="892"/>
      <c r="K18" s="892"/>
      <c r="L18" s="892"/>
      <c r="M18" s="892"/>
      <c r="N18" s="897">
        <f>SUM(E18:L18)</f>
        <v>0</v>
      </c>
    </row>
    <row r="19" spans="1:14" s="372" customFormat="1" ht="18" customHeight="1">
      <c r="A19" s="863">
        <v>12</v>
      </c>
      <c r="B19" s="898"/>
      <c r="C19" s="899"/>
      <c r="D19" s="900" t="s">
        <v>1192</v>
      </c>
      <c r="E19" s="901">
        <f>SUM(E17:E18)</f>
        <v>0</v>
      </c>
      <c r="F19" s="901">
        <f aca="true" t="shared" si="1" ref="F19:M19">SUM(F17:F18)</f>
        <v>0</v>
      </c>
      <c r="G19" s="901">
        <f t="shared" si="1"/>
        <v>0</v>
      </c>
      <c r="H19" s="901">
        <f t="shared" si="1"/>
        <v>0</v>
      </c>
      <c r="I19" s="901">
        <f t="shared" si="1"/>
        <v>0</v>
      </c>
      <c r="J19" s="901">
        <f t="shared" si="1"/>
        <v>0</v>
      </c>
      <c r="K19" s="901">
        <f t="shared" si="1"/>
        <v>0</v>
      </c>
      <c r="L19" s="901">
        <f t="shared" si="1"/>
        <v>0</v>
      </c>
      <c r="M19" s="902">
        <f t="shared" si="1"/>
        <v>0</v>
      </c>
      <c r="N19" s="903">
        <f>SUM(E19:L19)</f>
        <v>0</v>
      </c>
    </row>
    <row r="20" spans="1:14" s="869" customFormat="1" ht="22.5" customHeight="1">
      <c r="A20" s="863">
        <v>13</v>
      </c>
      <c r="B20" s="904">
        <v>2</v>
      </c>
      <c r="C20" s="905"/>
      <c r="D20" s="1340" t="s">
        <v>875</v>
      </c>
      <c r="E20" s="27"/>
      <c r="F20" s="27"/>
      <c r="G20" s="27"/>
      <c r="H20" s="27"/>
      <c r="I20" s="27"/>
      <c r="J20" s="27"/>
      <c r="K20" s="27"/>
      <c r="L20" s="27"/>
      <c r="M20" s="892"/>
      <c r="N20" s="903"/>
    </row>
    <row r="21" spans="1:15" ht="18" customHeight="1">
      <c r="A21" s="863">
        <v>14</v>
      </c>
      <c r="B21" s="870"/>
      <c r="C21" s="871"/>
      <c r="D21" s="872" t="s">
        <v>603</v>
      </c>
      <c r="E21" s="873">
        <v>16659</v>
      </c>
      <c r="F21" s="874"/>
      <c r="G21" s="874"/>
      <c r="H21" s="874"/>
      <c r="I21" s="874"/>
      <c r="J21" s="874"/>
      <c r="K21" s="874"/>
      <c r="L21" s="873">
        <v>285125</v>
      </c>
      <c r="M21" s="874">
        <v>238875</v>
      </c>
      <c r="N21" s="875">
        <f>SUM(E21:L21)</f>
        <v>301784</v>
      </c>
      <c r="O21" s="857"/>
    </row>
    <row r="22" spans="1:15" ht="15">
      <c r="A22" s="863">
        <v>15</v>
      </c>
      <c r="B22" s="870"/>
      <c r="C22" s="871"/>
      <c r="D22" s="872" t="s">
        <v>1109</v>
      </c>
      <c r="E22" s="873">
        <v>16659</v>
      </c>
      <c r="F22" s="874"/>
      <c r="G22" s="874"/>
      <c r="H22" s="874"/>
      <c r="I22" s="874"/>
      <c r="J22" s="874"/>
      <c r="K22" s="873">
        <v>6855</v>
      </c>
      <c r="L22" s="873">
        <v>291721</v>
      </c>
      <c r="M22" s="874">
        <v>238875</v>
      </c>
      <c r="N22" s="875">
        <f>SUM(E22:L22)</f>
        <v>315235</v>
      </c>
      <c r="O22" s="857"/>
    </row>
    <row r="23" spans="1:15" s="1095" customFormat="1" ht="15">
      <c r="A23" s="863">
        <v>16</v>
      </c>
      <c r="B23" s="876"/>
      <c r="C23" s="877"/>
      <c r="D23" s="878" t="s">
        <v>1200</v>
      </c>
      <c r="E23" s="879"/>
      <c r="F23" s="879"/>
      <c r="G23" s="879"/>
      <c r="H23" s="879"/>
      <c r="I23" s="879"/>
      <c r="J23" s="879"/>
      <c r="K23" s="879"/>
      <c r="L23" s="879">
        <v>77</v>
      </c>
      <c r="M23" s="879"/>
      <c r="N23" s="880">
        <f>SUM(E23:L23)</f>
        <v>77</v>
      </c>
      <c r="O23" s="858"/>
    </row>
    <row r="24" spans="1:15" s="1095" customFormat="1" ht="15">
      <c r="A24" s="863">
        <v>17</v>
      </c>
      <c r="B24" s="876"/>
      <c r="C24" s="877"/>
      <c r="D24" s="878" t="s">
        <v>1331</v>
      </c>
      <c r="E24" s="879"/>
      <c r="F24" s="879"/>
      <c r="G24" s="879"/>
      <c r="H24" s="879"/>
      <c r="I24" s="879"/>
      <c r="J24" s="879"/>
      <c r="K24" s="879"/>
      <c r="L24" s="879">
        <v>11045</v>
      </c>
      <c r="M24" s="879"/>
      <c r="N24" s="880">
        <f>SUM(E24:L24)</f>
        <v>11045</v>
      </c>
      <c r="O24" s="858"/>
    </row>
    <row r="25" spans="1:15" s="1096" customFormat="1" ht="18" customHeight="1">
      <c r="A25" s="863">
        <v>18</v>
      </c>
      <c r="B25" s="881"/>
      <c r="C25" s="882"/>
      <c r="D25" s="883" t="s">
        <v>1192</v>
      </c>
      <c r="E25" s="884">
        <f aca="true" t="shared" si="2" ref="E25:M25">SUM(E22:E24)</f>
        <v>16659</v>
      </c>
      <c r="F25" s="884">
        <f t="shared" si="2"/>
        <v>0</v>
      </c>
      <c r="G25" s="884">
        <f t="shared" si="2"/>
        <v>0</v>
      </c>
      <c r="H25" s="884">
        <f t="shared" si="2"/>
        <v>0</v>
      </c>
      <c r="I25" s="884">
        <f t="shared" si="2"/>
        <v>0</v>
      </c>
      <c r="J25" s="884">
        <f t="shared" si="2"/>
        <v>0</v>
      </c>
      <c r="K25" s="884">
        <f t="shared" si="2"/>
        <v>6855</v>
      </c>
      <c r="L25" s="884">
        <f t="shared" si="2"/>
        <v>302843</v>
      </c>
      <c r="M25" s="885">
        <f t="shared" si="2"/>
        <v>238875</v>
      </c>
      <c r="N25" s="886">
        <f>SUM(E25:L25)</f>
        <v>326357</v>
      </c>
      <c r="O25" s="887"/>
    </row>
    <row r="26" spans="1:14" s="26" customFormat="1" ht="18" customHeight="1">
      <c r="A26" s="863">
        <v>19</v>
      </c>
      <c r="B26" s="888"/>
      <c r="C26" s="889">
        <v>1</v>
      </c>
      <c r="D26" s="890" t="s">
        <v>218</v>
      </c>
      <c r="E26" s="859"/>
      <c r="F26" s="859"/>
      <c r="G26" s="859"/>
      <c r="H26" s="859"/>
      <c r="I26" s="859"/>
      <c r="J26" s="859"/>
      <c r="K26" s="859"/>
      <c r="L26" s="859"/>
      <c r="M26" s="879"/>
      <c r="N26" s="891"/>
    </row>
    <row r="27" spans="1:14" s="26" customFormat="1" ht="15">
      <c r="A27" s="863">
        <v>20</v>
      </c>
      <c r="B27" s="888"/>
      <c r="C27" s="889"/>
      <c r="D27" s="890" t="s">
        <v>603</v>
      </c>
      <c r="E27" s="27"/>
      <c r="F27" s="27"/>
      <c r="G27" s="27"/>
      <c r="H27" s="27"/>
      <c r="I27" s="27"/>
      <c r="J27" s="27"/>
      <c r="K27" s="27"/>
      <c r="L27" s="27"/>
      <c r="M27" s="892"/>
      <c r="N27" s="893">
        <f>SUM(E27:L27)</f>
        <v>0</v>
      </c>
    </row>
    <row r="28" spans="1:14" s="26" customFormat="1" ht="15">
      <c r="A28" s="863">
        <v>21</v>
      </c>
      <c r="B28" s="888"/>
      <c r="C28" s="889"/>
      <c r="D28" s="890" t="s">
        <v>1109</v>
      </c>
      <c r="E28" s="27"/>
      <c r="F28" s="27"/>
      <c r="G28" s="27"/>
      <c r="H28" s="27"/>
      <c r="I28" s="27"/>
      <c r="J28" s="27"/>
      <c r="K28" s="27"/>
      <c r="L28" s="27"/>
      <c r="M28" s="892"/>
      <c r="N28" s="893">
        <f>SUM(E28:L28)</f>
        <v>0</v>
      </c>
    </row>
    <row r="29" spans="1:14" s="373" customFormat="1" ht="15">
      <c r="A29" s="863">
        <v>22</v>
      </c>
      <c r="B29" s="894"/>
      <c r="C29" s="895"/>
      <c r="D29" s="896" t="s">
        <v>604</v>
      </c>
      <c r="E29" s="892"/>
      <c r="F29" s="892"/>
      <c r="G29" s="892"/>
      <c r="H29" s="892"/>
      <c r="I29" s="892"/>
      <c r="J29" s="892"/>
      <c r="K29" s="892"/>
      <c r="L29" s="892"/>
      <c r="M29" s="892"/>
      <c r="N29" s="897">
        <f>SUM(E29:L29)</f>
        <v>0</v>
      </c>
    </row>
    <row r="30" spans="1:14" s="372" customFormat="1" ht="18" customHeight="1">
      <c r="A30" s="863">
        <v>23</v>
      </c>
      <c r="B30" s="898"/>
      <c r="C30" s="899"/>
      <c r="D30" s="900" t="s">
        <v>1192</v>
      </c>
      <c r="E30" s="901">
        <f>SUM(E28:E29)</f>
        <v>0</v>
      </c>
      <c r="F30" s="901">
        <f aca="true" t="shared" si="3" ref="F30:M30">SUM(F28:F29)</f>
        <v>0</v>
      </c>
      <c r="G30" s="901">
        <f t="shared" si="3"/>
        <v>0</v>
      </c>
      <c r="H30" s="901">
        <f t="shared" si="3"/>
        <v>0</v>
      </c>
      <c r="I30" s="901">
        <f t="shared" si="3"/>
        <v>0</v>
      </c>
      <c r="J30" s="901">
        <f t="shared" si="3"/>
        <v>0</v>
      </c>
      <c r="K30" s="901">
        <f t="shared" si="3"/>
        <v>0</v>
      </c>
      <c r="L30" s="901">
        <f t="shared" si="3"/>
        <v>0</v>
      </c>
      <c r="M30" s="902">
        <f t="shared" si="3"/>
        <v>0</v>
      </c>
      <c r="N30" s="903">
        <f>SUM(E30:L30)</f>
        <v>0</v>
      </c>
    </row>
    <row r="31" spans="1:14" s="869" customFormat="1" ht="22.5" customHeight="1">
      <c r="A31" s="863">
        <v>24</v>
      </c>
      <c r="B31" s="904">
        <v>3</v>
      </c>
      <c r="C31" s="905"/>
      <c r="D31" s="1340" t="s">
        <v>384</v>
      </c>
      <c r="E31" s="27"/>
      <c r="F31" s="27"/>
      <c r="G31" s="27"/>
      <c r="H31" s="27"/>
      <c r="I31" s="27"/>
      <c r="J31" s="27"/>
      <c r="K31" s="27"/>
      <c r="L31" s="27"/>
      <c r="M31" s="892"/>
      <c r="N31" s="903"/>
    </row>
    <row r="32" spans="1:15" ht="18" customHeight="1">
      <c r="A32" s="863">
        <v>25</v>
      </c>
      <c r="B32" s="870"/>
      <c r="C32" s="871"/>
      <c r="D32" s="872" t="s">
        <v>219</v>
      </c>
      <c r="E32" s="773"/>
      <c r="F32" s="773"/>
      <c r="G32" s="773"/>
      <c r="H32" s="773"/>
      <c r="I32" s="773"/>
      <c r="J32" s="773"/>
      <c r="K32" s="773"/>
      <c r="L32" s="773"/>
      <c r="M32" s="1097"/>
      <c r="N32" s="1102"/>
      <c r="O32" s="857"/>
    </row>
    <row r="33" spans="1:15" ht="18.75" customHeight="1">
      <c r="A33" s="863">
        <v>26</v>
      </c>
      <c r="B33" s="870"/>
      <c r="C33" s="871"/>
      <c r="D33" s="872" t="s">
        <v>603</v>
      </c>
      <c r="E33" s="873">
        <v>19389</v>
      </c>
      <c r="F33" s="874"/>
      <c r="G33" s="874"/>
      <c r="H33" s="874"/>
      <c r="I33" s="874"/>
      <c r="J33" s="874"/>
      <c r="K33" s="874"/>
      <c r="L33" s="873">
        <v>334348</v>
      </c>
      <c r="M33" s="874">
        <v>303199</v>
      </c>
      <c r="N33" s="875">
        <f>SUM(E33:L33)</f>
        <v>353737</v>
      </c>
      <c r="O33" s="857"/>
    </row>
    <row r="34" spans="1:15" ht="15">
      <c r="A34" s="863">
        <v>27</v>
      </c>
      <c r="B34" s="870"/>
      <c r="C34" s="871"/>
      <c r="D34" s="872" t="s">
        <v>1109</v>
      </c>
      <c r="E34" s="873">
        <v>19389</v>
      </c>
      <c r="F34" s="874"/>
      <c r="G34" s="874"/>
      <c r="H34" s="874"/>
      <c r="I34" s="874"/>
      <c r="J34" s="874"/>
      <c r="K34" s="873">
        <v>14341</v>
      </c>
      <c r="L34" s="873">
        <v>336901</v>
      </c>
      <c r="M34" s="874">
        <v>303199</v>
      </c>
      <c r="N34" s="875">
        <f>SUM(E34:L34)</f>
        <v>370631</v>
      </c>
      <c r="O34" s="857"/>
    </row>
    <row r="35" spans="1:15" s="1095" customFormat="1" ht="15">
      <c r="A35" s="863">
        <v>28</v>
      </c>
      <c r="B35" s="876"/>
      <c r="C35" s="877"/>
      <c r="D35" s="878" t="s">
        <v>1200</v>
      </c>
      <c r="E35" s="879"/>
      <c r="F35" s="879"/>
      <c r="G35" s="879"/>
      <c r="H35" s="879"/>
      <c r="I35" s="879"/>
      <c r="J35" s="879"/>
      <c r="K35" s="879"/>
      <c r="L35" s="879">
        <v>54</v>
      </c>
      <c r="M35" s="879"/>
      <c r="N35" s="880">
        <f>SUM(E35:L35)</f>
        <v>54</v>
      </c>
      <c r="O35" s="858"/>
    </row>
    <row r="36" spans="1:15" s="1095" customFormat="1" ht="15">
      <c r="A36" s="863">
        <v>29</v>
      </c>
      <c r="B36" s="876"/>
      <c r="C36" s="877"/>
      <c r="D36" s="878" t="s">
        <v>1332</v>
      </c>
      <c r="E36" s="879"/>
      <c r="F36" s="879"/>
      <c r="G36" s="879"/>
      <c r="H36" s="879"/>
      <c r="I36" s="879"/>
      <c r="J36" s="879"/>
      <c r="K36" s="879"/>
      <c r="L36" s="879">
        <v>5955</v>
      </c>
      <c r="M36" s="879"/>
      <c r="N36" s="880">
        <f>SUM(E36:L36)</f>
        <v>5955</v>
      </c>
      <c r="O36" s="858"/>
    </row>
    <row r="37" spans="1:15" s="1096" customFormat="1" ht="18" customHeight="1">
      <c r="A37" s="863">
        <v>30</v>
      </c>
      <c r="B37" s="881"/>
      <c r="C37" s="882"/>
      <c r="D37" s="883" t="s">
        <v>1192</v>
      </c>
      <c r="E37" s="884">
        <f>SUM(E34:E36)</f>
        <v>19389</v>
      </c>
      <c r="F37" s="884">
        <f aca="true" t="shared" si="4" ref="F37:M37">SUM(F34:F36)</f>
        <v>0</v>
      </c>
      <c r="G37" s="884">
        <f t="shared" si="4"/>
        <v>0</v>
      </c>
      <c r="H37" s="884">
        <f t="shared" si="4"/>
        <v>0</v>
      </c>
      <c r="I37" s="884">
        <f t="shared" si="4"/>
        <v>0</v>
      </c>
      <c r="J37" s="884">
        <f t="shared" si="4"/>
        <v>0</v>
      </c>
      <c r="K37" s="884">
        <f t="shared" si="4"/>
        <v>14341</v>
      </c>
      <c r="L37" s="884">
        <f t="shared" si="4"/>
        <v>342910</v>
      </c>
      <c r="M37" s="884">
        <f t="shared" si="4"/>
        <v>303199</v>
      </c>
      <c r="N37" s="891">
        <f>SUM(N34:N36)</f>
        <v>376640</v>
      </c>
      <c r="O37" s="887"/>
    </row>
    <row r="38" spans="1:14" s="26" customFormat="1" ht="16.5" customHeight="1">
      <c r="A38" s="863">
        <v>31</v>
      </c>
      <c r="B38" s="888"/>
      <c r="C38" s="889">
        <v>1</v>
      </c>
      <c r="D38" s="890" t="s">
        <v>218</v>
      </c>
      <c r="E38" s="859"/>
      <c r="F38" s="859"/>
      <c r="G38" s="859"/>
      <c r="H38" s="859"/>
      <c r="I38" s="859"/>
      <c r="J38" s="859"/>
      <c r="K38" s="859"/>
      <c r="L38" s="859"/>
      <c r="M38" s="879"/>
      <c r="N38" s="891"/>
    </row>
    <row r="39" spans="1:14" s="26" customFormat="1" ht="15">
      <c r="A39" s="863">
        <v>32</v>
      </c>
      <c r="B39" s="888"/>
      <c r="C39" s="889"/>
      <c r="D39" s="890" t="s">
        <v>603</v>
      </c>
      <c r="E39" s="27"/>
      <c r="F39" s="27"/>
      <c r="G39" s="27"/>
      <c r="H39" s="27"/>
      <c r="I39" s="27"/>
      <c r="J39" s="27"/>
      <c r="K39" s="27"/>
      <c r="L39" s="27"/>
      <c r="M39" s="892"/>
      <c r="N39" s="893">
        <f>SUM(E39:L39)</f>
        <v>0</v>
      </c>
    </row>
    <row r="40" spans="1:14" s="26" customFormat="1" ht="15" customHeight="1">
      <c r="A40" s="863">
        <v>33</v>
      </c>
      <c r="B40" s="888"/>
      <c r="C40" s="889"/>
      <c r="D40" s="890" t="s">
        <v>1109</v>
      </c>
      <c r="E40" s="27"/>
      <c r="F40" s="27"/>
      <c r="G40" s="27"/>
      <c r="H40" s="27"/>
      <c r="I40" s="27"/>
      <c r="J40" s="27"/>
      <c r="K40" s="27"/>
      <c r="L40" s="27"/>
      <c r="M40" s="892"/>
      <c r="N40" s="893">
        <f>SUM(E40:L40)</f>
        <v>0</v>
      </c>
    </row>
    <row r="41" spans="1:14" s="373" customFormat="1" ht="15" customHeight="1">
      <c r="A41" s="863">
        <v>34</v>
      </c>
      <c r="B41" s="894"/>
      <c r="C41" s="895"/>
      <c r="D41" s="896" t="s">
        <v>604</v>
      </c>
      <c r="E41" s="892"/>
      <c r="F41" s="892"/>
      <c r="G41" s="892"/>
      <c r="H41" s="892"/>
      <c r="I41" s="892"/>
      <c r="J41" s="892"/>
      <c r="K41" s="892"/>
      <c r="L41" s="892"/>
      <c r="M41" s="892"/>
      <c r="N41" s="897">
        <f>SUM(E41:L41)</f>
        <v>0</v>
      </c>
    </row>
    <row r="42" spans="1:14" s="372" customFormat="1" ht="18" customHeight="1">
      <c r="A42" s="863">
        <v>35</v>
      </c>
      <c r="B42" s="898"/>
      <c r="C42" s="899"/>
      <c r="D42" s="900" t="s">
        <v>1192</v>
      </c>
      <c r="E42" s="901">
        <f>SUM(E40:E41)</f>
        <v>0</v>
      </c>
      <c r="F42" s="901">
        <f aca="true" t="shared" si="5" ref="F42:M42">SUM(F40:F41)</f>
        <v>0</v>
      </c>
      <c r="G42" s="901">
        <f t="shared" si="5"/>
        <v>0</v>
      </c>
      <c r="H42" s="901">
        <f t="shared" si="5"/>
        <v>0</v>
      </c>
      <c r="I42" s="901">
        <f t="shared" si="5"/>
        <v>0</v>
      </c>
      <c r="J42" s="901">
        <f t="shared" si="5"/>
        <v>0</v>
      </c>
      <c r="K42" s="901">
        <f t="shared" si="5"/>
        <v>0</v>
      </c>
      <c r="L42" s="901">
        <f t="shared" si="5"/>
        <v>0</v>
      </c>
      <c r="M42" s="902">
        <f t="shared" si="5"/>
        <v>0</v>
      </c>
      <c r="N42" s="903">
        <f>SUM(E42:L42)</f>
        <v>0</v>
      </c>
    </row>
    <row r="43" spans="1:14" s="869" customFormat="1" ht="22.5" customHeight="1">
      <c r="A43" s="863">
        <v>36</v>
      </c>
      <c r="B43" s="904">
        <v>4</v>
      </c>
      <c r="C43" s="905"/>
      <c r="D43" s="906" t="s">
        <v>385</v>
      </c>
      <c r="E43" s="27"/>
      <c r="F43" s="27"/>
      <c r="G43" s="27"/>
      <c r="H43" s="27"/>
      <c r="I43" s="27"/>
      <c r="J43" s="27"/>
      <c r="K43" s="27"/>
      <c r="L43" s="27"/>
      <c r="M43" s="892"/>
      <c r="N43" s="903"/>
    </row>
    <row r="44" spans="1:15" ht="15">
      <c r="A44" s="863">
        <v>37</v>
      </c>
      <c r="B44" s="870"/>
      <c r="C44" s="871"/>
      <c r="D44" s="872" t="s">
        <v>220</v>
      </c>
      <c r="E44" s="773"/>
      <c r="F44" s="773"/>
      <c r="G44" s="773"/>
      <c r="H44" s="773"/>
      <c r="I44" s="773"/>
      <c r="J44" s="773"/>
      <c r="K44" s="773"/>
      <c r="L44" s="773"/>
      <c r="M44" s="1097"/>
      <c r="N44" s="1102"/>
      <c r="O44" s="857"/>
    </row>
    <row r="45" spans="1:15" ht="18" customHeight="1">
      <c r="A45" s="863">
        <v>38</v>
      </c>
      <c r="B45" s="870"/>
      <c r="C45" s="871"/>
      <c r="D45" s="872" t="s">
        <v>603</v>
      </c>
      <c r="E45" s="873">
        <v>15952</v>
      </c>
      <c r="F45" s="874"/>
      <c r="G45" s="874"/>
      <c r="H45" s="874"/>
      <c r="I45" s="874"/>
      <c r="J45" s="874"/>
      <c r="K45" s="874"/>
      <c r="L45" s="873">
        <v>246949</v>
      </c>
      <c r="M45" s="874">
        <v>226642</v>
      </c>
      <c r="N45" s="875">
        <f>SUM(E45:L45)</f>
        <v>262901</v>
      </c>
      <c r="O45" s="857"/>
    </row>
    <row r="46" spans="1:15" ht="15">
      <c r="A46" s="863">
        <v>39</v>
      </c>
      <c r="B46" s="870"/>
      <c r="C46" s="871"/>
      <c r="D46" s="872" t="s">
        <v>1109</v>
      </c>
      <c r="E46" s="873">
        <v>15952</v>
      </c>
      <c r="F46" s="874"/>
      <c r="G46" s="874"/>
      <c r="H46" s="874"/>
      <c r="I46" s="874"/>
      <c r="J46" s="874"/>
      <c r="K46" s="874">
        <v>27250</v>
      </c>
      <c r="L46" s="873">
        <v>249546</v>
      </c>
      <c r="M46" s="874">
        <v>226642</v>
      </c>
      <c r="N46" s="875">
        <f>SUM(E46:L46)</f>
        <v>292748</v>
      </c>
      <c r="O46" s="857"/>
    </row>
    <row r="47" spans="1:15" s="1095" customFormat="1" ht="15">
      <c r="A47" s="863">
        <v>40</v>
      </c>
      <c r="B47" s="876"/>
      <c r="C47" s="877"/>
      <c r="D47" s="878" t="s">
        <v>1201</v>
      </c>
      <c r="E47" s="879"/>
      <c r="F47" s="879"/>
      <c r="G47" s="879"/>
      <c r="H47" s="879"/>
      <c r="I47" s="879"/>
      <c r="J47" s="879"/>
      <c r="K47" s="879"/>
      <c r="L47" s="879">
        <v>68</v>
      </c>
      <c r="M47" s="879"/>
      <c r="N47" s="880">
        <f>SUM(E47:L47)</f>
        <v>68</v>
      </c>
      <c r="O47" s="858"/>
    </row>
    <row r="48" spans="1:15" s="1095" customFormat="1" ht="15">
      <c r="A48" s="863">
        <v>41</v>
      </c>
      <c r="B48" s="876"/>
      <c r="C48" s="877"/>
      <c r="D48" s="878" t="s">
        <v>1275</v>
      </c>
      <c r="E48" s="879"/>
      <c r="F48" s="879"/>
      <c r="G48" s="879"/>
      <c r="H48" s="879">
        <v>8</v>
      </c>
      <c r="I48" s="879"/>
      <c r="J48" s="879"/>
      <c r="K48" s="879"/>
      <c r="L48" s="879"/>
      <c r="M48" s="879"/>
      <c r="N48" s="880">
        <f>SUM(E48:L48)</f>
        <v>8</v>
      </c>
      <c r="O48" s="858"/>
    </row>
    <row r="49" spans="1:15" s="1095" customFormat="1" ht="15">
      <c r="A49" s="863">
        <v>42</v>
      </c>
      <c r="B49" s="876"/>
      <c r="C49" s="877"/>
      <c r="D49" s="878" t="s">
        <v>1331</v>
      </c>
      <c r="E49" s="879"/>
      <c r="F49" s="879"/>
      <c r="G49" s="879"/>
      <c r="H49" s="879"/>
      <c r="I49" s="879"/>
      <c r="J49" s="879"/>
      <c r="K49" s="879"/>
      <c r="L49" s="879">
        <v>8777</v>
      </c>
      <c r="M49" s="879"/>
      <c r="N49" s="880">
        <f>SUM(E49:L49)</f>
        <v>8777</v>
      </c>
      <c r="O49" s="858"/>
    </row>
    <row r="50" spans="1:15" s="1096" customFormat="1" ht="18" customHeight="1">
      <c r="A50" s="863">
        <v>43</v>
      </c>
      <c r="B50" s="881"/>
      <c r="C50" s="882"/>
      <c r="D50" s="883" t="s">
        <v>1192</v>
      </c>
      <c r="E50" s="884">
        <f>SUM(E46:E49)</f>
        <v>15952</v>
      </c>
      <c r="F50" s="884">
        <f aca="true" t="shared" si="6" ref="F50:N50">SUM(F46:F49)</f>
        <v>0</v>
      </c>
      <c r="G50" s="884">
        <f t="shared" si="6"/>
        <v>0</v>
      </c>
      <c r="H50" s="884">
        <f t="shared" si="6"/>
        <v>8</v>
      </c>
      <c r="I50" s="884">
        <f t="shared" si="6"/>
        <v>0</v>
      </c>
      <c r="J50" s="884">
        <f t="shared" si="6"/>
        <v>0</v>
      </c>
      <c r="K50" s="884">
        <f t="shared" si="6"/>
        <v>27250</v>
      </c>
      <c r="L50" s="884">
        <f t="shared" si="6"/>
        <v>258391</v>
      </c>
      <c r="M50" s="884">
        <f t="shared" si="6"/>
        <v>226642</v>
      </c>
      <c r="N50" s="891">
        <f t="shared" si="6"/>
        <v>301601</v>
      </c>
      <c r="O50" s="887"/>
    </row>
    <row r="51" spans="1:14" s="26" customFormat="1" ht="16.5" customHeight="1">
      <c r="A51" s="863">
        <v>44</v>
      </c>
      <c r="B51" s="888"/>
      <c r="C51" s="889">
        <v>1</v>
      </c>
      <c r="D51" s="890" t="s">
        <v>218</v>
      </c>
      <c r="E51" s="859"/>
      <c r="F51" s="859"/>
      <c r="G51" s="859"/>
      <c r="H51" s="859"/>
      <c r="I51" s="859"/>
      <c r="J51" s="859"/>
      <c r="K51" s="859"/>
      <c r="L51" s="859"/>
      <c r="M51" s="879"/>
      <c r="N51" s="891"/>
    </row>
    <row r="52" spans="1:14" s="26" customFormat="1" ht="15">
      <c r="A52" s="863">
        <v>45</v>
      </c>
      <c r="B52" s="888"/>
      <c r="C52" s="889"/>
      <c r="D52" s="890" t="s">
        <v>603</v>
      </c>
      <c r="E52" s="27"/>
      <c r="F52" s="27"/>
      <c r="G52" s="27"/>
      <c r="H52" s="27"/>
      <c r="I52" s="27"/>
      <c r="J52" s="27"/>
      <c r="K52" s="27"/>
      <c r="L52" s="27"/>
      <c r="M52" s="892"/>
      <c r="N52" s="893">
        <f>SUM(E52:L52)</f>
        <v>0</v>
      </c>
    </row>
    <row r="53" spans="1:14" s="26" customFormat="1" ht="15">
      <c r="A53" s="863">
        <v>46</v>
      </c>
      <c r="B53" s="888"/>
      <c r="C53" s="889"/>
      <c r="D53" s="890" t="s">
        <v>1109</v>
      </c>
      <c r="E53" s="27"/>
      <c r="F53" s="27"/>
      <c r="G53" s="27"/>
      <c r="H53" s="27"/>
      <c r="I53" s="27"/>
      <c r="J53" s="27"/>
      <c r="K53" s="27"/>
      <c r="L53" s="27"/>
      <c r="M53" s="892"/>
      <c r="N53" s="893">
        <f>SUM(E53:L53)</f>
        <v>0</v>
      </c>
    </row>
    <row r="54" spans="1:14" s="373" customFormat="1" ht="15">
      <c r="A54" s="863">
        <v>47</v>
      </c>
      <c r="B54" s="894"/>
      <c r="C54" s="895"/>
      <c r="D54" s="896" t="s">
        <v>604</v>
      </c>
      <c r="E54" s="892"/>
      <c r="F54" s="892"/>
      <c r="G54" s="892"/>
      <c r="H54" s="892"/>
      <c r="I54" s="892"/>
      <c r="J54" s="892"/>
      <c r="K54" s="892"/>
      <c r="L54" s="892"/>
      <c r="M54" s="892"/>
      <c r="N54" s="897">
        <f>SUM(E54:L54)</f>
        <v>0</v>
      </c>
    </row>
    <row r="55" spans="1:14" s="372" customFormat="1" ht="18" customHeight="1">
      <c r="A55" s="863">
        <v>48</v>
      </c>
      <c r="B55" s="898"/>
      <c r="C55" s="899"/>
      <c r="D55" s="900" t="s">
        <v>1192</v>
      </c>
      <c r="E55" s="901">
        <f aca="true" t="shared" si="7" ref="E55:M55">SUM(E53:E54)</f>
        <v>0</v>
      </c>
      <c r="F55" s="901">
        <f t="shared" si="7"/>
        <v>0</v>
      </c>
      <c r="G55" s="901">
        <f t="shared" si="7"/>
        <v>0</v>
      </c>
      <c r="H55" s="901">
        <f t="shared" si="7"/>
        <v>0</v>
      </c>
      <c r="I55" s="901">
        <f t="shared" si="7"/>
        <v>0</v>
      </c>
      <c r="J55" s="901">
        <f t="shared" si="7"/>
        <v>0</v>
      </c>
      <c r="K55" s="901">
        <f t="shared" si="7"/>
        <v>0</v>
      </c>
      <c r="L55" s="901">
        <f t="shared" si="7"/>
        <v>0</v>
      </c>
      <c r="M55" s="902">
        <f t="shared" si="7"/>
        <v>0</v>
      </c>
      <c r="N55" s="903">
        <f>SUM(E55:L55)</f>
        <v>0</v>
      </c>
    </row>
    <row r="56" spans="1:14" s="869" customFormat="1" ht="22.5" customHeight="1">
      <c r="A56" s="863">
        <v>49</v>
      </c>
      <c r="B56" s="904">
        <v>5</v>
      </c>
      <c r="C56" s="905"/>
      <c r="D56" s="906" t="s">
        <v>386</v>
      </c>
      <c r="E56" s="27"/>
      <c r="F56" s="27"/>
      <c r="G56" s="27"/>
      <c r="H56" s="27"/>
      <c r="I56" s="27"/>
      <c r="J56" s="27"/>
      <c r="K56" s="27"/>
      <c r="L56" s="27"/>
      <c r="M56" s="892"/>
      <c r="N56" s="903"/>
    </row>
    <row r="57" spans="1:15" ht="15">
      <c r="A57" s="863">
        <v>50</v>
      </c>
      <c r="B57" s="870"/>
      <c r="C57" s="871"/>
      <c r="D57" s="872" t="s">
        <v>221</v>
      </c>
      <c r="E57" s="773"/>
      <c r="F57" s="773"/>
      <c r="G57" s="773"/>
      <c r="H57" s="773"/>
      <c r="I57" s="773"/>
      <c r="J57" s="773"/>
      <c r="K57" s="773"/>
      <c r="L57" s="773"/>
      <c r="M57" s="1097"/>
      <c r="N57" s="1102"/>
      <c r="O57" s="857"/>
    </row>
    <row r="58" spans="1:15" ht="18.75" customHeight="1">
      <c r="A58" s="863">
        <v>51</v>
      </c>
      <c r="B58" s="870"/>
      <c r="C58" s="871"/>
      <c r="D58" s="872" t="s">
        <v>603</v>
      </c>
      <c r="E58" s="873">
        <v>16146</v>
      </c>
      <c r="F58" s="874"/>
      <c r="G58" s="874"/>
      <c r="H58" s="874"/>
      <c r="I58" s="874"/>
      <c r="J58" s="874"/>
      <c r="K58" s="874"/>
      <c r="L58" s="873">
        <v>263741</v>
      </c>
      <c r="M58" s="874">
        <v>218178</v>
      </c>
      <c r="N58" s="875">
        <f>SUM(E58:L58)</f>
        <v>279887</v>
      </c>
      <c r="O58" s="857"/>
    </row>
    <row r="59" spans="1:15" ht="15">
      <c r="A59" s="863">
        <v>52</v>
      </c>
      <c r="B59" s="870"/>
      <c r="C59" s="871"/>
      <c r="D59" s="872" t="s">
        <v>1109</v>
      </c>
      <c r="E59" s="873">
        <v>16146</v>
      </c>
      <c r="F59" s="874"/>
      <c r="G59" s="874"/>
      <c r="H59" s="874"/>
      <c r="I59" s="874"/>
      <c r="J59" s="874"/>
      <c r="K59" s="874">
        <v>18911</v>
      </c>
      <c r="L59" s="873">
        <v>267252</v>
      </c>
      <c r="M59" s="874">
        <v>218178</v>
      </c>
      <c r="N59" s="875">
        <f>SUM(E59:L59)</f>
        <v>302309</v>
      </c>
      <c r="O59" s="857"/>
    </row>
    <row r="60" spans="1:15" s="1095" customFormat="1" ht="15">
      <c r="A60" s="863">
        <v>53</v>
      </c>
      <c r="B60" s="876"/>
      <c r="C60" s="877"/>
      <c r="D60" s="878" t="s">
        <v>1200</v>
      </c>
      <c r="E60" s="879"/>
      <c r="F60" s="879"/>
      <c r="G60" s="879"/>
      <c r="H60" s="879"/>
      <c r="I60" s="879"/>
      <c r="J60" s="879"/>
      <c r="K60" s="879"/>
      <c r="L60" s="879">
        <v>87</v>
      </c>
      <c r="M60" s="879"/>
      <c r="N60" s="880">
        <f>SUM(E60:L60)</f>
        <v>87</v>
      </c>
      <c r="O60" s="858"/>
    </row>
    <row r="61" spans="1:15" s="1095" customFormat="1" ht="15">
      <c r="A61" s="863">
        <v>54</v>
      </c>
      <c r="B61" s="876"/>
      <c r="C61" s="877"/>
      <c r="D61" s="878" t="s">
        <v>1331</v>
      </c>
      <c r="E61" s="879"/>
      <c r="F61" s="879"/>
      <c r="G61" s="879"/>
      <c r="H61" s="879"/>
      <c r="I61" s="879"/>
      <c r="J61" s="879"/>
      <c r="K61" s="879"/>
      <c r="L61" s="879">
        <v>8070</v>
      </c>
      <c r="M61" s="879"/>
      <c r="N61" s="880">
        <f>SUM(E61:L61)</f>
        <v>8070</v>
      </c>
      <c r="O61" s="858"/>
    </row>
    <row r="62" spans="1:15" s="1095" customFormat="1" ht="15">
      <c r="A62" s="863">
        <v>55</v>
      </c>
      <c r="B62" s="876"/>
      <c r="C62" s="877"/>
      <c r="D62" s="878" t="s">
        <v>1358</v>
      </c>
      <c r="E62" s="879"/>
      <c r="F62" s="879"/>
      <c r="G62" s="879"/>
      <c r="H62" s="879"/>
      <c r="I62" s="879"/>
      <c r="J62" s="879"/>
      <c r="K62" s="879"/>
      <c r="L62" s="879">
        <v>70</v>
      </c>
      <c r="M62" s="879"/>
      <c r="N62" s="880">
        <f>SUM(E62:L62)</f>
        <v>70</v>
      </c>
      <c r="O62" s="858"/>
    </row>
    <row r="63" spans="1:15" s="1096" customFormat="1" ht="18" customHeight="1">
      <c r="A63" s="863">
        <v>56</v>
      </c>
      <c r="B63" s="881"/>
      <c r="C63" s="882"/>
      <c r="D63" s="883" t="s">
        <v>1192</v>
      </c>
      <c r="E63" s="884">
        <f>SUM(E59:E62)</f>
        <v>16146</v>
      </c>
      <c r="F63" s="884">
        <f aca="true" t="shared" si="8" ref="F63:N63">SUM(F59:F62)</f>
        <v>0</v>
      </c>
      <c r="G63" s="884">
        <f t="shared" si="8"/>
        <v>0</v>
      </c>
      <c r="H63" s="884">
        <f t="shared" si="8"/>
        <v>0</v>
      </c>
      <c r="I63" s="884">
        <f t="shared" si="8"/>
        <v>0</v>
      </c>
      <c r="J63" s="884">
        <f t="shared" si="8"/>
        <v>0</v>
      </c>
      <c r="K63" s="884">
        <f t="shared" si="8"/>
        <v>18911</v>
      </c>
      <c r="L63" s="884">
        <f t="shared" si="8"/>
        <v>275479</v>
      </c>
      <c r="M63" s="884">
        <f t="shared" si="8"/>
        <v>218178</v>
      </c>
      <c r="N63" s="891">
        <f t="shared" si="8"/>
        <v>310536</v>
      </c>
      <c r="O63" s="887"/>
    </row>
    <row r="64" spans="1:14" s="26" customFormat="1" ht="16.5" customHeight="1">
      <c r="A64" s="863">
        <v>57</v>
      </c>
      <c r="B64" s="888"/>
      <c r="C64" s="889">
        <v>1</v>
      </c>
      <c r="D64" s="890" t="s">
        <v>218</v>
      </c>
      <c r="E64" s="859"/>
      <c r="F64" s="859"/>
      <c r="G64" s="859"/>
      <c r="H64" s="859"/>
      <c r="I64" s="859"/>
      <c r="J64" s="859"/>
      <c r="K64" s="859"/>
      <c r="L64" s="859"/>
      <c r="M64" s="879"/>
      <c r="N64" s="891"/>
    </row>
    <row r="65" spans="1:14" s="26" customFormat="1" ht="15">
      <c r="A65" s="863">
        <v>58</v>
      </c>
      <c r="B65" s="888"/>
      <c r="C65" s="889"/>
      <c r="D65" s="890" t="s">
        <v>603</v>
      </c>
      <c r="E65" s="27"/>
      <c r="F65" s="27"/>
      <c r="G65" s="27"/>
      <c r="H65" s="27"/>
      <c r="I65" s="27"/>
      <c r="J65" s="27"/>
      <c r="K65" s="27"/>
      <c r="L65" s="27"/>
      <c r="M65" s="892"/>
      <c r="N65" s="893">
        <f>SUM(E65:L65)</f>
        <v>0</v>
      </c>
    </row>
    <row r="66" spans="1:14" s="26" customFormat="1" ht="15" customHeight="1">
      <c r="A66" s="863">
        <v>59</v>
      </c>
      <c r="B66" s="888"/>
      <c r="C66" s="889"/>
      <c r="D66" s="890" t="s">
        <v>1109</v>
      </c>
      <c r="E66" s="27"/>
      <c r="F66" s="27"/>
      <c r="G66" s="27"/>
      <c r="H66" s="27"/>
      <c r="I66" s="27"/>
      <c r="J66" s="27"/>
      <c r="K66" s="27"/>
      <c r="L66" s="27"/>
      <c r="M66" s="892"/>
      <c r="N66" s="893">
        <f>SUM(E66:L66)</f>
        <v>0</v>
      </c>
    </row>
    <row r="67" spans="1:14" s="373" customFormat="1" ht="15">
      <c r="A67" s="863">
        <v>60</v>
      </c>
      <c r="B67" s="894"/>
      <c r="C67" s="895"/>
      <c r="D67" s="896" t="s">
        <v>604</v>
      </c>
      <c r="E67" s="892"/>
      <c r="F67" s="892"/>
      <c r="G67" s="892"/>
      <c r="H67" s="892"/>
      <c r="I67" s="892"/>
      <c r="J67" s="892"/>
      <c r="K67" s="892"/>
      <c r="L67" s="892"/>
      <c r="M67" s="892"/>
      <c r="N67" s="897">
        <f>SUM(E67:L67)</f>
        <v>0</v>
      </c>
    </row>
    <row r="68" spans="1:14" s="372" customFormat="1" ht="18" customHeight="1">
      <c r="A68" s="863">
        <v>61</v>
      </c>
      <c r="B68" s="898"/>
      <c r="C68" s="899"/>
      <c r="D68" s="900" t="s">
        <v>1192</v>
      </c>
      <c r="E68" s="901">
        <f>SUM(E66:E67)</f>
        <v>0</v>
      </c>
      <c r="F68" s="901">
        <f aca="true" t="shared" si="9" ref="F68:M68">SUM(F66:F67)</f>
        <v>0</v>
      </c>
      <c r="G68" s="901">
        <f t="shared" si="9"/>
        <v>0</v>
      </c>
      <c r="H68" s="901">
        <f t="shared" si="9"/>
        <v>0</v>
      </c>
      <c r="I68" s="901">
        <f t="shared" si="9"/>
        <v>0</v>
      </c>
      <c r="J68" s="901">
        <f t="shared" si="9"/>
        <v>0</v>
      </c>
      <c r="K68" s="901">
        <f t="shared" si="9"/>
        <v>0</v>
      </c>
      <c r="L68" s="901">
        <f t="shared" si="9"/>
        <v>0</v>
      </c>
      <c r="M68" s="902">
        <f t="shared" si="9"/>
        <v>0</v>
      </c>
      <c r="N68" s="903">
        <f>SUM(E68:L68)</f>
        <v>0</v>
      </c>
    </row>
    <row r="69" spans="1:14" s="869" customFormat="1" ht="22.5" customHeight="1">
      <c r="A69" s="863">
        <v>62</v>
      </c>
      <c r="B69" s="904">
        <v>6</v>
      </c>
      <c r="C69" s="905"/>
      <c r="D69" s="906" t="s">
        <v>387</v>
      </c>
      <c r="E69" s="27"/>
      <c r="F69" s="27"/>
      <c r="G69" s="27"/>
      <c r="H69" s="27"/>
      <c r="I69" s="27"/>
      <c r="J69" s="27"/>
      <c r="K69" s="27"/>
      <c r="L69" s="27"/>
      <c r="M69" s="892"/>
      <c r="N69" s="903"/>
    </row>
    <row r="70" spans="1:15" ht="15">
      <c r="A70" s="863">
        <v>63</v>
      </c>
      <c r="B70" s="870"/>
      <c r="C70" s="871"/>
      <c r="D70" s="872" t="s">
        <v>222</v>
      </c>
      <c r="E70" s="773"/>
      <c r="F70" s="773"/>
      <c r="G70" s="773"/>
      <c r="H70" s="773"/>
      <c r="I70" s="773"/>
      <c r="J70" s="773"/>
      <c r="K70" s="773"/>
      <c r="L70" s="773"/>
      <c r="M70" s="1097"/>
      <c r="N70" s="1102"/>
      <c r="O70" s="857"/>
    </row>
    <row r="71" spans="1:15" ht="18" customHeight="1">
      <c r="A71" s="863">
        <v>64</v>
      </c>
      <c r="B71" s="870"/>
      <c r="C71" s="871"/>
      <c r="D71" s="872" t="s">
        <v>603</v>
      </c>
      <c r="E71" s="873">
        <v>9477</v>
      </c>
      <c r="F71" s="874"/>
      <c r="G71" s="874"/>
      <c r="H71" s="874"/>
      <c r="I71" s="874"/>
      <c r="J71" s="874"/>
      <c r="K71" s="874"/>
      <c r="L71" s="873">
        <v>126561</v>
      </c>
      <c r="M71" s="874">
        <v>105613</v>
      </c>
      <c r="N71" s="875">
        <f>SUM(E71:L71)</f>
        <v>136038</v>
      </c>
      <c r="O71" s="857"/>
    </row>
    <row r="72" spans="1:15" ht="15">
      <c r="A72" s="863">
        <v>65</v>
      </c>
      <c r="B72" s="870"/>
      <c r="C72" s="871"/>
      <c r="D72" s="872" t="s">
        <v>1109</v>
      </c>
      <c r="E72" s="873">
        <v>9477</v>
      </c>
      <c r="F72" s="874"/>
      <c r="G72" s="874"/>
      <c r="H72" s="874"/>
      <c r="I72" s="874"/>
      <c r="J72" s="874"/>
      <c r="K72" s="874">
        <v>17282</v>
      </c>
      <c r="L72" s="873">
        <v>127288</v>
      </c>
      <c r="M72" s="874">
        <v>105613</v>
      </c>
      <c r="N72" s="875">
        <f>SUM(E72:L72)</f>
        <v>154047</v>
      </c>
      <c r="O72" s="857"/>
    </row>
    <row r="73" spans="1:15" s="1095" customFormat="1" ht="15">
      <c r="A73" s="863">
        <v>66</v>
      </c>
      <c r="B73" s="876"/>
      <c r="C73" s="877"/>
      <c r="D73" s="878" t="s">
        <v>1200</v>
      </c>
      <c r="E73" s="879"/>
      <c r="F73" s="879"/>
      <c r="G73" s="879"/>
      <c r="H73" s="879"/>
      <c r="I73" s="879"/>
      <c r="J73" s="879"/>
      <c r="K73" s="879"/>
      <c r="L73" s="879">
        <v>3</v>
      </c>
      <c r="M73" s="879"/>
      <c r="N73" s="880">
        <f>SUM(E73:L73)</f>
        <v>3</v>
      </c>
      <c r="O73" s="858"/>
    </row>
    <row r="74" spans="1:15" s="1095" customFormat="1" ht="15">
      <c r="A74" s="863">
        <v>67</v>
      </c>
      <c r="B74" s="876"/>
      <c r="C74" s="877"/>
      <c r="D74" s="878" t="s">
        <v>1333</v>
      </c>
      <c r="E74" s="879"/>
      <c r="F74" s="879"/>
      <c r="G74" s="879"/>
      <c r="H74" s="879"/>
      <c r="I74" s="879"/>
      <c r="J74" s="879"/>
      <c r="K74" s="879"/>
      <c r="L74" s="879">
        <v>4181</v>
      </c>
      <c r="M74" s="879"/>
      <c r="N74" s="880">
        <f>SUM(E74:L74)</f>
        <v>4181</v>
      </c>
      <c r="O74" s="858"/>
    </row>
    <row r="75" spans="1:15" s="1096" customFormat="1" ht="18" customHeight="1">
      <c r="A75" s="863">
        <v>68</v>
      </c>
      <c r="B75" s="881"/>
      <c r="C75" s="882"/>
      <c r="D75" s="883" t="s">
        <v>1192</v>
      </c>
      <c r="E75" s="884">
        <f>SUM(E72:E74)</f>
        <v>9477</v>
      </c>
      <c r="F75" s="884">
        <f aca="true" t="shared" si="10" ref="F75:N75">SUM(F72:F74)</f>
        <v>0</v>
      </c>
      <c r="G75" s="884">
        <f t="shared" si="10"/>
        <v>0</v>
      </c>
      <c r="H75" s="884">
        <f t="shared" si="10"/>
        <v>0</v>
      </c>
      <c r="I75" s="884">
        <f t="shared" si="10"/>
        <v>0</v>
      </c>
      <c r="J75" s="884">
        <f t="shared" si="10"/>
        <v>0</v>
      </c>
      <c r="K75" s="884">
        <f t="shared" si="10"/>
        <v>17282</v>
      </c>
      <c r="L75" s="884">
        <f t="shared" si="10"/>
        <v>131472</v>
      </c>
      <c r="M75" s="884">
        <f t="shared" si="10"/>
        <v>105613</v>
      </c>
      <c r="N75" s="891">
        <f t="shared" si="10"/>
        <v>158231</v>
      </c>
      <c r="O75" s="887"/>
    </row>
    <row r="76" spans="1:14" s="26" customFormat="1" ht="16.5" customHeight="1">
      <c r="A76" s="863">
        <v>69</v>
      </c>
      <c r="B76" s="888"/>
      <c r="C76" s="889">
        <v>1</v>
      </c>
      <c r="D76" s="890" t="s">
        <v>218</v>
      </c>
      <c r="E76" s="859"/>
      <c r="F76" s="859"/>
      <c r="G76" s="859"/>
      <c r="H76" s="859"/>
      <c r="I76" s="859"/>
      <c r="J76" s="859"/>
      <c r="K76" s="859"/>
      <c r="L76" s="859"/>
      <c r="M76" s="879"/>
      <c r="N76" s="891"/>
    </row>
    <row r="77" spans="1:14" s="26" customFormat="1" ht="15">
      <c r="A77" s="863">
        <v>70</v>
      </c>
      <c r="B77" s="888"/>
      <c r="C77" s="889"/>
      <c r="D77" s="890" t="s">
        <v>603</v>
      </c>
      <c r="E77" s="27"/>
      <c r="F77" s="27">
        <v>402</v>
      </c>
      <c r="G77" s="27"/>
      <c r="H77" s="27"/>
      <c r="I77" s="27"/>
      <c r="J77" s="27"/>
      <c r="K77" s="27"/>
      <c r="L77" s="27"/>
      <c r="M77" s="892"/>
      <c r="N77" s="893">
        <f>SUM(E77:L77)</f>
        <v>402</v>
      </c>
    </row>
    <row r="78" spans="1:14" s="26" customFormat="1" ht="15" customHeight="1">
      <c r="A78" s="863">
        <v>71</v>
      </c>
      <c r="B78" s="888"/>
      <c r="C78" s="889"/>
      <c r="D78" s="890" t="s">
        <v>1109</v>
      </c>
      <c r="E78" s="27"/>
      <c r="F78" s="27">
        <v>1233</v>
      </c>
      <c r="G78" s="27"/>
      <c r="H78" s="27"/>
      <c r="I78" s="27"/>
      <c r="J78" s="27"/>
      <c r="K78" s="27"/>
      <c r="L78" s="27"/>
      <c r="M78" s="892"/>
      <c r="N78" s="893">
        <f>SUM(E78:L78)</f>
        <v>1233</v>
      </c>
    </row>
    <row r="79" spans="1:14" s="373" customFormat="1" ht="15">
      <c r="A79" s="863">
        <v>72</v>
      </c>
      <c r="B79" s="894"/>
      <c r="C79" s="895"/>
      <c r="D79" s="896" t="s">
        <v>604</v>
      </c>
      <c r="E79" s="892"/>
      <c r="F79" s="892"/>
      <c r="G79" s="892"/>
      <c r="H79" s="892"/>
      <c r="I79" s="892"/>
      <c r="J79" s="892"/>
      <c r="K79" s="892"/>
      <c r="L79" s="892"/>
      <c r="M79" s="892"/>
      <c r="N79" s="897">
        <f>SUM(E79:L79)</f>
        <v>0</v>
      </c>
    </row>
    <row r="80" spans="1:14" s="372" customFormat="1" ht="18" customHeight="1">
      <c r="A80" s="863">
        <v>73</v>
      </c>
      <c r="B80" s="898"/>
      <c r="C80" s="899"/>
      <c r="D80" s="900" t="s">
        <v>1192</v>
      </c>
      <c r="E80" s="901">
        <f>SUM(E78:E79)</f>
        <v>0</v>
      </c>
      <c r="F80" s="901">
        <f>SUM(F78:F79)</f>
        <v>1233</v>
      </c>
      <c r="G80" s="901">
        <f aca="true" t="shared" si="11" ref="G80:M80">SUM(G78:G79)</f>
        <v>0</v>
      </c>
      <c r="H80" s="901">
        <f t="shared" si="11"/>
        <v>0</v>
      </c>
      <c r="I80" s="901">
        <f t="shared" si="11"/>
        <v>0</v>
      </c>
      <c r="J80" s="901">
        <f t="shared" si="11"/>
        <v>0</v>
      </c>
      <c r="K80" s="901">
        <f t="shared" si="11"/>
        <v>0</v>
      </c>
      <c r="L80" s="901">
        <f t="shared" si="11"/>
        <v>0</v>
      </c>
      <c r="M80" s="902">
        <f t="shared" si="11"/>
        <v>0</v>
      </c>
      <c r="N80" s="903">
        <f>SUM(E80:L80)</f>
        <v>1233</v>
      </c>
    </row>
    <row r="81" spans="1:15" s="858" customFormat="1" ht="15" customHeight="1">
      <c r="A81" s="863">
        <v>74</v>
      </c>
      <c r="B81" s="876"/>
      <c r="C81" s="907"/>
      <c r="D81" s="907" t="s">
        <v>223</v>
      </c>
      <c r="E81" s="908"/>
      <c r="F81" s="908"/>
      <c r="G81" s="908"/>
      <c r="H81" s="908"/>
      <c r="I81" s="908"/>
      <c r="J81" s="908"/>
      <c r="K81" s="908"/>
      <c r="L81" s="908"/>
      <c r="M81" s="909"/>
      <c r="N81" s="910"/>
      <c r="O81" s="857"/>
    </row>
    <row r="82" spans="1:15" ht="15" customHeight="1">
      <c r="A82" s="863">
        <v>75</v>
      </c>
      <c r="B82" s="870"/>
      <c r="C82" s="871"/>
      <c r="D82" s="872" t="s">
        <v>603</v>
      </c>
      <c r="E82" s="873">
        <f aca="true" t="shared" si="12" ref="E82:M82">SUM(E77,E71,E65,E58,E52,E45,E39,E33,E27,E21,E16,E9)</f>
        <v>85057</v>
      </c>
      <c r="F82" s="874">
        <f t="shared" si="12"/>
        <v>402</v>
      </c>
      <c r="G82" s="874">
        <f t="shared" si="12"/>
        <v>0</v>
      </c>
      <c r="H82" s="874">
        <f t="shared" si="12"/>
        <v>0</v>
      </c>
      <c r="I82" s="874">
        <f t="shared" si="12"/>
        <v>0</v>
      </c>
      <c r="J82" s="874">
        <f t="shared" si="12"/>
        <v>0</v>
      </c>
      <c r="K82" s="874">
        <f t="shared" si="12"/>
        <v>0</v>
      </c>
      <c r="L82" s="873">
        <f t="shared" si="12"/>
        <v>1418975</v>
      </c>
      <c r="M82" s="874">
        <f t="shared" si="12"/>
        <v>1222265</v>
      </c>
      <c r="N82" s="875">
        <f>SUM(E82:L82)</f>
        <v>1504434</v>
      </c>
      <c r="O82" s="857"/>
    </row>
    <row r="83" spans="1:15" ht="15.75" customHeight="1">
      <c r="A83" s="863">
        <v>76</v>
      </c>
      <c r="B83" s="870"/>
      <c r="C83" s="871"/>
      <c r="D83" s="872" t="s">
        <v>1109</v>
      </c>
      <c r="E83" s="873">
        <f aca="true" t="shared" si="13" ref="E83:M83">SUM(E78,E72,E66,E59,E53,E46,E40,E34,E28,E22,E10)+E17</f>
        <v>85057</v>
      </c>
      <c r="F83" s="873">
        <f t="shared" si="13"/>
        <v>1233</v>
      </c>
      <c r="G83" s="873">
        <f t="shared" si="13"/>
        <v>0</v>
      </c>
      <c r="H83" s="873">
        <f t="shared" si="13"/>
        <v>0</v>
      </c>
      <c r="I83" s="873">
        <f t="shared" si="13"/>
        <v>0</v>
      </c>
      <c r="J83" s="873">
        <f t="shared" si="13"/>
        <v>0</v>
      </c>
      <c r="K83" s="873">
        <f t="shared" si="13"/>
        <v>96115</v>
      </c>
      <c r="L83" s="873">
        <f t="shared" si="13"/>
        <v>1436772</v>
      </c>
      <c r="M83" s="874">
        <f t="shared" si="13"/>
        <v>1222265</v>
      </c>
      <c r="N83" s="875">
        <f>SUM(E83:L83)</f>
        <v>1619177</v>
      </c>
      <c r="O83" s="857"/>
    </row>
    <row r="84" spans="1:15" s="1095" customFormat="1" ht="18.75" customHeight="1">
      <c r="A84" s="863">
        <v>77</v>
      </c>
      <c r="B84" s="876"/>
      <c r="C84" s="877"/>
      <c r="D84" s="878" t="s">
        <v>604</v>
      </c>
      <c r="E84" s="879">
        <f>SUM(E73:E73,E67,E60:E60,E54,E47:E47,E41,E35:E35,E29,E23:E24,E18,E11:E11)+E12+E74+E61+E48+E36+E49+E62+E13</f>
        <v>0</v>
      </c>
      <c r="F84" s="879">
        <f aca="true" t="shared" si="14" ref="F84:N84">SUM(F73:F73,F67,F60:F60,F54,F47:F47,F41,F35:F35,F29,F23:F24,F18,F11:F11)+F12+F74+F61+F48+F36+F49+F62+F13</f>
        <v>0</v>
      </c>
      <c r="G84" s="879">
        <f t="shared" si="14"/>
        <v>0</v>
      </c>
      <c r="H84" s="879">
        <f t="shared" si="14"/>
        <v>8</v>
      </c>
      <c r="I84" s="879">
        <f t="shared" si="14"/>
        <v>0</v>
      </c>
      <c r="J84" s="879">
        <f t="shared" si="14"/>
        <v>0</v>
      </c>
      <c r="K84" s="879">
        <f t="shared" si="14"/>
        <v>0</v>
      </c>
      <c r="L84" s="879">
        <f t="shared" si="14"/>
        <v>44493</v>
      </c>
      <c r="M84" s="879">
        <f t="shared" si="14"/>
        <v>0</v>
      </c>
      <c r="N84" s="911">
        <f t="shared" si="14"/>
        <v>44501</v>
      </c>
      <c r="O84" s="858"/>
    </row>
    <row r="85" spans="1:15" s="1096" customFormat="1" ht="18" customHeight="1">
      <c r="A85" s="863">
        <v>78</v>
      </c>
      <c r="B85" s="881"/>
      <c r="C85" s="912"/>
      <c r="D85" s="913" t="s">
        <v>1192</v>
      </c>
      <c r="E85" s="914">
        <f>SUM(E83:E84)</f>
        <v>85057</v>
      </c>
      <c r="F85" s="914">
        <f aca="true" t="shared" si="15" ref="F85:M85">SUM(F83:F84)</f>
        <v>1233</v>
      </c>
      <c r="G85" s="914">
        <f t="shared" si="15"/>
        <v>0</v>
      </c>
      <c r="H85" s="914">
        <f t="shared" si="15"/>
        <v>8</v>
      </c>
      <c r="I85" s="914">
        <f t="shared" si="15"/>
        <v>0</v>
      </c>
      <c r="J85" s="914">
        <f t="shared" si="15"/>
        <v>0</v>
      </c>
      <c r="K85" s="914">
        <f t="shared" si="15"/>
        <v>96115</v>
      </c>
      <c r="L85" s="914">
        <f t="shared" si="15"/>
        <v>1481265</v>
      </c>
      <c r="M85" s="915">
        <f t="shared" si="15"/>
        <v>1222265</v>
      </c>
      <c r="N85" s="916">
        <f>SUM(E85:L85)</f>
        <v>1663678</v>
      </c>
      <c r="O85" s="887"/>
    </row>
    <row r="86" spans="1:14" s="869" customFormat="1" ht="22.5" customHeight="1">
      <c r="A86" s="863">
        <v>79</v>
      </c>
      <c r="B86" s="904">
        <v>7</v>
      </c>
      <c r="C86" s="905"/>
      <c r="D86" s="917" t="s">
        <v>197</v>
      </c>
      <c r="E86" s="859"/>
      <c r="F86" s="859"/>
      <c r="G86" s="859"/>
      <c r="H86" s="859"/>
      <c r="I86" s="859"/>
      <c r="J86" s="859"/>
      <c r="K86" s="859"/>
      <c r="L86" s="859"/>
      <c r="M86" s="879"/>
      <c r="N86" s="891"/>
    </row>
    <row r="87" spans="1:15" s="887" customFormat="1" ht="18" customHeight="1">
      <c r="A87" s="863">
        <v>80</v>
      </c>
      <c r="B87" s="870"/>
      <c r="C87" s="871"/>
      <c r="D87" s="872" t="s">
        <v>603</v>
      </c>
      <c r="E87" s="859">
        <v>4800</v>
      </c>
      <c r="F87" s="859">
        <v>929</v>
      </c>
      <c r="G87" s="859"/>
      <c r="H87" s="859"/>
      <c r="I87" s="859"/>
      <c r="J87" s="859"/>
      <c r="K87" s="859"/>
      <c r="L87" s="859">
        <v>135529</v>
      </c>
      <c r="M87" s="879"/>
      <c r="N87" s="918">
        <f>SUM(E87:L87)</f>
        <v>141258</v>
      </c>
      <c r="O87" s="857"/>
    </row>
    <row r="88" spans="1:15" s="887" customFormat="1" ht="18" customHeight="1">
      <c r="A88" s="863">
        <v>81</v>
      </c>
      <c r="B88" s="870"/>
      <c r="C88" s="871"/>
      <c r="D88" s="872" t="s">
        <v>1109</v>
      </c>
      <c r="E88" s="859">
        <v>1606</v>
      </c>
      <c r="F88" s="859">
        <v>499</v>
      </c>
      <c r="G88" s="859"/>
      <c r="H88" s="859"/>
      <c r="I88" s="859"/>
      <c r="J88" s="859"/>
      <c r="K88" s="859">
        <v>28766</v>
      </c>
      <c r="L88" s="859">
        <v>62929</v>
      </c>
      <c r="M88" s="879">
        <v>0</v>
      </c>
      <c r="N88" s="918">
        <f>SUM(E88:L88)</f>
        <v>93800</v>
      </c>
      <c r="O88" s="857"/>
    </row>
    <row r="89" spans="1:15" s="1095" customFormat="1" ht="15">
      <c r="A89" s="863">
        <v>82</v>
      </c>
      <c r="B89" s="876"/>
      <c r="C89" s="877"/>
      <c r="D89" s="878" t="s">
        <v>604</v>
      </c>
      <c r="E89" s="879"/>
      <c r="F89" s="879"/>
      <c r="G89" s="879"/>
      <c r="H89" s="879"/>
      <c r="I89" s="879"/>
      <c r="J89" s="879"/>
      <c r="K89" s="879"/>
      <c r="L89" s="879"/>
      <c r="M89" s="879"/>
      <c r="N89" s="880">
        <f>SUM(E89:L89)</f>
        <v>0</v>
      </c>
      <c r="O89" s="858"/>
    </row>
    <row r="90" spans="1:15" s="1096" customFormat="1" ht="18" customHeight="1">
      <c r="A90" s="863">
        <v>83</v>
      </c>
      <c r="B90" s="881"/>
      <c r="C90" s="882"/>
      <c r="D90" s="883" t="s">
        <v>1192</v>
      </c>
      <c r="E90" s="884">
        <f aca="true" t="shared" si="16" ref="E90:M90">SUM(E88:E89)</f>
        <v>1606</v>
      </c>
      <c r="F90" s="884">
        <f t="shared" si="16"/>
        <v>499</v>
      </c>
      <c r="G90" s="884">
        <f t="shared" si="16"/>
        <v>0</v>
      </c>
      <c r="H90" s="884">
        <f t="shared" si="16"/>
        <v>0</v>
      </c>
      <c r="I90" s="884">
        <f t="shared" si="16"/>
        <v>0</v>
      </c>
      <c r="J90" s="884">
        <f t="shared" si="16"/>
        <v>0</v>
      </c>
      <c r="K90" s="884">
        <f t="shared" si="16"/>
        <v>28766</v>
      </c>
      <c r="L90" s="884">
        <f t="shared" si="16"/>
        <v>62929</v>
      </c>
      <c r="M90" s="884">
        <f t="shared" si="16"/>
        <v>0</v>
      </c>
      <c r="N90" s="886">
        <f>SUM(E90:L90)</f>
        <v>93800</v>
      </c>
      <c r="O90" s="887"/>
    </row>
    <row r="91" spans="1:14" s="869" customFormat="1" ht="32.25" customHeight="1">
      <c r="A91" s="863">
        <v>84</v>
      </c>
      <c r="B91" s="904">
        <v>8</v>
      </c>
      <c r="C91" s="905"/>
      <c r="D91" s="917" t="s">
        <v>1030</v>
      </c>
      <c r="E91" s="859"/>
      <c r="F91" s="859"/>
      <c r="G91" s="859"/>
      <c r="H91" s="859"/>
      <c r="I91" s="859"/>
      <c r="J91" s="859"/>
      <c r="K91" s="859"/>
      <c r="L91" s="859"/>
      <c r="M91" s="879"/>
      <c r="N91" s="891"/>
    </row>
    <row r="92" spans="1:15" s="887" customFormat="1" ht="18" customHeight="1">
      <c r="A92" s="863">
        <v>85</v>
      </c>
      <c r="B92" s="870"/>
      <c r="C92" s="871"/>
      <c r="D92" s="872" t="s">
        <v>603</v>
      </c>
      <c r="E92" s="859">
        <v>46050</v>
      </c>
      <c r="F92" s="859"/>
      <c r="G92" s="859"/>
      <c r="H92" s="859"/>
      <c r="I92" s="859"/>
      <c r="J92" s="859"/>
      <c r="K92" s="859"/>
      <c r="L92" s="859">
        <v>394509</v>
      </c>
      <c r="M92" s="879">
        <v>258172</v>
      </c>
      <c r="N92" s="918">
        <f aca="true" t="shared" si="17" ref="N92:N98">SUM(E92:L92)</f>
        <v>440559</v>
      </c>
      <c r="O92" s="857"/>
    </row>
    <row r="93" spans="1:15" s="887" customFormat="1" ht="18" customHeight="1">
      <c r="A93" s="863">
        <v>86</v>
      </c>
      <c r="B93" s="870"/>
      <c r="C93" s="871"/>
      <c r="D93" s="872" t="s">
        <v>1109</v>
      </c>
      <c r="E93" s="859">
        <v>49244</v>
      </c>
      <c r="F93" s="859">
        <v>33647</v>
      </c>
      <c r="G93" s="859"/>
      <c r="H93" s="859"/>
      <c r="I93" s="859"/>
      <c r="J93" s="859"/>
      <c r="K93" s="859">
        <v>22997</v>
      </c>
      <c r="L93" s="859">
        <v>549405</v>
      </c>
      <c r="M93" s="879">
        <v>258172</v>
      </c>
      <c r="N93" s="918">
        <f t="shared" si="17"/>
        <v>655293</v>
      </c>
      <c r="O93" s="857"/>
    </row>
    <row r="94" spans="1:15" s="1095" customFormat="1" ht="15">
      <c r="A94" s="863">
        <v>87</v>
      </c>
      <c r="B94" s="876"/>
      <c r="C94" s="877"/>
      <c r="D94" s="878" t="s">
        <v>1200</v>
      </c>
      <c r="E94" s="879"/>
      <c r="F94" s="879"/>
      <c r="G94" s="879"/>
      <c r="H94" s="879"/>
      <c r="I94" s="879"/>
      <c r="J94" s="879"/>
      <c r="K94" s="879"/>
      <c r="L94" s="879">
        <v>1211</v>
      </c>
      <c r="M94" s="879"/>
      <c r="N94" s="880">
        <f t="shared" si="17"/>
        <v>1211</v>
      </c>
      <c r="O94" s="858"/>
    </row>
    <row r="95" spans="1:15" s="1095" customFormat="1" ht="15">
      <c r="A95" s="863">
        <v>88</v>
      </c>
      <c r="B95" s="876"/>
      <c r="C95" s="877"/>
      <c r="D95" s="878" t="s">
        <v>1203</v>
      </c>
      <c r="E95" s="879"/>
      <c r="F95" s="879"/>
      <c r="G95" s="879"/>
      <c r="H95" s="879"/>
      <c r="I95" s="879"/>
      <c r="J95" s="879"/>
      <c r="K95" s="879"/>
      <c r="L95" s="879">
        <v>2027</v>
      </c>
      <c r="M95" s="879"/>
      <c r="N95" s="880">
        <f t="shared" si="17"/>
        <v>2027</v>
      </c>
      <c r="O95" s="858"/>
    </row>
    <row r="96" spans="1:15" s="1095" customFormat="1" ht="15">
      <c r="A96" s="863">
        <v>89</v>
      </c>
      <c r="B96" s="876"/>
      <c r="C96" s="877"/>
      <c r="D96" s="878" t="s">
        <v>1228</v>
      </c>
      <c r="E96" s="879"/>
      <c r="F96" s="879"/>
      <c r="G96" s="879"/>
      <c r="H96" s="879"/>
      <c r="I96" s="879"/>
      <c r="J96" s="879"/>
      <c r="K96" s="879"/>
      <c r="L96" s="879">
        <v>50</v>
      </c>
      <c r="M96" s="879"/>
      <c r="N96" s="880">
        <f t="shared" si="17"/>
        <v>50</v>
      </c>
      <c r="O96" s="858"/>
    </row>
    <row r="97" spans="1:15" s="1095" customFormat="1" ht="15">
      <c r="A97" s="863">
        <v>90</v>
      </c>
      <c r="B97" s="876"/>
      <c r="C97" s="877"/>
      <c r="D97" s="878" t="s">
        <v>1300</v>
      </c>
      <c r="E97" s="879"/>
      <c r="F97" s="879">
        <f>3263+2154</f>
        <v>5417</v>
      </c>
      <c r="G97" s="879"/>
      <c r="H97" s="879"/>
      <c r="I97" s="879"/>
      <c r="J97" s="879"/>
      <c r="K97" s="879"/>
      <c r="L97" s="879"/>
      <c r="M97" s="879"/>
      <c r="N97" s="880">
        <f t="shared" si="17"/>
        <v>5417</v>
      </c>
      <c r="O97" s="858"/>
    </row>
    <row r="98" spans="1:15" s="1095" customFormat="1" ht="15">
      <c r="A98" s="863">
        <v>91</v>
      </c>
      <c r="B98" s="876"/>
      <c r="C98" s="877"/>
      <c r="D98" s="878" t="s">
        <v>1335</v>
      </c>
      <c r="E98" s="879"/>
      <c r="F98" s="879"/>
      <c r="G98" s="879"/>
      <c r="H98" s="879"/>
      <c r="I98" s="879"/>
      <c r="J98" s="879"/>
      <c r="K98" s="879"/>
      <c r="L98" s="879">
        <v>9687</v>
      </c>
      <c r="M98" s="879"/>
      <c r="N98" s="880">
        <f t="shared" si="17"/>
        <v>9687</v>
      </c>
      <c r="O98" s="858"/>
    </row>
    <row r="99" spans="1:15" s="1096" customFormat="1" ht="18" customHeight="1">
      <c r="A99" s="863">
        <v>92</v>
      </c>
      <c r="B99" s="881"/>
      <c r="C99" s="882"/>
      <c r="D99" s="883" t="s">
        <v>1192</v>
      </c>
      <c r="E99" s="884">
        <f>SUM(E93:E98)</f>
        <v>49244</v>
      </c>
      <c r="F99" s="884">
        <f aca="true" t="shared" si="18" ref="F99:N99">SUM(F93:F98)</f>
        <v>39064</v>
      </c>
      <c r="G99" s="884">
        <f t="shared" si="18"/>
        <v>0</v>
      </c>
      <c r="H99" s="884">
        <f t="shared" si="18"/>
        <v>0</v>
      </c>
      <c r="I99" s="884">
        <f t="shared" si="18"/>
        <v>0</v>
      </c>
      <c r="J99" s="884">
        <f t="shared" si="18"/>
        <v>0</v>
      </c>
      <c r="K99" s="884">
        <f t="shared" si="18"/>
        <v>22997</v>
      </c>
      <c r="L99" s="884">
        <f t="shared" si="18"/>
        <v>562380</v>
      </c>
      <c r="M99" s="884">
        <f t="shared" si="18"/>
        <v>258172</v>
      </c>
      <c r="N99" s="891">
        <f t="shared" si="18"/>
        <v>673685</v>
      </c>
      <c r="O99" s="887"/>
    </row>
    <row r="100" spans="1:15" s="1103" customFormat="1" ht="18" customHeight="1">
      <c r="A100" s="863">
        <v>93</v>
      </c>
      <c r="B100" s="904"/>
      <c r="C100" s="905">
        <v>1</v>
      </c>
      <c r="D100" s="919" t="s">
        <v>218</v>
      </c>
      <c r="E100" s="873"/>
      <c r="F100" s="873"/>
      <c r="G100" s="873"/>
      <c r="H100" s="873"/>
      <c r="I100" s="873"/>
      <c r="J100" s="873"/>
      <c r="K100" s="873"/>
      <c r="L100" s="873"/>
      <c r="M100" s="874"/>
      <c r="N100" s="886"/>
      <c r="O100" s="869"/>
    </row>
    <row r="101" spans="1:14" s="26" customFormat="1" ht="17.25" customHeight="1">
      <c r="A101" s="863">
        <v>94</v>
      </c>
      <c r="B101" s="888"/>
      <c r="C101" s="889"/>
      <c r="D101" s="890" t="s">
        <v>603</v>
      </c>
      <c r="E101" s="27"/>
      <c r="F101" s="27">
        <v>90</v>
      </c>
      <c r="G101" s="27"/>
      <c r="H101" s="27"/>
      <c r="I101" s="27"/>
      <c r="J101" s="27"/>
      <c r="K101" s="27"/>
      <c r="L101" s="27"/>
      <c r="M101" s="892"/>
      <c r="N101" s="893">
        <f>SUM(E101:L101)</f>
        <v>90</v>
      </c>
    </row>
    <row r="102" spans="1:14" s="26" customFormat="1" ht="15">
      <c r="A102" s="863">
        <v>95</v>
      </c>
      <c r="B102" s="888"/>
      <c r="C102" s="889"/>
      <c r="D102" s="890" t="s">
        <v>1109</v>
      </c>
      <c r="E102" s="27"/>
      <c r="F102" s="27">
        <v>90</v>
      </c>
      <c r="G102" s="27"/>
      <c r="H102" s="27"/>
      <c r="I102" s="27"/>
      <c r="J102" s="27"/>
      <c r="K102" s="27">
        <v>180</v>
      </c>
      <c r="L102" s="27"/>
      <c r="M102" s="892"/>
      <c r="N102" s="893">
        <f>SUM(E102:L102)</f>
        <v>270</v>
      </c>
    </row>
    <row r="103" spans="1:14" s="373" customFormat="1" ht="15">
      <c r="A103" s="863">
        <v>96</v>
      </c>
      <c r="B103" s="894"/>
      <c r="C103" s="895"/>
      <c r="D103" s="896" t="s">
        <v>604</v>
      </c>
      <c r="E103" s="892"/>
      <c r="F103" s="892"/>
      <c r="G103" s="892"/>
      <c r="H103" s="892"/>
      <c r="I103" s="892"/>
      <c r="J103" s="892"/>
      <c r="K103" s="892"/>
      <c r="L103" s="892"/>
      <c r="M103" s="892"/>
      <c r="N103" s="897">
        <f>SUM(E103:L103)</f>
        <v>0</v>
      </c>
    </row>
    <row r="104" spans="1:14" s="372" customFormat="1" ht="18" customHeight="1">
      <c r="A104" s="863">
        <v>97</v>
      </c>
      <c r="B104" s="898"/>
      <c r="C104" s="899"/>
      <c r="D104" s="900" t="s">
        <v>1192</v>
      </c>
      <c r="E104" s="901">
        <f>SUM(E101:E103)</f>
        <v>0</v>
      </c>
      <c r="F104" s="901">
        <f>SUM(F102:F103)</f>
        <v>90</v>
      </c>
      <c r="G104" s="901">
        <f aca="true" t="shared" si="19" ref="G104:M104">SUM(G102:G103)</f>
        <v>0</v>
      </c>
      <c r="H104" s="901">
        <f t="shared" si="19"/>
        <v>0</v>
      </c>
      <c r="I104" s="901">
        <f t="shared" si="19"/>
        <v>0</v>
      </c>
      <c r="J104" s="901">
        <f t="shared" si="19"/>
        <v>0</v>
      </c>
      <c r="K104" s="901">
        <f t="shared" si="19"/>
        <v>180</v>
      </c>
      <c r="L104" s="901">
        <f t="shared" si="19"/>
        <v>0</v>
      </c>
      <c r="M104" s="901">
        <f t="shared" si="19"/>
        <v>0</v>
      </c>
      <c r="N104" s="903">
        <f>SUM(E104:L104)</f>
        <v>270</v>
      </c>
    </row>
    <row r="105" spans="1:14" s="869" customFormat="1" ht="22.5" customHeight="1">
      <c r="A105" s="863">
        <v>98</v>
      </c>
      <c r="B105" s="904">
        <v>9</v>
      </c>
      <c r="C105" s="905"/>
      <c r="D105" s="917" t="s">
        <v>198</v>
      </c>
      <c r="E105" s="859"/>
      <c r="F105" s="859"/>
      <c r="G105" s="859"/>
      <c r="H105" s="859"/>
      <c r="I105" s="859"/>
      <c r="J105" s="859"/>
      <c r="K105" s="859"/>
      <c r="L105" s="859"/>
      <c r="M105" s="879"/>
      <c r="N105" s="891"/>
    </row>
    <row r="106" spans="1:15" s="887" customFormat="1" ht="15">
      <c r="A106" s="863">
        <v>99</v>
      </c>
      <c r="B106" s="870"/>
      <c r="C106" s="871"/>
      <c r="D106" s="872" t="s">
        <v>603</v>
      </c>
      <c r="E106" s="859">
        <v>10236</v>
      </c>
      <c r="F106" s="859"/>
      <c r="G106" s="859"/>
      <c r="H106" s="859"/>
      <c r="I106" s="859"/>
      <c r="J106" s="859"/>
      <c r="K106" s="859"/>
      <c r="L106" s="859">
        <v>45228</v>
      </c>
      <c r="M106" s="879">
        <v>21000</v>
      </c>
      <c r="N106" s="918">
        <f>SUM(E106:L106)</f>
        <v>55464</v>
      </c>
      <c r="O106" s="857"/>
    </row>
    <row r="107" spans="1:15" s="887" customFormat="1" ht="15">
      <c r="A107" s="863">
        <v>100</v>
      </c>
      <c r="B107" s="870"/>
      <c r="C107" s="871"/>
      <c r="D107" s="872" t="s">
        <v>1109</v>
      </c>
      <c r="E107" s="859">
        <v>10236</v>
      </c>
      <c r="F107" s="859"/>
      <c r="G107" s="859"/>
      <c r="H107" s="859"/>
      <c r="I107" s="859"/>
      <c r="J107" s="859"/>
      <c r="K107" s="859">
        <v>9431</v>
      </c>
      <c r="L107" s="859">
        <v>57969</v>
      </c>
      <c r="M107" s="879">
        <v>21000</v>
      </c>
      <c r="N107" s="918">
        <f>SUM(E107:L107)</f>
        <v>77636</v>
      </c>
      <c r="O107" s="857"/>
    </row>
    <row r="108" spans="1:15" s="1095" customFormat="1" ht="15">
      <c r="A108" s="863">
        <v>101</v>
      </c>
      <c r="B108" s="876"/>
      <c r="C108" s="877"/>
      <c r="D108" s="878" t="s">
        <v>1200</v>
      </c>
      <c r="E108" s="879"/>
      <c r="F108" s="879"/>
      <c r="G108" s="879"/>
      <c r="H108" s="879"/>
      <c r="I108" s="879"/>
      <c r="J108" s="879"/>
      <c r="K108" s="879"/>
      <c r="L108" s="879">
        <v>76</v>
      </c>
      <c r="M108" s="879"/>
      <c r="N108" s="880">
        <f>SUM(E108:L108)</f>
        <v>76</v>
      </c>
      <c r="O108" s="858"/>
    </row>
    <row r="109" spans="1:15" s="1095" customFormat="1" ht="15">
      <c r="A109" s="863">
        <v>102</v>
      </c>
      <c r="B109" s="876"/>
      <c r="C109" s="877"/>
      <c r="D109" s="878" t="s">
        <v>1203</v>
      </c>
      <c r="E109" s="879"/>
      <c r="F109" s="879"/>
      <c r="G109" s="879"/>
      <c r="H109" s="879"/>
      <c r="I109" s="879"/>
      <c r="J109" s="879"/>
      <c r="K109" s="879"/>
      <c r="L109" s="879">
        <v>274</v>
      </c>
      <c r="M109" s="879"/>
      <c r="N109" s="880">
        <f>SUM(E109:L109)</f>
        <v>274</v>
      </c>
      <c r="O109" s="858"/>
    </row>
    <row r="110" spans="1:15" s="1096" customFormat="1" ht="18" customHeight="1">
      <c r="A110" s="863">
        <v>103</v>
      </c>
      <c r="B110" s="881"/>
      <c r="C110" s="882"/>
      <c r="D110" s="883" t="s">
        <v>1192</v>
      </c>
      <c r="E110" s="884">
        <f aca="true" t="shared" si="20" ref="E110:M110">SUM(E107:E109)</f>
        <v>10236</v>
      </c>
      <c r="F110" s="884">
        <f t="shared" si="20"/>
        <v>0</v>
      </c>
      <c r="G110" s="884">
        <f t="shared" si="20"/>
        <v>0</v>
      </c>
      <c r="H110" s="884">
        <f t="shared" si="20"/>
        <v>0</v>
      </c>
      <c r="I110" s="884">
        <f t="shared" si="20"/>
        <v>0</v>
      </c>
      <c r="J110" s="884">
        <f t="shared" si="20"/>
        <v>0</v>
      </c>
      <c r="K110" s="884">
        <f t="shared" si="20"/>
        <v>9431</v>
      </c>
      <c r="L110" s="884">
        <f t="shared" si="20"/>
        <v>58319</v>
      </c>
      <c r="M110" s="884">
        <f t="shared" si="20"/>
        <v>21000</v>
      </c>
      <c r="N110" s="886">
        <f>SUM(E110:L110)</f>
        <v>77986</v>
      </c>
      <c r="O110" s="887"/>
    </row>
    <row r="111" spans="1:14" s="869" customFormat="1" ht="18" customHeight="1">
      <c r="A111" s="863">
        <v>104</v>
      </c>
      <c r="B111" s="904"/>
      <c r="C111" s="905">
        <v>1</v>
      </c>
      <c r="D111" s="919" t="s">
        <v>218</v>
      </c>
      <c r="E111" s="873"/>
      <c r="F111" s="873"/>
      <c r="G111" s="873"/>
      <c r="H111" s="873"/>
      <c r="I111" s="873"/>
      <c r="J111" s="873"/>
      <c r="K111" s="873"/>
      <c r="L111" s="873"/>
      <c r="M111" s="874"/>
      <c r="N111" s="886"/>
    </row>
    <row r="112" spans="1:14" s="26" customFormat="1" ht="15">
      <c r="A112" s="863">
        <v>105</v>
      </c>
      <c r="B112" s="888"/>
      <c r="C112" s="889"/>
      <c r="D112" s="890" t="s">
        <v>603</v>
      </c>
      <c r="E112" s="27"/>
      <c r="F112" s="27">
        <v>180</v>
      </c>
      <c r="G112" s="27"/>
      <c r="H112" s="27"/>
      <c r="I112" s="27"/>
      <c r="J112" s="27"/>
      <c r="K112" s="27"/>
      <c r="L112" s="27"/>
      <c r="M112" s="892"/>
      <c r="N112" s="893">
        <f>SUM(E112:L112)</f>
        <v>180</v>
      </c>
    </row>
    <row r="113" spans="1:14" s="26" customFormat="1" ht="15">
      <c r="A113" s="863">
        <v>106</v>
      </c>
      <c r="B113" s="888"/>
      <c r="C113" s="889"/>
      <c r="D113" s="890" t="s">
        <v>1109</v>
      </c>
      <c r="E113" s="27"/>
      <c r="F113" s="27">
        <v>1059</v>
      </c>
      <c r="G113" s="27"/>
      <c r="H113" s="27"/>
      <c r="I113" s="27"/>
      <c r="J113" s="27"/>
      <c r="K113" s="27"/>
      <c r="L113" s="27"/>
      <c r="M113" s="892"/>
      <c r="N113" s="893">
        <f>SUM(E113:L113)</f>
        <v>1059</v>
      </c>
    </row>
    <row r="114" spans="1:14" s="373" customFormat="1" ht="15">
      <c r="A114" s="863">
        <v>107</v>
      </c>
      <c r="B114" s="894"/>
      <c r="C114" s="895"/>
      <c r="D114" s="896" t="s">
        <v>604</v>
      </c>
      <c r="E114" s="892"/>
      <c r="F114" s="892"/>
      <c r="G114" s="892"/>
      <c r="H114" s="892"/>
      <c r="I114" s="892"/>
      <c r="J114" s="892"/>
      <c r="K114" s="892"/>
      <c r="L114" s="892"/>
      <c r="M114" s="892"/>
      <c r="N114" s="897">
        <f>SUM(E114:L114)</f>
        <v>0</v>
      </c>
    </row>
    <row r="115" spans="1:14" s="372" customFormat="1" ht="18" customHeight="1">
      <c r="A115" s="863">
        <v>108</v>
      </c>
      <c r="B115" s="898"/>
      <c r="C115" s="899"/>
      <c r="D115" s="900" t="s">
        <v>1192</v>
      </c>
      <c r="E115" s="901">
        <f>SUM(E113:E114)</f>
        <v>0</v>
      </c>
      <c r="F115" s="901">
        <f>SUM(F113:F114)</f>
        <v>1059</v>
      </c>
      <c r="G115" s="901">
        <f aca="true" t="shared" si="21" ref="G115:M115">SUM(G113:G114)</f>
        <v>0</v>
      </c>
      <c r="H115" s="901">
        <f t="shared" si="21"/>
        <v>0</v>
      </c>
      <c r="I115" s="901">
        <f t="shared" si="21"/>
        <v>0</v>
      </c>
      <c r="J115" s="901">
        <f t="shared" si="21"/>
        <v>0</v>
      </c>
      <c r="K115" s="901">
        <f t="shared" si="21"/>
        <v>0</v>
      </c>
      <c r="L115" s="901">
        <f t="shared" si="21"/>
        <v>0</v>
      </c>
      <c r="M115" s="901">
        <f t="shared" si="21"/>
        <v>0</v>
      </c>
      <c r="N115" s="903">
        <f>SUM(E115:L115)</f>
        <v>1059</v>
      </c>
    </row>
    <row r="116" spans="1:15" s="858" customFormat="1" ht="15">
      <c r="A116" s="863">
        <v>109</v>
      </c>
      <c r="B116" s="876"/>
      <c r="C116" s="907"/>
      <c r="D116" s="907" t="s">
        <v>224</v>
      </c>
      <c r="E116" s="907"/>
      <c r="F116" s="907"/>
      <c r="G116" s="907"/>
      <c r="H116" s="907"/>
      <c r="I116" s="907"/>
      <c r="J116" s="907"/>
      <c r="K116" s="907"/>
      <c r="L116" s="907"/>
      <c r="M116" s="907"/>
      <c r="N116" s="920"/>
      <c r="O116" s="857"/>
    </row>
    <row r="117" spans="1:15" s="887" customFormat="1" ht="15">
      <c r="A117" s="863">
        <v>110</v>
      </c>
      <c r="B117" s="870"/>
      <c r="C117" s="871"/>
      <c r="D117" s="872" t="s">
        <v>603</v>
      </c>
      <c r="E117" s="859">
        <f aca="true" t="shared" si="22" ref="E117:M117">SUM(E112,E106,E101,E92,E87)</f>
        <v>61086</v>
      </c>
      <c r="F117" s="859">
        <f t="shared" si="22"/>
        <v>1199</v>
      </c>
      <c r="G117" s="859">
        <f t="shared" si="22"/>
        <v>0</v>
      </c>
      <c r="H117" s="859">
        <f t="shared" si="22"/>
        <v>0</v>
      </c>
      <c r="I117" s="859">
        <f t="shared" si="22"/>
        <v>0</v>
      </c>
      <c r="J117" s="859">
        <f t="shared" si="22"/>
        <v>0</v>
      </c>
      <c r="K117" s="859">
        <f t="shared" si="22"/>
        <v>0</v>
      </c>
      <c r="L117" s="859">
        <f t="shared" si="22"/>
        <v>575266</v>
      </c>
      <c r="M117" s="879">
        <f t="shared" si="22"/>
        <v>279172</v>
      </c>
      <c r="N117" s="918">
        <f>SUM(E117:L117)</f>
        <v>637551</v>
      </c>
      <c r="O117" s="857"/>
    </row>
    <row r="118" spans="1:15" ht="15">
      <c r="A118" s="863">
        <v>111</v>
      </c>
      <c r="B118" s="870"/>
      <c r="C118" s="871"/>
      <c r="D118" s="872" t="s">
        <v>1109</v>
      </c>
      <c r="E118" s="873">
        <f aca="true" t="shared" si="23" ref="E118:M118">SUM(E113+E107+E102+E93+E88)</f>
        <v>61086</v>
      </c>
      <c r="F118" s="873">
        <f t="shared" si="23"/>
        <v>35295</v>
      </c>
      <c r="G118" s="873">
        <f t="shared" si="23"/>
        <v>0</v>
      </c>
      <c r="H118" s="873">
        <f t="shared" si="23"/>
        <v>0</v>
      </c>
      <c r="I118" s="873">
        <f t="shared" si="23"/>
        <v>0</v>
      </c>
      <c r="J118" s="873">
        <f t="shared" si="23"/>
        <v>0</v>
      </c>
      <c r="K118" s="873">
        <f t="shared" si="23"/>
        <v>61374</v>
      </c>
      <c r="L118" s="873">
        <f t="shared" si="23"/>
        <v>670303</v>
      </c>
      <c r="M118" s="873">
        <f t="shared" si="23"/>
        <v>279172</v>
      </c>
      <c r="N118" s="918">
        <f>SUM(E118:L118)</f>
        <v>828058</v>
      </c>
      <c r="O118" s="857"/>
    </row>
    <row r="119" spans="1:15" s="1095" customFormat="1" ht="18.75" customHeight="1">
      <c r="A119" s="863">
        <v>112</v>
      </c>
      <c r="B119" s="876"/>
      <c r="C119" s="877"/>
      <c r="D119" s="921" t="s">
        <v>604</v>
      </c>
      <c r="E119" s="879">
        <f aca="true" t="shared" si="24" ref="E119:N119">SUM(E114,E108:E109,E103,E94:E97,E89:E89)+E98</f>
        <v>0</v>
      </c>
      <c r="F119" s="879">
        <f t="shared" si="24"/>
        <v>5417</v>
      </c>
      <c r="G119" s="879">
        <f t="shared" si="24"/>
        <v>0</v>
      </c>
      <c r="H119" s="879">
        <f t="shared" si="24"/>
        <v>0</v>
      </c>
      <c r="I119" s="879">
        <f t="shared" si="24"/>
        <v>0</v>
      </c>
      <c r="J119" s="879">
        <f t="shared" si="24"/>
        <v>0</v>
      </c>
      <c r="K119" s="879">
        <f t="shared" si="24"/>
        <v>0</v>
      </c>
      <c r="L119" s="879">
        <f t="shared" si="24"/>
        <v>13325</v>
      </c>
      <c r="M119" s="879">
        <f t="shared" si="24"/>
        <v>0</v>
      </c>
      <c r="N119" s="911">
        <f t="shared" si="24"/>
        <v>18742</v>
      </c>
      <c r="O119" s="858"/>
    </row>
    <row r="120" spans="1:15" s="1096" customFormat="1" ht="18" customHeight="1">
      <c r="A120" s="863">
        <v>113</v>
      </c>
      <c r="B120" s="881"/>
      <c r="C120" s="912"/>
      <c r="D120" s="913" t="s">
        <v>1192</v>
      </c>
      <c r="E120" s="914">
        <f>SUM(E118:E119)</f>
        <v>61086</v>
      </c>
      <c r="F120" s="914">
        <f aca="true" t="shared" si="25" ref="F120:M120">SUM(F118:F119)</f>
        <v>40712</v>
      </c>
      <c r="G120" s="914">
        <f t="shared" si="25"/>
        <v>0</v>
      </c>
      <c r="H120" s="914">
        <f t="shared" si="25"/>
        <v>0</v>
      </c>
      <c r="I120" s="914">
        <f t="shared" si="25"/>
        <v>0</v>
      </c>
      <c r="J120" s="914">
        <f t="shared" si="25"/>
        <v>0</v>
      </c>
      <c r="K120" s="914">
        <f t="shared" si="25"/>
        <v>61374</v>
      </c>
      <c r="L120" s="914">
        <f t="shared" si="25"/>
        <v>683628</v>
      </c>
      <c r="M120" s="914">
        <f t="shared" si="25"/>
        <v>279172</v>
      </c>
      <c r="N120" s="916">
        <f>SUM(E120:L120)</f>
        <v>846800</v>
      </c>
      <c r="O120" s="887"/>
    </row>
    <row r="121" spans="1:14" s="869" customFormat="1" ht="22.5" customHeight="1">
      <c r="A121" s="863">
        <v>114</v>
      </c>
      <c r="B121" s="904">
        <v>10</v>
      </c>
      <c r="C121" s="905"/>
      <c r="D121" s="917" t="s">
        <v>644</v>
      </c>
      <c r="E121" s="873"/>
      <c r="F121" s="873"/>
      <c r="G121" s="873"/>
      <c r="H121" s="873"/>
      <c r="I121" s="873"/>
      <c r="J121" s="873"/>
      <c r="K121" s="873"/>
      <c r="L121" s="873"/>
      <c r="M121" s="874"/>
      <c r="N121" s="875"/>
    </row>
    <row r="122" spans="1:15" s="887" customFormat="1" ht="15">
      <c r="A122" s="863">
        <v>115</v>
      </c>
      <c r="B122" s="870"/>
      <c r="C122" s="871"/>
      <c r="D122" s="872" t="s">
        <v>603</v>
      </c>
      <c r="E122" s="859">
        <v>50524</v>
      </c>
      <c r="F122" s="859"/>
      <c r="G122" s="859"/>
      <c r="H122" s="859"/>
      <c r="I122" s="859"/>
      <c r="J122" s="859"/>
      <c r="K122" s="859"/>
      <c r="L122" s="859">
        <v>128146</v>
      </c>
      <c r="M122" s="879"/>
      <c r="N122" s="918">
        <f>SUM(E122:L122)</f>
        <v>178670</v>
      </c>
      <c r="O122" s="857"/>
    </row>
    <row r="123" spans="1:15" s="887" customFormat="1" ht="18.75" customHeight="1">
      <c r="A123" s="863">
        <v>116</v>
      </c>
      <c r="B123" s="870"/>
      <c r="C123" s="871"/>
      <c r="D123" s="872" t="s">
        <v>1109</v>
      </c>
      <c r="E123" s="859">
        <v>50524</v>
      </c>
      <c r="F123" s="859">
        <v>1512</v>
      </c>
      <c r="G123" s="859"/>
      <c r="H123" s="859"/>
      <c r="I123" s="859"/>
      <c r="J123" s="859"/>
      <c r="K123" s="859">
        <v>25701</v>
      </c>
      <c r="L123" s="859">
        <v>139518</v>
      </c>
      <c r="M123" s="879">
        <v>0</v>
      </c>
      <c r="N123" s="918">
        <f>SUM(E123:L123)</f>
        <v>217255</v>
      </c>
      <c r="O123" s="857"/>
    </row>
    <row r="124" spans="1:15" s="1095" customFormat="1" ht="15">
      <c r="A124" s="863">
        <v>117</v>
      </c>
      <c r="B124" s="876"/>
      <c r="C124" s="877"/>
      <c r="D124" s="878" t="s">
        <v>1200</v>
      </c>
      <c r="E124" s="879"/>
      <c r="F124" s="879"/>
      <c r="G124" s="879"/>
      <c r="H124" s="879"/>
      <c r="I124" s="879"/>
      <c r="J124" s="879"/>
      <c r="K124" s="879"/>
      <c r="L124" s="879">
        <v>103</v>
      </c>
      <c r="M124" s="879"/>
      <c r="N124" s="880">
        <f>SUM(E124:L124)</f>
        <v>103</v>
      </c>
      <c r="O124" s="858"/>
    </row>
    <row r="125" spans="1:15" s="1095" customFormat="1" ht="15">
      <c r="A125" s="863">
        <v>118</v>
      </c>
      <c r="B125" s="876"/>
      <c r="C125" s="877"/>
      <c r="D125" s="878" t="s">
        <v>1320</v>
      </c>
      <c r="E125" s="879"/>
      <c r="F125" s="879">
        <v>170</v>
      </c>
      <c r="G125" s="879"/>
      <c r="H125" s="879"/>
      <c r="I125" s="879"/>
      <c r="J125" s="879"/>
      <c r="K125" s="879"/>
      <c r="L125" s="879"/>
      <c r="M125" s="879"/>
      <c r="N125" s="880">
        <f>SUM(E125:L125)</f>
        <v>170</v>
      </c>
      <c r="O125" s="858"/>
    </row>
    <row r="126" spans="1:15" s="1096" customFormat="1" ht="16.5" customHeight="1">
      <c r="A126" s="863">
        <v>119</v>
      </c>
      <c r="B126" s="881"/>
      <c r="C126" s="882"/>
      <c r="D126" s="883" t="s">
        <v>1192</v>
      </c>
      <c r="E126" s="884">
        <f aca="true" t="shared" si="26" ref="E126:N126">SUM(E123:E125)</f>
        <v>50524</v>
      </c>
      <c r="F126" s="884">
        <f t="shared" si="26"/>
        <v>1682</v>
      </c>
      <c r="G126" s="884">
        <f t="shared" si="26"/>
        <v>0</v>
      </c>
      <c r="H126" s="884">
        <f t="shared" si="26"/>
        <v>0</v>
      </c>
      <c r="I126" s="884">
        <f t="shared" si="26"/>
        <v>0</v>
      </c>
      <c r="J126" s="884">
        <f t="shared" si="26"/>
        <v>0</v>
      </c>
      <c r="K126" s="884">
        <f t="shared" si="26"/>
        <v>25701</v>
      </c>
      <c r="L126" s="884">
        <f t="shared" si="26"/>
        <v>139621</v>
      </c>
      <c r="M126" s="884">
        <f t="shared" si="26"/>
        <v>0</v>
      </c>
      <c r="N126" s="891">
        <f t="shared" si="26"/>
        <v>217528</v>
      </c>
      <c r="O126" s="887"/>
    </row>
    <row r="127" spans="1:15" ht="29.25" customHeight="1">
      <c r="A127" s="863">
        <v>120</v>
      </c>
      <c r="B127" s="870"/>
      <c r="C127" s="871">
        <v>1</v>
      </c>
      <c r="D127" s="922" t="s">
        <v>225</v>
      </c>
      <c r="E127" s="873"/>
      <c r="F127" s="873"/>
      <c r="G127" s="873"/>
      <c r="H127" s="873"/>
      <c r="I127" s="873"/>
      <c r="J127" s="873"/>
      <c r="K127" s="873"/>
      <c r="L127" s="873"/>
      <c r="M127" s="874"/>
      <c r="N127" s="886"/>
      <c r="O127" s="857"/>
    </row>
    <row r="128" spans="1:14" s="26" customFormat="1" ht="15">
      <c r="A128" s="863">
        <v>121</v>
      </c>
      <c r="B128" s="888"/>
      <c r="C128" s="889"/>
      <c r="D128" s="890" t="s">
        <v>603</v>
      </c>
      <c r="E128" s="27"/>
      <c r="F128" s="27"/>
      <c r="G128" s="27"/>
      <c r="H128" s="27"/>
      <c r="I128" s="27"/>
      <c r="J128" s="27"/>
      <c r="K128" s="27"/>
      <c r="L128" s="27"/>
      <c r="M128" s="892"/>
      <c r="N128" s="893">
        <f>SUM(E128:L128)</f>
        <v>0</v>
      </c>
    </row>
    <row r="129" spans="1:14" s="26" customFormat="1" ht="18" customHeight="1">
      <c r="A129" s="863">
        <v>122</v>
      </c>
      <c r="B129" s="888"/>
      <c r="C129" s="889"/>
      <c r="D129" s="890" t="s">
        <v>1109</v>
      </c>
      <c r="E129" s="27"/>
      <c r="F129" s="27"/>
      <c r="G129" s="27"/>
      <c r="H129" s="27"/>
      <c r="I129" s="27"/>
      <c r="J129" s="27"/>
      <c r="K129" s="27"/>
      <c r="L129" s="27"/>
      <c r="M129" s="892"/>
      <c r="N129" s="893">
        <f>SUM(E129:L129)</f>
        <v>0</v>
      </c>
    </row>
    <row r="130" spans="1:14" s="373" customFormat="1" ht="15" customHeight="1">
      <c r="A130" s="863">
        <v>123</v>
      </c>
      <c r="B130" s="894"/>
      <c r="C130" s="895"/>
      <c r="D130" s="896" t="s">
        <v>604</v>
      </c>
      <c r="E130" s="892"/>
      <c r="F130" s="892"/>
      <c r="G130" s="892"/>
      <c r="H130" s="892"/>
      <c r="I130" s="892"/>
      <c r="J130" s="892"/>
      <c r="K130" s="892"/>
      <c r="L130" s="892"/>
      <c r="M130" s="892"/>
      <c r="N130" s="897">
        <f>SUM(E130:L130)</f>
        <v>0</v>
      </c>
    </row>
    <row r="131" spans="1:14" s="372" customFormat="1" ht="16.5" customHeight="1">
      <c r="A131" s="863">
        <v>124</v>
      </c>
      <c r="B131" s="898"/>
      <c r="C131" s="899"/>
      <c r="D131" s="900" t="s">
        <v>1192</v>
      </c>
      <c r="E131" s="901">
        <f>SUM(E128:E130)</f>
        <v>0</v>
      </c>
      <c r="F131" s="901">
        <f aca="true" t="shared" si="27" ref="F131:M131">SUM(F128:F130)</f>
        <v>0</v>
      </c>
      <c r="G131" s="901">
        <f t="shared" si="27"/>
        <v>0</v>
      </c>
      <c r="H131" s="901">
        <f t="shared" si="27"/>
        <v>0</v>
      </c>
      <c r="I131" s="901">
        <f t="shared" si="27"/>
        <v>0</v>
      </c>
      <c r="J131" s="901">
        <f t="shared" si="27"/>
        <v>0</v>
      </c>
      <c r="K131" s="901">
        <f t="shared" si="27"/>
        <v>0</v>
      </c>
      <c r="L131" s="901">
        <f t="shared" si="27"/>
        <v>0</v>
      </c>
      <c r="M131" s="902">
        <f t="shared" si="27"/>
        <v>0</v>
      </c>
      <c r="N131" s="903">
        <f>SUM(E131:L131)</f>
        <v>0</v>
      </c>
    </row>
    <row r="132" spans="1:14" s="869" customFormat="1" ht="22.5" customHeight="1">
      <c r="A132" s="863">
        <v>125</v>
      </c>
      <c r="B132" s="904">
        <v>11</v>
      </c>
      <c r="C132" s="905"/>
      <c r="D132" s="917" t="s">
        <v>36</v>
      </c>
      <c r="E132" s="859"/>
      <c r="F132" s="859"/>
      <c r="G132" s="859"/>
      <c r="H132" s="859"/>
      <c r="I132" s="859"/>
      <c r="J132" s="859"/>
      <c r="K132" s="859"/>
      <c r="L132" s="859"/>
      <c r="M132" s="879"/>
      <c r="N132" s="891"/>
    </row>
    <row r="133" spans="1:15" s="887" customFormat="1" ht="15">
      <c r="A133" s="863">
        <v>126</v>
      </c>
      <c r="B133" s="870"/>
      <c r="C133" s="871"/>
      <c r="D133" s="872" t="s">
        <v>603</v>
      </c>
      <c r="E133" s="859">
        <v>7117</v>
      </c>
      <c r="F133" s="859">
        <v>8350</v>
      </c>
      <c r="G133" s="859"/>
      <c r="H133" s="859"/>
      <c r="I133" s="859"/>
      <c r="J133" s="859"/>
      <c r="K133" s="859"/>
      <c r="L133" s="859">
        <v>74982</v>
      </c>
      <c r="M133" s="879"/>
      <c r="N133" s="918">
        <f aca="true" t="shared" si="28" ref="N133:N198">SUM(E133:L133)</f>
        <v>90449</v>
      </c>
      <c r="O133" s="857"/>
    </row>
    <row r="134" spans="1:15" s="887" customFormat="1" ht="18" customHeight="1">
      <c r="A134" s="863">
        <v>127</v>
      </c>
      <c r="B134" s="870"/>
      <c r="C134" s="871"/>
      <c r="D134" s="872" t="s">
        <v>1109</v>
      </c>
      <c r="E134" s="859">
        <v>7117</v>
      </c>
      <c r="F134" s="859">
        <v>4137</v>
      </c>
      <c r="G134" s="859"/>
      <c r="H134" s="859"/>
      <c r="I134" s="859"/>
      <c r="J134" s="859"/>
      <c r="K134" s="859">
        <v>14735</v>
      </c>
      <c r="L134" s="859">
        <v>80527</v>
      </c>
      <c r="M134" s="879">
        <v>0</v>
      </c>
      <c r="N134" s="875">
        <f t="shared" si="28"/>
        <v>106516</v>
      </c>
      <c r="O134" s="857"/>
    </row>
    <row r="135" spans="1:15" s="1095" customFormat="1" ht="15" customHeight="1">
      <c r="A135" s="863">
        <v>128</v>
      </c>
      <c r="B135" s="876"/>
      <c r="C135" s="877"/>
      <c r="D135" s="878" t="s">
        <v>1200</v>
      </c>
      <c r="E135" s="879"/>
      <c r="F135" s="879"/>
      <c r="G135" s="879"/>
      <c r="H135" s="879"/>
      <c r="I135" s="879"/>
      <c r="J135" s="879"/>
      <c r="K135" s="879"/>
      <c r="L135" s="879">
        <v>58</v>
      </c>
      <c r="M135" s="879"/>
      <c r="N135" s="880">
        <f t="shared" si="28"/>
        <v>58</v>
      </c>
      <c r="O135" s="858"/>
    </row>
    <row r="136" spans="1:15" s="1095" customFormat="1" ht="15" customHeight="1">
      <c r="A136" s="863">
        <v>129</v>
      </c>
      <c r="B136" s="876"/>
      <c r="C136" s="877"/>
      <c r="D136" s="878" t="s">
        <v>1208</v>
      </c>
      <c r="E136" s="879"/>
      <c r="F136" s="879"/>
      <c r="G136" s="879"/>
      <c r="H136" s="879"/>
      <c r="I136" s="879"/>
      <c r="J136" s="879"/>
      <c r="K136" s="879"/>
      <c r="L136" s="879">
        <v>75</v>
      </c>
      <c r="M136" s="879"/>
      <c r="N136" s="880">
        <f t="shared" si="28"/>
        <v>75</v>
      </c>
      <c r="O136" s="858"/>
    </row>
    <row r="137" spans="1:15" s="1095" customFormat="1" ht="15" customHeight="1">
      <c r="A137" s="863">
        <v>130</v>
      </c>
      <c r="B137" s="876"/>
      <c r="C137" s="877"/>
      <c r="D137" s="878" t="s">
        <v>1323</v>
      </c>
      <c r="E137" s="879"/>
      <c r="F137" s="879">
        <v>375</v>
      </c>
      <c r="G137" s="879"/>
      <c r="H137" s="879"/>
      <c r="I137" s="879"/>
      <c r="J137" s="879"/>
      <c r="K137" s="879"/>
      <c r="L137" s="879"/>
      <c r="M137" s="879"/>
      <c r="N137" s="880">
        <f t="shared" si="28"/>
        <v>375</v>
      </c>
      <c r="O137" s="858"/>
    </row>
    <row r="138" spans="1:15" s="1096" customFormat="1" ht="16.5" customHeight="1">
      <c r="A138" s="863">
        <v>131</v>
      </c>
      <c r="B138" s="881"/>
      <c r="C138" s="882"/>
      <c r="D138" s="883" t="s">
        <v>1192</v>
      </c>
      <c r="E138" s="884">
        <f aca="true" t="shared" si="29" ref="E138:N138">SUM(E134:E137)</f>
        <v>7117</v>
      </c>
      <c r="F138" s="884">
        <f t="shared" si="29"/>
        <v>4512</v>
      </c>
      <c r="G138" s="884">
        <f t="shared" si="29"/>
        <v>0</v>
      </c>
      <c r="H138" s="884">
        <f t="shared" si="29"/>
        <v>0</v>
      </c>
      <c r="I138" s="884">
        <f t="shared" si="29"/>
        <v>0</v>
      </c>
      <c r="J138" s="884">
        <f t="shared" si="29"/>
        <v>0</v>
      </c>
      <c r="K138" s="884">
        <f t="shared" si="29"/>
        <v>14735</v>
      </c>
      <c r="L138" s="884">
        <f t="shared" si="29"/>
        <v>80660</v>
      </c>
      <c r="M138" s="884">
        <f t="shared" si="29"/>
        <v>0</v>
      </c>
      <c r="N138" s="891">
        <f t="shared" si="29"/>
        <v>107024</v>
      </c>
      <c r="O138" s="887"/>
    </row>
    <row r="139" spans="1:15" ht="30" customHeight="1">
      <c r="A139" s="863">
        <v>132</v>
      </c>
      <c r="B139" s="870"/>
      <c r="C139" s="871">
        <v>1</v>
      </c>
      <c r="D139" s="922" t="s">
        <v>225</v>
      </c>
      <c r="E139" s="873"/>
      <c r="F139" s="873"/>
      <c r="G139" s="873"/>
      <c r="H139" s="873"/>
      <c r="I139" s="873"/>
      <c r="J139" s="873"/>
      <c r="K139" s="873"/>
      <c r="L139" s="873"/>
      <c r="M139" s="874"/>
      <c r="N139" s="886"/>
      <c r="O139" s="857"/>
    </row>
    <row r="140" spans="1:14" s="26" customFormat="1" ht="15">
      <c r="A140" s="863">
        <v>133</v>
      </c>
      <c r="B140" s="888"/>
      <c r="C140" s="889"/>
      <c r="D140" s="890" t="s">
        <v>603</v>
      </c>
      <c r="E140" s="27"/>
      <c r="F140" s="27"/>
      <c r="G140" s="27"/>
      <c r="H140" s="27"/>
      <c r="I140" s="27"/>
      <c r="J140" s="27"/>
      <c r="K140" s="27"/>
      <c r="L140" s="27"/>
      <c r="M140" s="892"/>
      <c r="N140" s="893">
        <f t="shared" si="28"/>
        <v>0</v>
      </c>
    </row>
    <row r="141" spans="1:14" s="26" customFormat="1" ht="15">
      <c r="A141" s="863">
        <v>134</v>
      </c>
      <c r="B141" s="888"/>
      <c r="C141" s="889"/>
      <c r="D141" s="890" t="s">
        <v>1109</v>
      </c>
      <c r="E141" s="27"/>
      <c r="F141" s="27"/>
      <c r="G141" s="27"/>
      <c r="H141" s="27"/>
      <c r="I141" s="27"/>
      <c r="J141" s="27"/>
      <c r="K141" s="27"/>
      <c r="L141" s="27"/>
      <c r="M141" s="892"/>
      <c r="N141" s="893">
        <f t="shared" si="28"/>
        <v>0</v>
      </c>
    </row>
    <row r="142" spans="1:14" s="373" customFormat="1" ht="15">
      <c r="A142" s="863">
        <v>135</v>
      </c>
      <c r="B142" s="894"/>
      <c r="C142" s="895"/>
      <c r="D142" s="896" t="s">
        <v>604</v>
      </c>
      <c r="E142" s="892"/>
      <c r="F142" s="892"/>
      <c r="G142" s="892"/>
      <c r="H142" s="892"/>
      <c r="I142" s="892"/>
      <c r="J142" s="892"/>
      <c r="K142" s="892"/>
      <c r="L142" s="892"/>
      <c r="M142" s="892"/>
      <c r="N142" s="897">
        <f t="shared" si="28"/>
        <v>0</v>
      </c>
    </row>
    <row r="143" spans="1:14" s="372" customFormat="1" ht="16.5" customHeight="1">
      <c r="A143" s="863">
        <v>136</v>
      </c>
      <c r="B143" s="898"/>
      <c r="C143" s="899"/>
      <c r="D143" s="900" t="s">
        <v>1192</v>
      </c>
      <c r="E143" s="901">
        <f>SUM(E140:E142)</f>
        <v>0</v>
      </c>
      <c r="F143" s="901">
        <f aca="true" t="shared" si="30" ref="F143:M143">SUM(F140:F142)</f>
        <v>0</v>
      </c>
      <c r="G143" s="901">
        <f t="shared" si="30"/>
        <v>0</v>
      </c>
      <c r="H143" s="901">
        <f t="shared" si="30"/>
        <v>0</v>
      </c>
      <c r="I143" s="901">
        <f t="shared" si="30"/>
        <v>0</v>
      </c>
      <c r="J143" s="901">
        <f t="shared" si="30"/>
        <v>0</v>
      </c>
      <c r="K143" s="901">
        <f t="shared" si="30"/>
        <v>0</v>
      </c>
      <c r="L143" s="901">
        <f t="shared" si="30"/>
        <v>0</v>
      </c>
      <c r="M143" s="902">
        <f t="shared" si="30"/>
        <v>0</v>
      </c>
      <c r="N143" s="903">
        <f t="shared" si="28"/>
        <v>0</v>
      </c>
    </row>
    <row r="144" spans="1:14" s="869" customFormat="1" ht="18" customHeight="1">
      <c r="A144" s="863">
        <v>137</v>
      </c>
      <c r="B144" s="904">
        <v>12</v>
      </c>
      <c r="C144" s="905"/>
      <c r="D144" s="917" t="s">
        <v>37</v>
      </c>
      <c r="E144" s="27"/>
      <c r="F144" s="27"/>
      <c r="G144" s="27"/>
      <c r="H144" s="27"/>
      <c r="I144" s="27"/>
      <c r="J144" s="27"/>
      <c r="K144" s="27"/>
      <c r="L144" s="27"/>
      <c r="M144" s="892"/>
      <c r="N144" s="903"/>
    </row>
    <row r="145" spans="1:15" s="887" customFormat="1" ht="15">
      <c r="A145" s="863">
        <v>138</v>
      </c>
      <c r="B145" s="870"/>
      <c r="C145" s="871"/>
      <c r="D145" s="872" t="s">
        <v>603</v>
      </c>
      <c r="E145" s="859">
        <v>23200</v>
      </c>
      <c r="F145" s="859"/>
      <c r="G145" s="859"/>
      <c r="H145" s="859"/>
      <c r="I145" s="859"/>
      <c r="J145" s="859"/>
      <c r="K145" s="859"/>
      <c r="L145" s="859">
        <v>346686</v>
      </c>
      <c r="M145" s="879">
        <v>277697</v>
      </c>
      <c r="N145" s="918">
        <f t="shared" si="28"/>
        <v>369886</v>
      </c>
      <c r="O145" s="857"/>
    </row>
    <row r="146" spans="1:15" s="887" customFormat="1" ht="15" customHeight="1">
      <c r="A146" s="863">
        <v>139</v>
      </c>
      <c r="B146" s="870"/>
      <c r="C146" s="871"/>
      <c r="D146" s="872" t="s">
        <v>1109</v>
      </c>
      <c r="E146" s="859">
        <v>36232</v>
      </c>
      <c r="F146" s="859">
        <v>2677</v>
      </c>
      <c r="G146" s="859">
        <v>3786</v>
      </c>
      <c r="H146" s="859"/>
      <c r="I146" s="859"/>
      <c r="J146" s="859"/>
      <c r="K146" s="859">
        <v>15678</v>
      </c>
      <c r="L146" s="859">
        <v>353995</v>
      </c>
      <c r="M146" s="879">
        <v>277697</v>
      </c>
      <c r="N146" s="918">
        <f t="shared" si="28"/>
        <v>412368</v>
      </c>
      <c r="O146" s="857"/>
    </row>
    <row r="147" spans="1:15" s="1095" customFormat="1" ht="15" customHeight="1">
      <c r="A147" s="863">
        <v>140</v>
      </c>
      <c r="B147" s="876"/>
      <c r="C147" s="877"/>
      <c r="D147" s="878" t="s">
        <v>1201</v>
      </c>
      <c r="E147" s="879"/>
      <c r="F147" s="879"/>
      <c r="G147" s="879"/>
      <c r="H147" s="879"/>
      <c r="I147" s="879"/>
      <c r="J147" s="879"/>
      <c r="K147" s="879"/>
      <c r="L147" s="879">
        <v>332</v>
      </c>
      <c r="M147" s="879"/>
      <c r="N147" s="880">
        <f t="shared" si="28"/>
        <v>332</v>
      </c>
      <c r="O147" s="858"/>
    </row>
    <row r="148" spans="1:15" s="1095" customFormat="1" ht="15" customHeight="1">
      <c r="A148" s="863">
        <v>141</v>
      </c>
      <c r="B148" s="876"/>
      <c r="C148" s="877"/>
      <c r="D148" s="878" t="s">
        <v>1332</v>
      </c>
      <c r="E148" s="879"/>
      <c r="F148" s="879"/>
      <c r="G148" s="879"/>
      <c r="H148" s="879"/>
      <c r="I148" s="879"/>
      <c r="J148" s="879"/>
      <c r="K148" s="879"/>
      <c r="L148" s="879">
        <v>5711</v>
      </c>
      <c r="M148" s="879"/>
      <c r="N148" s="880">
        <f t="shared" si="28"/>
        <v>5711</v>
      </c>
      <c r="O148" s="858"/>
    </row>
    <row r="149" spans="1:15" s="1096" customFormat="1" ht="16.5" customHeight="1">
      <c r="A149" s="863">
        <v>142</v>
      </c>
      <c r="B149" s="881"/>
      <c r="C149" s="882"/>
      <c r="D149" s="883" t="s">
        <v>1192</v>
      </c>
      <c r="E149" s="884">
        <f aca="true" t="shared" si="31" ref="E149:M149">SUM(E146:E148)</f>
        <v>36232</v>
      </c>
      <c r="F149" s="884">
        <f t="shared" si="31"/>
        <v>2677</v>
      </c>
      <c r="G149" s="884">
        <f t="shared" si="31"/>
        <v>3786</v>
      </c>
      <c r="H149" s="884">
        <f t="shared" si="31"/>
        <v>0</v>
      </c>
      <c r="I149" s="884">
        <f t="shared" si="31"/>
        <v>0</v>
      </c>
      <c r="J149" s="884">
        <f t="shared" si="31"/>
        <v>0</v>
      </c>
      <c r="K149" s="884">
        <f t="shared" si="31"/>
        <v>15678</v>
      </c>
      <c r="L149" s="884">
        <f t="shared" si="31"/>
        <v>360038</v>
      </c>
      <c r="M149" s="884">
        <f t="shared" si="31"/>
        <v>277697</v>
      </c>
      <c r="N149" s="886">
        <f>SUM(E149:L149)</f>
        <v>418411</v>
      </c>
      <c r="O149" s="887"/>
    </row>
    <row r="150" spans="1:15" ht="30" customHeight="1">
      <c r="A150" s="863">
        <v>143</v>
      </c>
      <c r="B150" s="870"/>
      <c r="C150" s="871">
        <v>1</v>
      </c>
      <c r="D150" s="922" t="s">
        <v>226</v>
      </c>
      <c r="E150" s="873"/>
      <c r="F150" s="873"/>
      <c r="G150" s="873"/>
      <c r="H150" s="873"/>
      <c r="I150" s="873"/>
      <c r="J150" s="873"/>
      <c r="K150" s="873"/>
      <c r="L150" s="873"/>
      <c r="M150" s="874"/>
      <c r="N150" s="886"/>
      <c r="O150" s="857"/>
    </row>
    <row r="151" spans="1:14" s="26" customFormat="1" ht="15">
      <c r="A151" s="863">
        <v>144</v>
      </c>
      <c r="B151" s="888"/>
      <c r="C151" s="889"/>
      <c r="D151" s="890" t="s">
        <v>603</v>
      </c>
      <c r="E151" s="27"/>
      <c r="F151" s="27"/>
      <c r="G151" s="27"/>
      <c r="H151" s="27"/>
      <c r="I151" s="27"/>
      <c r="J151" s="27"/>
      <c r="K151" s="27"/>
      <c r="L151" s="27"/>
      <c r="M151" s="892"/>
      <c r="N151" s="893">
        <f t="shared" si="28"/>
        <v>0</v>
      </c>
    </row>
    <row r="152" spans="1:14" s="26" customFormat="1" ht="15">
      <c r="A152" s="863">
        <v>145</v>
      </c>
      <c r="B152" s="888"/>
      <c r="C152" s="889"/>
      <c r="D152" s="890" t="s">
        <v>1109</v>
      </c>
      <c r="E152" s="27"/>
      <c r="F152" s="27"/>
      <c r="G152" s="27"/>
      <c r="H152" s="27"/>
      <c r="I152" s="27"/>
      <c r="J152" s="27"/>
      <c r="K152" s="27"/>
      <c r="L152" s="27"/>
      <c r="M152" s="892"/>
      <c r="N152" s="893">
        <f t="shared" si="28"/>
        <v>0</v>
      </c>
    </row>
    <row r="153" spans="1:14" s="373" customFormat="1" ht="15" customHeight="1">
      <c r="A153" s="863">
        <v>146</v>
      </c>
      <c r="B153" s="894"/>
      <c r="C153" s="895"/>
      <c r="D153" s="896" t="s">
        <v>604</v>
      </c>
      <c r="E153" s="892"/>
      <c r="F153" s="892"/>
      <c r="G153" s="892"/>
      <c r="H153" s="892"/>
      <c r="I153" s="892"/>
      <c r="J153" s="892"/>
      <c r="K153" s="892"/>
      <c r="L153" s="892"/>
      <c r="M153" s="892"/>
      <c r="N153" s="897">
        <f t="shared" si="28"/>
        <v>0</v>
      </c>
    </row>
    <row r="154" spans="1:14" s="372" customFormat="1" ht="16.5" customHeight="1">
      <c r="A154" s="863">
        <v>147</v>
      </c>
      <c r="B154" s="898"/>
      <c r="C154" s="899"/>
      <c r="D154" s="900" t="s">
        <v>1192</v>
      </c>
      <c r="E154" s="901">
        <f>SUM(E151:E153)</f>
        <v>0</v>
      </c>
      <c r="F154" s="901">
        <f aca="true" t="shared" si="32" ref="F154:M154">SUM(F151:F153)</f>
        <v>0</v>
      </c>
      <c r="G154" s="901">
        <f t="shared" si="32"/>
        <v>0</v>
      </c>
      <c r="H154" s="901">
        <f t="shared" si="32"/>
        <v>0</v>
      </c>
      <c r="I154" s="901">
        <f t="shared" si="32"/>
        <v>0</v>
      </c>
      <c r="J154" s="901">
        <f t="shared" si="32"/>
        <v>0</v>
      </c>
      <c r="K154" s="901">
        <f t="shared" si="32"/>
        <v>0</v>
      </c>
      <c r="L154" s="901">
        <f t="shared" si="32"/>
        <v>0</v>
      </c>
      <c r="M154" s="902">
        <f t="shared" si="32"/>
        <v>0</v>
      </c>
      <c r="N154" s="903">
        <f t="shared" si="28"/>
        <v>0</v>
      </c>
    </row>
    <row r="155" spans="1:15" ht="15">
      <c r="A155" s="863">
        <v>148</v>
      </c>
      <c r="B155" s="870"/>
      <c r="C155" s="871">
        <v>2</v>
      </c>
      <c r="D155" s="890" t="s">
        <v>218</v>
      </c>
      <c r="E155" s="859"/>
      <c r="F155" s="859"/>
      <c r="G155" s="859"/>
      <c r="H155" s="859"/>
      <c r="I155" s="859"/>
      <c r="J155" s="859"/>
      <c r="K155" s="859"/>
      <c r="L155" s="859"/>
      <c r="M155" s="879"/>
      <c r="N155" s="891"/>
      <c r="O155" s="857"/>
    </row>
    <row r="156" spans="1:14" s="26" customFormat="1" ht="15">
      <c r="A156" s="863">
        <v>149</v>
      </c>
      <c r="B156" s="888"/>
      <c r="C156" s="889"/>
      <c r="D156" s="890" t="s">
        <v>603</v>
      </c>
      <c r="E156" s="27"/>
      <c r="F156" s="27">
        <v>449</v>
      </c>
      <c r="G156" s="27"/>
      <c r="H156" s="27"/>
      <c r="I156" s="27"/>
      <c r="J156" s="27"/>
      <c r="K156" s="27"/>
      <c r="L156" s="27"/>
      <c r="M156" s="892"/>
      <c r="N156" s="893">
        <f t="shared" si="28"/>
        <v>449</v>
      </c>
    </row>
    <row r="157" spans="1:14" s="26" customFormat="1" ht="15">
      <c r="A157" s="863">
        <v>150</v>
      </c>
      <c r="B157" s="888"/>
      <c r="C157" s="889"/>
      <c r="D157" s="890" t="s">
        <v>1109</v>
      </c>
      <c r="E157" s="27"/>
      <c r="F157" s="27">
        <v>4042</v>
      </c>
      <c r="G157" s="27"/>
      <c r="H157" s="27"/>
      <c r="I157" s="27"/>
      <c r="J157" s="27"/>
      <c r="K157" s="27">
        <v>899</v>
      </c>
      <c r="L157" s="27"/>
      <c r="M157" s="892"/>
      <c r="N157" s="893">
        <f t="shared" si="28"/>
        <v>4941</v>
      </c>
    </row>
    <row r="158" spans="1:14" s="373" customFormat="1" ht="15">
      <c r="A158" s="863">
        <v>151</v>
      </c>
      <c r="B158" s="894"/>
      <c r="C158" s="895"/>
      <c r="D158" s="896" t="s">
        <v>604</v>
      </c>
      <c r="E158" s="892"/>
      <c r="F158" s="892"/>
      <c r="G158" s="892"/>
      <c r="H158" s="892"/>
      <c r="I158" s="892"/>
      <c r="J158" s="892"/>
      <c r="K158" s="892"/>
      <c r="L158" s="892"/>
      <c r="M158" s="892"/>
      <c r="N158" s="897">
        <f t="shared" si="28"/>
        <v>0</v>
      </c>
    </row>
    <row r="159" spans="1:14" s="372" customFormat="1" ht="16.5" customHeight="1">
      <c r="A159" s="863">
        <v>152</v>
      </c>
      <c r="B159" s="898"/>
      <c r="C159" s="899"/>
      <c r="D159" s="900" t="s">
        <v>1192</v>
      </c>
      <c r="E159" s="901">
        <f>SUM(E157:E158)</f>
        <v>0</v>
      </c>
      <c r="F159" s="901">
        <f>SUM(F157:F158)</f>
        <v>4042</v>
      </c>
      <c r="G159" s="901">
        <f aca="true" t="shared" si="33" ref="G159:M159">SUM(G157:G158)</f>
        <v>0</v>
      </c>
      <c r="H159" s="901">
        <f t="shared" si="33"/>
        <v>0</v>
      </c>
      <c r="I159" s="901">
        <f t="shared" si="33"/>
        <v>0</v>
      </c>
      <c r="J159" s="901">
        <f t="shared" si="33"/>
        <v>0</v>
      </c>
      <c r="K159" s="901">
        <f t="shared" si="33"/>
        <v>899</v>
      </c>
      <c r="L159" s="901">
        <f t="shared" si="33"/>
        <v>0</v>
      </c>
      <c r="M159" s="902">
        <f t="shared" si="33"/>
        <v>0</v>
      </c>
      <c r="N159" s="903">
        <f t="shared" si="28"/>
        <v>4941</v>
      </c>
    </row>
    <row r="160" spans="1:14" s="869" customFormat="1" ht="21" customHeight="1">
      <c r="A160" s="863">
        <v>153</v>
      </c>
      <c r="B160" s="904">
        <v>13</v>
      </c>
      <c r="C160" s="905"/>
      <c r="D160" s="917" t="s">
        <v>64</v>
      </c>
      <c r="E160" s="27"/>
      <c r="F160" s="27"/>
      <c r="G160" s="27"/>
      <c r="H160" s="27"/>
      <c r="I160" s="27"/>
      <c r="J160" s="27"/>
      <c r="K160" s="27"/>
      <c r="L160" s="27"/>
      <c r="M160" s="892"/>
      <c r="N160" s="903"/>
    </row>
    <row r="161" spans="1:15" s="887" customFormat="1" ht="15">
      <c r="A161" s="863">
        <v>154</v>
      </c>
      <c r="B161" s="870"/>
      <c r="C161" s="871"/>
      <c r="D161" s="872" t="s">
        <v>603</v>
      </c>
      <c r="E161" s="859">
        <v>70670</v>
      </c>
      <c r="F161" s="859"/>
      <c r="G161" s="859"/>
      <c r="H161" s="859"/>
      <c r="I161" s="859"/>
      <c r="J161" s="859"/>
      <c r="K161" s="859"/>
      <c r="L161" s="859">
        <v>120730</v>
      </c>
      <c r="M161" s="879">
        <v>112700</v>
      </c>
      <c r="N161" s="918">
        <f t="shared" si="28"/>
        <v>191400</v>
      </c>
      <c r="O161" s="857"/>
    </row>
    <row r="162" spans="1:15" s="887" customFormat="1" ht="15">
      <c r="A162" s="863">
        <v>155</v>
      </c>
      <c r="B162" s="870"/>
      <c r="C162" s="871"/>
      <c r="D162" s="872" t="s">
        <v>1109</v>
      </c>
      <c r="E162" s="859">
        <v>70670</v>
      </c>
      <c r="F162" s="859">
        <v>1785</v>
      </c>
      <c r="G162" s="859"/>
      <c r="H162" s="859"/>
      <c r="I162" s="859"/>
      <c r="J162" s="859"/>
      <c r="K162" s="859">
        <v>97647</v>
      </c>
      <c r="L162" s="859">
        <v>126989</v>
      </c>
      <c r="M162" s="879">
        <v>112700</v>
      </c>
      <c r="N162" s="918">
        <f t="shared" si="28"/>
        <v>297091</v>
      </c>
      <c r="O162" s="857"/>
    </row>
    <row r="163" spans="1:15" s="1095" customFormat="1" ht="15">
      <c r="A163" s="863">
        <v>156</v>
      </c>
      <c r="B163" s="876"/>
      <c r="C163" s="877"/>
      <c r="D163" s="878" t="s">
        <v>1201</v>
      </c>
      <c r="E163" s="879"/>
      <c r="F163" s="879"/>
      <c r="G163" s="879"/>
      <c r="H163" s="879"/>
      <c r="I163" s="879"/>
      <c r="J163" s="879"/>
      <c r="K163" s="879"/>
      <c r="L163" s="879">
        <v>126</v>
      </c>
      <c r="M163" s="879"/>
      <c r="N163" s="880">
        <f t="shared" si="28"/>
        <v>126</v>
      </c>
      <c r="O163" s="858"/>
    </row>
    <row r="164" spans="1:15" s="1095" customFormat="1" ht="15">
      <c r="A164" s="863">
        <v>157</v>
      </c>
      <c r="B164" s="876"/>
      <c r="C164" s="877"/>
      <c r="D164" s="878" t="s">
        <v>1331</v>
      </c>
      <c r="E164" s="879"/>
      <c r="F164" s="879"/>
      <c r="G164" s="879"/>
      <c r="H164" s="879"/>
      <c r="I164" s="879"/>
      <c r="J164" s="879"/>
      <c r="K164" s="879"/>
      <c r="L164" s="879">
        <v>2280</v>
      </c>
      <c r="M164" s="879"/>
      <c r="N164" s="880">
        <f t="shared" si="28"/>
        <v>2280</v>
      </c>
      <c r="O164" s="858"/>
    </row>
    <row r="165" spans="1:15" s="1096" customFormat="1" ht="16.5" customHeight="1">
      <c r="A165" s="863">
        <v>158</v>
      </c>
      <c r="B165" s="881"/>
      <c r="C165" s="882"/>
      <c r="D165" s="883" t="s">
        <v>1192</v>
      </c>
      <c r="E165" s="884">
        <f>SUM(E162:E164)</f>
        <v>70670</v>
      </c>
      <c r="F165" s="884">
        <f aca="true" t="shared" si="34" ref="F165:N165">SUM(F162:F164)</f>
        <v>1785</v>
      </c>
      <c r="G165" s="884">
        <f t="shared" si="34"/>
        <v>0</v>
      </c>
      <c r="H165" s="884">
        <f t="shared" si="34"/>
        <v>0</v>
      </c>
      <c r="I165" s="884">
        <f t="shared" si="34"/>
        <v>0</v>
      </c>
      <c r="J165" s="884">
        <f t="shared" si="34"/>
        <v>0</v>
      </c>
      <c r="K165" s="884">
        <f t="shared" si="34"/>
        <v>97647</v>
      </c>
      <c r="L165" s="884">
        <f t="shared" si="34"/>
        <v>129395</v>
      </c>
      <c r="M165" s="884">
        <f t="shared" si="34"/>
        <v>112700</v>
      </c>
      <c r="N165" s="891">
        <f t="shared" si="34"/>
        <v>299497</v>
      </c>
      <c r="O165" s="887"/>
    </row>
    <row r="166" spans="1:15" ht="36" customHeight="1">
      <c r="A166" s="863">
        <v>159</v>
      </c>
      <c r="B166" s="870"/>
      <c r="C166" s="871">
        <v>1</v>
      </c>
      <c r="D166" s="922" t="s">
        <v>227</v>
      </c>
      <c r="E166" s="873"/>
      <c r="F166" s="873"/>
      <c r="G166" s="873"/>
      <c r="H166" s="873"/>
      <c r="I166" s="873"/>
      <c r="J166" s="873"/>
      <c r="K166" s="873"/>
      <c r="L166" s="873"/>
      <c r="M166" s="874"/>
      <c r="N166" s="886"/>
      <c r="O166" s="857"/>
    </row>
    <row r="167" spans="1:14" s="26" customFormat="1" ht="15">
      <c r="A167" s="863">
        <v>160</v>
      </c>
      <c r="B167" s="888"/>
      <c r="C167" s="889"/>
      <c r="D167" s="890" t="s">
        <v>603</v>
      </c>
      <c r="E167" s="27"/>
      <c r="F167" s="27"/>
      <c r="G167" s="27"/>
      <c r="H167" s="27"/>
      <c r="I167" s="27"/>
      <c r="J167" s="27"/>
      <c r="K167" s="27"/>
      <c r="L167" s="27"/>
      <c r="M167" s="892"/>
      <c r="N167" s="893">
        <f t="shared" si="28"/>
        <v>0</v>
      </c>
    </row>
    <row r="168" spans="1:14" s="26" customFormat="1" ht="15" customHeight="1">
      <c r="A168" s="863">
        <v>161</v>
      </c>
      <c r="B168" s="888"/>
      <c r="C168" s="889"/>
      <c r="D168" s="890" t="s">
        <v>1109</v>
      </c>
      <c r="E168" s="27"/>
      <c r="F168" s="27"/>
      <c r="G168" s="27"/>
      <c r="H168" s="27"/>
      <c r="I168" s="27"/>
      <c r="J168" s="27"/>
      <c r="K168" s="27"/>
      <c r="L168" s="27"/>
      <c r="M168" s="892"/>
      <c r="N168" s="893">
        <f t="shared" si="28"/>
        <v>0</v>
      </c>
    </row>
    <row r="169" spans="1:14" s="373" customFormat="1" ht="15">
      <c r="A169" s="863">
        <v>162</v>
      </c>
      <c r="B169" s="894"/>
      <c r="C169" s="895"/>
      <c r="D169" s="896" t="s">
        <v>604</v>
      </c>
      <c r="E169" s="892"/>
      <c r="F169" s="892"/>
      <c r="G169" s="892"/>
      <c r="H169" s="892"/>
      <c r="I169" s="892"/>
      <c r="J169" s="892"/>
      <c r="K169" s="892"/>
      <c r="L169" s="892"/>
      <c r="M169" s="892"/>
      <c r="N169" s="897">
        <f t="shared" si="28"/>
        <v>0</v>
      </c>
    </row>
    <row r="170" spans="1:14" s="372" customFormat="1" ht="16.5" customHeight="1">
      <c r="A170" s="863">
        <v>163</v>
      </c>
      <c r="B170" s="898"/>
      <c r="C170" s="899"/>
      <c r="D170" s="900" t="s">
        <v>1192</v>
      </c>
      <c r="E170" s="901">
        <f>SUM(E167:E169)</f>
        <v>0</v>
      </c>
      <c r="F170" s="901">
        <f aca="true" t="shared" si="35" ref="F170:M170">SUM(F167:F169)</f>
        <v>0</v>
      </c>
      <c r="G170" s="901">
        <f t="shared" si="35"/>
        <v>0</v>
      </c>
      <c r="H170" s="901">
        <f t="shared" si="35"/>
        <v>0</v>
      </c>
      <c r="I170" s="901">
        <f t="shared" si="35"/>
        <v>0</v>
      </c>
      <c r="J170" s="901">
        <f t="shared" si="35"/>
        <v>0</v>
      </c>
      <c r="K170" s="901">
        <f t="shared" si="35"/>
        <v>0</v>
      </c>
      <c r="L170" s="901">
        <f t="shared" si="35"/>
        <v>0</v>
      </c>
      <c r="M170" s="902">
        <f t="shared" si="35"/>
        <v>0</v>
      </c>
      <c r="N170" s="903">
        <f t="shared" si="28"/>
        <v>0</v>
      </c>
    </row>
    <row r="171" spans="1:14" s="869" customFormat="1" ht="19.5" customHeight="1">
      <c r="A171" s="863">
        <v>164</v>
      </c>
      <c r="B171" s="904"/>
      <c r="C171" s="905">
        <v>2</v>
      </c>
      <c r="D171" s="919" t="s">
        <v>218</v>
      </c>
      <c r="E171" s="917"/>
      <c r="F171" s="917"/>
      <c r="G171" s="917"/>
      <c r="H171" s="917"/>
      <c r="I171" s="917"/>
      <c r="J171" s="917"/>
      <c r="K171" s="873"/>
      <c r="L171" s="873"/>
      <c r="M171" s="874"/>
      <c r="N171" s="886"/>
    </row>
    <row r="172" spans="1:14" s="26" customFormat="1" ht="15" customHeight="1">
      <c r="A172" s="863">
        <v>165</v>
      </c>
      <c r="B172" s="888"/>
      <c r="C172" s="889"/>
      <c r="D172" s="890" t="s">
        <v>603</v>
      </c>
      <c r="E172" s="27"/>
      <c r="F172" s="27">
        <v>30999</v>
      </c>
      <c r="G172" s="27"/>
      <c r="H172" s="27"/>
      <c r="I172" s="27"/>
      <c r="J172" s="27"/>
      <c r="K172" s="27"/>
      <c r="L172" s="27"/>
      <c r="M172" s="892"/>
      <c r="N172" s="893">
        <f t="shared" si="28"/>
        <v>30999</v>
      </c>
    </row>
    <row r="173" spans="1:14" s="26" customFormat="1" ht="15">
      <c r="A173" s="863">
        <v>166</v>
      </c>
      <c r="B173" s="888"/>
      <c r="C173" s="889"/>
      <c r="D173" s="890" t="s">
        <v>1109</v>
      </c>
      <c r="E173" s="27"/>
      <c r="F173" s="27">
        <v>30999</v>
      </c>
      <c r="G173" s="27"/>
      <c r="H173" s="27"/>
      <c r="I173" s="27"/>
      <c r="J173" s="27"/>
      <c r="K173" s="27"/>
      <c r="L173" s="27"/>
      <c r="M173" s="892"/>
      <c r="N173" s="893">
        <f t="shared" si="28"/>
        <v>30999</v>
      </c>
    </row>
    <row r="174" spans="1:14" s="373" customFormat="1" ht="15">
      <c r="A174" s="863">
        <v>167</v>
      </c>
      <c r="B174" s="894"/>
      <c r="C174" s="895"/>
      <c r="D174" s="896" t="s">
        <v>604</v>
      </c>
      <c r="E174" s="892"/>
      <c r="F174" s="892"/>
      <c r="G174" s="892"/>
      <c r="H174" s="892"/>
      <c r="I174" s="892"/>
      <c r="J174" s="892"/>
      <c r="K174" s="892"/>
      <c r="L174" s="892"/>
      <c r="M174" s="892"/>
      <c r="N174" s="897">
        <f t="shared" si="28"/>
        <v>0</v>
      </c>
    </row>
    <row r="175" spans="1:14" s="372" customFormat="1" ht="16.5" customHeight="1">
      <c r="A175" s="863">
        <v>168</v>
      </c>
      <c r="B175" s="898"/>
      <c r="C175" s="899"/>
      <c r="D175" s="900" t="s">
        <v>1192</v>
      </c>
      <c r="E175" s="901">
        <f>SUM(E173:E174)</f>
        <v>0</v>
      </c>
      <c r="F175" s="901">
        <f>SUM(F173:F174)</f>
        <v>30999</v>
      </c>
      <c r="G175" s="901">
        <f aca="true" t="shared" si="36" ref="G175:M175">SUM(G173:G174)</f>
        <v>0</v>
      </c>
      <c r="H175" s="901">
        <f t="shared" si="36"/>
        <v>0</v>
      </c>
      <c r="I175" s="901">
        <f t="shared" si="36"/>
        <v>0</v>
      </c>
      <c r="J175" s="901">
        <f t="shared" si="36"/>
        <v>0</v>
      </c>
      <c r="K175" s="901">
        <f t="shared" si="36"/>
        <v>0</v>
      </c>
      <c r="L175" s="901">
        <f t="shared" si="36"/>
        <v>0</v>
      </c>
      <c r="M175" s="901">
        <f t="shared" si="36"/>
        <v>0</v>
      </c>
      <c r="N175" s="903">
        <f t="shared" si="28"/>
        <v>30999</v>
      </c>
    </row>
    <row r="176" spans="1:14" s="869" customFormat="1" ht="38.25" customHeight="1">
      <c r="A176" s="863">
        <v>169</v>
      </c>
      <c r="B176" s="904">
        <v>14</v>
      </c>
      <c r="C176" s="905"/>
      <c r="D176" s="917" t="s">
        <v>199</v>
      </c>
      <c r="E176" s="27"/>
      <c r="F176" s="27"/>
      <c r="G176" s="27"/>
      <c r="H176" s="27"/>
      <c r="I176" s="27"/>
      <c r="J176" s="27"/>
      <c r="K176" s="27"/>
      <c r="L176" s="27"/>
      <c r="M176" s="892"/>
      <c r="N176" s="903"/>
    </row>
    <row r="177" spans="1:15" s="887" customFormat="1" ht="15">
      <c r="A177" s="863">
        <v>170</v>
      </c>
      <c r="B177" s="870"/>
      <c r="C177" s="871"/>
      <c r="D177" s="872" t="s">
        <v>603</v>
      </c>
      <c r="E177" s="859">
        <v>30926</v>
      </c>
      <c r="F177" s="859">
        <v>2250</v>
      </c>
      <c r="G177" s="859">
        <v>5000</v>
      </c>
      <c r="H177" s="859"/>
      <c r="I177" s="859"/>
      <c r="J177" s="859"/>
      <c r="K177" s="859"/>
      <c r="L177" s="859">
        <v>60550</v>
      </c>
      <c r="M177" s="879">
        <v>44300</v>
      </c>
      <c r="N177" s="918">
        <f t="shared" si="28"/>
        <v>98726</v>
      </c>
      <c r="O177" s="857"/>
    </row>
    <row r="178" spans="1:15" s="887" customFormat="1" ht="15">
      <c r="A178" s="863">
        <v>171</v>
      </c>
      <c r="B178" s="870"/>
      <c r="C178" s="871"/>
      <c r="D178" s="872" t="s">
        <v>1109</v>
      </c>
      <c r="E178" s="859">
        <v>23660</v>
      </c>
      <c r="F178" s="859">
        <v>5950</v>
      </c>
      <c r="G178" s="859">
        <v>8566</v>
      </c>
      <c r="H178" s="859"/>
      <c r="I178" s="859"/>
      <c r="J178" s="859"/>
      <c r="K178" s="859">
        <v>3608</v>
      </c>
      <c r="L178" s="859">
        <v>61122</v>
      </c>
      <c r="M178" s="879">
        <v>44300</v>
      </c>
      <c r="N178" s="918">
        <f t="shared" si="28"/>
        <v>102906</v>
      </c>
      <c r="O178" s="857"/>
    </row>
    <row r="179" spans="1:15" s="1095" customFormat="1" ht="15">
      <c r="A179" s="863">
        <v>172</v>
      </c>
      <c r="B179" s="876"/>
      <c r="C179" s="877"/>
      <c r="D179" s="878" t="s">
        <v>1200</v>
      </c>
      <c r="E179" s="879"/>
      <c r="F179" s="879"/>
      <c r="G179" s="879"/>
      <c r="H179" s="879"/>
      <c r="I179" s="879"/>
      <c r="J179" s="879"/>
      <c r="K179" s="879"/>
      <c r="L179" s="879">
        <v>1</v>
      </c>
      <c r="M179" s="879"/>
      <c r="N179" s="880">
        <f t="shared" si="28"/>
        <v>1</v>
      </c>
      <c r="O179" s="858"/>
    </row>
    <row r="180" spans="1:15" s="1095" customFormat="1" ht="15">
      <c r="A180" s="863">
        <v>173</v>
      </c>
      <c r="B180" s="876"/>
      <c r="C180" s="877"/>
      <c r="D180" s="878" t="s">
        <v>1265</v>
      </c>
      <c r="E180" s="879">
        <v>-1200</v>
      </c>
      <c r="F180" s="879">
        <v>1200</v>
      </c>
      <c r="G180" s="879"/>
      <c r="H180" s="879"/>
      <c r="I180" s="879"/>
      <c r="J180" s="879"/>
      <c r="K180" s="879"/>
      <c r="L180" s="879"/>
      <c r="M180" s="879"/>
      <c r="N180" s="880">
        <f t="shared" si="28"/>
        <v>0</v>
      </c>
      <c r="O180" s="858"/>
    </row>
    <row r="181" spans="1:15" s="1096" customFormat="1" ht="16.5" customHeight="1">
      <c r="A181" s="863">
        <v>174</v>
      </c>
      <c r="B181" s="881"/>
      <c r="C181" s="882"/>
      <c r="D181" s="883" t="s">
        <v>1192</v>
      </c>
      <c r="E181" s="884">
        <f aca="true" t="shared" si="37" ref="E181:N181">SUM(E178:E180)</f>
        <v>22460</v>
      </c>
      <c r="F181" s="884">
        <f t="shared" si="37"/>
        <v>7150</v>
      </c>
      <c r="G181" s="884">
        <f t="shared" si="37"/>
        <v>8566</v>
      </c>
      <c r="H181" s="884">
        <f t="shared" si="37"/>
        <v>0</v>
      </c>
      <c r="I181" s="884">
        <f t="shared" si="37"/>
        <v>0</v>
      </c>
      <c r="J181" s="884">
        <f t="shared" si="37"/>
        <v>0</v>
      </c>
      <c r="K181" s="884">
        <f t="shared" si="37"/>
        <v>3608</v>
      </c>
      <c r="L181" s="884">
        <f t="shared" si="37"/>
        <v>61123</v>
      </c>
      <c r="M181" s="884">
        <f t="shared" si="37"/>
        <v>44300</v>
      </c>
      <c r="N181" s="891">
        <f t="shared" si="37"/>
        <v>102907</v>
      </c>
      <c r="O181" s="887"/>
    </row>
    <row r="182" spans="1:14" s="26" customFormat="1" ht="19.5" customHeight="1">
      <c r="A182" s="863">
        <v>175</v>
      </c>
      <c r="B182" s="888"/>
      <c r="C182" s="889">
        <v>1</v>
      </c>
      <c r="D182" s="890" t="s">
        <v>218</v>
      </c>
      <c r="E182" s="873"/>
      <c r="F182" s="873"/>
      <c r="G182" s="873"/>
      <c r="H182" s="873"/>
      <c r="I182" s="873"/>
      <c r="J182" s="873"/>
      <c r="K182" s="873"/>
      <c r="L182" s="873"/>
      <c r="M182" s="874"/>
      <c r="N182" s="886"/>
    </row>
    <row r="183" spans="1:14" s="26" customFormat="1" ht="15">
      <c r="A183" s="863">
        <v>176</v>
      </c>
      <c r="B183" s="888"/>
      <c r="C183" s="889"/>
      <c r="D183" s="890" t="s">
        <v>603</v>
      </c>
      <c r="E183" s="27"/>
      <c r="F183" s="27">
        <v>360</v>
      </c>
      <c r="G183" s="27"/>
      <c r="H183" s="27"/>
      <c r="I183" s="27"/>
      <c r="J183" s="27"/>
      <c r="K183" s="27"/>
      <c r="L183" s="27"/>
      <c r="M183" s="892"/>
      <c r="N183" s="893">
        <f t="shared" si="28"/>
        <v>360</v>
      </c>
    </row>
    <row r="184" spans="1:14" s="26" customFormat="1" ht="15">
      <c r="A184" s="863">
        <v>177</v>
      </c>
      <c r="B184" s="888"/>
      <c r="C184" s="889"/>
      <c r="D184" s="890" t="s">
        <v>1109</v>
      </c>
      <c r="E184" s="27"/>
      <c r="F184" s="27">
        <v>1799</v>
      </c>
      <c r="G184" s="27"/>
      <c r="H184" s="27"/>
      <c r="I184" s="27"/>
      <c r="J184" s="27"/>
      <c r="K184" s="27">
        <v>360</v>
      </c>
      <c r="L184" s="27"/>
      <c r="M184" s="892"/>
      <c r="N184" s="893">
        <f t="shared" si="28"/>
        <v>2159</v>
      </c>
    </row>
    <row r="185" spans="1:14" s="373" customFormat="1" ht="15">
      <c r="A185" s="863">
        <v>178</v>
      </c>
      <c r="B185" s="894"/>
      <c r="C185" s="895"/>
      <c r="D185" s="896" t="s">
        <v>604</v>
      </c>
      <c r="E185" s="892"/>
      <c r="F185" s="892"/>
      <c r="G185" s="892"/>
      <c r="H185" s="892"/>
      <c r="I185" s="892"/>
      <c r="J185" s="892"/>
      <c r="K185" s="892"/>
      <c r="L185" s="892"/>
      <c r="M185" s="892"/>
      <c r="N185" s="897">
        <f t="shared" si="28"/>
        <v>0</v>
      </c>
    </row>
    <row r="186" spans="1:14" s="372" customFormat="1" ht="16.5" customHeight="1">
      <c r="A186" s="863">
        <v>179</v>
      </c>
      <c r="B186" s="898"/>
      <c r="C186" s="899"/>
      <c r="D186" s="900" t="s">
        <v>1192</v>
      </c>
      <c r="E186" s="901">
        <f>SUM(E184:E185)</f>
        <v>0</v>
      </c>
      <c r="F186" s="901">
        <f>SUM(F184:F185)</f>
        <v>1799</v>
      </c>
      <c r="G186" s="901">
        <f aca="true" t="shared" si="38" ref="G186:M186">SUM(G184:G185)</f>
        <v>0</v>
      </c>
      <c r="H186" s="901">
        <f t="shared" si="38"/>
        <v>0</v>
      </c>
      <c r="I186" s="901">
        <f t="shared" si="38"/>
        <v>0</v>
      </c>
      <c r="J186" s="901">
        <f t="shared" si="38"/>
        <v>0</v>
      </c>
      <c r="K186" s="901">
        <f t="shared" si="38"/>
        <v>360</v>
      </c>
      <c r="L186" s="901">
        <f t="shared" si="38"/>
        <v>0</v>
      </c>
      <c r="M186" s="901">
        <f t="shared" si="38"/>
        <v>0</v>
      </c>
      <c r="N186" s="903">
        <f t="shared" si="28"/>
        <v>2159</v>
      </c>
    </row>
    <row r="187" spans="1:14" s="869" customFormat="1" ht="21" customHeight="1">
      <c r="A187" s="863">
        <v>180</v>
      </c>
      <c r="B187" s="904">
        <v>15</v>
      </c>
      <c r="C187" s="905"/>
      <c r="D187" s="917" t="s">
        <v>228</v>
      </c>
      <c r="E187" s="27"/>
      <c r="F187" s="27"/>
      <c r="G187" s="27"/>
      <c r="H187" s="27"/>
      <c r="I187" s="27"/>
      <c r="J187" s="27"/>
      <c r="K187" s="27"/>
      <c r="L187" s="27"/>
      <c r="M187" s="892"/>
      <c r="N187" s="903"/>
    </row>
    <row r="188" spans="1:15" s="887" customFormat="1" ht="15">
      <c r="A188" s="863">
        <v>181</v>
      </c>
      <c r="B188" s="870"/>
      <c r="C188" s="871"/>
      <c r="D188" s="872" t="s">
        <v>603</v>
      </c>
      <c r="E188" s="859">
        <v>203045</v>
      </c>
      <c r="F188" s="859">
        <v>13000</v>
      </c>
      <c r="G188" s="859">
        <v>80000</v>
      </c>
      <c r="H188" s="859"/>
      <c r="I188" s="859"/>
      <c r="J188" s="859"/>
      <c r="K188" s="859"/>
      <c r="L188" s="859">
        <v>397682</v>
      </c>
      <c r="M188" s="879">
        <v>250800</v>
      </c>
      <c r="N188" s="918">
        <f t="shared" si="28"/>
        <v>693727</v>
      </c>
      <c r="O188" s="857"/>
    </row>
    <row r="189" spans="1:15" s="887" customFormat="1" ht="15">
      <c r="A189" s="863">
        <v>182</v>
      </c>
      <c r="B189" s="870"/>
      <c r="C189" s="871"/>
      <c r="D189" s="872" t="s">
        <v>1109</v>
      </c>
      <c r="E189" s="859">
        <v>199235</v>
      </c>
      <c r="F189" s="859">
        <v>8000</v>
      </c>
      <c r="G189" s="859">
        <v>88810</v>
      </c>
      <c r="H189" s="859"/>
      <c r="I189" s="859"/>
      <c r="J189" s="859"/>
      <c r="K189" s="859">
        <v>44543</v>
      </c>
      <c r="L189" s="859">
        <v>400907</v>
      </c>
      <c r="M189" s="879">
        <v>250800</v>
      </c>
      <c r="N189" s="918">
        <f t="shared" si="28"/>
        <v>741495</v>
      </c>
      <c r="O189" s="857"/>
    </row>
    <row r="190" spans="1:15" s="1095" customFormat="1" ht="15">
      <c r="A190" s="863">
        <v>183</v>
      </c>
      <c r="B190" s="876"/>
      <c r="C190" s="877"/>
      <c r="D190" s="878" t="s">
        <v>1200</v>
      </c>
      <c r="E190" s="879"/>
      <c r="F190" s="879"/>
      <c r="G190" s="879"/>
      <c r="H190" s="879"/>
      <c r="I190" s="879"/>
      <c r="J190" s="879"/>
      <c r="K190" s="879"/>
      <c r="L190" s="879">
        <v>261</v>
      </c>
      <c r="M190" s="879"/>
      <c r="N190" s="880">
        <f t="shared" si="28"/>
        <v>261</v>
      </c>
      <c r="O190" s="858"/>
    </row>
    <row r="191" spans="1:15" s="1095" customFormat="1" ht="15">
      <c r="A191" s="863">
        <v>184</v>
      </c>
      <c r="B191" s="876"/>
      <c r="C191" s="877"/>
      <c r="D191" s="878" t="s">
        <v>1265</v>
      </c>
      <c r="E191" s="879"/>
      <c r="F191" s="879">
        <v>-219</v>
      </c>
      <c r="G191" s="879">
        <v>41</v>
      </c>
      <c r="H191" s="879">
        <v>178</v>
      </c>
      <c r="I191" s="879"/>
      <c r="J191" s="879"/>
      <c r="K191" s="879"/>
      <c r="L191" s="879"/>
      <c r="M191" s="879"/>
      <c r="N191" s="880">
        <f t="shared" si="28"/>
        <v>0</v>
      </c>
      <c r="O191" s="858"/>
    </row>
    <row r="192" spans="1:15" s="1095" customFormat="1" ht="15">
      <c r="A192" s="863">
        <v>185</v>
      </c>
      <c r="B192" s="876"/>
      <c r="C192" s="877"/>
      <c r="D192" s="878" t="s">
        <v>1332</v>
      </c>
      <c r="E192" s="879"/>
      <c r="F192" s="879"/>
      <c r="G192" s="879"/>
      <c r="H192" s="879"/>
      <c r="I192" s="879"/>
      <c r="J192" s="879"/>
      <c r="K192" s="879"/>
      <c r="L192" s="879">
        <v>1579</v>
      </c>
      <c r="M192" s="879"/>
      <c r="N192" s="880">
        <f t="shared" si="28"/>
        <v>1579</v>
      </c>
      <c r="O192" s="858"/>
    </row>
    <row r="193" spans="1:15" s="1096" customFormat="1" ht="18" customHeight="1">
      <c r="A193" s="863">
        <v>186</v>
      </c>
      <c r="B193" s="881"/>
      <c r="C193" s="882"/>
      <c r="D193" s="883" t="s">
        <v>1192</v>
      </c>
      <c r="E193" s="884">
        <f aca="true" t="shared" si="39" ref="E193:N193">SUM(E189:E192)</f>
        <v>199235</v>
      </c>
      <c r="F193" s="884">
        <f t="shared" si="39"/>
        <v>7781</v>
      </c>
      <c r="G193" s="884">
        <f t="shared" si="39"/>
        <v>88851</v>
      </c>
      <c r="H193" s="884">
        <f t="shared" si="39"/>
        <v>178</v>
      </c>
      <c r="I193" s="884">
        <f t="shared" si="39"/>
        <v>0</v>
      </c>
      <c r="J193" s="884">
        <f t="shared" si="39"/>
        <v>0</v>
      </c>
      <c r="K193" s="884">
        <f t="shared" si="39"/>
        <v>44543</v>
      </c>
      <c r="L193" s="884">
        <f t="shared" si="39"/>
        <v>402747</v>
      </c>
      <c r="M193" s="884">
        <f t="shared" si="39"/>
        <v>250800</v>
      </c>
      <c r="N193" s="891">
        <f t="shared" si="39"/>
        <v>743335</v>
      </c>
      <c r="O193" s="887"/>
    </row>
    <row r="194" spans="1:14" s="26" customFormat="1" ht="19.5" customHeight="1">
      <c r="A194" s="863">
        <v>187</v>
      </c>
      <c r="B194" s="888"/>
      <c r="C194" s="889">
        <v>1</v>
      </c>
      <c r="D194" s="890" t="s">
        <v>218</v>
      </c>
      <c r="E194" s="873"/>
      <c r="F194" s="873"/>
      <c r="G194" s="873"/>
      <c r="H194" s="873"/>
      <c r="I194" s="873"/>
      <c r="J194" s="873"/>
      <c r="K194" s="873"/>
      <c r="L194" s="873"/>
      <c r="M194" s="874"/>
      <c r="N194" s="886"/>
    </row>
    <row r="195" spans="1:14" s="26" customFormat="1" ht="15">
      <c r="A195" s="863">
        <v>188</v>
      </c>
      <c r="B195" s="888"/>
      <c r="C195" s="889"/>
      <c r="D195" s="890" t="s">
        <v>603</v>
      </c>
      <c r="E195" s="27"/>
      <c r="F195" s="27"/>
      <c r="G195" s="27"/>
      <c r="H195" s="27"/>
      <c r="I195" s="27"/>
      <c r="J195" s="27"/>
      <c r="K195" s="27"/>
      <c r="L195" s="27"/>
      <c r="M195" s="892"/>
      <c r="N195" s="893">
        <f t="shared" si="28"/>
        <v>0</v>
      </c>
    </row>
    <row r="196" spans="1:14" s="26" customFormat="1" ht="15">
      <c r="A196" s="863">
        <v>189</v>
      </c>
      <c r="B196" s="888"/>
      <c r="C196" s="889"/>
      <c r="D196" s="890" t="s">
        <v>1109</v>
      </c>
      <c r="E196" s="27"/>
      <c r="F196" s="27"/>
      <c r="G196" s="27"/>
      <c r="H196" s="27"/>
      <c r="I196" s="27"/>
      <c r="J196" s="27"/>
      <c r="K196" s="27"/>
      <c r="L196" s="27"/>
      <c r="M196" s="892"/>
      <c r="N196" s="893">
        <f t="shared" si="28"/>
        <v>0</v>
      </c>
    </row>
    <row r="197" spans="1:14" s="373" customFormat="1" ht="15">
      <c r="A197" s="863">
        <v>190</v>
      </c>
      <c r="B197" s="894"/>
      <c r="C197" s="895"/>
      <c r="D197" s="896" t="s">
        <v>604</v>
      </c>
      <c r="E197" s="892"/>
      <c r="F197" s="892"/>
      <c r="G197" s="892"/>
      <c r="H197" s="892"/>
      <c r="I197" s="892"/>
      <c r="J197" s="892"/>
      <c r="K197" s="892"/>
      <c r="L197" s="892"/>
      <c r="M197" s="892"/>
      <c r="N197" s="897">
        <f t="shared" si="28"/>
        <v>0</v>
      </c>
    </row>
    <row r="198" spans="1:14" s="372" customFormat="1" ht="16.5" customHeight="1">
      <c r="A198" s="863">
        <v>191</v>
      </c>
      <c r="B198" s="898"/>
      <c r="C198" s="899"/>
      <c r="D198" s="900" t="s">
        <v>1192</v>
      </c>
      <c r="E198" s="901">
        <f>SUM(E195:E197)</f>
        <v>0</v>
      </c>
      <c r="F198" s="901">
        <f aca="true" t="shared" si="40" ref="F198:M198">SUM(F195:F197)</f>
        <v>0</v>
      </c>
      <c r="G198" s="901">
        <f t="shared" si="40"/>
        <v>0</v>
      </c>
      <c r="H198" s="901">
        <f t="shared" si="40"/>
        <v>0</v>
      </c>
      <c r="I198" s="901">
        <f t="shared" si="40"/>
        <v>0</v>
      </c>
      <c r="J198" s="901">
        <f t="shared" si="40"/>
        <v>0</v>
      </c>
      <c r="K198" s="901">
        <f t="shared" si="40"/>
        <v>0</v>
      </c>
      <c r="L198" s="901">
        <f t="shared" si="40"/>
        <v>0</v>
      </c>
      <c r="M198" s="902">
        <f t="shared" si="40"/>
        <v>0</v>
      </c>
      <c r="N198" s="903">
        <f t="shared" si="28"/>
        <v>0</v>
      </c>
    </row>
    <row r="199" spans="1:15" s="858" customFormat="1" ht="15">
      <c r="A199" s="863">
        <v>192</v>
      </c>
      <c r="B199" s="876"/>
      <c r="C199" s="907"/>
      <c r="D199" s="907" t="s">
        <v>876</v>
      </c>
      <c r="E199" s="907"/>
      <c r="F199" s="907"/>
      <c r="G199" s="907"/>
      <c r="H199" s="907"/>
      <c r="I199" s="907"/>
      <c r="J199" s="907"/>
      <c r="K199" s="907"/>
      <c r="L199" s="907"/>
      <c r="M199" s="907"/>
      <c r="N199" s="920"/>
      <c r="O199" s="857"/>
    </row>
    <row r="200" spans="1:15" s="887" customFormat="1" ht="15">
      <c r="A200" s="863">
        <v>193</v>
      </c>
      <c r="B200" s="870"/>
      <c r="C200" s="871"/>
      <c r="D200" s="872" t="s">
        <v>603</v>
      </c>
      <c r="E200" s="859">
        <f aca="true" t="shared" si="41" ref="E200:M200">SUM(E195,E188,E183,E177,E172,E167,E161,E156,E151,E145,E140,E133,E128,E122)</f>
        <v>385482</v>
      </c>
      <c r="F200" s="859">
        <f t="shared" si="41"/>
        <v>55408</v>
      </c>
      <c r="G200" s="859">
        <f t="shared" si="41"/>
        <v>85000</v>
      </c>
      <c r="H200" s="859">
        <f t="shared" si="41"/>
        <v>0</v>
      </c>
      <c r="I200" s="859">
        <f t="shared" si="41"/>
        <v>0</v>
      </c>
      <c r="J200" s="859">
        <f t="shared" si="41"/>
        <v>0</v>
      </c>
      <c r="K200" s="859">
        <f t="shared" si="41"/>
        <v>0</v>
      </c>
      <c r="L200" s="859">
        <f t="shared" si="41"/>
        <v>1128776</v>
      </c>
      <c r="M200" s="879">
        <f t="shared" si="41"/>
        <v>685497</v>
      </c>
      <c r="N200" s="918">
        <f>SUM(E200:L200)</f>
        <v>1654666</v>
      </c>
      <c r="O200" s="857"/>
    </row>
    <row r="201" spans="1:15" ht="15">
      <c r="A201" s="863">
        <v>194</v>
      </c>
      <c r="B201" s="870"/>
      <c r="C201" s="871"/>
      <c r="D201" s="872" t="s">
        <v>1109</v>
      </c>
      <c r="E201" s="873">
        <f aca="true" t="shared" si="42" ref="E201:M201">SUM(E196+E189+E184+E178+E173+E168+E162+E157+E152+E146+E141+E134+E129+E123)</f>
        <v>387438</v>
      </c>
      <c r="F201" s="873">
        <f t="shared" si="42"/>
        <v>60901</v>
      </c>
      <c r="G201" s="873">
        <f t="shared" si="42"/>
        <v>101162</v>
      </c>
      <c r="H201" s="873">
        <f t="shared" si="42"/>
        <v>0</v>
      </c>
      <c r="I201" s="873">
        <f t="shared" si="42"/>
        <v>0</v>
      </c>
      <c r="J201" s="873">
        <f t="shared" si="42"/>
        <v>0</v>
      </c>
      <c r="K201" s="873">
        <f t="shared" si="42"/>
        <v>203171</v>
      </c>
      <c r="L201" s="873">
        <f t="shared" si="42"/>
        <v>1163058</v>
      </c>
      <c r="M201" s="873">
        <f t="shared" si="42"/>
        <v>685497</v>
      </c>
      <c r="N201" s="918">
        <f>SUM(E201:L201)</f>
        <v>1915730</v>
      </c>
      <c r="O201" s="857"/>
    </row>
    <row r="202" spans="1:15" s="1095" customFormat="1" ht="18.75" customHeight="1">
      <c r="A202" s="863">
        <v>195</v>
      </c>
      <c r="B202" s="876"/>
      <c r="C202" s="877"/>
      <c r="D202" s="921" t="s">
        <v>604</v>
      </c>
      <c r="E202" s="879">
        <f>SUM(E197,E190:E190,E185,E179:E180,E174,E169,E163:E163,E158,E153,E147:E148,E142,E135:E135,E130,E124:E125)+E191+E192+E136+E137+E164</f>
        <v>-1200</v>
      </c>
      <c r="F202" s="879">
        <f aca="true" t="shared" si="43" ref="F202:N202">SUM(F197,F190:F190,F185,F179:F180,F174,F169,F163:F163,F158,F153,F147:F148,F142,F135:F135,F130,F124:F125)+F191+F192+F136+F137+F164</f>
        <v>1526</v>
      </c>
      <c r="G202" s="879">
        <f t="shared" si="43"/>
        <v>41</v>
      </c>
      <c r="H202" s="879">
        <f t="shared" si="43"/>
        <v>178</v>
      </c>
      <c r="I202" s="879">
        <f t="shared" si="43"/>
        <v>0</v>
      </c>
      <c r="J202" s="879">
        <f t="shared" si="43"/>
        <v>0</v>
      </c>
      <c r="K202" s="879">
        <f t="shared" si="43"/>
        <v>0</v>
      </c>
      <c r="L202" s="879">
        <f t="shared" si="43"/>
        <v>10526</v>
      </c>
      <c r="M202" s="879">
        <f t="shared" si="43"/>
        <v>0</v>
      </c>
      <c r="N202" s="911">
        <f t="shared" si="43"/>
        <v>11071</v>
      </c>
      <c r="O202" s="858"/>
    </row>
    <row r="203" spans="1:15" s="1096" customFormat="1" ht="16.5" customHeight="1">
      <c r="A203" s="863">
        <v>196</v>
      </c>
      <c r="B203" s="881"/>
      <c r="C203" s="912"/>
      <c r="D203" s="913" t="s">
        <v>1192</v>
      </c>
      <c r="E203" s="914">
        <f>SUM(E201:E202)</f>
        <v>386238</v>
      </c>
      <c r="F203" s="914">
        <f aca="true" t="shared" si="44" ref="F203:M203">SUM(F201:F202)</f>
        <v>62427</v>
      </c>
      <c r="G203" s="914">
        <f t="shared" si="44"/>
        <v>101203</v>
      </c>
      <c r="H203" s="914">
        <f t="shared" si="44"/>
        <v>178</v>
      </c>
      <c r="I203" s="914">
        <f t="shared" si="44"/>
        <v>0</v>
      </c>
      <c r="J203" s="914">
        <f t="shared" si="44"/>
        <v>0</v>
      </c>
      <c r="K203" s="914">
        <f t="shared" si="44"/>
        <v>203171</v>
      </c>
      <c r="L203" s="914">
        <f t="shared" si="44"/>
        <v>1173584</v>
      </c>
      <c r="M203" s="914">
        <f t="shared" si="44"/>
        <v>685497</v>
      </c>
      <c r="N203" s="916">
        <f>SUM(E203:L203)</f>
        <v>1926801</v>
      </c>
      <c r="O203" s="887"/>
    </row>
    <row r="204" spans="1:14" s="374" customFormat="1" ht="24.75" customHeight="1">
      <c r="A204" s="863">
        <v>197</v>
      </c>
      <c r="B204" s="904">
        <v>16</v>
      </c>
      <c r="C204" s="905"/>
      <c r="D204" s="906" t="s">
        <v>388</v>
      </c>
      <c r="E204" s="874"/>
      <c r="F204" s="874"/>
      <c r="G204" s="874"/>
      <c r="H204" s="874"/>
      <c r="I204" s="874"/>
      <c r="J204" s="874"/>
      <c r="K204" s="874"/>
      <c r="L204" s="874"/>
      <c r="M204" s="874"/>
      <c r="N204" s="880"/>
    </row>
    <row r="205" spans="1:15" s="887" customFormat="1" ht="15">
      <c r="A205" s="863">
        <v>198</v>
      </c>
      <c r="B205" s="870"/>
      <c r="C205" s="871"/>
      <c r="D205" s="872" t="s">
        <v>603</v>
      </c>
      <c r="E205" s="859">
        <v>345110</v>
      </c>
      <c r="F205" s="859"/>
      <c r="G205" s="859"/>
      <c r="H205" s="859"/>
      <c r="I205" s="859"/>
      <c r="J205" s="859"/>
      <c r="K205" s="859"/>
      <c r="L205" s="859">
        <v>784631</v>
      </c>
      <c r="M205" s="879">
        <v>158066</v>
      </c>
      <c r="N205" s="918">
        <f>SUM(E205:L205)</f>
        <v>1129741</v>
      </c>
      <c r="O205" s="857"/>
    </row>
    <row r="206" spans="1:15" s="887" customFormat="1" ht="15">
      <c r="A206" s="863">
        <v>199</v>
      </c>
      <c r="B206" s="870"/>
      <c r="C206" s="871"/>
      <c r="D206" s="872" t="s">
        <v>1109</v>
      </c>
      <c r="E206" s="859">
        <v>345110</v>
      </c>
      <c r="F206" s="859">
        <v>617</v>
      </c>
      <c r="G206" s="859"/>
      <c r="H206" s="859"/>
      <c r="I206" s="859"/>
      <c r="J206" s="859"/>
      <c r="K206" s="859">
        <v>6082</v>
      </c>
      <c r="L206" s="859">
        <v>791008</v>
      </c>
      <c r="M206" s="879">
        <v>158066</v>
      </c>
      <c r="N206" s="918">
        <f>SUM(E206:L206)</f>
        <v>1142817</v>
      </c>
      <c r="O206" s="857"/>
    </row>
    <row r="207" spans="1:15" s="1095" customFormat="1" ht="15">
      <c r="A207" s="863">
        <v>200</v>
      </c>
      <c r="B207" s="876"/>
      <c r="C207" s="877"/>
      <c r="D207" s="878" t="s">
        <v>1200</v>
      </c>
      <c r="E207" s="879"/>
      <c r="F207" s="879"/>
      <c r="G207" s="879"/>
      <c r="H207" s="879"/>
      <c r="I207" s="879"/>
      <c r="J207" s="879"/>
      <c r="K207" s="879"/>
      <c r="L207" s="879">
        <v>311</v>
      </c>
      <c r="M207" s="879"/>
      <c r="N207" s="880">
        <f>SUM(E207:L207)</f>
        <v>311</v>
      </c>
      <c r="O207" s="858"/>
    </row>
    <row r="208" spans="1:15" s="1095" customFormat="1" ht="15">
      <c r="A208" s="863">
        <v>201</v>
      </c>
      <c r="B208" s="876"/>
      <c r="C208" s="877"/>
      <c r="D208" s="878" t="s">
        <v>1337</v>
      </c>
      <c r="E208" s="879"/>
      <c r="F208" s="879"/>
      <c r="G208" s="879"/>
      <c r="H208" s="879"/>
      <c r="I208" s="879"/>
      <c r="J208" s="879"/>
      <c r="K208" s="879"/>
      <c r="L208" s="879">
        <v>945</v>
      </c>
      <c r="M208" s="879"/>
      <c r="N208" s="880">
        <f>SUM(E208:L208)</f>
        <v>945</v>
      </c>
      <c r="O208" s="858"/>
    </row>
    <row r="209" spans="1:15" s="1098" customFormat="1" ht="18" customHeight="1" thickBot="1">
      <c r="A209" s="863">
        <v>202</v>
      </c>
      <c r="B209" s="898"/>
      <c r="C209" s="899"/>
      <c r="D209" s="923" t="s">
        <v>1192</v>
      </c>
      <c r="E209" s="901">
        <f>SUM(E206:E208)</f>
        <v>345110</v>
      </c>
      <c r="F209" s="901">
        <f aca="true" t="shared" si="45" ref="F209:N209">SUM(F206:F208)</f>
        <v>617</v>
      </c>
      <c r="G209" s="901">
        <f t="shared" si="45"/>
        <v>0</v>
      </c>
      <c r="H209" s="901">
        <f t="shared" si="45"/>
        <v>0</v>
      </c>
      <c r="I209" s="901">
        <f t="shared" si="45"/>
        <v>0</v>
      </c>
      <c r="J209" s="901">
        <f t="shared" si="45"/>
        <v>0</v>
      </c>
      <c r="K209" s="901">
        <f t="shared" si="45"/>
        <v>6082</v>
      </c>
      <c r="L209" s="901">
        <f t="shared" si="45"/>
        <v>792264</v>
      </c>
      <c r="M209" s="901">
        <f t="shared" si="45"/>
        <v>158066</v>
      </c>
      <c r="N209" s="903">
        <f t="shared" si="45"/>
        <v>1144073</v>
      </c>
      <c r="O209" s="372"/>
    </row>
    <row r="210" spans="1:17" ht="21.75" customHeight="1">
      <c r="A210" s="863">
        <v>203</v>
      </c>
      <c r="B210" s="855"/>
      <c r="C210" s="1522" t="s">
        <v>877</v>
      </c>
      <c r="D210" s="1522"/>
      <c r="E210" s="1105"/>
      <c r="F210" s="1105"/>
      <c r="G210" s="1105"/>
      <c r="H210" s="1105"/>
      <c r="I210" s="1105"/>
      <c r="J210" s="1105"/>
      <c r="K210" s="1105"/>
      <c r="L210" s="1105"/>
      <c r="M210" s="1099"/>
      <c r="N210" s="1106"/>
      <c r="O210" s="857"/>
      <c r="P210" s="857"/>
      <c r="Q210" s="857"/>
    </row>
    <row r="211" spans="1:15" s="887" customFormat="1" ht="15">
      <c r="A211" s="863">
        <v>204</v>
      </c>
      <c r="B211" s="870"/>
      <c r="C211" s="871"/>
      <c r="D211" s="872" t="s">
        <v>603</v>
      </c>
      <c r="E211" s="859">
        <f aca="true" t="shared" si="46" ref="E211:M211">SUM(E82,E117,E200,E205)</f>
        <v>876735</v>
      </c>
      <c r="F211" s="859">
        <f t="shared" si="46"/>
        <v>57009</v>
      </c>
      <c r="G211" s="859">
        <f t="shared" si="46"/>
        <v>85000</v>
      </c>
      <c r="H211" s="859">
        <f t="shared" si="46"/>
        <v>0</v>
      </c>
      <c r="I211" s="859">
        <f t="shared" si="46"/>
        <v>0</v>
      </c>
      <c r="J211" s="859">
        <f t="shared" si="46"/>
        <v>0</v>
      </c>
      <c r="K211" s="859">
        <f t="shared" si="46"/>
        <v>0</v>
      </c>
      <c r="L211" s="859">
        <f t="shared" si="46"/>
        <v>3907648</v>
      </c>
      <c r="M211" s="879">
        <f t="shared" si="46"/>
        <v>2345000</v>
      </c>
      <c r="N211" s="918">
        <f>SUM(E211:L211)</f>
        <v>4926392</v>
      </c>
      <c r="O211" s="857"/>
    </row>
    <row r="212" spans="1:15" ht="15">
      <c r="A212" s="863">
        <v>205</v>
      </c>
      <c r="B212" s="870"/>
      <c r="C212" s="871"/>
      <c r="D212" s="872" t="s">
        <v>1109</v>
      </c>
      <c r="E212" s="873">
        <f aca="true" t="shared" si="47" ref="E212:M212">SUM(E206+E201+E118+E83)</f>
        <v>878691</v>
      </c>
      <c r="F212" s="873">
        <f t="shared" si="47"/>
        <v>98046</v>
      </c>
      <c r="G212" s="873">
        <f t="shared" si="47"/>
        <v>101162</v>
      </c>
      <c r="H212" s="873">
        <f t="shared" si="47"/>
        <v>0</v>
      </c>
      <c r="I212" s="873">
        <f t="shared" si="47"/>
        <v>0</v>
      </c>
      <c r="J212" s="873">
        <f t="shared" si="47"/>
        <v>0</v>
      </c>
      <c r="K212" s="873">
        <f t="shared" si="47"/>
        <v>366742</v>
      </c>
      <c r="L212" s="873">
        <f t="shared" si="47"/>
        <v>4061141</v>
      </c>
      <c r="M212" s="873">
        <f t="shared" si="47"/>
        <v>2345000</v>
      </c>
      <c r="N212" s="918">
        <f>SUM(E212:L212)</f>
        <v>5505782</v>
      </c>
      <c r="O212" s="857"/>
    </row>
    <row r="213" spans="1:15" s="1095" customFormat="1" ht="18.75" customHeight="1">
      <c r="A213" s="863">
        <v>206</v>
      </c>
      <c r="B213" s="876"/>
      <c r="C213" s="877"/>
      <c r="D213" s="921" t="s">
        <v>604</v>
      </c>
      <c r="E213" s="879">
        <f aca="true" t="shared" si="48" ref="E213:N213">SUM(E207:E207,E202,E119,E84)+E208</f>
        <v>-1200</v>
      </c>
      <c r="F213" s="879">
        <f t="shared" si="48"/>
        <v>6943</v>
      </c>
      <c r="G213" s="879">
        <f t="shared" si="48"/>
        <v>41</v>
      </c>
      <c r="H213" s="879">
        <f t="shared" si="48"/>
        <v>186</v>
      </c>
      <c r="I213" s="879">
        <f t="shared" si="48"/>
        <v>0</v>
      </c>
      <c r="J213" s="879">
        <f t="shared" si="48"/>
        <v>0</v>
      </c>
      <c r="K213" s="879">
        <f t="shared" si="48"/>
        <v>0</v>
      </c>
      <c r="L213" s="879">
        <f t="shared" si="48"/>
        <v>69600</v>
      </c>
      <c r="M213" s="879">
        <f t="shared" si="48"/>
        <v>0</v>
      </c>
      <c r="N213" s="911">
        <f t="shared" si="48"/>
        <v>75570</v>
      </c>
      <c r="O213" s="858"/>
    </row>
    <row r="214" spans="1:15" s="1096" customFormat="1" ht="15.75" thickBot="1">
      <c r="A214" s="863">
        <v>207</v>
      </c>
      <c r="B214" s="924"/>
      <c r="C214" s="925"/>
      <c r="D214" s="926" t="s">
        <v>1192</v>
      </c>
      <c r="E214" s="927">
        <f>SUM(E212:E213)</f>
        <v>877491</v>
      </c>
      <c r="F214" s="927">
        <f aca="true" t="shared" si="49" ref="F214:M214">SUM(F212:F213)</f>
        <v>104989</v>
      </c>
      <c r="G214" s="927">
        <f t="shared" si="49"/>
        <v>101203</v>
      </c>
      <c r="H214" s="927">
        <f t="shared" si="49"/>
        <v>186</v>
      </c>
      <c r="I214" s="927">
        <f t="shared" si="49"/>
        <v>0</v>
      </c>
      <c r="J214" s="927">
        <f t="shared" si="49"/>
        <v>0</v>
      </c>
      <c r="K214" s="927">
        <f t="shared" si="49"/>
        <v>366742</v>
      </c>
      <c r="L214" s="927">
        <f t="shared" si="49"/>
        <v>4130741</v>
      </c>
      <c r="M214" s="927">
        <f t="shared" si="49"/>
        <v>2345000</v>
      </c>
      <c r="N214" s="928">
        <f>SUM(E214:L214)</f>
        <v>5581352</v>
      </c>
      <c r="O214" s="887"/>
    </row>
    <row r="215" spans="1:14" s="869" customFormat="1" ht="22.5" customHeight="1">
      <c r="A215" s="863">
        <v>208</v>
      </c>
      <c r="B215" s="904">
        <v>17</v>
      </c>
      <c r="C215" s="905"/>
      <c r="D215" s="1523" t="s">
        <v>878</v>
      </c>
      <c r="E215" s="1523"/>
      <c r="F215" s="1523"/>
      <c r="G215" s="873"/>
      <c r="H215" s="873"/>
      <c r="I215" s="873"/>
      <c r="J215" s="873"/>
      <c r="K215" s="873"/>
      <c r="L215" s="873"/>
      <c r="M215" s="874"/>
      <c r="N215" s="875"/>
    </row>
    <row r="216" spans="1:15" s="887" customFormat="1" ht="15">
      <c r="A216" s="863">
        <v>209</v>
      </c>
      <c r="B216" s="870"/>
      <c r="C216" s="871"/>
      <c r="D216" s="872" t="s">
        <v>603</v>
      </c>
      <c r="E216" s="859"/>
      <c r="F216" s="859"/>
      <c r="G216" s="859"/>
      <c r="H216" s="859"/>
      <c r="I216" s="859"/>
      <c r="J216" s="859"/>
      <c r="K216" s="859"/>
      <c r="L216" s="859">
        <v>1366932</v>
      </c>
      <c r="M216" s="879"/>
      <c r="N216" s="918">
        <f aca="true" t="shared" si="50" ref="N216:N221">SUM(E216:L216)</f>
        <v>1366932</v>
      </c>
      <c r="O216" s="857"/>
    </row>
    <row r="217" spans="1:15" s="887" customFormat="1" ht="15">
      <c r="A217" s="863">
        <v>210</v>
      </c>
      <c r="B217" s="870"/>
      <c r="C217" s="871"/>
      <c r="D217" s="872" t="s">
        <v>1109</v>
      </c>
      <c r="E217" s="859"/>
      <c r="F217" s="859"/>
      <c r="G217" s="859"/>
      <c r="H217" s="859"/>
      <c r="I217" s="859"/>
      <c r="J217" s="859"/>
      <c r="K217" s="859">
        <v>194491</v>
      </c>
      <c r="L217" s="859">
        <v>1282530</v>
      </c>
      <c r="M217" s="879"/>
      <c r="N217" s="918">
        <f t="shared" si="50"/>
        <v>1477021</v>
      </c>
      <c r="O217" s="857"/>
    </row>
    <row r="218" spans="1:15" s="1095" customFormat="1" ht="15">
      <c r="A218" s="863">
        <v>211</v>
      </c>
      <c r="B218" s="876"/>
      <c r="C218" s="877"/>
      <c r="D218" s="878" t="s">
        <v>1200</v>
      </c>
      <c r="E218" s="879"/>
      <c r="F218" s="879"/>
      <c r="G218" s="879"/>
      <c r="H218" s="879"/>
      <c r="I218" s="879"/>
      <c r="J218" s="879"/>
      <c r="K218" s="879"/>
      <c r="L218" s="879">
        <v>492</v>
      </c>
      <c r="M218" s="879"/>
      <c r="N218" s="880">
        <f t="shared" si="50"/>
        <v>492</v>
      </c>
      <c r="O218" s="858"/>
    </row>
    <row r="219" spans="1:15" s="1095" customFormat="1" ht="15">
      <c r="A219" s="863">
        <v>212</v>
      </c>
      <c r="B219" s="876"/>
      <c r="C219" s="877"/>
      <c r="D219" s="878" t="s">
        <v>1129</v>
      </c>
      <c r="E219" s="879"/>
      <c r="F219" s="879"/>
      <c r="G219" s="879"/>
      <c r="H219" s="879"/>
      <c r="I219" s="879"/>
      <c r="J219" s="879"/>
      <c r="K219" s="879"/>
      <c r="L219" s="879">
        <v>10937</v>
      </c>
      <c r="M219" s="879"/>
      <c r="N219" s="880">
        <f t="shared" si="50"/>
        <v>10937</v>
      </c>
      <c r="O219" s="858"/>
    </row>
    <row r="220" spans="1:15" s="1095" customFormat="1" ht="45">
      <c r="A220" s="863">
        <v>213</v>
      </c>
      <c r="B220" s="876"/>
      <c r="C220" s="877"/>
      <c r="D220" s="921" t="s">
        <v>1350</v>
      </c>
      <c r="E220" s="879"/>
      <c r="F220" s="879"/>
      <c r="G220" s="879"/>
      <c r="H220" s="879"/>
      <c r="I220" s="879"/>
      <c r="J220" s="879"/>
      <c r="K220" s="879"/>
      <c r="L220" s="879">
        <v>363</v>
      </c>
      <c r="M220" s="879"/>
      <c r="N220" s="911">
        <f t="shared" si="50"/>
        <v>363</v>
      </c>
      <c r="O220" s="858"/>
    </row>
    <row r="221" spans="1:15" s="1095" customFormat="1" ht="15">
      <c r="A221" s="863">
        <v>214</v>
      </c>
      <c r="B221" s="876"/>
      <c r="C221" s="877"/>
      <c r="D221" s="878" t="s">
        <v>1351</v>
      </c>
      <c r="E221" s="879"/>
      <c r="F221" s="879"/>
      <c r="G221" s="879"/>
      <c r="H221" s="879"/>
      <c r="I221" s="879"/>
      <c r="J221" s="879"/>
      <c r="K221" s="879"/>
      <c r="L221" s="879">
        <v>3150</v>
      </c>
      <c r="M221" s="879"/>
      <c r="N221" s="880">
        <f t="shared" si="50"/>
        <v>3150</v>
      </c>
      <c r="O221" s="858"/>
    </row>
    <row r="222" spans="1:15" s="1096" customFormat="1" ht="16.5" customHeight="1">
      <c r="A222" s="863">
        <v>215</v>
      </c>
      <c r="B222" s="881"/>
      <c r="C222" s="882"/>
      <c r="D222" s="883" t="s">
        <v>1192</v>
      </c>
      <c r="E222" s="884">
        <f>SUM(E217:E221)</f>
        <v>0</v>
      </c>
      <c r="F222" s="884">
        <f aca="true" t="shared" si="51" ref="F222:M222">SUM(F217:F221)</f>
        <v>0</v>
      </c>
      <c r="G222" s="884">
        <f t="shared" si="51"/>
        <v>0</v>
      </c>
      <c r="H222" s="884">
        <f t="shared" si="51"/>
        <v>0</v>
      </c>
      <c r="I222" s="884">
        <f t="shared" si="51"/>
        <v>0</v>
      </c>
      <c r="J222" s="884">
        <f t="shared" si="51"/>
        <v>0</v>
      </c>
      <c r="K222" s="884">
        <f t="shared" si="51"/>
        <v>194491</v>
      </c>
      <c r="L222" s="884">
        <f>SUM(L217:L221)</f>
        <v>1297472</v>
      </c>
      <c r="M222" s="884">
        <f t="shared" si="51"/>
        <v>0</v>
      </c>
      <c r="N222" s="891">
        <f>SUM(N217:N221)</f>
        <v>1491963</v>
      </c>
      <c r="O222" s="887"/>
    </row>
    <row r="223" spans="1:15" s="1096" customFormat="1" ht="22.5" customHeight="1">
      <c r="A223" s="863">
        <v>216</v>
      </c>
      <c r="B223" s="881"/>
      <c r="C223" s="871">
        <v>6</v>
      </c>
      <c r="D223" s="890" t="s">
        <v>1097</v>
      </c>
      <c r="E223" s="890"/>
      <c r="F223" s="890"/>
      <c r="G223" s="884"/>
      <c r="H223" s="884"/>
      <c r="I223" s="884"/>
      <c r="J223" s="884"/>
      <c r="K223" s="884"/>
      <c r="L223" s="884"/>
      <c r="M223" s="884"/>
      <c r="N223" s="891"/>
      <c r="O223" s="887"/>
    </row>
    <row r="224" spans="1:15" s="1096" customFormat="1" ht="15">
      <c r="A224" s="863">
        <v>217</v>
      </c>
      <c r="B224" s="881"/>
      <c r="C224" s="882"/>
      <c r="D224" s="890" t="s">
        <v>1109</v>
      </c>
      <c r="E224" s="890"/>
      <c r="F224" s="1422">
        <v>8499</v>
      </c>
      <c r="G224" s="859"/>
      <c r="H224" s="859"/>
      <c r="I224" s="859"/>
      <c r="J224" s="859"/>
      <c r="K224" s="859"/>
      <c r="L224" s="859"/>
      <c r="M224" s="859"/>
      <c r="N224" s="918">
        <f>SUM(E224:M224)</f>
        <v>8499</v>
      </c>
      <c r="O224" s="887"/>
    </row>
    <row r="225" spans="1:15" s="1096" customFormat="1" ht="15">
      <c r="A225" s="863">
        <v>218</v>
      </c>
      <c r="B225" s="881"/>
      <c r="C225" s="882"/>
      <c r="D225" s="896" t="s">
        <v>1165</v>
      </c>
      <c r="E225" s="890"/>
      <c r="F225" s="890"/>
      <c r="G225" s="885"/>
      <c r="H225" s="885"/>
      <c r="I225" s="885"/>
      <c r="J225" s="885"/>
      <c r="K225" s="885"/>
      <c r="L225" s="885"/>
      <c r="M225" s="885"/>
      <c r="N225" s="911">
        <f>SUM(E225:M225)</f>
        <v>0</v>
      </c>
      <c r="O225" s="887"/>
    </row>
    <row r="226" spans="1:15" s="1096" customFormat="1" ht="15">
      <c r="A226" s="863">
        <v>219</v>
      </c>
      <c r="B226" s="881"/>
      <c r="C226" s="912"/>
      <c r="D226" s="1420" t="s">
        <v>1192</v>
      </c>
      <c r="E226" s="1421">
        <f>SUM(E224:E225)</f>
        <v>0</v>
      </c>
      <c r="F226" s="1421">
        <f>SUM(F224:F225)</f>
        <v>8499</v>
      </c>
      <c r="G226" s="1421">
        <f aca="true" t="shared" si="52" ref="G226:N226">SUM(G224:G225)</f>
        <v>0</v>
      </c>
      <c r="H226" s="1421">
        <f t="shared" si="52"/>
        <v>0</v>
      </c>
      <c r="I226" s="1421">
        <f t="shared" si="52"/>
        <v>0</v>
      </c>
      <c r="J226" s="1421">
        <f t="shared" si="52"/>
        <v>0</v>
      </c>
      <c r="K226" s="1421">
        <f t="shared" si="52"/>
        <v>0</v>
      </c>
      <c r="L226" s="1421">
        <f t="shared" si="52"/>
        <v>0</v>
      </c>
      <c r="M226" s="1421">
        <f t="shared" si="52"/>
        <v>0</v>
      </c>
      <c r="N226" s="1489">
        <f t="shared" si="52"/>
        <v>8499</v>
      </c>
      <c r="O226" s="887"/>
    </row>
    <row r="227" spans="1:15" s="932" customFormat="1" ht="16.5" customHeight="1">
      <c r="A227" s="863">
        <v>220</v>
      </c>
      <c r="B227" s="929"/>
      <c r="C227" s="1518" t="s">
        <v>1107</v>
      </c>
      <c r="D227" s="1518" t="s">
        <v>879</v>
      </c>
      <c r="E227" s="930"/>
      <c r="F227" s="930"/>
      <c r="G227" s="930"/>
      <c r="H227" s="930"/>
      <c r="I227" s="930"/>
      <c r="J227" s="930"/>
      <c r="K227" s="930"/>
      <c r="L227" s="930"/>
      <c r="M227" s="930"/>
      <c r="N227" s="931"/>
      <c r="O227" s="869"/>
    </row>
    <row r="228" spans="1:15" s="887" customFormat="1" ht="16.5" customHeight="1">
      <c r="A228" s="863">
        <v>221</v>
      </c>
      <c r="B228" s="870"/>
      <c r="C228" s="871"/>
      <c r="D228" s="872" t="s">
        <v>603</v>
      </c>
      <c r="E228" s="859">
        <f>SUM(E215:E215)</f>
        <v>0</v>
      </c>
      <c r="F228" s="859">
        <f>SUM(F215:F215)</f>
        <v>0</v>
      </c>
      <c r="G228" s="859">
        <f aca="true" t="shared" si="53" ref="G228:M228">SUM(G216:G216)</f>
        <v>0</v>
      </c>
      <c r="H228" s="859">
        <f t="shared" si="53"/>
        <v>0</v>
      </c>
      <c r="I228" s="859">
        <f t="shared" si="53"/>
        <v>0</v>
      </c>
      <c r="J228" s="859">
        <f t="shared" si="53"/>
        <v>0</v>
      </c>
      <c r="K228" s="859">
        <f t="shared" si="53"/>
        <v>0</v>
      </c>
      <c r="L228" s="859">
        <f t="shared" si="53"/>
        <v>1366932</v>
      </c>
      <c r="M228" s="879">
        <f t="shared" si="53"/>
        <v>0</v>
      </c>
      <c r="N228" s="918">
        <f>SUM(E228:L228)</f>
        <v>1366932</v>
      </c>
      <c r="O228" s="857"/>
    </row>
    <row r="229" spans="1:15" ht="16.5" customHeight="1">
      <c r="A229" s="863">
        <v>222</v>
      </c>
      <c r="B229" s="870"/>
      <c r="C229" s="871"/>
      <c r="D229" s="872" t="s">
        <v>1109</v>
      </c>
      <c r="E229" s="873">
        <f aca="true" t="shared" si="54" ref="E229:N229">SUM(E217)+E224</f>
        <v>0</v>
      </c>
      <c r="F229" s="873">
        <f t="shared" si="54"/>
        <v>8499</v>
      </c>
      <c r="G229" s="873">
        <f t="shared" si="54"/>
        <v>0</v>
      </c>
      <c r="H229" s="873">
        <f t="shared" si="54"/>
        <v>0</v>
      </c>
      <c r="I229" s="873">
        <f t="shared" si="54"/>
        <v>0</v>
      </c>
      <c r="J229" s="873">
        <f t="shared" si="54"/>
        <v>0</v>
      </c>
      <c r="K229" s="873">
        <f t="shared" si="54"/>
        <v>194491</v>
      </c>
      <c r="L229" s="873">
        <f t="shared" si="54"/>
        <v>1282530</v>
      </c>
      <c r="M229" s="873">
        <f t="shared" si="54"/>
        <v>0</v>
      </c>
      <c r="N229" s="875">
        <f t="shared" si="54"/>
        <v>1485520</v>
      </c>
      <c r="O229" s="857"/>
    </row>
    <row r="230" spans="1:15" s="1095" customFormat="1" ht="16.5" customHeight="1">
      <c r="A230" s="863">
        <v>223</v>
      </c>
      <c r="B230" s="876"/>
      <c r="C230" s="877"/>
      <c r="D230" s="921" t="s">
        <v>604</v>
      </c>
      <c r="E230" s="879">
        <f>SUM(E218:E218)+E225+E219+E221</f>
        <v>0</v>
      </c>
      <c r="F230" s="879">
        <f>SUM(F218:F218)+F225+F219+F221+F220</f>
        <v>0</v>
      </c>
      <c r="G230" s="879">
        <f aca="true" t="shared" si="55" ref="G230:N230">SUM(G218:G218)+G225+G219+G221+G220</f>
        <v>0</v>
      </c>
      <c r="H230" s="879">
        <f t="shared" si="55"/>
        <v>0</v>
      </c>
      <c r="I230" s="879">
        <f t="shared" si="55"/>
        <v>0</v>
      </c>
      <c r="J230" s="879">
        <f t="shared" si="55"/>
        <v>0</v>
      </c>
      <c r="K230" s="879">
        <f t="shared" si="55"/>
        <v>0</v>
      </c>
      <c r="L230" s="879">
        <f t="shared" si="55"/>
        <v>14942</v>
      </c>
      <c r="M230" s="879">
        <f t="shared" si="55"/>
        <v>0</v>
      </c>
      <c r="N230" s="911">
        <f t="shared" si="55"/>
        <v>14942</v>
      </c>
      <c r="O230" s="858"/>
    </row>
    <row r="231" spans="1:15" s="1096" customFormat="1" ht="16.5" customHeight="1">
      <c r="A231" s="863">
        <v>224</v>
      </c>
      <c r="B231" s="881"/>
      <c r="C231" s="882"/>
      <c r="D231" s="883" t="s">
        <v>1192</v>
      </c>
      <c r="E231" s="884">
        <f>SUM(E229:E230)</f>
        <v>0</v>
      </c>
      <c r="F231" s="884">
        <f aca="true" t="shared" si="56" ref="F231:M231">SUM(F229:F230)</f>
        <v>8499</v>
      </c>
      <c r="G231" s="884">
        <f t="shared" si="56"/>
        <v>0</v>
      </c>
      <c r="H231" s="884">
        <f t="shared" si="56"/>
        <v>0</v>
      </c>
      <c r="I231" s="884">
        <f t="shared" si="56"/>
        <v>0</v>
      </c>
      <c r="J231" s="884">
        <f t="shared" si="56"/>
        <v>0</v>
      </c>
      <c r="K231" s="884">
        <f t="shared" si="56"/>
        <v>194491</v>
      </c>
      <c r="L231" s="884">
        <f t="shared" si="56"/>
        <v>1297472</v>
      </c>
      <c r="M231" s="884">
        <f t="shared" si="56"/>
        <v>0</v>
      </c>
      <c r="N231" s="886">
        <f>SUM(E231:L231)</f>
        <v>1500462</v>
      </c>
      <c r="O231" s="887"/>
    </row>
    <row r="232" spans="1:17" ht="29.25" customHeight="1">
      <c r="A232" s="863">
        <v>225</v>
      </c>
      <c r="B232" s="1493"/>
      <c r="C232" s="1524" t="s">
        <v>16</v>
      </c>
      <c r="D232" s="1524"/>
      <c r="E232" s="1494"/>
      <c r="F232" s="1494"/>
      <c r="G232" s="1494"/>
      <c r="H232" s="1494"/>
      <c r="I232" s="1494"/>
      <c r="J232" s="1494"/>
      <c r="K232" s="1494"/>
      <c r="L232" s="1494"/>
      <c r="M232" s="1495"/>
      <c r="N232" s="1496"/>
      <c r="O232" s="857"/>
      <c r="P232" s="857"/>
      <c r="Q232" s="857"/>
    </row>
    <row r="233" spans="1:17" ht="15" hidden="1">
      <c r="A233" s="863">
        <v>226</v>
      </c>
      <c r="B233" s="870"/>
      <c r="C233" s="871">
        <v>7</v>
      </c>
      <c r="D233" s="872" t="s">
        <v>880</v>
      </c>
      <c r="E233" s="859"/>
      <c r="F233" s="859"/>
      <c r="G233" s="859"/>
      <c r="H233" s="859"/>
      <c r="I233" s="859"/>
      <c r="J233" s="859"/>
      <c r="K233" s="859"/>
      <c r="L233" s="859"/>
      <c r="M233" s="879"/>
      <c r="N233" s="918"/>
      <c r="O233" s="857"/>
      <c r="P233" s="859"/>
      <c r="Q233" s="859"/>
    </row>
    <row r="234" spans="1:17" ht="15" hidden="1">
      <c r="A234" s="863">
        <v>227</v>
      </c>
      <c r="B234" s="870"/>
      <c r="C234" s="871">
        <v>8</v>
      </c>
      <c r="D234" s="872" t="s">
        <v>34</v>
      </c>
      <c r="E234" s="859"/>
      <c r="F234" s="859"/>
      <c r="G234" s="859"/>
      <c r="H234" s="859"/>
      <c r="I234" s="859"/>
      <c r="J234" s="859"/>
      <c r="K234" s="859"/>
      <c r="L234" s="859"/>
      <c r="M234" s="879"/>
      <c r="N234" s="918"/>
      <c r="O234" s="857"/>
      <c r="P234" s="859"/>
      <c r="Q234" s="859"/>
    </row>
    <row r="235" spans="1:17" ht="15" hidden="1">
      <c r="A235" s="863">
        <v>228</v>
      </c>
      <c r="B235" s="870"/>
      <c r="C235" s="871">
        <v>9</v>
      </c>
      <c r="D235" s="872" t="s">
        <v>881</v>
      </c>
      <c r="E235" s="859"/>
      <c r="F235" s="859"/>
      <c r="G235" s="859"/>
      <c r="H235" s="859"/>
      <c r="I235" s="859"/>
      <c r="J235" s="859"/>
      <c r="K235" s="859"/>
      <c r="L235" s="859"/>
      <c r="M235" s="879"/>
      <c r="N235" s="918"/>
      <c r="O235" s="857"/>
      <c r="P235" s="859"/>
      <c r="Q235" s="859"/>
    </row>
    <row r="236" spans="1:17" ht="15" hidden="1">
      <c r="A236" s="863">
        <v>229</v>
      </c>
      <c r="B236" s="870"/>
      <c r="C236" s="871">
        <v>10</v>
      </c>
      <c r="D236" s="872" t="s">
        <v>882</v>
      </c>
      <c r="E236" s="859"/>
      <c r="F236" s="859"/>
      <c r="G236" s="859"/>
      <c r="H236" s="859"/>
      <c r="I236" s="859"/>
      <c r="J236" s="859"/>
      <c r="K236" s="859"/>
      <c r="L236" s="859"/>
      <c r="M236" s="879"/>
      <c r="N236" s="918"/>
      <c r="O236" s="857"/>
      <c r="P236" s="859"/>
      <c r="Q236" s="859"/>
    </row>
    <row r="237" spans="1:17" ht="15" hidden="1">
      <c r="A237" s="863">
        <v>230</v>
      </c>
      <c r="B237" s="870"/>
      <c r="C237" s="871">
        <v>11</v>
      </c>
      <c r="D237" s="872" t="s">
        <v>883</v>
      </c>
      <c r="E237" s="859"/>
      <c r="F237" s="859"/>
      <c r="G237" s="859"/>
      <c r="H237" s="859"/>
      <c r="I237" s="859"/>
      <c r="J237" s="859"/>
      <c r="K237" s="859"/>
      <c r="L237" s="859"/>
      <c r="M237" s="879"/>
      <c r="N237" s="918"/>
      <c r="O237" s="857"/>
      <c r="P237" s="859"/>
      <c r="Q237" s="859"/>
    </row>
    <row r="238" spans="1:17" s="858" customFormat="1" ht="15" hidden="1">
      <c r="A238" s="863">
        <v>231</v>
      </c>
      <c r="B238" s="876"/>
      <c r="C238" s="871"/>
      <c r="D238" s="878" t="s">
        <v>884</v>
      </c>
      <c r="E238" s="879"/>
      <c r="F238" s="879"/>
      <c r="G238" s="879"/>
      <c r="H238" s="879"/>
      <c r="I238" s="879"/>
      <c r="J238" s="879"/>
      <c r="K238" s="879"/>
      <c r="L238" s="859"/>
      <c r="M238" s="879"/>
      <c r="N238" s="918"/>
      <c r="O238" s="857"/>
      <c r="P238" s="879"/>
      <c r="Q238" s="879"/>
    </row>
    <row r="239" spans="1:17" ht="15" hidden="1">
      <c r="A239" s="863">
        <v>232</v>
      </c>
      <c r="B239" s="870"/>
      <c r="C239" s="871">
        <v>12</v>
      </c>
      <c r="D239" s="872" t="s">
        <v>885</v>
      </c>
      <c r="E239" s="859"/>
      <c r="F239" s="859"/>
      <c r="G239" s="859"/>
      <c r="H239" s="859"/>
      <c r="I239" s="859"/>
      <c r="J239" s="859"/>
      <c r="K239" s="859"/>
      <c r="L239" s="859"/>
      <c r="M239" s="879"/>
      <c r="N239" s="918"/>
      <c r="O239" s="857"/>
      <c r="P239" s="859"/>
      <c r="Q239" s="859"/>
    </row>
    <row r="240" spans="1:17" ht="15" hidden="1">
      <c r="A240" s="863">
        <v>233</v>
      </c>
      <c r="B240" s="870"/>
      <c r="C240" s="871">
        <v>13</v>
      </c>
      <c r="D240" s="933" t="s">
        <v>886</v>
      </c>
      <c r="E240" s="859"/>
      <c r="F240" s="859"/>
      <c r="G240" s="859"/>
      <c r="H240" s="859"/>
      <c r="I240" s="859"/>
      <c r="J240" s="859"/>
      <c r="K240" s="859"/>
      <c r="L240" s="859"/>
      <c r="M240" s="879"/>
      <c r="N240" s="918"/>
      <c r="O240" s="857"/>
      <c r="P240" s="859"/>
      <c r="Q240" s="859"/>
    </row>
    <row r="241" spans="1:17" ht="15" hidden="1">
      <c r="A241" s="863">
        <v>234</v>
      </c>
      <c r="B241" s="870"/>
      <c r="C241" s="871">
        <v>14</v>
      </c>
      <c r="D241" s="872" t="s">
        <v>887</v>
      </c>
      <c r="E241" s="859"/>
      <c r="F241" s="859"/>
      <c r="G241" s="859"/>
      <c r="H241" s="859"/>
      <c r="I241" s="859"/>
      <c r="J241" s="859"/>
      <c r="K241" s="859"/>
      <c r="L241" s="859"/>
      <c r="M241" s="879"/>
      <c r="N241" s="918"/>
      <c r="O241" s="857"/>
      <c r="P241" s="859"/>
      <c r="Q241" s="859"/>
    </row>
    <row r="242" spans="1:17" ht="15" hidden="1">
      <c r="A242" s="863">
        <v>235</v>
      </c>
      <c r="B242" s="870"/>
      <c r="C242" s="871">
        <v>15</v>
      </c>
      <c r="D242" s="933" t="s">
        <v>888</v>
      </c>
      <c r="E242" s="859"/>
      <c r="F242" s="859"/>
      <c r="G242" s="859"/>
      <c r="H242" s="859"/>
      <c r="I242" s="859"/>
      <c r="J242" s="859"/>
      <c r="K242" s="859"/>
      <c r="L242" s="859"/>
      <c r="M242" s="879"/>
      <c r="N242" s="918"/>
      <c r="O242" s="857"/>
      <c r="P242" s="859"/>
      <c r="Q242" s="859"/>
    </row>
    <row r="243" spans="1:17" ht="15" hidden="1">
      <c r="A243" s="863">
        <v>236</v>
      </c>
      <c r="B243" s="870"/>
      <c r="C243" s="871">
        <v>16</v>
      </c>
      <c r="D243" s="933" t="s">
        <v>889</v>
      </c>
      <c r="E243" s="859"/>
      <c r="F243" s="859"/>
      <c r="G243" s="859"/>
      <c r="H243" s="859"/>
      <c r="I243" s="859"/>
      <c r="J243" s="859"/>
      <c r="K243" s="859"/>
      <c r="L243" s="859"/>
      <c r="M243" s="879"/>
      <c r="N243" s="918"/>
      <c r="O243" s="857"/>
      <c r="P243" s="859"/>
      <c r="Q243" s="859"/>
    </row>
    <row r="244" spans="1:17" ht="15" hidden="1">
      <c r="A244" s="863">
        <v>237</v>
      </c>
      <c r="B244" s="870"/>
      <c r="C244" s="871">
        <v>17</v>
      </c>
      <c r="D244" s="872" t="s">
        <v>890</v>
      </c>
      <c r="E244" s="859"/>
      <c r="F244" s="859"/>
      <c r="G244" s="859"/>
      <c r="H244" s="859"/>
      <c r="I244" s="859"/>
      <c r="J244" s="859"/>
      <c r="K244" s="859"/>
      <c r="L244" s="859"/>
      <c r="M244" s="879"/>
      <c r="N244" s="918"/>
      <c r="O244" s="857"/>
      <c r="P244" s="859"/>
      <c r="Q244" s="859"/>
    </row>
    <row r="245" spans="1:17" s="858" customFormat="1" ht="30" customHeight="1" hidden="1">
      <c r="A245" s="863">
        <v>238</v>
      </c>
      <c r="B245" s="876"/>
      <c r="C245" s="879"/>
      <c r="D245" s="879" t="s">
        <v>891</v>
      </c>
      <c r="E245" s="879"/>
      <c r="F245" s="879"/>
      <c r="G245" s="879"/>
      <c r="H245" s="879"/>
      <c r="I245" s="879"/>
      <c r="J245" s="879"/>
      <c r="K245" s="879"/>
      <c r="L245" s="859"/>
      <c r="M245" s="879"/>
      <c r="N245" s="918"/>
      <c r="O245" s="857"/>
      <c r="P245" s="879"/>
      <c r="Q245" s="879"/>
    </row>
    <row r="246" spans="1:17" ht="24.75" customHeight="1" hidden="1">
      <c r="A246" s="863">
        <v>239</v>
      </c>
      <c r="B246" s="870"/>
      <c r="C246" s="871">
        <v>18</v>
      </c>
      <c r="D246" s="872" t="s">
        <v>892</v>
      </c>
      <c r="E246" s="859"/>
      <c r="F246" s="859"/>
      <c r="G246" s="859"/>
      <c r="H246" s="859"/>
      <c r="I246" s="859"/>
      <c r="J246" s="859"/>
      <c r="K246" s="859"/>
      <c r="L246" s="859"/>
      <c r="M246" s="879"/>
      <c r="N246" s="918"/>
      <c r="O246" s="857"/>
      <c r="P246" s="859"/>
      <c r="Q246" s="859"/>
    </row>
    <row r="247" spans="1:17" ht="30" customHeight="1" hidden="1">
      <c r="A247" s="863">
        <v>240</v>
      </c>
      <c r="B247" s="870"/>
      <c r="C247" s="871">
        <v>23</v>
      </c>
      <c r="D247" s="859" t="s">
        <v>893</v>
      </c>
      <c r="E247" s="859"/>
      <c r="F247" s="859"/>
      <c r="G247" s="859"/>
      <c r="H247" s="859"/>
      <c r="I247" s="859"/>
      <c r="J247" s="859"/>
      <c r="K247" s="859"/>
      <c r="L247" s="859"/>
      <c r="M247" s="879"/>
      <c r="N247" s="918"/>
      <c r="O247" s="857"/>
      <c r="P247" s="859"/>
      <c r="Q247" s="859"/>
    </row>
    <row r="248" spans="1:17" ht="30" customHeight="1" hidden="1">
      <c r="A248" s="863">
        <v>241</v>
      </c>
      <c r="B248" s="870"/>
      <c r="C248" s="1518" t="s">
        <v>894</v>
      </c>
      <c r="D248" s="1518"/>
      <c r="E248" s="859"/>
      <c r="F248" s="859"/>
      <c r="G248" s="859"/>
      <c r="H248" s="859"/>
      <c r="I248" s="859"/>
      <c r="J248" s="859"/>
      <c r="K248" s="859"/>
      <c r="L248" s="859"/>
      <c r="M248" s="879"/>
      <c r="N248" s="918"/>
      <c r="O248" s="857"/>
      <c r="P248" s="859"/>
      <c r="Q248" s="859"/>
    </row>
    <row r="249" spans="1:17" ht="15" hidden="1">
      <c r="A249" s="863">
        <v>242</v>
      </c>
      <c r="B249" s="870">
        <v>2</v>
      </c>
      <c r="C249" s="28"/>
      <c r="D249" s="872" t="s">
        <v>229</v>
      </c>
      <c r="E249" s="859"/>
      <c r="F249" s="859"/>
      <c r="G249" s="859"/>
      <c r="H249" s="859"/>
      <c r="I249" s="859"/>
      <c r="J249" s="859"/>
      <c r="K249" s="859"/>
      <c r="L249" s="859"/>
      <c r="M249" s="879"/>
      <c r="N249" s="918"/>
      <c r="O249" s="857"/>
      <c r="P249" s="859"/>
      <c r="Q249" s="859"/>
    </row>
    <row r="250" spans="1:17" ht="15" hidden="1">
      <c r="A250" s="863">
        <v>243</v>
      </c>
      <c r="B250" s="870">
        <v>3</v>
      </c>
      <c r="C250" s="28"/>
      <c r="D250" s="872" t="s">
        <v>895</v>
      </c>
      <c r="E250" s="859"/>
      <c r="F250" s="859"/>
      <c r="G250" s="859"/>
      <c r="H250" s="859"/>
      <c r="I250" s="859"/>
      <c r="J250" s="859"/>
      <c r="K250" s="859"/>
      <c r="L250" s="859"/>
      <c r="M250" s="879"/>
      <c r="N250" s="918"/>
      <c r="O250" s="857"/>
      <c r="P250" s="859"/>
      <c r="Q250" s="859"/>
    </row>
    <row r="251" spans="1:17" ht="15" hidden="1">
      <c r="A251" s="863">
        <v>244</v>
      </c>
      <c r="B251" s="870">
        <v>4</v>
      </c>
      <c r="C251" s="28"/>
      <c r="D251" s="872" t="s">
        <v>35</v>
      </c>
      <c r="E251" s="859"/>
      <c r="F251" s="859"/>
      <c r="G251" s="859"/>
      <c r="H251" s="859"/>
      <c r="I251" s="859"/>
      <c r="J251" s="859"/>
      <c r="K251" s="859"/>
      <c r="L251" s="859"/>
      <c r="M251" s="879"/>
      <c r="N251" s="918"/>
      <c r="O251" s="857"/>
      <c r="P251" s="859"/>
      <c r="Q251" s="859"/>
    </row>
    <row r="252" spans="1:17" ht="30" hidden="1">
      <c r="A252" s="863">
        <v>245</v>
      </c>
      <c r="B252" s="870">
        <v>5</v>
      </c>
      <c r="C252" s="28"/>
      <c r="D252" s="933" t="s">
        <v>896</v>
      </c>
      <c r="E252" s="859"/>
      <c r="F252" s="859"/>
      <c r="G252" s="859"/>
      <c r="H252" s="859"/>
      <c r="I252" s="859"/>
      <c r="J252" s="859"/>
      <c r="K252" s="859"/>
      <c r="L252" s="859"/>
      <c r="M252" s="879"/>
      <c r="N252" s="918"/>
      <c r="O252" s="857"/>
      <c r="P252" s="859"/>
      <c r="Q252" s="859"/>
    </row>
    <row r="253" spans="1:17" ht="15" hidden="1">
      <c r="A253" s="863">
        <v>246</v>
      </c>
      <c r="B253" s="870">
        <v>6</v>
      </c>
      <c r="C253" s="28"/>
      <c r="D253" s="872" t="s">
        <v>897</v>
      </c>
      <c r="E253" s="859"/>
      <c r="F253" s="859"/>
      <c r="G253" s="859"/>
      <c r="H253" s="859"/>
      <c r="I253" s="859"/>
      <c r="J253" s="859"/>
      <c r="K253" s="859"/>
      <c r="L253" s="859"/>
      <c r="M253" s="879"/>
      <c r="N253" s="918"/>
      <c r="O253" s="857"/>
      <c r="P253" s="859"/>
      <c r="Q253" s="859"/>
    </row>
    <row r="254" spans="1:17" ht="30" customHeight="1" hidden="1">
      <c r="A254" s="863">
        <v>247</v>
      </c>
      <c r="B254" s="870">
        <v>7</v>
      </c>
      <c r="C254" s="934" t="s">
        <v>898</v>
      </c>
      <c r="D254" s="859"/>
      <c r="E254" s="859"/>
      <c r="F254" s="859"/>
      <c r="G254" s="859"/>
      <c r="H254" s="859"/>
      <c r="I254" s="859"/>
      <c r="J254" s="859"/>
      <c r="K254" s="859"/>
      <c r="L254" s="859"/>
      <c r="M254" s="879"/>
      <c r="N254" s="918"/>
      <c r="O254" s="857"/>
      <c r="P254" s="859"/>
      <c r="Q254" s="859"/>
    </row>
    <row r="255" spans="1:17" ht="15" hidden="1">
      <c r="A255" s="863">
        <v>248</v>
      </c>
      <c r="B255" s="870"/>
      <c r="C255" s="871">
        <v>1</v>
      </c>
      <c r="D255" s="872" t="s">
        <v>899</v>
      </c>
      <c r="E255" s="859"/>
      <c r="F255" s="859"/>
      <c r="G255" s="859"/>
      <c r="H255" s="859"/>
      <c r="I255" s="859"/>
      <c r="J255" s="859"/>
      <c r="K255" s="859"/>
      <c r="L255" s="859"/>
      <c r="M255" s="879"/>
      <c r="N255" s="918"/>
      <c r="O255" s="857"/>
      <c r="P255" s="859"/>
      <c r="Q255" s="859"/>
    </row>
    <row r="256" spans="1:17" ht="30" hidden="1">
      <c r="A256" s="863">
        <v>249</v>
      </c>
      <c r="B256" s="870"/>
      <c r="C256" s="871">
        <v>2</v>
      </c>
      <c r="D256" s="933" t="s">
        <v>900</v>
      </c>
      <c r="E256" s="859"/>
      <c r="F256" s="859"/>
      <c r="G256" s="859"/>
      <c r="H256" s="859"/>
      <c r="I256" s="859"/>
      <c r="J256" s="859"/>
      <c r="K256" s="859"/>
      <c r="L256" s="859"/>
      <c r="M256" s="879"/>
      <c r="N256" s="918"/>
      <c r="O256" s="857"/>
      <c r="P256" s="859"/>
      <c r="Q256" s="859"/>
    </row>
    <row r="257" spans="1:17" ht="15" hidden="1">
      <c r="A257" s="863">
        <v>250</v>
      </c>
      <c r="B257" s="870"/>
      <c r="C257" s="871">
        <v>3</v>
      </c>
      <c r="D257" s="933" t="s">
        <v>901</v>
      </c>
      <c r="E257" s="859"/>
      <c r="F257" s="859"/>
      <c r="G257" s="859"/>
      <c r="H257" s="859"/>
      <c r="I257" s="859"/>
      <c r="J257" s="859"/>
      <c r="K257" s="859"/>
      <c r="L257" s="859"/>
      <c r="M257" s="879"/>
      <c r="N257" s="918"/>
      <c r="O257" s="857"/>
      <c r="P257" s="859"/>
      <c r="Q257" s="859"/>
    </row>
    <row r="258" spans="1:17" ht="30" hidden="1">
      <c r="A258" s="863">
        <v>251</v>
      </c>
      <c r="B258" s="870"/>
      <c r="C258" s="871">
        <v>4</v>
      </c>
      <c r="D258" s="933" t="s">
        <v>902</v>
      </c>
      <c r="E258" s="859"/>
      <c r="F258" s="859"/>
      <c r="G258" s="859"/>
      <c r="H258" s="859"/>
      <c r="I258" s="859"/>
      <c r="J258" s="859"/>
      <c r="K258" s="859"/>
      <c r="L258" s="859"/>
      <c r="M258" s="879"/>
      <c r="N258" s="918"/>
      <c r="O258" s="857"/>
      <c r="P258" s="859"/>
      <c r="Q258" s="859"/>
    </row>
    <row r="259" spans="1:17" ht="15" hidden="1">
      <c r="A259" s="863">
        <v>252</v>
      </c>
      <c r="B259" s="870"/>
      <c r="C259" s="871">
        <v>5</v>
      </c>
      <c r="D259" s="933" t="s">
        <v>903</v>
      </c>
      <c r="E259" s="859"/>
      <c r="F259" s="859"/>
      <c r="G259" s="859"/>
      <c r="H259" s="859"/>
      <c r="I259" s="859"/>
      <c r="J259" s="859"/>
      <c r="K259" s="859"/>
      <c r="L259" s="859"/>
      <c r="M259" s="879"/>
      <c r="N259" s="918"/>
      <c r="O259" s="857"/>
      <c r="P259" s="859"/>
      <c r="Q259" s="859"/>
    </row>
    <row r="260" spans="1:17" ht="30" customHeight="1" hidden="1" thickBot="1">
      <c r="A260" s="863">
        <v>253</v>
      </c>
      <c r="B260" s="870">
        <v>7</v>
      </c>
      <c r="C260" s="1518" t="s">
        <v>904</v>
      </c>
      <c r="D260" s="1518"/>
      <c r="E260" s="859"/>
      <c r="F260" s="859"/>
      <c r="G260" s="859"/>
      <c r="H260" s="859"/>
      <c r="I260" s="859"/>
      <c r="J260" s="859"/>
      <c r="K260" s="859"/>
      <c r="L260" s="859"/>
      <c r="M260" s="879"/>
      <c r="N260" s="918"/>
      <c r="O260" s="857"/>
      <c r="P260" s="859"/>
      <c r="Q260" s="859"/>
    </row>
    <row r="261" spans="1:17" ht="30" customHeight="1" hidden="1" thickBot="1">
      <c r="A261" s="863">
        <v>254</v>
      </c>
      <c r="B261" s="870"/>
      <c r="C261" s="1518" t="s">
        <v>905</v>
      </c>
      <c r="D261" s="1518"/>
      <c r="E261" s="859"/>
      <c r="F261" s="859"/>
      <c r="G261" s="859"/>
      <c r="H261" s="859"/>
      <c r="I261" s="859"/>
      <c r="J261" s="859"/>
      <c r="K261" s="859"/>
      <c r="L261" s="859"/>
      <c r="M261" s="879"/>
      <c r="N261" s="918"/>
      <c r="O261" s="857"/>
      <c r="P261" s="859"/>
      <c r="Q261" s="859"/>
    </row>
    <row r="262" spans="1:15" s="887" customFormat="1" ht="15">
      <c r="A262" s="863">
        <v>255</v>
      </c>
      <c r="B262" s="870"/>
      <c r="C262" s="871"/>
      <c r="D262" s="872" t="s">
        <v>603</v>
      </c>
      <c r="E262" s="859">
        <f aca="true" t="shared" si="57" ref="E262:M262">SUM(E211,E228)</f>
        <v>876735</v>
      </c>
      <c r="F262" s="859">
        <f t="shared" si="57"/>
        <v>57009</v>
      </c>
      <c r="G262" s="859">
        <f t="shared" si="57"/>
        <v>85000</v>
      </c>
      <c r="H262" s="859">
        <f t="shared" si="57"/>
        <v>0</v>
      </c>
      <c r="I262" s="859">
        <f t="shared" si="57"/>
        <v>0</v>
      </c>
      <c r="J262" s="859">
        <f t="shared" si="57"/>
        <v>0</v>
      </c>
      <c r="K262" s="859">
        <f t="shared" si="57"/>
        <v>0</v>
      </c>
      <c r="L262" s="859">
        <f t="shared" si="57"/>
        <v>5274580</v>
      </c>
      <c r="M262" s="879">
        <f t="shared" si="57"/>
        <v>2345000</v>
      </c>
      <c r="N262" s="918">
        <f>SUM(E262:L262)</f>
        <v>6293324</v>
      </c>
      <c r="O262" s="857"/>
    </row>
    <row r="263" spans="1:15" ht="15">
      <c r="A263" s="863">
        <v>256</v>
      </c>
      <c r="B263" s="870"/>
      <c r="C263" s="871"/>
      <c r="D263" s="872" t="s">
        <v>1109</v>
      </c>
      <c r="E263" s="873">
        <f aca="true" t="shared" si="58" ref="E263:M263">SUM(E229+E212)</f>
        <v>878691</v>
      </c>
      <c r="F263" s="873">
        <f t="shared" si="58"/>
        <v>106545</v>
      </c>
      <c r="G263" s="873">
        <f t="shared" si="58"/>
        <v>101162</v>
      </c>
      <c r="H263" s="873">
        <f t="shared" si="58"/>
        <v>0</v>
      </c>
      <c r="I263" s="873">
        <f t="shared" si="58"/>
        <v>0</v>
      </c>
      <c r="J263" s="873">
        <f t="shared" si="58"/>
        <v>0</v>
      </c>
      <c r="K263" s="873">
        <f t="shared" si="58"/>
        <v>561233</v>
      </c>
      <c r="L263" s="873">
        <f t="shared" si="58"/>
        <v>5343671</v>
      </c>
      <c r="M263" s="873">
        <f t="shared" si="58"/>
        <v>2345000</v>
      </c>
      <c r="N263" s="918">
        <f>SUM(E263:L263)</f>
        <v>6991302</v>
      </c>
      <c r="O263" s="857"/>
    </row>
    <row r="264" spans="1:15" s="1100" customFormat="1" ht="18.75" customHeight="1">
      <c r="A264" s="863">
        <v>257</v>
      </c>
      <c r="B264" s="876"/>
      <c r="C264" s="877"/>
      <c r="D264" s="921" t="s">
        <v>604</v>
      </c>
      <c r="E264" s="879">
        <f aca="true" t="shared" si="59" ref="E264:M264">SUM(E230,E213)</f>
        <v>-1200</v>
      </c>
      <c r="F264" s="879">
        <f t="shared" si="59"/>
        <v>6943</v>
      </c>
      <c r="G264" s="879">
        <f t="shared" si="59"/>
        <v>41</v>
      </c>
      <c r="H264" s="879">
        <f t="shared" si="59"/>
        <v>186</v>
      </c>
      <c r="I264" s="879">
        <f t="shared" si="59"/>
        <v>0</v>
      </c>
      <c r="J264" s="879">
        <f t="shared" si="59"/>
        <v>0</v>
      </c>
      <c r="K264" s="879">
        <f t="shared" si="59"/>
        <v>0</v>
      </c>
      <c r="L264" s="879">
        <f t="shared" si="59"/>
        <v>84542</v>
      </c>
      <c r="M264" s="879">
        <f t="shared" si="59"/>
        <v>0</v>
      </c>
      <c r="N264" s="911">
        <f>SUM(E264:L264)</f>
        <v>90512</v>
      </c>
      <c r="O264" s="858"/>
    </row>
    <row r="265" spans="1:15" s="1096" customFormat="1" ht="15.75" thickBot="1">
      <c r="A265" s="863">
        <v>258</v>
      </c>
      <c r="B265" s="924"/>
      <c r="C265" s="925"/>
      <c r="D265" s="926" t="s">
        <v>1192</v>
      </c>
      <c r="E265" s="927">
        <f>SUM(E263:E264)</f>
        <v>877491</v>
      </c>
      <c r="F265" s="927">
        <f>SUM(F263:F264)</f>
        <v>113488</v>
      </c>
      <c r="G265" s="927">
        <f aca="true" t="shared" si="60" ref="G265:M265">SUM(G263:G264)</f>
        <v>101203</v>
      </c>
      <c r="H265" s="927">
        <f t="shared" si="60"/>
        <v>186</v>
      </c>
      <c r="I265" s="927">
        <f t="shared" si="60"/>
        <v>0</v>
      </c>
      <c r="J265" s="927">
        <f t="shared" si="60"/>
        <v>0</v>
      </c>
      <c r="K265" s="927">
        <f t="shared" si="60"/>
        <v>561233</v>
      </c>
      <c r="L265" s="927">
        <f t="shared" si="60"/>
        <v>5428213</v>
      </c>
      <c r="M265" s="927">
        <f t="shared" si="60"/>
        <v>2345000</v>
      </c>
      <c r="N265" s="928">
        <f>SUM(E265:L265)</f>
        <v>7081814</v>
      </c>
      <c r="O265" s="887"/>
    </row>
  </sheetData>
  <sheetProtection/>
  <mergeCells count="19">
    <mergeCell ref="B1:D1"/>
    <mergeCell ref="B2:N2"/>
    <mergeCell ref="B3:N3"/>
    <mergeCell ref="M4:N4"/>
    <mergeCell ref="B6:B7"/>
    <mergeCell ref="C6:C7"/>
    <mergeCell ref="D6:D7"/>
    <mergeCell ref="E6:G6"/>
    <mergeCell ref="H6:J6"/>
    <mergeCell ref="K6:K7"/>
    <mergeCell ref="C260:D260"/>
    <mergeCell ref="C261:D261"/>
    <mergeCell ref="L6:M6"/>
    <mergeCell ref="N6:N7"/>
    <mergeCell ref="C210:D210"/>
    <mergeCell ref="D215:F215"/>
    <mergeCell ref="C232:D232"/>
    <mergeCell ref="C248:D248"/>
    <mergeCell ref="C227:D227"/>
  </mergeCells>
  <printOptions horizontalCentered="1"/>
  <pageMargins left="0.3937007874015748" right="0.3937007874015748" top="0.5905511811023623" bottom="0.5905511811023623" header="0.31496062992125984" footer="0.31496062992125984"/>
  <pageSetup fitToHeight="2" horizontalDpi="600" verticalDpi="600" orientation="landscape" paperSize="9" scale="75"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J65"/>
  <sheetViews>
    <sheetView view="pageBreakPreview" zoomScaleSheetLayoutView="100" workbookViewId="0" topLeftCell="A1">
      <selection activeCell="B1" sqref="B1:D1"/>
    </sheetView>
  </sheetViews>
  <sheetFormatPr defaultColWidth="9.00390625" defaultRowHeight="12.75"/>
  <cols>
    <col min="1" max="1" width="3.75390625" style="226" customWidth="1"/>
    <col min="2" max="2" width="4.125" style="1094" customWidth="1"/>
    <col min="3" max="3" width="5.75390625" style="1094" bestFit="1" customWidth="1"/>
    <col min="4" max="4" width="50.75390625" style="1094" customWidth="1"/>
    <col min="5" max="7" width="10.75390625" style="1094" customWidth="1"/>
    <col min="8" max="8" width="15.75390625" style="1094" customWidth="1"/>
    <col min="9" max="16384" width="9.125" style="1094" customWidth="1"/>
  </cols>
  <sheetData>
    <row r="1" spans="1:8" ht="15" customHeight="1">
      <c r="A1" s="1107"/>
      <c r="B1" s="1525" t="s">
        <v>1381</v>
      </c>
      <c r="C1" s="1525"/>
      <c r="D1" s="1525"/>
      <c r="E1" s="949"/>
      <c r="F1" s="949"/>
      <c r="G1" s="949"/>
      <c r="H1" s="950"/>
    </row>
    <row r="2" spans="1:8" ht="24.75" customHeight="1">
      <c r="A2" s="860"/>
      <c r="B2" s="1526" t="s">
        <v>864</v>
      </c>
      <c r="C2" s="1526"/>
      <c r="D2" s="1526"/>
      <c r="E2" s="1526"/>
      <c r="F2" s="1526"/>
      <c r="G2" s="1526"/>
      <c r="H2" s="1526"/>
    </row>
    <row r="3" spans="1:8" ht="24.75" customHeight="1">
      <c r="A3" s="860"/>
      <c r="B3" s="1526" t="s">
        <v>1046</v>
      </c>
      <c r="C3" s="1526"/>
      <c r="D3" s="1526"/>
      <c r="E3" s="1526"/>
      <c r="F3" s="1526"/>
      <c r="G3" s="1526"/>
      <c r="H3" s="1526"/>
    </row>
    <row r="4" spans="1:8" ht="15">
      <c r="A4" s="860"/>
      <c r="B4" s="854"/>
      <c r="C4" s="857"/>
      <c r="D4" s="857"/>
      <c r="E4" s="949"/>
      <c r="F4" s="949"/>
      <c r="G4" s="949"/>
      <c r="H4" s="950" t="s">
        <v>0</v>
      </c>
    </row>
    <row r="5" spans="2:8" s="860" customFormat="1" ht="15" thickBot="1">
      <c r="B5" s="860" t="s">
        <v>1</v>
      </c>
      <c r="C5" s="860" t="s">
        <v>3</v>
      </c>
      <c r="D5" s="860" t="s">
        <v>2</v>
      </c>
      <c r="E5" s="860" t="s">
        <v>4</v>
      </c>
      <c r="F5" s="860" t="s">
        <v>5</v>
      </c>
      <c r="G5" s="860" t="s">
        <v>18</v>
      </c>
      <c r="H5" s="860" t="s">
        <v>19</v>
      </c>
    </row>
    <row r="6" spans="1:8" s="854" customFormat="1" ht="30" customHeight="1">
      <c r="A6" s="860"/>
      <c r="B6" s="1528" t="s">
        <v>21</v>
      </c>
      <c r="C6" s="1530" t="s">
        <v>22</v>
      </c>
      <c r="D6" s="1532" t="s">
        <v>6</v>
      </c>
      <c r="E6" s="1536" t="s">
        <v>381</v>
      </c>
      <c r="F6" s="1538" t="s">
        <v>379</v>
      </c>
      <c r="G6" s="1536" t="s">
        <v>599</v>
      </c>
      <c r="H6" s="1520" t="s">
        <v>1047</v>
      </c>
    </row>
    <row r="7" spans="1:8" ht="45" customHeight="1" thickBot="1">
      <c r="A7" s="860"/>
      <c r="B7" s="1529"/>
      <c r="C7" s="1531"/>
      <c r="D7" s="1533"/>
      <c r="E7" s="1537"/>
      <c r="F7" s="1539"/>
      <c r="G7" s="1537"/>
      <c r="H7" s="1521"/>
    </row>
    <row r="8" spans="1:8" ht="15">
      <c r="A8" s="860">
        <v>1</v>
      </c>
      <c r="B8" s="870">
        <v>1</v>
      </c>
      <c r="C8" s="871"/>
      <c r="D8" s="1108" t="s">
        <v>607</v>
      </c>
      <c r="E8" s="29">
        <v>16918</v>
      </c>
      <c r="F8" s="29">
        <v>13613</v>
      </c>
      <c r="G8" s="29">
        <v>12915</v>
      </c>
      <c r="H8" s="918">
        <v>7434</v>
      </c>
    </row>
    <row r="9" spans="1:8" ht="15">
      <c r="A9" s="860">
        <v>2</v>
      </c>
      <c r="B9" s="870"/>
      <c r="C9" s="871"/>
      <c r="D9" s="1108" t="s">
        <v>1048</v>
      </c>
      <c r="E9" s="29"/>
      <c r="F9" s="29"/>
      <c r="G9" s="29"/>
      <c r="H9" s="918"/>
    </row>
    <row r="10" spans="1:8" ht="15">
      <c r="A10" s="860">
        <v>3</v>
      </c>
      <c r="B10" s="870">
        <v>2</v>
      </c>
      <c r="C10" s="871"/>
      <c r="D10" s="1108" t="s">
        <v>606</v>
      </c>
      <c r="E10" s="29">
        <v>28720</v>
      </c>
      <c r="F10" s="29">
        <v>27687</v>
      </c>
      <c r="G10" s="29">
        <v>24349</v>
      </c>
      <c r="H10" s="918">
        <v>16659</v>
      </c>
    </row>
    <row r="11" spans="1:8" ht="15">
      <c r="A11" s="860">
        <v>4</v>
      </c>
      <c r="B11" s="870"/>
      <c r="C11" s="871"/>
      <c r="D11" s="1108" t="s">
        <v>605</v>
      </c>
      <c r="E11" s="29"/>
      <c r="F11" s="29"/>
      <c r="G11" s="29"/>
      <c r="H11" s="918"/>
    </row>
    <row r="12" spans="1:8" ht="15">
      <c r="A12" s="860">
        <v>5</v>
      </c>
      <c r="B12" s="870">
        <v>3</v>
      </c>
      <c r="C12" s="871"/>
      <c r="D12" s="1108" t="s">
        <v>384</v>
      </c>
      <c r="E12" s="29">
        <v>29090</v>
      </c>
      <c r="F12" s="29">
        <v>31163</v>
      </c>
      <c r="G12" s="29">
        <v>26180</v>
      </c>
      <c r="H12" s="918">
        <v>19389</v>
      </c>
    </row>
    <row r="13" spans="1:8" ht="15">
      <c r="A13" s="860">
        <v>6</v>
      </c>
      <c r="B13" s="870"/>
      <c r="C13" s="871"/>
      <c r="D13" s="1108" t="s">
        <v>219</v>
      </c>
      <c r="E13" s="29"/>
      <c r="F13" s="29"/>
      <c r="G13" s="29"/>
      <c r="H13" s="918"/>
    </row>
    <row r="14" spans="1:8" ht="15">
      <c r="A14" s="860">
        <v>7</v>
      </c>
      <c r="B14" s="870">
        <v>4</v>
      </c>
      <c r="C14" s="871"/>
      <c r="D14" s="1108" t="s">
        <v>385</v>
      </c>
      <c r="E14" s="29">
        <v>27513</v>
      </c>
      <c r="F14" s="29">
        <v>25207</v>
      </c>
      <c r="G14" s="29">
        <v>21341</v>
      </c>
      <c r="H14" s="918">
        <v>15952</v>
      </c>
    </row>
    <row r="15" spans="1:8" ht="15">
      <c r="A15" s="860">
        <v>8</v>
      </c>
      <c r="B15" s="870"/>
      <c r="C15" s="871"/>
      <c r="D15" s="1108" t="s">
        <v>220</v>
      </c>
      <c r="E15" s="29"/>
      <c r="F15" s="29"/>
      <c r="G15" s="29"/>
      <c r="H15" s="918"/>
    </row>
    <row r="16" spans="1:8" ht="15">
      <c r="A16" s="860">
        <v>9</v>
      </c>
      <c r="B16" s="870">
        <v>5</v>
      </c>
      <c r="C16" s="871"/>
      <c r="D16" s="1108" t="s">
        <v>386</v>
      </c>
      <c r="E16" s="29">
        <v>32723</v>
      </c>
      <c r="F16" s="29">
        <v>26960</v>
      </c>
      <c r="G16" s="29">
        <v>25924</v>
      </c>
      <c r="H16" s="918">
        <v>16146</v>
      </c>
    </row>
    <row r="17" spans="1:8" ht="15">
      <c r="A17" s="860">
        <v>10</v>
      </c>
      <c r="B17" s="870"/>
      <c r="C17" s="871"/>
      <c r="D17" s="1108" t="s">
        <v>221</v>
      </c>
      <c r="E17" s="29"/>
      <c r="F17" s="29"/>
      <c r="G17" s="29"/>
      <c r="H17" s="918"/>
    </row>
    <row r="18" spans="1:8" ht="15">
      <c r="A18" s="860">
        <v>11</v>
      </c>
      <c r="B18" s="870">
        <v>6</v>
      </c>
      <c r="C18" s="871"/>
      <c r="D18" s="1108" t="s">
        <v>387</v>
      </c>
      <c r="E18" s="29">
        <v>11834</v>
      </c>
      <c r="F18" s="29">
        <v>14268</v>
      </c>
      <c r="G18" s="29">
        <v>10588</v>
      </c>
      <c r="H18" s="918">
        <v>9477</v>
      </c>
    </row>
    <row r="19" spans="1:8" ht="15">
      <c r="A19" s="860">
        <v>12</v>
      </c>
      <c r="B19" s="870"/>
      <c r="C19" s="871"/>
      <c r="D19" s="1108" t="s">
        <v>222</v>
      </c>
      <c r="E19" s="29"/>
      <c r="F19" s="29"/>
      <c r="G19" s="29"/>
      <c r="H19" s="918"/>
    </row>
    <row r="20" spans="1:8" s="858" customFormat="1" ht="30" customHeight="1">
      <c r="A20" s="860">
        <v>13</v>
      </c>
      <c r="B20" s="876"/>
      <c r="C20" s="1109"/>
      <c r="D20" s="1109" t="s">
        <v>223</v>
      </c>
      <c r="E20" s="951">
        <f>SUM(E8:E18)</f>
        <v>146798</v>
      </c>
      <c r="F20" s="951">
        <f>SUM(F8:F18)</f>
        <v>138898</v>
      </c>
      <c r="G20" s="951">
        <f>SUM(G8:G18)</f>
        <v>121297</v>
      </c>
      <c r="H20" s="952">
        <f>SUM(H8:H18)</f>
        <v>85057</v>
      </c>
    </row>
    <row r="21" spans="1:8" s="887" customFormat="1" ht="30" customHeight="1">
      <c r="A21" s="860">
        <v>14</v>
      </c>
      <c r="B21" s="870">
        <v>7</v>
      </c>
      <c r="C21" s="871"/>
      <c r="D21" s="1108" t="s">
        <v>197</v>
      </c>
      <c r="E21" s="29">
        <v>3052</v>
      </c>
      <c r="F21" s="29">
        <v>2015</v>
      </c>
      <c r="G21" s="29">
        <v>2985</v>
      </c>
      <c r="H21" s="918">
        <v>1606</v>
      </c>
    </row>
    <row r="22" spans="1:8" ht="30" customHeight="1">
      <c r="A22" s="860">
        <v>15</v>
      </c>
      <c r="B22" s="870">
        <v>8</v>
      </c>
      <c r="C22" s="871"/>
      <c r="D22" s="1110" t="s">
        <v>1030</v>
      </c>
      <c r="E22" s="29">
        <v>68009</v>
      </c>
      <c r="F22" s="29">
        <v>60727</v>
      </c>
      <c r="G22" s="29">
        <v>59670</v>
      </c>
      <c r="H22" s="918">
        <v>49244</v>
      </c>
    </row>
    <row r="23" spans="1:8" ht="30">
      <c r="A23" s="860">
        <v>16</v>
      </c>
      <c r="B23" s="870">
        <v>9</v>
      </c>
      <c r="C23" s="871"/>
      <c r="D23" s="1110" t="s">
        <v>198</v>
      </c>
      <c r="E23" s="29">
        <v>10877</v>
      </c>
      <c r="F23" s="29">
        <v>10260</v>
      </c>
      <c r="G23" s="29">
        <v>11470</v>
      </c>
      <c r="H23" s="918">
        <v>10236</v>
      </c>
    </row>
    <row r="24" spans="1:8" s="858" customFormat="1" ht="30" customHeight="1">
      <c r="A24" s="860">
        <v>17</v>
      </c>
      <c r="B24" s="876"/>
      <c r="C24" s="1109"/>
      <c r="D24" s="1109" t="s">
        <v>224</v>
      </c>
      <c r="E24" s="951">
        <f>SUM(E21:E23)</f>
        <v>81938</v>
      </c>
      <c r="F24" s="951">
        <f>SUM(F21:F23)</f>
        <v>73002</v>
      </c>
      <c r="G24" s="951">
        <f>SUM(G21:G23)</f>
        <v>74125</v>
      </c>
      <c r="H24" s="952">
        <f>SUM(H21:H23)</f>
        <v>61086</v>
      </c>
    </row>
    <row r="25" spans="1:8" ht="30" customHeight="1">
      <c r="A25" s="860">
        <v>18</v>
      </c>
      <c r="B25" s="870">
        <v>10</v>
      </c>
      <c r="C25" s="871"/>
      <c r="D25" s="1110" t="s">
        <v>645</v>
      </c>
      <c r="E25" s="29">
        <v>24818</v>
      </c>
      <c r="F25" s="29">
        <v>24000</v>
      </c>
      <c r="G25" s="29">
        <v>15503</v>
      </c>
      <c r="H25" s="918">
        <v>50524</v>
      </c>
    </row>
    <row r="26" spans="1:8" ht="30" customHeight="1">
      <c r="A26" s="860">
        <v>19</v>
      </c>
      <c r="B26" s="870">
        <v>11</v>
      </c>
      <c r="C26" s="871"/>
      <c r="D26" s="1110" t="s">
        <v>36</v>
      </c>
      <c r="E26" s="29">
        <v>6708</v>
      </c>
      <c r="F26" s="29">
        <v>7160</v>
      </c>
      <c r="G26" s="29">
        <v>14316</v>
      </c>
      <c r="H26" s="918">
        <v>7117</v>
      </c>
    </row>
    <row r="27" spans="1:8" ht="30" customHeight="1">
      <c r="A27" s="860">
        <v>20</v>
      </c>
      <c r="B27" s="870">
        <v>12</v>
      </c>
      <c r="C27" s="871"/>
      <c r="D27" s="1108" t="s">
        <v>37</v>
      </c>
      <c r="E27" s="29">
        <v>40969</v>
      </c>
      <c r="F27" s="29">
        <v>20200</v>
      </c>
      <c r="G27" s="29">
        <v>41514</v>
      </c>
      <c r="H27" s="918">
        <v>36232</v>
      </c>
    </row>
    <row r="28" spans="1:8" ht="30" customHeight="1">
      <c r="A28" s="860">
        <v>21</v>
      </c>
      <c r="B28" s="870">
        <v>13</v>
      </c>
      <c r="C28" s="871"/>
      <c r="D28" s="1108" t="s">
        <v>64</v>
      </c>
      <c r="E28" s="29">
        <v>198964</v>
      </c>
      <c r="F28" s="29">
        <v>194000</v>
      </c>
      <c r="G28" s="29">
        <v>251424</v>
      </c>
      <c r="H28" s="918">
        <v>70670</v>
      </c>
    </row>
    <row r="29" spans="1:8" ht="30" customHeight="1">
      <c r="A29" s="860">
        <v>22</v>
      </c>
      <c r="B29" s="888">
        <v>14</v>
      </c>
      <c r="C29" s="889"/>
      <c r="D29" s="1110" t="s">
        <v>199</v>
      </c>
      <c r="E29" s="29">
        <v>22588</v>
      </c>
      <c r="F29" s="29">
        <v>26298</v>
      </c>
      <c r="G29" s="29">
        <v>29893</v>
      </c>
      <c r="H29" s="918">
        <v>22460</v>
      </c>
    </row>
    <row r="30" spans="1:8" ht="30" customHeight="1">
      <c r="A30" s="860">
        <v>23</v>
      </c>
      <c r="B30" s="870">
        <v>15</v>
      </c>
      <c r="C30" s="871"/>
      <c r="D30" s="1108" t="s">
        <v>228</v>
      </c>
      <c r="E30" s="29">
        <v>213385</v>
      </c>
      <c r="F30" s="29">
        <v>220000</v>
      </c>
      <c r="G30" s="29">
        <v>207744</v>
      </c>
      <c r="H30" s="918">
        <v>199235</v>
      </c>
    </row>
    <row r="31" spans="1:8" s="858" customFormat="1" ht="30" customHeight="1">
      <c r="A31" s="860">
        <v>24</v>
      </c>
      <c r="B31" s="876"/>
      <c r="C31" s="1109"/>
      <c r="D31" s="1109" t="s">
        <v>876</v>
      </c>
      <c r="E31" s="951">
        <f>SUM(E25:E30)</f>
        <v>507432</v>
      </c>
      <c r="F31" s="951">
        <f>SUM(F25:F30)</f>
        <v>491658</v>
      </c>
      <c r="G31" s="951">
        <f>SUM(G25:G30)</f>
        <v>560394</v>
      </c>
      <c r="H31" s="952">
        <f>SUM(H25:H30)</f>
        <v>386238</v>
      </c>
    </row>
    <row r="32" spans="1:8" s="887" customFormat="1" ht="30" customHeight="1" thickBot="1">
      <c r="A32" s="860">
        <v>25</v>
      </c>
      <c r="B32" s="870">
        <v>16</v>
      </c>
      <c r="C32" s="871"/>
      <c r="D32" s="1108" t="s">
        <v>388</v>
      </c>
      <c r="E32" s="29">
        <v>384438</v>
      </c>
      <c r="F32" s="29">
        <v>378716</v>
      </c>
      <c r="G32" s="29">
        <v>353439</v>
      </c>
      <c r="H32" s="918">
        <v>345110</v>
      </c>
    </row>
    <row r="33" spans="1:10" ht="33" customHeight="1" thickBot="1">
      <c r="A33" s="860">
        <v>26</v>
      </c>
      <c r="B33" s="1111"/>
      <c r="C33" s="1540" t="s">
        <v>877</v>
      </c>
      <c r="D33" s="1540"/>
      <c r="E33" s="953">
        <f>SUM(E20,E24,E31,E32)</f>
        <v>1120606</v>
      </c>
      <c r="F33" s="953">
        <f>SUM(F20,F24,F31,F32)</f>
        <v>1082274</v>
      </c>
      <c r="G33" s="953">
        <f>SUM(G20,G24,G31,G32)</f>
        <v>1109255</v>
      </c>
      <c r="H33" s="954">
        <f>SUM(H20,H24,H31,H32)</f>
        <v>877491</v>
      </c>
      <c r="I33" s="857"/>
      <c r="J33" s="857"/>
    </row>
    <row r="34" spans="1:10" ht="33" customHeight="1" thickBot="1">
      <c r="A34" s="860">
        <v>27</v>
      </c>
      <c r="B34" s="888">
        <v>17</v>
      </c>
      <c r="C34" s="1541" t="s">
        <v>878</v>
      </c>
      <c r="D34" s="1541"/>
      <c r="E34" s="29">
        <v>3654</v>
      </c>
      <c r="F34" s="29"/>
      <c r="G34" s="29">
        <v>11346</v>
      </c>
      <c r="H34" s="918"/>
      <c r="I34" s="857"/>
      <c r="J34" s="857"/>
    </row>
    <row r="35" spans="1:10" ht="33" customHeight="1" thickBot="1">
      <c r="A35" s="860">
        <v>28</v>
      </c>
      <c r="B35" s="1111"/>
      <c r="C35" s="1540" t="s">
        <v>16</v>
      </c>
      <c r="D35" s="1540"/>
      <c r="E35" s="953">
        <f>SUM(E33,E34)</f>
        <v>1124260</v>
      </c>
      <c r="F35" s="953">
        <f>SUM(F33,F34)</f>
        <v>1082274</v>
      </c>
      <c r="G35" s="953">
        <f>SUM(G33,G34)</f>
        <v>1120601</v>
      </c>
      <c r="H35" s="954">
        <f>SUM(H33,H34)</f>
        <v>877491</v>
      </c>
      <c r="I35" s="857"/>
      <c r="J35" s="857"/>
    </row>
    <row r="36" spans="1:10" ht="15" hidden="1">
      <c r="A36" s="860">
        <v>32</v>
      </c>
      <c r="B36" s="870"/>
      <c r="C36" s="871">
        <v>7</v>
      </c>
      <c r="D36" s="1108" t="s">
        <v>880</v>
      </c>
      <c r="E36" s="29">
        <v>23700</v>
      </c>
      <c r="F36" s="29"/>
      <c r="G36" s="29"/>
      <c r="H36" s="918"/>
      <c r="I36" s="859"/>
      <c r="J36" s="859"/>
    </row>
    <row r="37" spans="1:10" ht="15" hidden="1">
      <c r="A37" s="860">
        <v>33</v>
      </c>
      <c r="B37" s="870"/>
      <c r="C37" s="871">
        <v>8</v>
      </c>
      <c r="D37" s="1108" t="s">
        <v>34</v>
      </c>
      <c r="E37" s="29">
        <v>23854</v>
      </c>
      <c r="F37" s="29"/>
      <c r="G37" s="29"/>
      <c r="H37" s="918"/>
      <c r="I37" s="859"/>
      <c r="J37" s="859"/>
    </row>
    <row r="38" spans="1:10" ht="15" hidden="1">
      <c r="A38" s="860">
        <v>34</v>
      </c>
      <c r="B38" s="870"/>
      <c r="C38" s="871">
        <v>9</v>
      </c>
      <c r="D38" s="1108" t="s">
        <v>881</v>
      </c>
      <c r="E38" s="29">
        <v>26145</v>
      </c>
      <c r="F38" s="29"/>
      <c r="G38" s="29"/>
      <c r="H38" s="918"/>
      <c r="I38" s="859"/>
      <c r="J38" s="859"/>
    </row>
    <row r="39" spans="1:10" ht="15" hidden="1">
      <c r="A39" s="860">
        <v>35</v>
      </c>
      <c r="B39" s="870"/>
      <c r="C39" s="871">
        <v>10</v>
      </c>
      <c r="D39" s="1108" t="s">
        <v>882</v>
      </c>
      <c r="E39" s="29">
        <v>35582</v>
      </c>
      <c r="F39" s="29"/>
      <c r="G39" s="29"/>
      <c r="H39" s="918"/>
      <c r="I39" s="859"/>
      <c r="J39" s="859"/>
    </row>
    <row r="40" spans="1:10" ht="15" hidden="1">
      <c r="A40" s="860">
        <v>36</v>
      </c>
      <c r="B40" s="870"/>
      <c r="C40" s="871">
        <v>11</v>
      </c>
      <c r="D40" s="1108" t="s">
        <v>883</v>
      </c>
      <c r="E40" s="29">
        <v>31340</v>
      </c>
      <c r="F40" s="29"/>
      <c r="G40" s="29"/>
      <c r="H40" s="918"/>
      <c r="I40" s="859"/>
      <c r="J40" s="859"/>
    </row>
    <row r="41" spans="1:10" s="858" customFormat="1" ht="15" hidden="1">
      <c r="A41" s="860">
        <v>37</v>
      </c>
      <c r="B41" s="876"/>
      <c r="C41" s="871"/>
      <c r="D41" s="1112" t="s">
        <v>884</v>
      </c>
      <c r="E41" s="30">
        <v>0</v>
      </c>
      <c r="F41" s="30"/>
      <c r="G41" s="30"/>
      <c r="H41" s="911"/>
      <c r="I41" s="879"/>
      <c r="J41" s="879"/>
    </row>
    <row r="42" spans="1:10" ht="15" hidden="1">
      <c r="A42" s="860">
        <v>38</v>
      </c>
      <c r="B42" s="870"/>
      <c r="C42" s="871">
        <v>12</v>
      </c>
      <c r="D42" s="1108" t="s">
        <v>885</v>
      </c>
      <c r="E42" s="29">
        <v>24585</v>
      </c>
      <c r="F42" s="29"/>
      <c r="G42" s="29"/>
      <c r="H42" s="918"/>
      <c r="I42" s="859"/>
      <c r="J42" s="859"/>
    </row>
    <row r="43" spans="1:10" ht="15" hidden="1">
      <c r="A43" s="860">
        <v>39</v>
      </c>
      <c r="B43" s="870"/>
      <c r="C43" s="871">
        <v>13</v>
      </c>
      <c r="D43" s="1110" t="s">
        <v>886</v>
      </c>
      <c r="E43" s="29">
        <v>20009</v>
      </c>
      <c r="F43" s="29"/>
      <c r="G43" s="29"/>
      <c r="H43" s="918"/>
      <c r="I43" s="859"/>
      <c r="J43" s="859"/>
    </row>
    <row r="44" spans="1:10" ht="15" hidden="1">
      <c r="A44" s="860">
        <v>40</v>
      </c>
      <c r="B44" s="870"/>
      <c r="C44" s="871">
        <v>14</v>
      </c>
      <c r="D44" s="1108" t="s">
        <v>887</v>
      </c>
      <c r="E44" s="29">
        <v>24245</v>
      </c>
      <c r="F44" s="29"/>
      <c r="G44" s="29"/>
      <c r="H44" s="918"/>
      <c r="I44" s="859"/>
      <c r="J44" s="859"/>
    </row>
    <row r="45" spans="1:10" ht="15" hidden="1">
      <c r="A45" s="860">
        <v>41</v>
      </c>
      <c r="B45" s="870"/>
      <c r="C45" s="871">
        <v>15</v>
      </c>
      <c r="D45" s="1110" t="s">
        <v>888</v>
      </c>
      <c r="E45" s="29">
        <v>10368</v>
      </c>
      <c r="F45" s="29"/>
      <c r="G45" s="29"/>
      <c r="H45" s="918"/>
      <c r="I45" s="859"/>
      <c r="J45" s="859"/>
    </row>
    <row r="46" spans="1:10" ht="15" hidden="1">
      <c r="A46" s="860">
        <v>42</v>
      </c>
      <c r="B46" s="870"/>
      <c r="C46" s="871">
        <v>16</v>
      </c>
      <c r="D46" s="1110" t="s">
        <v>889</v>
      </c>
      <c r="E46" s="29">
        <v>13532</v>
      </c>
      <c r="F46" s="29"/>
      <c r="G46" s="29"/>
      <c r="H46" s="918"/>
      <c r="I46" s="859"/>
      <c r="J46" s="859"/>
    </row>
    <row r="47" spans="1:10" ht="15" hidden="1">
      <c r="A47" s="860">
        <v>43</v>
      </c>
      <c r="B47" s="870"/>
      <c r="C47" s="871">
        <v>17</v>
      </c>
      <c r="D47" s="1108" t="s">
        <v>890</v>
      </c>
      <c r="E47" s="29">
        <v>9120</v>
      </c>
      <c r="F47" s="29"/>
      <c r="G47" s="29"/>
      <c r="H47" s="918"/>
      <c r="I47" s="859"/>
      <c r="J47" s="859"/>
    </row>
    <row r="48" spans="1:10" s="858" customFormat="1" ht="30" customHeight="1" hidden="1">
      <c r="A48" s="860">
        <v>44</v>
      </c>
      <c r="B48" s="876"/>
      <c r="C48" s="1109"/>
      <c r="D48" s="1109" t="s">
        <v>891</v>
      </c>
      <c r="E48" s="951">
        <f>SUM(E36:E40,E42:E47)</f>
        <v>242480</v>
      </c>
      <c r="F48" s="951">
        <f>SUM(F36:F40,F42:F47)</f>
        <v>0</v>
      </c>
      <c r="G48" s="951">
        <f>SUM(G36:G40,G42:G47)</f>
        <v>0</v>
      </c>
      <c r="H48" s="952">
        <f>SUM(H36:H40,H42:H47)</f>
        <v>0</v>
      </c>
      <c r="I48" s="879"/>
      <c r="J48" s="879"/>
    </row>
    <row r="49" spans="1:10" ht="24.75" customHeight="1" hidden="1">
      <c r="A49" s="860">
        <v>45</v>
      </c>
      <c r="B49" s="870"/>
      <c r="C49" s="871">
        <v>18</v>
      </c>
      <c r="D49" s="1108" t="s">
        <v>892</v>
      </c>
      <c r="E49" s="29">
        <v>271</v>
      </c>
      <c r="F49" s="29"/>
      <c r="G49" s="29"/>
      <c r="H49" s="918"/>
      <c r="I49" s="859"/>
      <c r="J49" s="859"/>
    </row>
    <row r="50" spans="1:10" ht="30" customHeight="1" hidden="1">
      <c r="A50" s="860">
        <v>46</v>
      </c>
      <c r="B50" s="1113"/>
      <c r="C50" s="1114">
        <v>23</v>
      </c>
      <c r="D50" s="1115" t="s">
        <v>893</v>
      </c>
      <c r="E50" s="955">
        <v>9091</v>
      </c>
      <c r="F50" s="955"/>
      <c r="G50" s="955"/>
      <c r="H50" s="956"/>
      <c r="I50" s="859"/>
      <c r="J50" s="859"/>
    </row>
    <row r="51" spans="1:10" ht="30" customHeight="1" hidden="1">
      <c r="A51" s="860">
        <v>47</v>
      </c>
      <c r="B51" s="870"/>
      <c r="C51" s="1518" t="s">
        <v>894</v>
      </c>
      <c r="D51" s="1518"/>
      <c r="E51" s="29"/>
      <c r="F51" s="29"/>
      <c r="G51" s="29"/>
      <c r="H51" s="918"/>
      <c r="I51" s="859"/>
      <c r="J51" s="859"/>
    </row>
    <row r="52" spans="1:10" ht="15" hidden="1">
      <c r="A52" s="860">
        <v>48</v>
      </c>
      <c r="B52" s="870">
        <v>2</v>
      </c>
      <c r="C52" s="28"/>
      <c r="D52" s="1108" t="s">
        <v>229</v>
      </c>
      <c r="E52" s="29">
        <v>98348</v>
      </c>
      <c r="F52" s="29"/>
      <c r="G52" s="29"/>
      <c r="H52" s="918"/>
      <c r="I52" s="859"/>
      <c r="J52" s="859"/>
    </row>
    <row r="53" spans="1:10" ht="15" hidden="1">
      <c r="A53" s="860">
        <v>49</v>
      </c>
      <c r="B53" s="870">
        <v>3</v>
      </c>
      <c r="C53" s="28"/>
      <c r="D53" s="1108" t="s">
        <v>895</v>
      </c>
      <c r="E53" s="29">
        <v>27101</v>
      </c>
      <c r="F53" s="29"/>
      <c r="G53" s="29"/>
      <c r="H53" s="918"/>
      <c r="I53" s="859"/>
      <c r="J53" s="859"/>
    </row>
    <row r="54" spans="1:10" ht="15" hidden="1">
      <c r="A54" s="860">
        <v>50</v>
      </c>
      <c r="B54" s="870">
        <v>4</v>
      </c>
      <c r="C54" s="28"/>
      <c r="D54" s="1108" t="s">
        <v>35</v>
      </c>
      <c r="E54" s="29">
        <v>29734</v>
      </c>
      <c r="F54" s="29"/>
      <c r="G54" s="29"/>
      <c r="H54" s="918"/>
      <c r="I54" s="859"/>
      <c r="J54" s="859"/>
    </row>
    <row r="55" spans="1:10" ht="30" hidden="1">
      <c r="A55" s="860">
        <v>51</v>
      </c>
      <c r="B55" s="870">
        <v>5</v>
      </c>
      <c r="C55" s="28"/>
      <c r="D55" s="1110" t="s">
        <v>896</v>
      </c>
      <c r="E55" s="29">
        <v>29930</v>
      </c>
      <c r="F55" s="29"/>
      <c r="G55" s="29"/>
      <c r="H55" s="918"/>
      <c r="I55" s="859"/>
      <c r="J55" s="859"/>
    </row>
    <row r="56" spans="1:10" ht="15" hidden="1">
      <c r="A56" s="860">
        <v>52</v>
      </c>
      <c r="B56" s="870">
        <v>6</v>
      </c>
      <c r="C56" s="28"/>
      <c r="D56" s="1108" t="s">
        <v>897</v>
      </c>
      <c r="E56" s="29">
        <v>18187</v>
      </c>
      <c r="F56" s="29"/>
      <c r="G56" s="29"/>
      <c r="H56" s="918"/>
      <c r="I56" s="859"/>
      <c r="J56" s="859"/>
    </row>
    <row r="57" spans="1:10" ht="30" customHeight="1" hidden="1">
      <c r="A57" s="860">
        <v>53</v>
      </c>
      <c r="B57" s="870">
        <v>7</v>
      </c>
      <c r="C57" s="934" t="s">
        <v>898</v>
      </c>
      <c r="D57" s="859"/>
      <c r="E57" s="29"/>
      <c r="F57" s="29"/>
      <c r="G57" s="29"/>
      <c r="H57" s="918"/>
      <c r="I57" s="859"/>
      <c r="J57" s="859"/>
    </row>
    <row r="58" spans="1:10" ht="15" hidden="1">
      <c r="A58" s="860">
        <v>54</v>
      </c>
      <c r="B58" s="870"/>
      <c r="C58" s="871">
        <v>1</v>
      </c>
      <c r="D58" s="1108" t="s">
        <v>899</v>
      </c>
      <c r="E58" s="29">
        <v>6593</v>
      </c>
      <c r="F58" s="29"/>
      <c r="G58" s="29"/>
      <c r="H58" s="918"/>
      <c r="I58" s="859"/>
      <c r="J58" s="859"/>
    </row>
    <row r="59" spans="1:10" ht="30" hidden="1">
      <c r="A59" s="860">
        <v>55</v>
      </c>
      <c r="B59" s="870"/>
      <c r="C59" s="871">
        <v>2</v>
      </c>
      <c r="D59" s="1110" t="s">
        <v>900</v>
      </c>
      <c r="E59" s="29">
        <v>5725</v>
      </c>
      <c r="F59" s="29"/>
      <c r="G59" s="29"/>
      <c r="H59" s="918"/>
      <c r="I59" s="859"/>
      <c r="J59" s="859"/>
    </row>
    <row r="60" spans="1:10" ht="15" hidden="1">
      <c r="A60" s="860">
        <v>56</v>
      </c>
      <c r="B60" s="870"/>
      <c r="C60" s="871">
        <v>3</v>
      </c>
      <c r="D60" s="1110" t="s">
        <v>901</v>
      </c>
      <c r="E60" s="29">
        <v>15217</v>
      </c>
      <c r="F60" s="29"/>
      <c r="G60" s="29"/>
      <c r="H60" s="918"/>
      <c r="I60" s="859"/>
      <c r="J60" s="859"/>
    </row>
    <row r="61" spans="1:10" ht="30" hidden="1">
      <c r="A61" s="860">
        <v>57</v>
      </c>
      <c r="B61" s="870"/>
      <c r="C61" s="871">
        <v>4</v>
      </c>
      <c r="D61" s="1110" t="s">
        <v>902</v>
      </c>
      <c r="E61" s="29">
        <v>4582</v>
      </c>
      <c r="F61" s="29"/>
      <c r="G61" s="29"/>
      <c r="H61" s="918"/>
      <c r="I61" s="859"/>
      <c r="J61" s="859"/>
    </row>
    <row r="62" spans="1:10" ht="15" hidden="1">
      <c r="A62" s="860">
        <v>58</v>
      </c>
      <c r="B62" s="1113"/>
      <c r="C62" s="1114">
        <v>5</v>
      </c>
      <c r="D62" s="1116" t="s">
        <v>903</v>
      </c>
      <c r="E62" s="955">
        <v>30263</v>
      </c>
      <c r="F62" s="955"/>
      <c r="G62" s="955"/>
      <c r="H62" s="957"/>
      <c r="I62" s="859"/>
      <c r="J62" s="859"/>
    </row>
    <row r="63" spans="1:10" ht="30" customHeight="1" hidden="1" thickBot="1">
      <c r="A63" s="860">
        <v>59</v>
      </c>
      <c r="B63" s="1117">
        <v>7</v>
      </c>
      <c r="C63" s="1542" t="s">
        <v>904</v>
      </c>
      <c r="D63" s="1542"/>
      <c r="E63" s="416">
        <f>SUM(E58:E62)</f>
        <v>62380</v>
      </c>
      <c r="F63" s="416">
        <f>SUM(F58:F62)</f>
        <v>0</v>
      </c>
      <c r="G63" s="416">
        <f>SUM(G58:G62)</f>
        <v>0</v>
      </c>
      <c r="H63" s="958">
        <f>SUM(H58:H62)</f>
        <v>0</v>
      </c>
      <c r="I63" s="859"/>
      <c r="J63" s="859"/>
    </row>
    <row r="64" spans="1:10" ht="30" customHeight="1" hidden="1" thickBot="1">
      <c r="A64" s="860">
        <v>60</v>
      </c>
      <c r="B64" s="1117"/>
      <c r="C64" s="1542" t="s">
        <v>905</v>
      </c>
      <c r="D64" s="1542"/>
      <c r="E64" s="416">
        <f>SUM(E52:E62)</f>
        <v>265680</v>
      </c>
      <c r="F64" s="416">
        <f>SUM(F52:F62)</f>
        <v>0</v>
      </c>
      <c r="G64" s="416">
        <f>SUM(G52:G62)</f>
        <v>0</v>
      </c>
      <c r="H64" s="958">
        <f>SUM(H52:H62)</f>
        <v>0</v>
      </c>
      <c r="I64" s="859"/>
      <c r="J64" s="859"/>
    </row>
    <row r="65" spans="1:10" ht="15">
      <c r="A65" s="860"/>
      <c r="B65" s="854"/>
      <c r="C65" s="857"/>
      <c r="D65" s="857"/>
      <c r="E65" s="949"/>
      <c r="F65" s="949"/>
      <c r="G65" s="949"/>
      <c r="H65" s="857"/>
      <c r="I65" s="857"/>
      <c r="J65" s="857"/>
    </row>
  </sheetData>
  <sheetProtection/>
  <mergeCells count="16">
    <mergeCell ref="C33:D33"/>
    <mergeCell ref="C34:D34"/>
    <mergeCell ref="C35:D35"/>
    <mergeCell ref="C51:D51"/>
    <mergeCell ref="C63:D63"/>
    <mergeCell ref="C64:D64"/>
    <mergeCell ref="B1:D1"/>
    <mergeCell ref="B2:H2"/>
    <mergeCell ref="B3:H3"/>
    <mergeCell ref="B6:B7"/>
    <mergeCell ref="C6:C7"/>
    <mergeCell ref="D6:D7"/>
    <mergeCell ref="E6:E7"/>
    <mergeCell ref="F6:F7"/>
    <mergeCell ref="G6:G7"/>
    <mergeCell ref="H6:H7"/>
  </mergeCells>
  <printOptions horizontalCentered="1"/>
  <pageMargins left="0.1968503937007874" right="0.1968503937007874" top="1.1811023622047245" bottom="0.5905511811023623" header="0.5118110236220472" footer="0.5118110236220472"/>
  <pageSetup horizontalDpi="600" verticalDpi="600" orientation="portrait" paperSize="9" scale="80"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AD373"/>
  <sheetViews>
    <sheetView view="pageBreakPreview" zoomScale="85" zoomScaleSheetLayoutView="85" workbookViewId="0" topLeftCell="A1">
      <selection activeCell="B1" sqref="B1:F1"/>
    </sheetView>
  </sheetViews>
  <sheetFormatPr defaultColWidth="9.00390625" defaultRowHeight="12.75"/>
  <cols>
    <col min="1" max="1" width="3.75390625" style="682" customWidth="1"/>
    <col min="2" max="2" width="4.00390625" style="31" customWidth="1"/>
    <col min="3" max="3" width="4.125" style="26" customWidth="1"/>
    <col min="4" max="4" width="55.75390625" style="678" customWidth="1"/>
    <col min="5" max="5" width="6.75390625" style="1119" customWidth="1"/>
    <col min="6" max="8" width="10.75390625" style="127" customWidth="1"/>
    <col min="9" max="9" width="14.75390625" style="431" customWidth="1"/>
    <col min="10" max="17" width="14.75390625" style="1120" customWidth="1"/>
    <col min="18" max="18" width="9.625" style="1120" bestFit="1" customWidth="1"/>
    <col min="19" max="30" width="9.125" style="1120" customWidth="1"/>
    <col min="31" max="16384" width="9.125" style="1121" customWidth="1"/>
  </cols>
  <sheetData>
    <row r="1" spans="1:30" s="857" customFormat="1" ht="15">
      <c r="A1" s="682"/>
      <c r="B1" s="1525" t="s">
        <v>1382</v>
      </c>
      <c r="C1" s="1525"/>
      <c r="D1" s="1525"/>
      <c r="E1" s="1525"/>
      <c r="F1" s="1525"/>
      <c r="G1" s="126"/>
      <c r="H1" s="126"/>
      <c r="I1" s="1118"/>
      <c r="J1" s="950"/>
      <c r="K1" s="950"/>
      <c r="L1" s="950"/>
      <c r="M1" s="950"/>
      <c r="N1" s="950"/>
      <c r="O1" s="950"/>
      <c r="P1" s="950"/>
      <c r="Q1" s="950"/>
      <c r="R1" s="950"/>
      <c r="S1" s="950"/>
      <c r="T1" s="950"/>
      <c r="U1" s="950"/>
      <c r="V1" s="950"/>
      <c r="W1" s="950"/>
      <c r="X1" s="950"/>
      <c r="Y1" s="950"/>
      <c r="Z1" s="950"/>
      <c r="AA1" s="950"/>
      <c r="AB1" s="950"/>
      <c r="AC1" s="950"/>
      <c r="AD1" s="950"/>
    </row>
    <row r="2" spans="1:30" s="857" customFormat="1" ht="15">
      <c r="A2" s="682"/>
      <c r="B2" s="1526" t="s">
        <v>230</v>
      </c>
      <c r="C2" s="1526"/>
      <c r="D2" s="1526"/>
      <c r="E2" s="1526"/>
      <c r="F2" s="1526"/>
      <c r="G2" s="1526"/>
      <c r="H2" s="1526"/>
      <c r="I2" s="1526"/>
      <c r="J2" s="1526"/>
      <c r="K2" s="1526"/>
      <c r="L2" s="1526"/>
      <c r="M2" s="1526"/>
      <c r="N2" s="1526"/>
      <c r="O2" s="1526"/>
      <c r="P2" s="1526"/>
      <c r="Q2" s="1526"/>
      <c r="R2" s="950"/>
      <c r="S2" s="950"/>
      <c r="T2" s="950"/>
      <c r="U2" s="950"/>
      <c r="V2" s="950"/>
      <c r="W2" s="950"/>
      <c r="X2" s="950"/>
      <c r="Y2" s="950"/>
      <c r="Z2" s="950"/>
      <c r="AA2" s="950"/>
      <c r="AB2" s="950"/>
      <c r="AC2" s="950"/>
      <c r="AD2" s="950"/>
    </row>
    <row r="3" spans="1:30" s="857" customFormat="1" ht="15">
      <c r="A3" s="682"/>
      <c r="B3" s="1526" t="s">
        <v>602</v>
      </c>
      <c r="C3" s="1526"/>
      <c r="D3" s="1526"/>
      <c r="E3" s="1526"/>
      <c r="F3" s="1526"/>
      <c r="G3" s="1526"/>
      <c r="H3" s="1526"/>
      <c r="I3" s="1526"/>
      <c r="J3" s="1526"/>
      <c r="K3" s="1526"/>
      <c r="L3" s="1526"/>
      <c r="M3" s="1526"/>
      <c r="N3" s="1526"/>
      <c r="O3" s="1526"/>
      <c r="P3" s="1526"/>
      <c r="Q3" s="1526"/>
      <c r="R3" s="950"/>
      <c r="S3" s="950"/>
      <c r="T3" s="950"/>
      <c r="U3" s="950"/>
      <c r="V3" s="950"/>
      <c r="W3" s="950"/>
      <c r="X3" s="950"/>
      <c r="Y3" s="950"/>
      <c r="Z3" s="950"/>
      <c r="AA3" s="950"/>
      <c r="AB3" s="950"/>
      <c r="AC3" s="950"/>
      <c r="AD3" s="950"/>
    </row>
    <row r="4" spans="1:30" s="857" customFormat="1" ht="15">
      <c r="A4" s="682"/>
      <c r="B4" s="1555" t="s">
        <v>1189</v>
      </c>
      <c r="C4" s="1555"/>
      <c r="D4" s="1555"/>
      <c r="E4" s="1555"/>
      <c r="F4" s="1555"/>
      <c r="G4" s="1555"/>
      <c r="H4" s="1555"/>
      <c r="I4" s="1555"/>
      <c r="J4" s="1555"/>
      <c r="K4" s="1555"/>
      <c r="L4" s="1555"/>
      <c r="M4" s="1555"/>
      <c r="N4" s="1555"/>
      <c r="O4" s="1555"/>
      <c r="P4" s="1555"/>
      <c r="Q4" s="1555"/>
      <c r="R4" s="950"/>
      <c r="S4" s="950"/>
      <c r="T4" s="950"/>
      <c r="U4" s="950"/>
      <c r="V4" s="950"/>
      <c r="W4" s="950"/>
      <c r="X4" s="950"/>
      <c r="Y4" s="950"/>
      <c r="Z4" s="950"/>
      <c r="AA4" s="950"/>
      <c r="AB4" s="950"/>
      <c r="AC4" s="950"/>
      <c r="AD4" s="950"/>
    </row>
    <row r="5" spans="16:17" ht="15">
      <c r="P5" s="1571" t="s">
        <v>0</v>
      </c>
      <c r="Q5" s="1571"/>
    </row>
    <row r="6" spans="1:17" s="132" customFormat="1" ht="15" thickBot="1">
      <c r="A6" s="682"/>
      <c r="B6" s="131" t="s">
        <v>1</v>
      </c>
      <c r="C6" s="131" t="s">
        <v>3</v>
      </c>
      <c r="D6" s="132" t="s">
        <v>2</v>
      </c>
      <c r="E6" s="132" t="s">
        <v>4</v>
      </c>
      <c r="F6" s="132" t="s">
        <v>5</v>
      </c>
      <c r="G6" s="132" t="s">
        <v>18</v>
      </c>
      <c r="H6" s="171" t="s">
        <v>19</v>
      </c>
      <c r="I6" s="132" t="s">
        <v>20</v>
      </c>
      <c r="J6" s="132" t="s">
        <v>67</v>
      </c>
      <c r="K6" s="132" t="s">
        <v>42</v>
      </c>
      <c r="L6" s="132" t="s">
        <v>26</v>
      </c>
      <c r="M6" s="132" t="s">
        <v>68</v>
      </c>
      <c r="N6" s="132" t="s">
        <v>69</v>
      </c>
      <c r="O6" s="132" t="s">
        <v>231</v>
      </c>
      <c r="P6" s="132" t="s">
        <v>232</v>
      </c>
      <c r="Q6" s="132" t="s">
        <v>233</v>
      </c>
    </row>
    <row r="7" spans="1:17" s="1119" customFormat="1" ht="30" customHeight="1">
      <c r="A7" s="682"/>
      <c r="B7" s="1561" t="s">
        <v>21</v>
      </c>
      <c r="C7" s="1561" t="s">
        <v>22</v>
      </c>
      <c r="D7" s="1563" t="s">
        <v>6</v>
      </c>
      <c r="E7" s="1565" t="s">
        <v>23</v>
      </c>
      <c r="F7" s="1567" t="s">
        <v>389</v>
      </c>
      <c r="G7" s="1567" t="s">
        <v>379</v>
      </c>
      <c r="H7" s="1569" t="s">
        <v>599</v>
      </c>
      <c r="I7" s="1572" t="s">
        <v>7</v>
      </c>
      <c r="J7" s="1557" t="s">
        <v>70</v>
      </c>
      <c r="K7" s="1558"/>
      <c r="L7" s="1558"/>
      <c r="M7" s="1558"/>
      <c r="N7" s="1559"/>
      <c r="O7" s="1560" t="s">
        <v>234</v>
      </c>
      <c r="P7" s="1560"/>
      <c r="Q7" s="1560"/>
    </row>
    <row r="8" spans="1:17" s="1119" customFormat="1" ht="45" customHeight="1" thickBot="1">
      <c r="A8" s="682"/>
      <c r="B8" s="1562"/>
      <c r="C8" s="1562"/>
      <c r="D8" s="1564"/>
      <c r="E8" s="1566"/>
      <c r="F8" s="1568"/>
      <c r="G8" s="1568"/>
      <c r="H8" s="1570"/>
      <c r="I8" s="1573"/>
      <c r="J8" s="120" t="s">
        <v>71</v>
      </c>
      <c r="K8" s="120" t="s">
        <v>72</v>
      </c>
      <c r="L8" s="120" t="s">
        <v>73</v>
      </c>
      <c r="M8" s="120" t="s">
        <v>74</v>
      </c>
      <c r="N8" s="120" t="s">
        <v>75</v>
      </c>
      <c r="O8" s="32" t="s">
        <v>235</v>
      </c>
      <c r="P8" s="1122" t="s">
        <v>236</v>
      </c>
      <c r="Q8" s="120" t="s">
        <v>237</v>
      </c>
    </row>
    <row r="9" spans="1:30" s="873" customFormat="1" ht="24" customHeight="1">
      <c r="A9" s="683">
        <v>1</v>
      </c>
      <c r="B9" s="156">
        <v>1</v>
      </c>
      <c r="C9" s="157"/>
      <c r="D9" s="158" t="s">
        <v>607</v>
      </c>
      <c r="E9" s="1123" t="s">
        <v>26</v>
      </c>
      <c r="F9" s="154">
        <v>165422</v>
      </c>
      <c r="G9" s="154">
        <v>171179</v>
      </c>
      <c r="H9" s="154">
        <v>177144</v>
      </c>
      <c r="I9" s="1124"/>
      <c r="Q9" s="875"/>
      <c r="R9" s="128"/>
      <c r="S9" s="128"/>
      <c r="T9" s="128"/>
      <c r="U9" s="128"/>
      <c r="V9" s="128"/>
      <c r="W9" s="128"/>
      <c r="X9" s="128"/>
      <c r="Y9" s="128"/>
      <c r="Z9" s="128"/>
      <c r="AA9" s="128"/>
      <c r="AB9" s="128"/>
      <c r="AC9" s="128"/>
      <c r="AD9" s="128"/>
    </row>
    <row r="10" spans="1:30" s="873" customFormat="1" ht="15">
      <c r="A10" s="683">
        <v>2</v>
      </c>
      <c r="B10" s="156"/>
      <c r="C10" s="157"/>
      <c r="D10" s="158" t="s">
        <v>1048</v>
      </c>
      <c r="I10" s="1125"/>
      <c r="Q10" s="875"/>
      <c r="R10" s="128"/>
      <c r="S10" s="128"/>
      <c r="T10" s="128"/>
      <c r="U10" s="128"/>
      <c r="V10" s="128"/>
      <c r="W10" s="128"/>
      <c r="X10" s="128"/>
      <c r="Y10" s="128"/>
      <c r="Z10" s="128"/>
      <c r="AA10" s="128"/>
      <c r="AB10" s="128"/>
      <c r="AC10" s="128"/>
      <c r="AD10" s="128"/>
    </row>
    <row r="11" spans="1:30" s="859" customFormat="1" ht="15">
      <c r="A11" s="683">
        <v>3</v>
      </c>
      <c r="B11" s="159"/>
      <c r="C11" s="151"/>
      <c r="D11" s="160" t="s">
        <v>603</v>
      </c>
      <c r="I11" s="1125">
        <f aca="true" t="shared" si="0" ref="I11:I16">J11+K11+L11+M11+N11+O11+P11+Q11</f>
        <v>169685</v>
      </c>
      <c r="J11" s="128">
        <v>103530</v>
      </c>
      <c r="K11" s="128">
        <v>30132</v>
      </c>
      <c r="L11" s="128">
        <v>36023</v>
      </c>
      <c r="M11" s="128"/>
      <c r="N11" s="128"/>
      <c r="O11" s="128"/>
      <c r="P11" s="128"/>
      <c r="Q11" s="824"/>
      <c r="R11" s="28"/>
      <c r="S11" s="28"/>
      <c r="T11" s="28"/>
      <c r="U11" s="28"/>
      <c r="V11" s="28"/>
      <c r="W11" s="28"/>
      <c r="X11" s="28"/>
      <c r="Y11" s="28"/>
      <c r="Z11" s="28"/>
      <c r="AA11" s="28"/>
      <c r="AB11" s="28"/>
      <c r="AC11" s="28"/>
      <c r="AD11" s="28"/>
    </row>
    <row r="12" spans="1:30" s="859" customFormat="1" ht="15">
      <c r="A12" s="683">
        <v>4</v>
      </c>
      <c r="B12" s="159"/>
      <c r="C12" s="151"/>
      <c r="D12" s="160" t="s">
        <v>1109</v>
      </c>
      <c r="I12" s="1125">
        <f t="shared" si="0"/>
        <v>182974</v>
      </c>
      <c r="J12" s="128">
        <v>107630</v>
      </c>
      <c r="K12" s="128">
        <v>31236</v>
      </c>
      <c r="L12" s="128">
        <v>39036</v>
      </c>
      <c r="M12" s="128"/>
      <c r="N12" s="128"/>
      <c r="O12" s="128">
        <v>5072</v>
      </c>
      <c r="P12" s="128"/>
      <c r="Q12" s="824"/>
      <c r="R12" s="28"/>
      <c r="S12" s="28"/>
      <c r="T12" s="28"/>
      <c r="U12" s="28"/>
      <c r="V12" s="28"/>
      <c r="W12" s="28"/>
      <c r="X12" s="28"/>
      <c r="Y12" s="28"/>
      <c r="Z12" s="28"/>
      <c r="AA12" s="28"/>
      <c r="AB12" s="28"/>
      <c r="AC12" s="28"/>
      <c r="AD12" s="28"/>
    </row>
    <row r="13" spans="1:30" s="879" customFormat="1" ht="15">
      <c r="A13" s="683">
        <v>5</v>
      </c>
      <c r="B13" s="375"/>
      <c r="C13" s="376"/>
      <c r="D13" s="878" t="s">
        <v>1200</v>
      </c>
      <c r="E13" s="1126"/>
      <c r="F13" s="30"/>
      <c r="G13" s="30"/>
      <c r="H13" s="30"/>
      <c r="I13" s="1131">
        <f t="shared" si="0"/>
        <v>68</v>
      </c>
      <c r="J13" s="396">
        <v>54</v>
      </c>
      <c r="K13" s="396">
        <v>14</v>
      </c>
      <c r="L13" s="396"/>
      <c r="M13" s="396"/>
      <c r="N13" s="396"/>
      <c r="O13" s="396"/>
      <c r="P13" s="396"/>
      <c r="Q13" s="1104"/>
      <c r="R13" s="396"/>
      <c r="S13" s="396"/>
      <c r="T13" s="396"/>
      <c r="U13" s="396"/>
      <c r="V13" s="396"/>
      <c r="W13" s="396"/>
      <c r="X13" s="396"/>
      <c r="Y13" s="396"/>
      <c r="Z13" s="396"/>
      <c r="AA13" s="396"/>
      <c r="AB13" s="396"/>
      <c r="AC13" s="396"/>
      <c r="AD13" s="396"/>
    </row>
    <row r="14" spans="1:30" s="879" customFormat="1" ht="15">
      <c r="A14" s="683">
        <v>6</v>
      </c>
      <c r="B14" s="375"/>
      <c r="C14" s="376"/>
      <c r="D14" s="878" t="s">
        <v>1331</v>
      </c>
      <c r="E14" s="1126"/>
      <c r="F14" s="30"/>
      <c r="G14" s="30"/>
      <c r="H14" s="30"/>
      <c r="I14" s="1131">
        <f t="shared" si="0"/>
        <v>6108</v>
      </c>
      <c r="J14" s="396">
        <v>4810</v>
      </c>
      <c r="K14" s="396">
        <v>1298</v>
      </c>
      <c r="L14" s="396"/>
      <c r="M14" s="396"/>
      <c r="N14" s="396"/>
      <c r="O14" s="396"/>
      <c r="P14" s="396"/>
      <c r="Q14" s="1104"/>
      <c r="R14" s="396"/>
      <c r="S14" s="396"/>
      <c r="T14" s="396"/>
      <c r="U14" s="396"/>
      <c r="V14" s="396"/>
      <c r="W14" s="396"/>
      <c r="X14" s="396"/>
      <c r="Y14" s="396"/>
      <c r="Z14" s="396"/>
      <c r="AA14" s="396"/>
      <c r="AB14" s="396"/>
      <c r="AC14" s="396"/>
      <c r="AD14" s="396"/>
    </row>
    <row r="15" spans="1:30" s="879" customFormat="1" ht="15">
      <c r="A15" s="683"/>
      <c r="B15" s="375"/>
      <c r="C15" s="376"/>
      <c r="D15" s="878" t="s">
        <v>1358</v>
      </c>
      <c r="E15" s="1126"/>
      <c r="F15" s="30"/>
      <c r="G15" s="30"/>
      <c r="H15" s="30"/>
      <c r="I15" s="1131">
        <f t="shared" si="0"/>
        <v>-70</v>
      </c>
      <c r="J15" s="396"/>
      <c r="K15" s="396"/>
      <c r="L15" s="396">
        <v>-70</v>
      </c>
      <c r="M15" s="396"/>
      <c r="N15" s="396"/>
      <c r="O15" s="396"/>
      <c r="P15" s="396"/>
      <c r="Q15" s="1104"/>
      <c r="R15" s="396"/>
      <c r="S15" s="396"/>
      <c r="T15" s="396"/>
      <c r="U15" s="396"/>
      <c r="V15" s="396"/>
      <c r="W15" s="396"/>
      <c r="X15" s="396"/>
      <c r="Y15" s="396"/>
      <c r="Z15" s="396"/>
      <c r="AA15" s="396"/>
      <c r="AB15" s="396"/>
      <c r="AC15" s="396"/>
      <c r="AD15" s="396"/>
    </row>
    <row r="16" spans="1:30" s="884" customFormat="1" ht="18" customHeight="1">
      <c r="A16" s="683">
        <v>8</v>
      </c>
      <c r="B16" s="378"/>
      <c r="C16" s="169"/>
      <c r="D16" s="168" t="s">
        <v>1192</v>
      </c>
      <c r="E16" s="1127"/>
      <c r="F16" s="379"/>
      <c r="G16" s="379"/>
      <c r="H16" s="379"/>
      <c r="I16" s="1128">
        <f t="shared" si="0"/>
        <v>189080</v>
      </c>
      <c r="J16" s="1129">
        <f>SUM(J12:J15)</f>
        <v>112494</v>
      </c>
      <c r="K16" s="1129">
        <f aca="true" t="shared" si="1" ref="K16:Q16">SUM(K12:K15)</f>
        <v>32548</v>
      </c>
      <c r="L16" s="1129">
        <f t="shared" si="1"/>
        <v>38966</v>
      </c>
      <c r="M16" s="1129">
        <f t="shared" si="1"/>
        <v>0</v>
      </c>
      <c r="N16" s="1129">
        <f t="shared" si="1"/>
        <v>0</v>
      </c>
      <c r="O16" s="1129">
        <f t="shared" si="1"/>
        <v>5072</v>
      </c>
      <c r="P16" s="1129">
        <f t="shared" si="1"/>
        <v>0</v>
      </c>
      <c r="Q16" s="1130">
        <f t="shared" si="1"/>
        <v>0</v>
      </c>
      <c r="R16" s="1129"/>
      <c r="S16" s="1129"/>
      <c r="T16" s="1129"/>
      <c r="U16" s="1129"/>
      <c r="V16" s="1129"/>
      <c r="W16" s="1129"/>
      <c r="X16" s="1129"/>
      <c r="Y16" s="1129"/>
      <c r="Z16" s="1129"/>
      <c r="AA16" s="1129"/>
      <c r="AB16" s="1129"/>
      <c r="AC16" s="1129"/>
      <c r="AD16" s="1129"/>
    </row>
    <row r="17" spans="1:30" s="859" customFormat="1" ht="28.5">
      <c r="A17" s="683">
        <v>9</v>
      </c>
      <c r="B17" s="159"/>
      <c r="C17" s="151">
        <v>1</v>
      </c>
      <c r="D17" s="161" t="s">
        <v>238</v>
      </c>
      <c r="E17" s="162"/>
      <c r="F17" s="166">
        <v>1628</v>
      </c>
      <c r="G17" s="162"/>
      <c r="H17" s="390"/>
      <c r="I17" s="397"/>
      <c r="J17" s="28"/>
      <c r="K17" s="28"/>
      <c r="L17" s="28"/>
      <c r="M17" s="28"/>
      <c r="N17" s="28"/>
      <c r="O17" s="28"/>
      <c r="P17" s="28"/>
      <c r="Q17" s="439"/>
      <c r="R17" s="28"/>
      <c r="S17" s="28"/>
      <c r="T17" s="28"/>
      <c r="U17" s="28"/>
      <c r="V17" s="28"/>
      <c r="W17" s="28"/>
      <c r="X17" s="28"/>
      <c r="Y17" s="28"/>
      <c r="Z17" s="28"/>
      <c r="AA17" s="28"/>
      <c r="AB17" s="28"/>
      <c r="AC17" s="28"/>
      <c r="AD17" s="28"/>
    </row>
    <row r="18" spans="1:30" s="859" customFormat="1" ht="15">
      <c r="A18" s="683">
        <v>10</v>
      </c>
      <c r="B18" s="159"/>
      <c r="C18" s="151"/>
      <c r="D18" s="380" t="s">
        <v>603</v>
      </c>
      <c r="E18" s="1123"/>
      <c r="F18" s="154"/>
      <c r="G18" s="154"/>
      <c r="H18" s="154"/>
      <c r="I18" s="1125">
        <f>J17+K17+L17+M17+N17+O17+P17+Q17</f>
        <v>0</v>
      </c>
      <c r="J18" s="128"/>
      <c r="K18" s="128"/>
      <c r="L18" s="128"/>
      <c r="M18" s="128"/>
      <c r="N18" s="128"/>
      <c r="O18" s="128"/>
      <c r="P18" s="128"/>
      <c r="Q18" s="824"/>
      <c r="R18" s="28"/>
      <c r="S18" s="28"/>
      <c r="T18" s="28"/>
      <c r="U18" s="28"/>
      <c r="V18" s="28"/>
      <c r="W18" s="28"/>
      <c r="X18" s="28"/>
      <c r="Y18" s="28"/>
      <c r="Z18" s="28"/>
      <c r="AA18" s="28"/>
      <c r="AB18" s="28"/>
      <c r="AC18" s="28"/>
      <c r="AD18" s="28"/>
    </row>
    <row r="19" spans="1:30" s="859" customFormat="1" ht="15">
      <c r="A19" s="683">
        <v>11</v>
      </c>
      <c r="B19" s="159"/>
      <c r="C19" s="151"/>
      <c r="D19" s="380" t="s">
        <v>1109</v>
      </c>
      <c r="E19" s="1123"/>
      <c r="F19" s="154"/>
      <c r="G19" s="154"/>
      <c r="H19" s="154"/>
      <c r="I19" s="1125">
        <f>J18+K18+L18+M18+N18+O18+P18+Q18</f>
        <v>0</v>
      </c>
      <c r="J19" s="128"/>
      <c r="K19" s="128"/>
      <c r="L19" s="128"/>
      <c r="M19" s="128"/>
      <c r="N19" s="128"/>
      <c r="O19" s="128"/>
      <c r="P19" s="128"/>
      <c r="Q19" s="824"/>
      <c r="R19" s="28"/>
      <c r="S19" s="28"/>
      <c r="T19" s="28"/>
      <c r="U19" s="28"/>
      <c r="V19" s="28"/>
      <c r="W19" s="28"/>
      <c r="X19" s="28"/>
      <c r="Y19" s="28"/>
      <c r="Z19" s="28"/>
      <c r="AA19" s="28"/>
      <c r="AB19" s="28"/>
      <c r="AC19" s="28"/>
      <c r="AD19" s="28"/>
    </row>
    <row r="20" spans="1:30" s="879" customFormat="1" ht="15">
      <c r="A20" s="683">
        <v>12</v>
      </c>
      <c r="B20" s="375"/>
      <c r="C20" s="376"/>
      <c r="D20" s="381" t="s">
        <v>604</v>
      </c>
      <c r="E20" s="1126"/>
      <c r="F20" s="30"/>
      <c r="G20" s="30"/>
      <c r="H20" s="30"/>
      <c r="I20" s="1131">
        <f>J18+K18+L18+M18+N18+O18+P18+Q18</f>
        <v>0</v>
      </c>
      <c r="J20" s="396"/>
      <c r="K20" s="396"/>
      <c r="L20" s="396"/>
      <c r="M20" s="396"/>
      <c r="N20" s="396"/>
      <c r="O20" s="396"/>
      <c r="P20" s="396"/>
      <c r="Q20" s="1104"/>
      <c r="R20" s="396"/>
      <c r="S20" s="396"/>
      <c r="T20" s="396"/>
      <c r="U20" s="396"/>
      <c r="V20" s="396"/>
      <c r="W20" s="396"/>
      <c r="X20" s="396"/>
      <c r="Y20" s="396"/>
      <c r="Z20" s="396"/>
      <c r="AA20" s="396"/>
      <c r="AB20" s="396"/>
      <c r="AC20" s="396"/>
      <c r="AD20" s="396"/>
    </row>
    <row r="21" spans="1:30" s="884" customFormat="1" ht="18" customHeight="1">
      <c r="A21" s="683">
        <v>13</v>
      </c>
      <c r="B21" s="378"/>
      <c r="C21" s="169"/>
      <c r="D21" s="382" t="s">
        <v>1192</v>
      </c>
      <c r="E21" s="1127"/>
      <c r="F21" s="379"/>
      <c r="G21" s="379"/>
      <c r="H21" s="379"/>
      <c r="I21" s="1128">
        <f>J20+K20+L20+M20+N20+O20+P20+Q20</f>
        <v>0</v>
      </c>
      <c r="J21" s="1129">
        <f>SUM(J18:J20)</f>
        <v>0</v>
      </c>
      <c r="K21" s="1129">
        <f aca="true" t="shared" si="2" ref="K21:Q21">SUM(K18:K20)</f>
        <v>0</v>
      </c>
      <c r="L21" s="1129">
        <f t="shared" si="2"/>
        <v>0</v>
      </c>
      <c r="M21" s="1129">
        <f t="shared" si="2"/>
        <v>0</v>
      </c>
      <c r="N21" s="1129">
        <f t="shared" si="2"/>
        <v>0</v>
      </c>
      <c r="O21" s="1129">
        <f t="shared" si="2"/>
        <v>0</v>
      </c>
      <c r="P21" s="1129">
        <f t="shared" si="2"/>
        <v>0</v>
      </c>
      <c r="Q21" s="1130">
        <f t="shared" si="2"/>
        <v>0</v>
      </c>
      <c r="R21" s="1129"/>
      <c r="S21" s="1129"/>
      <c r="T21" s="1129"/>
      <c r="U21" s="1129"/>
      <c r="V21" s="1129"/>
      <c r="W21" s="1129"/>
      <c r="X21" s="1129"/>
      <c r="Y21" s="1129"/>
      <c r="Z21" s="1129"/>
      <c r="AA21" s="1129"/>
      <c r="AB21" s="1129"/>
      <c r="AC21" s="1129"/>
      <c r="AD21" s="1129"/>
    </row>
    <row r="22" spans="1:30" s="26" customFormat="1" ht="18" customHeight="1">
      <c r="A22" s="683">
        <v>14</v>
      </c>
      <c r="B22" s="163"/>
      <c r="C22" s="164">
        <v>2</v>
      </c>
      <c r="D22" s="165" t="s">
        <v>218</v>
      </c>
      <c r="E22" s="1132"/>
      <c r="F22" s="155">
        <v>733</v>
      </c>
      <c r="G22" s="155"/>
      <c r="H22" s="155"/>
      <c r="I22" s="1133"/>
      <c r="J22" s="33"/>
      <c r="K22" s="33"/>
      <c r="L22" s="33"/>
      <c r="M22" s="33"/>
      <c r="N22" s="33"/>
      <c r="O22" s="33"/>
      <c r="P22" s="33"/>
      <c r="Q22" s="1134"/>
      <c r="R22" s="1135"/>
      <c r="S22" s="1135"/>
      <c r="T22" s="1135"/>
      <c r="U22" s="1135"/>
      <c r="V22" s="1135"/>
      <c r="W22" s="1135"/>
      <c r="X22" s="1135"/>
      <c r="Y22" s="1135"/>
      <c r="Z22" s="1135"/>
      <c r="AA22" s="1135"/>
      <c r="AB22" s="1135"/>
      <c r="AC22" s="1135"/>
      <c r="AD22" s="1135"/>
    </row>
    <row r="23" spans="1:30" s="859" customFormat="1" ht="15">
      <c r="A23" s="683">
        <v>15</v>
      </c>
      <c r="B23" s="159"/>
      <c r="C23" s="151"/>
      <c r="D23" s="380" t="s">
        <v>603</v>
      </c>
      <c r="E23" s="1123"/>
      <c r="F23" s="154"/>
      <c r="G23" s="154"/>
      <c r="H23" s="154"/>
      <c r="I23" s="1125">
        <f>J22+K22+L22+M22+N22+O22+P22+Q22</f>
        <v>0</v>
      </c>
      <c r="J23" s="128"/>
      <c r="K23" s="128"/>
      <c r="L23" s="128"/>
      <c r="M23" s="128"/>
      <c r="N23" s="128"/>
      <c r="O23" s="128"/>
      <c r="P23" s="128"/>
      <c r="Q23" s="824"/>
      <c r="R23" s="28"/>
      <c r="S23" s="28"/>
      <c r="T23" s="28"/>
      <c r="U23" s="28"/>
      <c r="V23" s="28"/>
      <c r="W23" s="28"/>
      <c r="X23" s="28"/>
      <c r="Y23" s="28"/>
      <c r="Z23" s="28"/>
      <c r="AA23" s="28"/>
      <c r="AB23" s="28"/>
      <c r="AC23" s="28"/>
      <c r="AD23" s="28"/>
    </row>
    <row r="24" spans="1:30" s="859" customFormat="1" ht="15">
      <c r="A24" s="683">
        <v>16</v>
      </c>
      <c r="B24" s="159"/>
      <c r="C24" s="151"/>
      <c r="D24" s="380" t="s">
        <v>1109</v>
      </c>
      <c r="E24" s="1123"/>
      <c r="F24" s="154"/>
      <c r="G24" s="154"/>
      <c r="H24" s="154"/>
      <c r="I24" s="1125">
        <f>J23+K23+L23+M23+N23+O23+P23+Q23</f>
        <v>0</v>
      </c>
      <c r="J24" s="128"/>
      <c r="K24" s="128"/>
      <c r="L24" s="128"/>
      <c r="M24" s="128"/>
      <c r="N24" s="128"/>
      <c r="O24" s="128"/>
      <c r="P24" s="128"/>
      <c r="Q24" s="824"/>
      <c r="R24" s="28"/>
      <c r="S24" s="28"/>
      <c r="T24" s="28"/>
      <c r="U24" s="28"/>
      <c r="V24" s="28"/>
      <c r="W24" s="28"/>
      <c r="X24" s="28"/>
      <c r="Y24" s="28"/>
      <c r="Z24" s="28"/>
      <c r="AA24" s="28"/>
      <c r="AB24" s="28"/>
      <c r="AC24" s="28"/>
      <c r="AD24" s="28"/>
    </row>
    <row r="25" spans="1:30" s="879" customFormat="1" ht="15">
      <c r="A25" s="683">
        <v>17</v>
      </c>
      <c r="B25" s="375"/>
      <c r="C25" s="376"/>
      <c r="D25" s="381" t="s">
        <v>604</v>
      </c>
      <c r="E25" s="1126"/>
      <c r="F25" s="30"/>
      <c r="G25" s="30"/>
      <c r="H25" s="30"/>
      <c r="I25" s="1131">
        <f>J23+K23+L23+M23+N23+O23+P23+Q23</f>
        <v>0</v>
      </c>
      <c r="J25" s="396"/>
      <c r="K25" s="396"/>
      <c r="L25" s="396"/>
      <c r="M25" s="396"/>
      <c r="N25" s="396"/>
      <c r="O25" s="396"/>
      <c r="P25" s="396"/>
      <c r="Q25" s="1104"/>
      <c r="R25" s="396"/>
      <c r="S25" s="396"/>
      <c r="T25" s="396"/>
      <c r="U25" s="396"/>
      <c r="V25" s="396"/>
      <c r="W25" s="396"/>
      <c r="X25" s="396"/>
      <c r="Y25" s="396"/>
      <c r="Z25" s="396"/>
      <c r="AA25" s="396"/>
      <c r="AB25" s="396"/>
      <c r="AC25" s="396"/>
      <c r="AD25" s="396"/>
    </row>
    <row r="26" spans="1:30" s="884" customFormat="1" ht="18" customHeight="1">
      <c r="A26" s="683">
        <v>18</v>
      </c>
      <c r="B26" s="378"/>
      <c r="C26" s="169"/>
      <c r="D26" s="382" t="s">
        <v>1192</v>
      </c>
      <c r="E26" s="1127"/>
      <c r="F26" s="379"/>
      <c r="G26" s="379"/>
      <c r="H26" s="379"/>
      <c r="I26" s="1128">
        <f>J25+K25+L25+M25+N25+O25+P25+Q25</f>
        <v>0</v>
      </c>
      <c r="J26" s="1129">
        <f>SUM(J23:J25)</f>
        <v>0</v>
      </c>
      <c r="K26" s="1129">
        <f aca="true" t="shared" si="3" ref="K26:Q26">SUM(K23:K25)</f>
        <v>0</v>
      </c>
      <c r="L26" s="1129">
        <f t="shared" si="3"/>
        <v>0</v>
      </c>
      <c r="M26" s="1129">
        <f t="shared" si="3"/>
        <v>0</v>
      </c>
      <c r="N26" s="1129">
        <f t="shared" si="3"/>
        <v>0</v>
      </c>
      <c r="O26" s="1129">
        <f t="shared" si="3"/>
        <v>0</v>
      </c>
      <c r="P26" s="1129">
        <f t="shared" si="3"/>
        <v>0</v>
      </c>
      <c r="Q26" s="1130">
        <f t="shared" si="3"/>
        <v>0</v>
      </c>
      <c r="R26" s="1129"/>
      <c r="S26" s="1129"/>
      <c r="T26" s="1129"/>
      <c r="U26" s="1129"/>
      <c r="V26" s="1129"/>
      <c r="W26" s="1129"/>
      <c r="X26" s="1129"/>
      <c r="Y26" s="1129"/>
      <c r="Z26" s="1129"/>
      <c r="AA26" s="1129"/>
      <c r="AB26" s="1129"/>
      <c r="AC26" s="1129"/>
      <c r="AD26" s="1129"/>
    </row>
    <row r="27" spans="1:30" s="873" customFormat="1" ht="24" customHeight="1">
      <c r="A27" s="683">
        <v>19</v>
      </c>
      <c r="B27" s="156">
        <v>2</v>
      </c>
      <c r="C27" s="157"/>
      <c r="D27" s="158" t="s">
        <v>606</v>
      </c>
      <c r="E27" s="1123" t="s">
        <v>26</v>
      </c>
      <c r="F27" s="154">
        <v>299833</v>
      </c>
      <c r="G27" s="154">
        <v>290968</v>
      </c>
      <c r="H27" s="154">
        <v>306355</v>
      </c>
      <c r="I27" s="1125"/>
      <c r="Q27" s="875"/>
      <c r="R27" s="128"/>
      <c r="S27" s="128"/>
      <c r="T27" s="128"/>
      <c r="U27" s="128"/>
      <c r="V27" s="128"/>
      <c r="W27" s="128"/>
      <c r="X27" s="128"/>
      <c r="Y27" s="128"/>
      <c r="Z27" s="128"/>
      <c r="AA27" s="128"/>
      <c r="AB27" s="128"/>
      <c r="AC27" s="128"/>
      <c r="AD27" s="128"/>
    </row>
    <row r="28" spans="1:30" s="873" customFormat="1" ht="15">
      <c r="A28" s="683">
        <v>20</v>
      </c>
      <c r="B28" s="156"/>
      <c r="C28" s="157"/>
      <c r="D28" s="158" t="s">
        <v>605</v>
      </c>
      <c r="I28" s="1125"/>
      <c r="Q28" s="875"/>
      <c r="R28" s="128"/>
      <c r="S28" s="128"/>
      <c r="T28" s="128"/>
      <c r="U28" s="128"/>
      <c r="V28" s="128"/>
      <c r="W28" s="128"/>
      <c r="X28" s="128"/>
      <c r="Y28" s="128"/>
      <c r="Z28" s="128"/>
      <c r="AA28" s="128"/>
      <c r="AB28" s="128"/>
      <c r="AC28" s="128"/>
      <c r="AD28" s="128"/>
    </row>
    <row r="29" spans="1:30" s="859" customFormat="1" ht="15">
      <c r="A29" s="683">
        <v>21</v>
      </c>
      <c r="B29" s="159"/>
      <c r="C29" s="151"/>
      <c r="D29" s="160" t="s">
        <v>603</v>
      </c>
      <c r="I29" s="1125">
        <f>J29+K29+L29+M29+N29+O29+P29+Q29</f>
        <v>301784</v>
      </c>
      <c r="J29" s="128">
        <v>192044</v>
      </c>
      <c r="K29" s="128">
        <v>55754</v>
      </c>
      <c r="L29" s="128">
        <v>53986</v>
      </c>
      <c r="M29" s="128"/>
      <c r="N29" s="128"/>
      <c r="O29" s="128"/>
      <c r="P29" s="128"/>
      <c r="Q29" s="824"/>
      <c r="R29" s="28"/>
      <c r="S29" s="28"/>
      <c r="T29" s="28"/>
      <c r="U29" s="28"/>
      <c r="V29" s="28"/>
      <c r="W29" s="28"/>
      <c r="X29" s="28"/>
      <c r="Y29" s="28"/>
      <c r="Z29" s="28"/>
      <c r="AA29" s="28"/>
      <c r="AB29" s="28"/>
      <c r="AC29" s="28"/>
      <c r="AD29" s="28"/>
    </row>
    <row r="30" spans="1:30" s="859" customFormat="1" ht="15">
      <c r="A30" s="683">
        <v>22</v>
      </c>
      <c r="B30" s="159"/>
      <c r="C30" s="151"/>
      <c r="D30" s="160" t="s">
        <v>1109</v>
      </c>
      <c r="I30" s="1125">
        <f>J30+K30+L30+M30+N30+O30+P30+Q30</f>
        <v>315235</v>
      </c>
      <c r="J30" s="128">
        <v>198944</v>
      </c>
      <c r="K30" s="128">
        <v>57431</v>
      </c>
      <c r="L30" s="128">
        <v>57180</v>
      </c>
      <c r="M30" s="128"/>
      <c r="N30" s="128"/>
      <c r="O30" s="128">
        <v>1680</v>
      </c>
      <c r="P30" s="128"/>
      <c r="Q30" s="824"/>
      <c r="R30" s="28"/>
      <c r="S30" s="28"/>
      <c r="T30" s="28"/>
      <c r="U30" s="28"/>
      <c r="V30" s="28"/>
      <c r="W30" s="28"/>
      <c r="X30" s="28"/>
      <c r="Y30" s="28"/>
      <c r="Z30" s="28"/>
      <c r="AA30" s="28"/>
      <c r="AB30" s="28"/>
      <c r="AC30" s="28"/>
      <c r="AD30" s="28"/>
    </row>
    <row r="31" spans="1:30" s="879" customFormat="1" ht="15">
      <c r="A31" s="683">
        <v>23</v>
      </c>
      <c r="B31" s="375"/>
      <c r="C31" s="376"/>
      <c r="D31" s="377" t="s">
        <v>1200</v>
      </c>
      <c r="E31" s="1126"/>
      <c r="F31" s="30"/>
      <c r="G31" s="30"/>
      <c r="H31" s="30"/>
      <c r="I31" s="1131">
        <f>J31+K31+L31+M31+N31+O31+P31+Q31</f>
        <v>77</v>
      </c>
      <c r="J31" s="396">
        <v>61</v>
      </c>
      <c r="K31" s="396">
        <v>16</v>
      </c>
      <c r="L31" s="396"/>
      <c r="M31" s="396"/>
      <c r="N31" s="396"/>
      <c r="O31" s="396"/>
      <c r="P31" s="396"/>
      <c r="Q31" s="1104"/>
      <c r="R31" s="396"/>
      <c r="S31" s="396"/>
      <c r="T31" s="396"/>
      <c r="U31" s="396"/>
      <c r="V31" s="396"/>
      <c r="W31" s="396"/>
      <c r="X31" s="396"/>
      <c r="Y31" s="396"/>
      <c r="Z31" s="396"/>
      <c r="AA31" s="396"/>
      <c r="AB31" s="396"/>
      <c r="AC31" s="396"/>
      <c r="AD31" s="396"/>
    </row>
    <row r="32" spans="1:30" s="879" customFormat="1" ht="15">
      <c r="A32" s="683">
        <v>24</v>
      </c>
      <c r="B32" s="375"/>
      <c r="C32" s="376"/>
      <c r="D32" s="878" t="s">
        <v>1331</v>
      </c>
      <c r="E32" s="1126"/>
      <c r="F32" s="30"/>
      <c r="G32" s="30"/>
      <c r="H32" s="30"/>
      <c r="I32" s="1131">
        <f>J32+K32+L32+M32+N32+O32+P32+Q32</f>
        <v>11045</v>
      </c>
      <c r="J32" s="396">
        <v>8697</v>
      </c>
      <c r="K32" s="396">
        <v>2348</v>
      </c>
      <c r="L32" s="396"/>
      <c r="M32" s="396"/>
      <c r="N32" s="396"/>
      <c r="O32" s="396"/>
      <c r="P32" s="396"/>
      <c r="Q32" s="1104"/>
      <c r="R32" s="396"/>
      <c r="S32" s="396"/>
      <c r="T32" s="396"/>
      <c r="U32" s="396"/>
      <c r="V32" s="396"/>
      <c r="W32" s="396"/>
      <c r="X32" s="396"/>
      <c r="Y32" s="396"/>
      <c r="Z32" s="396"/>
      <c r="AA32" s="396"/>
      <c r="AB32" s="396"/>
      <c r="AC32" s="396"/>
      <c r="AD32" s="396"/>
    </row>
    <row r="33" spans="1:30" s="884" customFormat="1" ht="18" customHeight="1">
      <c r="A33" s="683">
        <v>26</v>
      </c>
      <c r="B33" s="378"/>
      <c r="C33" s="169"/>
      <c r="D33" s="168" t="s">
        <v>1192</v>
      </c>
      <c r="E33" s="1127"/>
      <c r="F33" s="379"/>
      <c r="G33" s="379"/>
      <c r="H33" s="379"/>
      <c r="I33" s="1128">
        <f>J33+K33+L33+M33+N33+O33+P33+Q33</f>
        <v>326357</v>
      </c>
      <c r="J33" s="1129">
        <f aca="true" t="shared" si="4" ref="J33:Q33">SUM(J30:J32)</f>
        <v>207702</v>
      </c>
      <c r="K33" s="1129">
        <f t="shared" si="4"/>
        <v>59795</v>
      </c>
      <c r="L33" s="1129">
        <f t="shared" si="4"/>
        <v>57180</v>
      </c>
      <c r="M33" s="1129">
        <f t="shared" si="4"/>
        <v>0</v>
      </c>
      <c r="N33" s="1129">
        <f t="shared" si="4"/>
        <v>0</v>
      </c>
      <c r="O33" s="1129">
        <f t="shared" si="4"/>
        <v>1680</v>
      </c>
      <c r="P33" s="1129">
        <f t="shared" si="4"/>
        <v>0</v>
      </c>
      <c r="Q33" s="1130">
        <f t="shared" si="4"/>
        <v>0</v>
      </c>
      <c r="R33" s="1129"/>
      <c r="S33" s="1129"/>
      <c r="T33" s="1129"/>
      <c r="U33" s="1129"/>
      <c r="V33" s="1129"/>
      <c r="W33" s="1129"/>
      <c r="X33" s="1129"/>
      <c r="Y33" s="1129"/>
      <c r="Z33" s="1129"/>
      <c r="AA33" s="1129"/>
      <c r="AB33" s="1129"/>
      <c r="AC33" s="1129"/>
      <c r="AD33" s="1129"/>
    </row>
    <row r="34" spans="1:30" s="859" customFormat="1" ht="31.5" customHeight="1">
      <c r="A34" s="683">
        <v>27</v>
      </c>
      <c r="B34" s="159"/>
      <c r="C34" s="151">
        <v>1</v>
      </c>
      <c r="D34" s="161" t="s">
        <v>238</v>
      </c>
      <c r="E34" s="1123"/>
      <c r="F34" s="154">
        <v>2237</v>
      </c>
      <c r="G34" s="154"/>
      <c r="H34" s="154"/>
      <c r="I34" s="397"/>
      <c r="J34" s="28"/>
      <c r="K34" s="28"/>
      <c r="L34" s="28"/>
      <c r="M34" s="28"/>
      <c r="N34" s="28"/>
      <c r="O34" s="28"/>
      <c r="P34" s="28"/>
      <c r="Q34" s="439"/>
      <c r="R34" s="28"/>
      <c r="S34" s="28"/>
      <c r="T34" s="28"/>
      <c r="U34" s="28"/>
      <c r="V34" s="28"/>
      <c r="W34" s="28"/>
      <c r="X34" s="28"/>
      <c r="Y34" s="28"/>
      <c r="Z34" s="28"/>
      <c r="AA34" s="28"/>
      <c r="AB34" s="28"/>
      <c r="AC34" s="28"/>
      <c r="AD34" s="28"/>
    </row>
    <row r="35" spans="1:30" s="859" customFormat="1" ht="15">
      <c r="A35" s="683">
        <v>28</v>
      </c>
      <c r="B35" s="159"/>
      <c r="C35" s="151"/>
      <c r="D35" s="380" t="s">
        <v>603</v>
      </c>
      <c r="E35" s="1126"/>
      <c r="F35" s="30"/>
      <c r="G35" s="30"/>
      <c r="H35" s="30"/>
      <c r="I35" s="1125">
        <f>J34+K34+L34+M34+N34+O34+P34+Q34</f>
        <v>0</v>
      </c>
      <c r="J35" s="128"/>
      <c r="K35" s="128"/>
      <c r="L35" s="128"/>
      <c r="M35" s="128"/>
      <c r="N35" s="128"/>
      <c r="O35" s="128"/>
      <c r="P35" s="128"/>
      <c r="Q35" s="824"/>
      <c r="R35" s="28"/>
      <c r="S35" s="28"/>
      <c r="T35" s="28"/>
      <c r="U35" s="28"/>
      <c r="V35" s="28"/>
      <c r="W35" s="28"/>
      <c r="X35" s="28"/>
      <c r="Y35" s="28"/>
      <c r="Z35" s="28"/>
      <c r="AA35" s="28"/>
      <c r="AB35" s="28"/>
      <c r="AC35" s="28"/>
      <c r="AD35" s="28"/>
    </row>
    <row r="36" spans="1:30" s="859" customFormat="1" ht="15">
      <c r="A36" s="683">
        <v>29</v>
      </c>
      <c r="B36" s="159"/>
      <c r="C36" s="151"/>
      <c r="D36" s="380" t="s">
        <v>1109</v>
      </c>
      <c r="E36" s="1126"/>
      <c r="F36" s="30"/>
      <c r="G36" s="30"/>
      <c r="H36" s="30"/>
      <c r="I36" s="1125">
        <f>J35+K35+L35+M35+N35+O35+P35+Q35</f>
        <v>0</v>
      </c>
      <c r="J36" s="128"/>
      <c r="K36" s="128"/>
      <c r="L36" s="128"/>
      <c r="M36" s="128"/>
      <c r="N36" s="128"/>
      <c r="O36" s="128"/>
      <c r="P36" s="128"/>
      <c r="Q36" s="824"/>
      <c r="R36" s="28"/>
      <c r="S36" s="28"/>
      <c r="T36" s="28"/>
      <c r="U36" s="28"/>
      <c r="V36" s="28"/>
      <c r="W36" s="28"/>
      <c r="X36" s="28"/>
      <c r="Y36" s="28"/>
      <c r="Z36" s="28"/>
      <c r="AA36" s="28"/>
      <c r="AB36" s="28"/>
      <c r="AC36" s="28"/>
      <c r="AD36" s="28"/>
    </row>
    <row r="37" spans="1:30" s="879" customFormat="1" ht="15">
      <c r="A37" s="683">
        <v>30</v>
      </c>
      <c r="B37" s="375"/>
      <c r="C37" s="376"/>
      <c r="D37" s="381" t="s">
        <v>604</v>
      </c>
      <c r="E37" s="1127"/>
      <c r="F37" s="379"/>
      <c r="G37" s="379"/>
      <c r="H37" s="379"/>
      <c r="I37" s="1131">
        <f>J35+K35+L35+M35+N35+O35+P35+Q35</f>
        <v>0</v>
      </c>
      <c r="J37" s="396"/>
      <c r="K37" s="396"/>
      <c r="L37" s="396"/>
      <c r="M37" s="396"/>
      <c r="N37" s="396"/>
      <c r="O37" s="396"/>
      <c r="P37" s="396"/>
      <c r="Q37" s="1104"/>
      <c r="R37" s="396"/>
      <c r="S37" s="396"/>
      <c r="T37" s="396"/>
      <c r="U37" s="396"/>
      <c r="V37" s="396"/>
      <c r="W37" s="396"/>
      <c r="X37" s="396"/>
      <c r="Y37" s="396"/>
      <c r="Z37" s="396"/>
      <c r="AA37" s="396"/>
      <c r="AB37" s="396"/>
      <c r="AC37" s="396"/>
      <c r="AD37" s="396"/>
    </row>
    <row r="38" spans="1:30" s="884" customFormat="1" ht="18" customHeight="1">
      <c r="A38" s="683">
        <v>31</v>
      </c>
      <c r="B38" s="378"/>
      <c r="C38" s="169"/>
      <c r="D38" s="382" t="s">
        <v>1192</v>
      </c>
      <c r="E38" s="1132"/>
      <c r="F38" s="162"/>
      <c r="G38" s="162"/>
      <c r="H38" s="29"/>
      <c r="I38" s="1128">
        <f>J37+K37+L37+M37+N37+O37+P37+Q37</f>
        <v>0</v>
      </c>
      <c r="J38" s="1129">
        <f>SUM(J35:J37)</f>
        <v>0</v>
      </c>
      <c r="K38" s="1129">
        <f aca="true" t="shared" si="5" ref="K38:Q38">SUM(K35:K37)</f>
        <v>0</v>
      </c>
      <c r="L38" s="1129">
        <f t="shared" si="5"/>
        <v>0</v>
      </c>
      <c r="M38" s="1129">
        <f t="shared" si="5"/>
        <v>0</v>
      </c>
      <c r="N38" s="1129">
        <f t="shared" si="5"/>
        <v>0</v>
      </c>
      <c r="O38" s="1129">
        <f t="shared" si="5"/>
        <v>0</v>
      </c>
      <c r="P38" s="1129">
        <f t="shared" si="5"/>
        <v>0</v>
      </c>
      <c r="Q38" s="1130">
        <f t="shared" si="5"/>
        <v>0</v>
      </c>
      <c r="R38" s="1129"/>
      <c r="S38" s="1129"/>
      <c r="T38" s="1129"/>
      <c r="U38" s="1129"/>
      <c r="V38" s="1129"/>
      <c r="W38" s="1129"/>
      <c r="X38" s="1129"/>
      <c r="Y38" s="1129"/>
      <c r="Z38" s="1129"/>
      <c r="AA38" s="1129"/>
      <c r="AB38" s="1129"/>
      <c r="AC38" s="1129"/>
      <c r="AD38" s="1129"/>
    </row>
    <row r="39" spans="1:30" s="26" customFormat="1" ht="18" customHeight="1">
      <c r="A39" s="683">
        <v>32</v>
      </c>
      <c r="B39" s="163"/>
      <c r="C39" s="164">
        <v>2</v>
      </c>
      <c r="D39" s="165" t="s">
        <v>218</v>
      </c>
      <c r="E39" s="1123"/>
      <c r="F39" s="154">
        <v>1158</v>
      </c>
      <c r="G39" s="154">
        <v>268</v>
      </c>
      <c r="H39" s="154">
        <v>782</v>
      </c>
      <c r="I39" s="1133"/>
      <c r="J39" s="33"/>
      <c r="K39" s="33"/>
      <c r="L39" s="33"/>
      <c r="M39" s="33"/>
      <c r="N39" s="33"/>
      <c r="O39" s="33"/>
      <c r="P39" s="33"/>
      <c r="Q39" s="1134"/>
      <c r="R39" s="1135"/>
      <c r="S39" s="1135"/>
      <c r="T39" s="1135"/>
      <c r="U39" s="1135"/>
      <c r="V39" s="1135"/>
      <c r="W39" s="1135"/>
      <c r="X39" s="1135"/>
      <c r="Y39" s="1135"/>
      <c r="Z39" s="1135"/>
      <c r="AA39" s="1135"/>
      <c r="AB39" s="1135"/>
      <c r="AC39" s="1135"/>
      <c r="AD39" s="1135"/>
    </row>
    <row r="40" spans="1:30" s="859" customFormat="1" ht="15">
      <c r="A40" s="683">
        <v>33</v>
      </c>
      <c r="B40" s="159"/>
      <c r="C40" s="151"/>
      <c r="D40" s="380" t="s">
        <v>603</v>
      </c>
      <c r="I40" s="1125">
        <f>J39+K39+L39+M39+N39+O39+P39+Q39</f>
        <v>0</v>
      </c>
      <c r="J40" s="128"/>
      <c r="K40" s="128"/>
      <c r="L40" s="128"/>
      <c r="M40" s="128"/>
      <c r="N40" s="128"/>
      <c r="O40" s="128"/>
      <c r="P40" s="128"/>
      <c r="Q40" s="824"/>
      <c r="R40" s="28"/>
      <c r="S40" s="28"/>
      <c r="T40" s="28"/>
      <c r="U40" s="28"/>
      <c r="V40" s="28"/>
      <c r="W40" s="28"/>
      <c r="X40" s="28"/>
      <c r="Y40" s="28"/>
      <c r="Z40" s="28"/>
      <c r="AA40" s="28"/>
      <c r="AB40" s="28"/>
      <c r="AC40" s="28"/>
      <c r="AD40" s="28"/>
    </row>
    <row r="41" spans="1:30" s="859" customFormat="1" ht="15">
      <c r="A41" s="683">
        <v>34</v>
      </c>
      <c r="B41" s="159"/>
      <c r="C41" s="151"/>
      <c r="D41" s="380" t="s">
        <v>1109</v>
      </c>
      <c r="I41" s="1125">
        <f>J40+K40+L40+M40+N40+O40+P40+Q40</f>
        <v>0</v>
      </c>
      <c r="J41" s="128"/>
      <c r="K41" s="128"/>
      <c r="L41" s="128"/>
      <c r="M41" s="128"/>
      <c r="N41" s="128"/>
      <c r="O41" s="128"/>
      <c r="P41" s="128"/>
      <c r="Q41" s="824"/>
      <c r="R41" s="28"/>
      <c r="S41" s="28"/>
      <c r="T41" s="28"/>
      <c r="U41" s="28"/>
      <c r="V41" s="28"/>
      <c r="W41" s="28"/>
      <c r="X41" s="28"/>
      <c r="Y41" s="28"/>
      <c r="Z41" s="28"/>
      <c r="AA41" s="28"/>
      <c r="AB41" s="28"/>
      <c r="AC41" s="28"/>
      <c r="AD41" s="28"/>
    </row>
    <row r="42" spans="1:30" s="879" customFormat="1" ht="15">
      <c r="A42" s="683">
        <v>35</v>
      </c>
      <c r="B42" s="375"/>
      <c r="C42" s="376"/>
      <c r="D42" s="381" t="s">
        <v>604</v>
      </c>
      <c r="E42" s="1126"/>
      <c r="F42" s="30"/>
      <c r="G42" s="30"/>
      <c r="H42" s="30"/>
      <c r="I42" s="1131">
        <f>J40+K40+L40+M40+N40+O40+P40+Q40</f>
        <v>0</v>
      </c>
      <c r="J42" s="396"/>
      <c r="K42" s="396"/>
      <c r="L42" s="396"/>
      <c r="M42" s="396"/>
      <c r="N42" s="396"/>
      <c r="O42" s="396"/>
      <c r="P42" s="396"/>
      <c r="Q42" s="1104"/>
      <c r="R42" s="396"/>
      <c r="S42" s="396"/>
      <c r="T42" s="396"/>
      <c r="U42" s="396"/>
      <c r="V42" s="396"/>
      <c r="W42" s="396"/>
      <c r="X42" s="396"/>
      <c r="Y42" s="396"/>
      <c r="Z42" s="396"/>
      <c r="AA42" s="396"/>
      <c r="AB42" s="396"/>
      <c r="AC42" s="396"/>
      <c r="AD42" s="396"/>
    </row>
    <row r="43" spans="1:30" s="884" customFormat="1" ht="18" customHeight="1">
      <c r="A43" s="683">
        <v>36</v>
      </c>
      <c r="B43" s="378"/>
      <c r="C43" s="169"/>
      <c r="D43" s="382" t="s">
        <v>1192</v>
      </c>
      <c r="E43" s="1127"/>
      <c r="F43" s="379"/>
      <c r="G43" s="379"/>
      <c r="H43" s="379"/>
      <c r="I43" s="1128">
        <f>J42+K42+L42+M42+N42+O42+P42+Q42</f>
        <v>0</v>
      </c>
      <c r="J43" s="1129">
        <f>SUM(J40:J42)</f>
        <v>0</v>
      </c>
      <c r="K43" s="1129">
        <f aca="true" t="shared" si="6" ref="K43:Q43">SUM(K40:K42)</f>
        <v>0</v>
      </c>
      <c r="L43" s="1129">
        <f t="shared" si="6"/>
        <v>0</v>
      </c>
      <c r="M43" s="1129">
        <f t="shared" si="6"/>
        <v>0</v>
      </c>
      <c r="N43" s="1129">
        <f t="shared" si="6"/>
        <v>0</v>
      </c>
      <c r="O43" s="1129">
        <f t="shared" si="6"/>
        <v>0</v>
      </c>
      <c r="P43" s="1129">
        <f t="shared" si="6"/>
        <v>0</v>
      </c>
      <c r="Q43" s="1130">
        <f t="shared" si="6"/>
        <v>0</v>
      </c>
      <c r="R43" s="1129"/>
      <c r="S43" s="1129"/>
      <c r="T43" s="1129"/>
      <c r="U43" s="1129"/>
      <c r="V43" s="1129"/>
      <c r="W43" s="1129"/>
      <c r="X43" s="1129"/>
      <c r="Y43" s="1129"/>
      <c r="Z43" s="1129"/>
      <c r="AA43" s="1129"/>
      <c r="AB43" s="1129"/>
      <c r="AC43" s="1129"/>
      <c r="AD43" s="1129"/>
    </row>
    <row r="44" spans="1:30" s="873" customFormat="1" ht="24" customHeight="1">
      <c r="A44" s="683">
        <v>37</v>
      </c>
      <c r="B44" s="156">
        <v>3</v>
      </c>
      <c r="C44" s="157"/>
      <c r="D44" s="158" t="s">
        <v>384</v>
      </c>
      <c r="E44" s="1123" t="s">
        <v>26</v>
      </c>
      <c r="F44" s="154">
        <v>332667</v>
      </c>
      <c r="G44" s="154">
        <v>344902</v>
      </c>
      <c r="H44" s="154">
        <v>347612</v>
      </c>
      <c r="I44" s="1125"/>
      <c r="Q44" s="875"/>
      <c r="R44" s="128"/>
      <c r="S44" s="128"/>
      <c r="T44" s="128"/>
      <c r="U44" s="128"/>
      <c r="V44" s="128"/>
      <c r="W44" s="128"/>
      <c r="X44" s="128"/>
      <c r="Y44" s="128"/>
      <c r="Z44" s="128"/>
      <c r="AA44" s="128"/>
      <c r="AB44" s="128"/>
      <c r="AC44" s="128"/>
      <c r="AD44" s="128"/>
    </row>
    <row r="45" spans="1:30" s="873" customFormat="1" ht="15">
      <c r="A45" s="683">
        <v>38</v>
      </c>
      <c r="B45" s="156"/>
      <c r="C45" s="157"/>
      <c r="D45" s="158" t="s">
        <v>219</v>
      </c>
      <c r="I45" s="1125"/>
      <c r="Q45" s="875"/>
      <c r="R45" s="128"/>
      <c r="S45" s="128"/>
      <c r="T45" s="128"/>
      <c r="U45" s="128"/>
      <c r="V45" s="128"/>
      <c r="W45" s="128"/>
      <c r="X45" s="128"/>
      <c r="Y45" s="128"/>
      <c r="Z45" s="128"/>
      <c r="AA45" s="128"/>
      <c r="AB45" s="128"/>
      <c r="AC45" s="128"/>
      <c r="AD45" s="128"/>
    </row>
    <row r="46" spans="1:30" s="859" customFormat="1" ht="15">
      <c r="A46" s="683">
        <v>39</v>
      </c>
      <c r="B46" s="159"/>
      <c r="C46" s="151"/>
      <c r="D46" s="160" t="s">
        <v>603</v>
      </c>
      <c r="I46" s="1125">
        <f aca="true" t="shared" si="7" ref="I46:I51">J46+K46+L46+M46+N46+O46+P46+Q46</f>
        <v>353737</v>
      </c>
      <c r="J46" s="128">
        <v>229136</v>
      </c>
      <c r="K46" s="128">
        <v>67178</v>
      </c>
      <c r="L46" s="128">
        <v>57423</v>
      </c>
      <c r="M46" s="128"/>
      <c r="N46" s="128"/>
      <c r="O46" s="128"/>
      <c r="P46" s="128"/>
      <c r="Q46" s="824"/>
      <c r="R46" s="28"/>
      <c r="S46" s="28"/>
      <c r="T46" s="28"/>
      <c r="U46" s="28"/>
      <c r="V46" s="28"/>
      <c r="W46" s="28"/>
      <c r="X46" s="28"/>
      <c r="Y46" s="28"/>
      <c r="Z46" s="28"/>
      <c r="AA46" s="28"/>
      <c r="AB46" s="28"/>
      <c r="AC46" s="28"/>
      <c r="AD46" s="28"/>
    </row>
    <row r="47" spans="1:30" s="859" customFormat="1" ht="15">
      <c r="A47" s="683">
        <v>40</v>
      </c>
      <c r="B47" s="159"/>
      <c r="C47" s="151"/>
      <c r="D47" s="160" t="s">
        <v>1109</v>
      </c>
      <c r="I47" s="1125">
        <f t="shared" si="7"/>
        <v>370631</v>
      </c>
      <c r="J47" s="128">
        <v>235546</v>
      </c>
      <c r="K47" s="128">
        <v>69821</v>
      </c>
      <c r="L47" s="128">
        <v>61764</v>
      </c>
      <c r="M47" s="128"/>
      <c r="N47" s="128"/>
      <c r="O47" s="128">
        <v>3500</v>
      </c>
      <c r="P47" s="128"/>
      <c r="Q47" s="824"/>
      <c r="R47" s="28"/>
      <c r="S47" s="28"/>
      <c r="T47" s="28"/>
      <c r="U47" s="28"/>
      <c r="V47" s="28"/>
      <c r="W47" s="28"/>
      <c r="X47" s="28"/>
      <c r="Y47" s="28"/>
      <c r="Z47" s="28"/>
      <c r="AA47" s="28"/>
      <c r="AB47" s="28"/>
      <c r="AC47" s="28"/>
      <c r="AD47" s="28"/>
    </row>
    <row r="48" spans="1:30" s="879" customFormat="1" ht="15">
      <c r="A48" s="683">
        <v>41</v>
      </c>
      <c r="B48" s="375"/>
      <c r="C48" s="376"/>
      <c r="D48" s="377" t="s">
        <v>1200</v>
      </c>
      <c r="E48" s="1126"/>
      <c r="F48" s="30"/>
      <c r="G48" s="30"/>
      <c r="H48" s="30"/>
      <c r="I48" s="1131">
        <f t="shared" si="7"/>
        <v>54</v>
      </c>
      <c r="J48" s="396">
        <v>43</v>
      </c>
      <c r="K48" s="396">
        <v>11</v>
      </c>
      <c r="L48" s="396"/>
      <c r="M48" s="396"/>
      <c r="N48" s="396"/>
      <c r="O48" s="396"/>
      <c r="P48" s="396"/>
      <c r="Q48" s="1104"/>
      <c r="R48" s="396"/>
      <c r="S48" s="396"/>
      <c r="T48" s="396"/>
      <c r="U48" s="396"/>
      <c r="V48" s="396"/>
      <c r="W48" s="396"/>
      <c r="X48" s="396"/>
      <c r="Y48" s="396"/>
      <c r="Z48" s="396"/>
      <c r="AA48" s="396"/>
      <c r="AB48" s="396"/>
      <c r="AC48" s="396"/>
      <c r="AD48" s="396"/>
    </row>
    <row r="49" spans="1:30" s="879" customFormat="1" ht="15">
      <c r="A49" s="683">
        <v>42</v>
      </c>
      <c r="B49" s="375"/>
      <c r="C49" s="376"/>
      <c r="D49" s="878" t="s">
        <v>1265</v>
      </c>
      <c r="E49" s="1126"/>
      <c r="F49" s="30"/>
      <c r="G49" s="30"/>
      <c r="H49" s="30"/>
      <c r="I49" s="1131">
        <f t="shared" si="7"/>
        <v>0</v>
      </c>
      <c r="J49" s="396"/>
      <c r="K49" s="396"/>
      <c r="L49" s="396">
        <v>-500</v>
      </c>
      <c r="M49" s="396"/>
      <c r="N49" s="396"/>
      <c r="O49" s="396">
        <v>500</v>
      </c>
      <c r="P49" s="396"/>
      <c r="Q49" s="1104"/>
      <c r="R49" s="396"/>
      <c r="S49" s="396"/>
      <c r="T49" s="396"/>
      <c r="U49" s="396"/>
      <c r="V49" s="396"/>
      <c r="W49" s="396"/>
      <c r="X49" s="396"/>
      <c r="Y49" s="396"/>
      <c r="Z49" s="396"/>
      <c r="AA49" s="396"/>
      <c r="AB49" s="396"/>
      <c r="AC49" s="396"/>
      <c r="AD49" s="396"/>
    </row>
    <row r="50" spans="1:30" s="879" customFormat="1" ht="15">
      <c r="A50" s="683"/>
      <c r="B50" s="375"/>
      <c r="C50" s="376"/>
      <c r="D50" s="878" t="s">
        <v>1332</v>
      </c>
      <c r="E50" s="1126"/>
      <c r="F50" s="30"/>
      <c r="G50" s="30"/>
      <c r="H50" s="30"/>
      <c r="I50" s="1131">
        <f t="shared" si="7"/>
        <v>5955</v>
      </c>
      <c r="J50" s="396">
        <v>4689</v>
      </c>
      <c r="K50" s="396">
        <v>1266</v>
      </c>
      <c r="L50" s="396"/>
      <c r="M50" s="396"/>
      <c r="N50" s="396"/>
      <c r="O50" s="396"/>
      <c r="P50" s="396"/>
      <c r="Q50" s="1104"/>
      <c r="R50" s="396"/>
      <c r="S50" s="396"/>
      <c r="T50" s="396"/>
      <c r="U50" s="396"/>
      <c r="V50" s="396"/>
      <c r="W50" s="396"/>
      <c r="X50" s="396"/>
      <c r="Y50" s="396"/>
      <c r="Z50" s="396"/>
      <c r="AA50" s="396"/>
      <c r="AB50" s="396"/>
      <c r="AC50" s="396"/>
      <c r="AD50" s="396"/>
    </row>
    <row r="51" spans="1:30" s="884" customFormat="1" ht="15">
      <c r="A51" s="683">
        <v>43</v>
      </c>
      <c r="B51" s="378"/>
      <c r="C51" s="169"/>
      <c r="D51" s="168" t="s">
        <v>1192</v>
      </c>
      <c r="E51" s="1127"/>
      <c r="F51" s="379"/>
      <c r="G51" s="379"/>
      <c r="H51" s="379"/>
      <c r="I51" s="1128">
        <f t="shared" si="7"/>
        <v>376640</v>
      </c>
      <c r="J51" s="1129">
        <f>SUM(J47:J50)</f>
        <v>240278</v>
      </c>
      <c r="K51" s="1129">
        <f aca="true" t="shared" si="8" ref="K51:Q51">SUM(K47:K50)</f>
        <v>71098</v>
      </c>
      <c r="L51" s="1129">
        <f t="shared" si="8"/>
        <v>61264</v>
      </c>
      <c r="M51" s="1129">
        <f t="shared" si="8"/>
        <v>0</v>
      </c>
      <c r="N51" s="1129">
        <f t="shared" si="8"/>
        <v>0</v>
      </c>
      <c r="O51" s="1129">
        <f t="shared" si="8"/>
        <v>4000</v>
      </c>
      <c r="P51" s="1129">
        <f t="shared" si="8"/>
        <v>0</v>
      </c>
      <c r="Q51" s="1130">
        <f t="shared" si="8"/>
        <v>0</v>
      </c>
      <c r="R51" s="1129"/>
      <c r="S51" s="1129"/>
      <c r="T51" s="1129"/>
      <c r="U51" s="1129"/>
      <c r="V51" s="1129"/>
      <c r="W51" s="1129"/>
      <c r="X51" s="1129"/>
      <c r="Y51" s="1129"/>
      <c r="Z51" s="1129"/>
      <c r="AA51" s="1129"/>
      <c r="AB51" s="1129"/>
      <c r="AC51" s="1129"/>
      <c r="AD51" s="1129"/>
    </row>
    <row r="52" spans="1:30" s="859" customFormat="1" ht="31.5" customHeight="1">
      <c r="A52" s="683">
        <v>44</v>
      </c>
      <c r="B52" s="159"/>
      <c r="C52" s="151">
        <v>1</v>
      </c>
      <c r="D52" s="161" t="s">
        <v>238</v>
      </c>
      <c r="E52" s="162"/>
      <c r="F52" s="154">
        <v>556</v>
      </c>
      <c r="G52" s="162"/>
      <c r="H52" s="390"/>
      <c r="I52" s="397"/>
      <c r="J52" s="28"/>
      <c r="K52" s="28"/>
      <c r="L52" s="28"/>
      <c r="M52" s="28"/>
      <c r="N52" s="28"/>
      <c r="O52" s="28"/>
      <c r="P52" s="28"/>
      <c r="Q52" s="439"/>
      <c r="R52" s="28"/>
      <c r="S52" s="28"/>
      <c r="T52" s="28"/>
      <c r="U52" s="28"/>
      <c r="V52" s="28"/>
      <c r="W52" s="28"/>
      <c r="X52" s="28"/>
      <c r="Y52" s="28"/>
      <c r="Z52" s="28"/>
      <c r="AA52" s="28"/>
      <c r="AB52" s="28"/>
      <c r="AC52" s="28"/>
      <c r="AD52" s="28"/>
    </row>
    <row r="53" spans="1:30" s="859" customFormat="1" ht="15">
      <c r="A53" s="683">
        <v>45</v>
      </c>
      <c r="B53" s="159"/>
      <c r="C53" s="151"/>
      <c r="D53" s="380" t="s">
        <v>603</v>
      </c>
      <c r="E53" s="1123"/>
      <c r="F53" s="30"/>
      <c r="G53" s="154"/>
      <c r="H53" s="154"/>
      <c r="I53" s="1125">
        <f>J52+K52+L52+M52+N52+O52+P52+Q52</f>
        <v>0</v>
      </c>
      <c r="J53" s="128"/>
      <c r="K53" s="128"/>
      <c r="L53" s="128"/>
      <c r="M53" s="128"/>
      <c r="N53" s="128"/>
      <c r="O53" s="128"/>
      <c r="P53" s="128"/>
      <c r="Q53" s="824"/>
      <c r="R53" s="28"/>
      <c r="S53" s="28"/>
      <c r="T53" s="28"/>
      <c r="U53" s="28"/>
      <c r="V53" s="28"/>
      <c r="W53" s="28"/>
      <c r="X53" s="28"/>
      <c r="Y53" s="28"/>
      <c r="Z53" s="28"/>
      <c r="AA53" s="28"/>
      <c r="AB53" s="28"/>
      <c r="AC53" s="28"/>
      <c r="AD53" s="28"/>
    </row>
    <row r="54" spans="1:30" s="859" customFormat="1" ht="15">
      <c r="A54" s="683">
        <v>46</v>
      </c>
      <c r="B54" s="159"/>
      <c r="C54" s="151"/>
      <c r="D54" s="380" t="s">
        <v>1109</v>
      </c>
      <c r="E54" s="1123"/>
      <c r="F54" s="30"/>
      <c r="G54" s="154"/>
      <c r="H54" s="154"/>
      <c r="I54" s="1125">
        <f>J53+K53+L53+M53+N53+O53+P53+Q53</f>
        <v>0</v>
      </c>
      <c r="J54" s="128"/>
      <c r="K54" s="128"/>
      <c r="L54" s="128"/>
      <c r="M54" s="128"/>
      <c r="N54" s="128"/>
      <c r="O54" s="128"/>
      <c r="P54" s="128"/>
      <c r="Q54" s="824"/>
      <c r="R54" s="28"/>
      <c r="S54" s="28"/>
      <c r="T54" s="28"/>
      <c r="U54" s="28"/>
      <c r="V54" s="28"/>
      <c r="W54" s="28"/>
      <c r="X54" s="28"/>
      <c r="Y54" s="28"/>
      <c r="Z54" s="28"/>
      <c r="AA54" s="28"/>
      <c r="AB54" s="28"/>
      <c r="AC54" s="28"/>
      <c r="AD54" s="28"/>
    </row>
    <row r="55" spans="1:30" s="879" customFormat="1" ht="15">
      <c r="A55" s="683">
        <v>47</v>
      </c>
      <c r="B55" s="375"/>
      <c r="C55" s="376"/>
      <c r="D55" s="381" t="s">
        <v>604</v>
      </c>
      <c r="E55" s="1126"/>
      <c r="F55" s="379"/>
      <c r="G55" s="30"/>
      <c r="H55" s="30"/>
      <c r="I55" s="1131">
        <f>J53+K53+L53+M53+N53+O53+P53+Q53</f>
        <v>0</v>
      </c>
      <c r="J55" s="396"/>
      <c r="K55" s="396"/>
      <c r="L55" s="396"/>
      <c r="M55" s="396"/>
      <c r="N55" s="396"/>
      <c r="O55" s="396"/>
      <c r="P55" s="396"/>
      <c r="Q55" s="1104"/>
      <c r="R55" s="396"/>
      <c r="S55" s="396"/>
      <c r="T55" s="396"/>
      <c r="U55" s="396"/>
      <c r="V55" s="396"/>
      <c r="W55" s="396"/>
      <c r="X55" s="396"/>
      <c r="Y55" s="396"/>
      <c r="Z55" s="396"/>
      <c r="AA55" s="396"/>
      <c r="AB55" s="396"/>
      <c r="AC55" s="396"/>
      <c r="AD55" s="396"/>
    </row>
    <row r="56" spans="1:30" s="884" customFormat="1" ht="18" customHeight="1">
      <c r="A56" s="683">
        <v>48</v>
      </c>
      <c r="B56" s="378"/>
      <c r="C56" s="169"/>
      <c r="D56" s="382" t="s">
        <v>1192</v>
      </c>
      <c r="E56" s="1127"/>
      <c r="F56" s="162"/>
      <c r="G56" s="379"/>
      <c r="H56" s="379"/>
      <c r="I56" s="1128">
        <f>J55+K55+L55+M55+N55+O55+P55+Q55</f>
        <v>0</v>
      </c>
      <c r="J56" s="1129">
        <f>SUM(J53:J55)</f>
        <v>0</v>
      </c>
      <c r="K56" s="1129">
        <f aca="true" t="shared" si="9" ref="K56:Q56">SUM(K53:K55)</f>
        <v>0</v>
      </c>
      <c r="L56" s="1129">
        <f t="shared" si="9"/>
        <v>0</v>
      </c>
      <c r="M56" s="1129">
        <f t="shared" si="9"/>
        <v>0</v>
      </c>
      <c r="N56" s="1129">
        <f t="shared" si="9"/>
        <v>0</v>
      </c>
      <c r="O56" s="1129">
        <f t="shared" si="9"/>
        <v>0</v>
      </c>
      <c r="P56" s="1129">
        <f t="shared" si="9"/>
        <v>0</v>
      </c>
      <c r="Q56" s="1130">
        <f t="shared" si="9"/>
        <v>0</v>
      </c>
      <c r="R56" s="1129"/>
      <c r="S56" s="1129"/>
      <c r="T56" s="1129"/>
      <c r="U56" s="1129"/>
      <c r="V56" s="1129"/>
      <c r="W56" s="1129"/>
      <c r="X56" s="1129"/>
      <c r="Y56" s="1129"/>
      <c r="Z56" s="1129"/>
      <c r="AA56" s="1129"/>
      <c r="AB56" s="1129"/>
      <c r="AC56" s="1129"/>
      <c r="AD56" s="1129"/>
    </row>
    <row r="57" spans="1:30" s="869" customFormat="1" ht="18" customHeight="1">
      <c r="A57" s="683">
        <v>49</v>
      </c>
      <c r="B57" s="156"/>
      <c r="C57" s="157">
        <v>2</v>
      </c>
      <c r="D57" s="391" t="s">
        <v>218</v>
      </c>
      <c r="E57" s="1136"/>
      <c r="F57" s="154">
        <v>2146</v>
      </c>
      <c r="G57" s="166"/>
      <c r="H57" s="154"/>
      <c r="I57" s="1128"/>
      <c r="J57" s="128"/>
      <c r="K57" s="128"/>
      <c r="L57" s="128"/>
      <c r="M57" s="128"/>
      <c r="N57" s="128"/>
      <c r="O57" s="128"/>
      <c r="P57" s="128"/>
      <c r="Q57" s="824"/>
      <c r="R57" s="1120"/>
      <c r="S57" s="1120"/>
      <c r="T57" s="1120"/>
      <c r="U57" s="1120"/>
      <c r="V57" s="1120"/>
      <c r="W57" s="1120"/>
      <c r="X57" s="1120"/>
      <c r="Y57" s="1120"/>
      <c r="Z57" s="1120"/>
      <c r="AA57" s="1120"/>
      <c r="AB57" s="1120"/>
      <c r="AC57" s="1120"/>
      <c r="AD57" s="1120"/>
    </row>
    <row r="58" spans="1:30" s="859" customFormat="1" ht="15">
      <c r="A58" s="683">
        <v>50</v>
      </c>
      <c r="B58" s="159"/>
      <c r="C58" s="151"/>
      <c r="D58" s="380" t="s">
        <v>603</v>
      </c>
      <c r="E58" s="1123"/>
      <c r="G58" s="154"/>
      <c r="H58" s="154"/>
      <c r="I58" s="1125">
        <f>J57+K57+L57+M57+N57+O57+P57+Q57</f>
        <v>0</v>
      </c>
      <c r="J58" s="128"/>
      <c r="K58" s="128"/>
      <c r="L58" s="128"/>
      <c r="M58" s="128"/>
      <c r="N58" s="128"/>
      <c r="O58" s="128"/>
      <c r="P58" s="128"/>
      <c r="Q58" s="824"/>
      <c r="R58" s="28"/>
      <c r="S58" s="28"/>
      <c r="T58" s="28"/>
      <c r="U58" s="28"/>
      <c r="V58" s="28"/>
      <c r="W58" s="28"/>
      <c r="X58" s="28"/>
      <c r="Y58" s="28"/>
      <c r="Z58" s="28"/>
      <c r="AA58" s="28"/>
      <c r="AB58" s="28"/>
      <c r="AC58" s="28"/>
      <c r="AD58" s="28"/>
    </row>
    <row r="59" spans="1:30" s="859" customFormat="1" ht="15">
      <c r="A59" s="683">
        <v>51</v>
      </c>
      <c r="B59" s="159"/>
      <c r="C59" s="151"/>
      <c r="D59" s="380" t="s">
        <v>1109</v>
      </c>
      <c r="E59" s="1123"/>
      <c r="G59" s="154"/>
      <c r="H59" s="154"/>
      <c r="I59" s="1125">
        <f>J58+K58+L58+M58+N58+O58+P58+Q58</f>
        <v>0</v>
      </c>
      <c r="J59" s="128"/>
      <c r="K59" s="128"/>
      <c r="L59" s="128"/>
      <c r="M59" s="128"/>
      <c r="N59" s="128"/>
      <c r="O59" s="128"/>
      <c r="P59" s="128"/>
      <c r="Q59" s="824"/>
      <c r="R59" s="28"/>
      <c r="S59" s="28"/>
      <c r="T59" s="28"/>
      <c r="U59" s="28"/>
      <c r="V59" s="28"/>
      <c r="W59" s="28"/>
      <c r="X59" s="28"/>
      <c r="Y59" s="28"/>
      <c r="Z59" s="28"/>
      <c r="AA59" s="28"/>
      <c r="AB59" s="28"/>
      <c r="AC59" s="28"/>
      <c r="AD59" s="28"/>
    </row>
    <row r="60" spans="1:30" s="879" customFormat="1" ht="15">
      <c r="A60" s="683">
        <v>52</v>
      </c>
      <c r="B60" s="375"/>
      <c r="C60" s="376"/>
      <c r="D60" s="381" t="s">
        <v>604</v>
      </c>
      <c r="E60" s="1126"/>
      <c r="F60" s="30"/>
      <c r="G60" s="30"/>
      <c r="H60" s="30"/>
      <c r="I60" s="1131">
        <f>J58+K58+L58+M58+N58+O58+P58+Q58</f>
        <v>0</v>
      </c>
      <c r="J60" s="396"/>
      <c r="K60" s="396"/>
      <c r="L60" s="396"/>
      <c r="M60" s="396"/>
      <c r="N60" s="396"/>
      <c r="O60" s="396"/>
      <c r="P60" s="396"/>
      <c r="Q60" s="1104"/>
      <c r="R60" s="396"/>
      <c r="S60" s="396"/>
      <c r="T60" s="396"/>
      <c r="U60" s="396"/>
      <c r="V60" s="396"/>
      <c r="W60" s="396"/>
      <c r="X60" s="396"/>
      <c r="Y60" s="396"/>
      <c r="Z60" s="396"/>
      <c r="AA60" s="396"/>
      <c r="AB60" s="396"/>
      <c r="AC60" s="396"/>
      <c r="AD60" s="396"/>
    </row>
    <row r="61" spans="1:30" s="884" customFormat="1" ht="18" customHeight="1">
      <c r="A61" s="683">
        <v>53</v>
      </c>
      <c r="B61" s="378"/>
      <c r="C61" s="169"/>
      <c r="D61" s="382" t="s">
        <v>1192</v>
      </c>
      <c r="E61" s="1127"/>
      <c r="F61" s="379"/>
      <c r="G61" s="379"/>
      <c r="H61" s="379"/>
      <c r="I61" s="1128">
        <f>J60+K60+L60+M60+N60+O60+P60+Q60</f>
        <v>0</v>
      </c>
      <c r="J61" s="1129">
        <f>SUM(J58:J60)</f>
        <v>0</v>
      </c>
      <c r="K61" s="1129">
        <f aca="true" t="shared" si="10" ref="K61:Q61">SUM(K58:K60)</f>
        <v>0</v>
      </c>
      <c r="L61" s="1129">
        <f t="shared" si="10"/>
        <v>0</v>
      </c>
      <c r="M61" s="1129">
        <f t="shared" si="10"/>
        <v>0</v>
      </c>
      <c r="N61" s="1129">
        <f t="shared" si="10"/>
        <v>0</v>
      </c>
      <c r="O61" s="1129">
        <f t="shared" si="10"/>
        <v>0</v>
      </c>
      <c r="P61" s="1129">
        <f t="shared" si="10"/>
        <v>0</v>
      </c>
      <c r="Q61" s="1130">
        <f t="shared" si="10"/>
        <v>0</v>
      </c>
      <c r="R61" s="1129"/>
      <c r="S61" s="1129"/>
      <c r="T61" s="1129"/>
      <c r="U61" s="1129"/>
      <c r="V61" s="1129"/>
      <c r="W61" s="1129"/>
      <c r="X61" s="1129"/>
      <c r="Y61" s="1129"/>
      <c r="Z61" s="1129"/>
      <c r="AA61" s="1129"/>
      <c r="AB61" s="1129"/>
      <c r="AC61" s="1129"/>
      <c r="AD61" s="1129"/>
    </row>
    <row r="62" spans="1:30" s="873" customFormat="1" ht="24" customHeight="1">
      <c r="A62" s="683">
        <v>54</v>
      </c>
      <c r="B62" s="156">
        <v>4</v>
      </c>
      <c r="C62" s="157"/>
      <c r="D62" s="158" t="s">
        <v>385</v>
      </c>
      <c r="E62" s="1123" t="s">
        <v>26</v>
      </c>
      <c r="F62" s="154">
        <v>235464</v>
      </c>
      <c r="G62" s="154">
        <v>255649</v>
      </c>
      <c r="H62" s="154">
        <v>247974</v>
      </c>
      <c r="I62" s="1125"/>
      <c r="Q62" s="875"/>
      <c r="R62" s="128"/>
      <c r="S62" s="128"/>
      <c r="T62" s="128"/>
      <c r="U62" s="128"/>
      <c r="V62" s="128"/>
      <c r="W62" s="128"/>
      <c r="X62" s="128"/>
      <c r="Y62" s="128"/>
      <c r="Z62" s="128"/>
      <c r="AA62" s="128"/>
      <c r="AB62" s="128"/>
      <c r="AC62" s="128"/>
      <c r="AD62" s="128"/>
    </row>
    <row r="63" spans="1:30" s="873" customFormat="1" ht="15">
      <c r="A63" s="683">
        <v>55</v>
      </c>
      <c r="B63" s="156"/>
      <c r="C63" s="157"/>
      <c r="D63" s="158" t="s">
        <v>220</v>
      </c>
      <c r="I63" s="1125"/>
      <c r="Q63" s="875"/>
      <c r="R63" s="128"/>
      <c r="S63" s="128"/>
      <c r="T63" s="128"/>
      <c r="U63" s="128"/>
      <c r="V63" s="128"/>
      <c r="W63" s="128"/>
      <c r="X63" s="128"/>
      <c r="Y63" s="128"/>
      <c r="Z63" s="128"/>
      <c r="AA63" s="128"/>
      <c r="AB63" s="128"/>
      <c r="AC63" s="128"/>
      <c r="AD63" s="128"/>
    </row>
    <row r="64" spans="1:30" s="859" customFormat="1" ht="15">
      <c r="A64" s="683">
        <v>56</v>
      </c>
      <c r="B64" s="159"/>
      <c r="C64" s="151"/>
      <c r="D64" s="160" t="s">
        <v>603</v>
      </c>
      <c r="I64" s="1125">
        <f aca="true" t="shared" si="11" ref="I64:I69">J64+K64+L64+M64+N64+O64+P64+Q64</f>
        <v>262901</v>
      </c>
      <c r="J64" s="128">
        <v>168464</v>
      </c>
      <c r="K64" s="128">
        <v>48570</v>
      </c>
      <c r="L64" s="128">
        <v>45867</v>
      </c>
      <c r="M64" s="128"/>
      <c r="N64" s="128"/>
      <c r="O64" s="128"/>
      <c r="P64" s="128"/>
      <c r="Q64" s="824"/>
      <c r="R64" s="28"/>
      <c r="S64" s="28"/>
      <c r="T64" s="28"/>
      <c r="U64" s="28"/>
      <c r="V64" s="28"/>
      <c r="W64" s="28"/>
      <c r="X64" s="28"/>
      <c r="Y64" s="28"/>
      <c r="Z64" s="28"/>
      <c r="AA64" s="28"/>
      <c r="AB64" s="28"/>
      <c r="AC64" s="28"/>
      <c r="AD64" s="28"/>
    </row>
    <row r="65" spans="1:30" s="859" customFormat="1" ht="15">
      <c r="A65" s="683">
        <v>57</v>
      </c>
      <c r="B65" s="159"/>
      <c r="C65" s="151"/>
      <c r="D65" s="160" t="s">
        <v>1109</v>
      </c>
      <c r="I65" s="1125">
        <f t="shared" si="11"/>
        <v>292748</v>
      </c>
      <c r="J65" s="128">
        <v>175008</v>
      </c>
      <c r="K65" s="128">
        <v>50623</v>
      </c>
      <c r="L65" s="128">
        <v>50857</v>
      </c>
      <c r="M65" s="128"/>
      <c r="N65" s="128"/>
      <c r="O65" s="128">
        <v>16060</v>
      </c>
      <c r="P65" s="128">
        <v>200</v>
      </c>
      <c r="Q65" s="824"/>
      <c r="R65" s="28"/>
      <c r="S65" s="28"/>
      <c r="T65" s="28"/>
      <c r="U65" s="28"/>
      <c r="V65" s="28"/>
      <c r="W65" s="28"/>
      <c r="X65" s="28"/>
      <c r="Y65" s="28"/>
      <c r="Z65" s="28"/>
      <c r="AA65" s="28"/>
      <c r="AB65" s="28"/>
      <c r="AC65" s="28"/>
      <c r="AD65" s="28"/>
    </row>
    <row r="66" spans="1:30" s="879" customFormat="1" ht="15">
      <c r="A66" s="683">
        <v>58</v>
      </c>
      <c r="B66" s="375"/>
      <c r="C66" s="376"/>
      <c r="D66" s="377" t="s">
        <v>1201</v>
      </c>
      <c r="E66" s="1126"/>
      <c r="F66" s="30"/>
      <c r="G66" s="30"/>
      <c r="H66" s="30"/>
      <c r="I66" s="1131">
        <f t="shared" si="11"/>
        <v>68</v>
      </c>
      <c r="J66" s="396">
        <v>54</v>
      </c>
      <c r="K66" s="396">
        <v>14</v>
      </c>
      <c r="L66" s="396"/>
      <c r="M66" s="396"/>
      <c r="N66" s="396"/>
      <c r="O66" s="396"/>
      <c r="P66" s="396"/>
      <c r="Q66" s="1104"/>
      <c r="R66" s="396"/>
      <c r="S66" s="396"/>
      <c r="T66" s="396"/>
      <c r="U66" s="396"/>
      <c r="V66" s="396"/>
      <c r="W66" s="396"/>
      <c r="X66" s="396"/>
      <c r="Y66" s="396"/>
      <c r="Z66" s="396"/>
      <c r="AA66" s="396"/>
      <c r="AB66" s="396"/>
      <c r="AC66" s="396"/>
      <c r="AD66" s="396"/>
    </row>
    <row r="67" spans="1:30" s="879" customFormat="1" ht="15">
      <c r="A67" s="683">
        <v>59</v>
      </c>
      <c r="B67" s="375"/>
      <c r="C67" s="376"/>
      <c r="D67" s="878" t="s">
        <v>1275</v>
      </c>
      <c r="E67" s="1126"/>
      <c r="F67" s="30"/>
      <c r="G67" s="30"/>
      <c r="H67" s="30"/>
      <c r="I67" s="1131">
        <f t="shared" si="11"/>
        <v>8</v>
      </c>
      <c r="J67" s="396">
        <v>1500</v>
      </c>
      <c r="K67" s="396">
        <v>500</v>
      </c>
      <c r="L67" s="396">
        <v>8</v>
      </c>
      <c r="M67" s="396"/>
      <c r="N67" s="396"/>
      <c r="O67" s="396">
        <v>-2000</v>
      </c>
      <c r="P67" s="396"/>
      <c r="Q67" s="1104"/>
      <c r="R67" s="396"/>
      <c r="S67" s="396"/>
      <c r="T67" s="396"/>
      <c r="U67" s="396"/>
      <c r="V67" s="396"/>
      <c r="W67" s="396"/>
      <c r="X67" s="396"/>
      <c r="Y67" s="396"/>
      <c r="Z67" s="396"/>
      <c r="AA67" s="396"/>
      <c r="AB67" s="396"/>
      <c r="AC67" s="396"/>
      <c r="AD67" s="396"/>
    </row>
    <row r="68" spans="1:30" s="879" customFormat="1" ht="15">
      <c r="A68" s="683"/>
      <c r="B68" s="375"/>
      <c r="C68" s="376"/>
      <c r="D68" s="878" t="s">
        <v>1331</v>
      </c>
      <c r="E68" s="1126"/>
      <c r="F68" s="30"/>
      <c r="G68" s="30"/>
      <c r="H68" s="30"/>
      <c r="I68" s="1131">
        <f t="shared" si="11"/>
        <v>8777</v>
      </c>
      <c r="J68" s="396">
        <v>6911</v>
      </c>
      <c r="K68" s="396">
        <v>1866</v>
      </c>
      <c r="L68" s="396"/>
      <c r="M68" s="396"/>
      <c r="N68" s="396"/>
      <c r="O68" s="396"/>
      <c r="P68" s="396"/>
      <c r="Q68" s="1104"/>
      <c r="R68" s="396"/>
      <c r="S68" s="396"/>
      <c r="T68" s="396"/>
      <c r="U68" s="396"/>
      <c r="V68" s="396"/>
      <c r="W68" s="396"/>
      <c r="X68" s="396"/>
      <c r="Y68" s="396"/>
      <c r="Z68" s="396"/>
      <c r="AA68" s="396"/>
      <c r="AB68" s="396"/>
      <c r="AC68" s="396"/>
      <c r="AD68" s="396"/>
    </row>
    <row r="69" spans="1:30" s="884" customFormat="1" ht="18" customHeight="1">
      <c r="A69" s="683">
        <v>60</v>
      </c>
      <c r="B69" s="378"/>
      <c r="C69" s="169"/>
      <c r="D69" s="168" t="s">
        <v>1192</v>
      </c>
      <c r="E69" s="1127"/>
      <c r="F69" s="379"/>
      <c r="G69" s="379"/>
      <c r="H69" s="379"/>
      <c r="I69" s="1128">
        <f t="shared" si="11"/>
        <v>301601</v>
      </c>
      <c r="J69" s="1129">
        <f>SUM(J65:J68)</f>
        <v>183473</v>
      </c>
      <c r="K69" s="1129">
        <f aca="true" t="shared" si="12" ref="K69:Q69">SUM(K65:K68)</f>
        <v>53003</v>
      </c>
      <c r="L69" s="1129">
        <f t="shared" si="12"/>
        <v>50865</v>
      </c>
      <c r="M69" s="1129">
        <f t="shared" si="12"/>
        <v>0</v>
      </c>
      <c r="N69" s="1129">
        <f t="shared" si="12"/>
        <v>0</v>
      </c>
      <c r="O69" s="1129">
        <f t="shared" si="12"/>
        <v>14060</v>
      </c>
      <c r="P69" s="1129">
        <f t="shared" si="12"/>
        <v>200</v>
      </c>
      <c r="Q69" s="1130">
        <f t="shared" si="12"/>
        <v>0</v>
      </c>
      <c r="R69" s="1129"/>
      <c r="S69" s="1129"/>
      <c r="T69" s="1129"/>
      <c r="U69" s="1129"/>
      <c r="V69" s="1129"/>
      <c r="W69" s="1129"/>
      <c r="X69" s="1129"/>
      <c r="Y69" s="1129"/>
      <c r="Z69" s="1129"/>
      <c r="AA69" s="1129"/>
      <c r="AB69" s="1129"/>
      <c r="AC69" s="1129"/>
      <c r="AD69" s="1129"/>
    </row>
    <row r="70" spans="1:30" s="859" customFormat="1" ht="31.5" customHeight="1">
      <c r="A70" s="683">
        <v>61</v>
      </c>
      <c r="B70" s="163"/>
      <c r="C70" s="164">
        <v>1</v>
      </c>
      <c r="D70" s="161" t="s">
        <v>238</v>
      </c>
      <c r="E70" s="162"/>
      <c r="F70" s="154">
        <v>613</v>
      </c>
      <c r="G70" s="162"/>
      <c r="H70" s="390"/>
      <c r="I70" s="397"/>
      <c r="J70" s="28"/>
      <c r="K70" s="28"/>
      <c r="L70" s="28"/>
      <c r="M70" s="28"/>
      <c r="N70" s="28"/>
      <c r="O70" s="28"/>
      <c r="P70" s="28"/>
      <c r="Q70" s="439"/>
      <c r="R70" s="28"/>
      <c r="S70" s="28"/>
      <c r="T70" s="28"/>
      <c r="U70" s="28"/>
      <c r="V70" s="28"/>
      <c r="W70" s="28"/>
      <c r="X70" s="28"/>
      <c r="Y70" s="28"/>
      <c r="Z70" s="28"/>
      <c r="AA70" s="28"/>
      <c r="AB70" s="28"/>
      <c r="AC70" s="28"/>
      <c r="AD70" s="28"/>
    </row>
    <row r="71" spans="1:30" s="859" customFormat="1" ht="15">
      <c r="A71" s="683">
        <v>62</v>
      </c>
      <c r="B71" s="159"/>
      <c r="C71" s="151"/>
      <c r="D71" s="380" t="s">
        <v>603</v>
      </c>
      <c r="E71" s="1123"/>
      <c r="F71" s="30"/>
      <c r="G71" s="154"/>
      <c r="H71" s="154"/>
      <c r="I71" s="1125">
        <f>J70+K70+L70+M70+N70+O70+P70+Q70</f>
        <v>0</v>
      </c>
      <c r="J71" s="128"/>
      <c r="K71" s="128"/>
      <c r="L71" s="128"/>
      <c r="M71" s="128"/>
      <c r="N71" s="128"/>
      <c r="O71" s="128"/>
      <c r="P71" s="128"/>
      <c r="Q71" s="824"/>
      <c r="R71" s="28"/>
      <c r="S71" s="28"/>
      <c r="T71" s="28"/>
      <c r="U71" s="28"/>
      <c r="V71" s="28"/>
      <c r="W71" s="28"/>
      <c r="X71" s="28"/>
      <c r="Y71" s="28"/>
      <c r="Z71" s="28"/>
      <c r="AA71" s="28"/>
      <c r="AB71" s="28"/>
      <c r="AC71" s="28"/>
      <c r="AD71" s="28"/>
    </row>
    <row r="72" spans="1:30" s="859" customFormat="1" ht="15">
      <c r="A72" s="683">
        <v>63</v>
      </c>
      <c r="B72" s="159"/>
      <c r="C72" s="151"/>
      <c r="D72" s="380" t="s">
        <v>1109</v>
      </c>
      <c r="E72" s="1123"/>
      <c r="F72" s="30"/>
      <c r="G72" s="154"/>
      <c r="H72" s="154"/>
      <c r="I72" s="1125">
        <f>J71+K71+L71+M71+N71+O71+P71+Q71</f>
        <v>0</v>
      </c>
      <c r="J72" s="128"/>
      <c r="K72" s="128"/>
      <c r="L72" s="128"/>
      <c r="M72" s="128"/>
      <c r="N72" s="128"/>
      <c r="O72" s="128"/>
      <c r="P72" s="128"/>
      <c r="Q72" s="824"/>
      <c r="R72" s="28"/>
      <c r="S72" s="28"/>
      <c r="T72" s="28"/>
      <c r="U72" s="28"/>
      <c r="V72" s="28"/>
      <c r="W72" s="28"/>
      <c r="X72" s="28"/>
      <c r="Y72" s="28"/>
      <c r="Z72" s="28"/>
      <c r="AA72" s="28"/>
      <c r="AB72" s="28"/>
      <c r="AC72" s="28"/>
      <c r="AD72" s="28"/>
    </row>
    <row r="73" spans="1:30" s="879" customFormat="1" ht="15">
      <c r="A73" s="683">
        <v>64</v>
      </c>
      <c r="B73" s="375"/>
      <c r="C73" s="376"/>
      <c r="D73" s="381" t="s">
        <v>604</v>
      </c>
      <c r="E73" s="1126"/>
      <c r="F73" s="379"/>
      <c r="G73" s="30"/>
      <c r="H73" s="30"/>
      <c r="I73" s="1131">
        <f>J71+K71+L71+M71+N71+O71+P71+Q71</f>
        <v>0</v>
      </c>
      <c r="J73" s="396"/>
      <c r="K73" s="396"/>
      <c r="L73" s="396"/>
      <c r="M73" s="396"/>
      <c r="N73" s="396"/>
      <c r="O73" s="396"/>
      <c r="P73" s="396"/>
      <c r="Q73" s="1104"/>
      <c r="R73" s="396"/>
      <c r="S73" s="396"/>
      <c r="T73" s="396"/>
      <c r="U73" s="396"/>
      <c r="V73" s="396"/>
      <c r="W73" s="396"/>
      <c r="X73" s="396"/>
      <c r="Y73" s="396"/>
      <c r="Z73" s="396"/>
      <c r="AA73" s="396"/>
      <c r="AB73" s="396"/>
      <c r="AC73" s="396"/>
      <c r="AD73" s="396"/>
    </row>
    <row r="74" spans="1:30" s="884" customFormat="1" ht="18" customHeight="1">
      <c r="A74" s="683">
        <v>65</v>
      </c>
      <c r="B74" s="378"/>
      <c r="C74" s="169"/>
      <c r="D74" s="382" t="s">
        <v>1192</v>
      </c>
      <c r="E74" s="1127"/>
      <c r="F74" s="162"/>
      <c r="G74" s="379"/>
      <c r="H74" s="379"/>
      <c r="I74" s="1128">
        <f>J73+K73+L73+M73+N73+O73+P73+Q73</f>
        <v>0</v>
      </c>
      <c r="J74" s="1129">
        <f>SUM(J71:J73)</f>
        <v>0</v>
      </c>
      <c r="K74" s="1129">
        <f aca="true" t="shared" si="13" ref="K74:Q74">SUM(K71:K73)</f>
        <v>0</v>
      </c>
      <c r="L74" s="1129">
        <f t="shared" si="13"/>
        <v>0</v>
      </c>
      <c r="M74" s="1129">
        <f t="shared" si="13"/>
        <v>0</v>
      </c>
      <c r="N74" s="1129">
        <f t="shared" si="13"/>
        <v>0</v>
      </c>
      <c r="O74" s="1129">
        <f t="shared" si="13"/>
        <v>0</v>
      </c>
      <c r="P74" s="1129">
        <f t="shared" si="13"/>
        <v>0</v>
      </c>
      <c r="Q74" s="1130">
        <f t="shared" si="13"/>
        <v>0</v>
      </c>
      <c r="R74" s="1129"/>
      <c r="S74" s="1129"/>
      <c r="T74" s="1129"/>
      <c r="U74" s="1129"/>
      <c r="V74" s="1129"/>
      <c r="W74" s="1129"/>
      <c r="X74" s="1129"/>
      <c r="Y74" s="1129"/>
      <c r="Z74" s="1129"/>
      <c r="AA74" s="1129"/>
      <c r="AB74" s="1129"/>
      <c r="AC74" s="1129"/>
      <c r="AD74" s="1129"/>
    </row>
    <row r="75" spans="1:30" s="869" customFormat="1" ht="18" customHeight="1">
      <c r="A75" s="683">
        <v>66</v>
      </c>
      <c r="B75" s="156"/>
      <c r="C75" s="157">
        <v>2</v>
      </c>
      <c r="D75" s="391" t="s">
        <v>218</v>
      </c>
      <c r="E75" s="1136"/>
      <c r="F75" s="154">
        <v>1421</v>
      </c>
      <c r="G75" s="166"/>
      <c r="H75" s="154"/>
      <c r="I75" s="1128"/>
      <c r="J75" s="128"/>
      <c r="K75" s="128"/>
      <c r="L75" s="128"/>
      <c r="M75" s="128"/>
      <c r="N75" s="128"/>
      <c r="O75" s="128"/>
      <c r="P75" s="128"/>
      <c r="Q75" s="824"/>
      <c r="R75" s="1120"/>
      <c r="S75" s="1120"/>
      <c r="T75" s="1120"/>
      <c r="U75" s="1120"/>
      <c r="V75" s="1120"/>
      <c r="W75" s="1120"/>
      <c r="X75" s="1120"/>
      <c r="Y75" s="1120"/>
      <c r="Z75" s="1120"/>
      <c r="AA75" s="1120"/>
      <c r="AB75" s="1120"/>
      <c r="AC75" s="1120"/>
      <c r="AD75" s="1120"/>
    </row>
    <row r="76" spans="1:30" s="859" customFormat="1" ht="15">
      <c r="A76" s="683">
        <v>67</v>
      </c>
      <c r="B76" s="159"/>
      <c r="C76" s="151"/>
      <c r="D76" s="380" t="s">
        <v>603</v>
      </c>
      <c r="E76" s="1123"/>
      <c r="G76" s="154"/>
      <c r="H76" s="154"/>
      <c r="I76" s="1125">
        <f>J75+K75+L75+M75+N75+O75+P75+Q75</f>
        <v>0</v>
      </c>
      <c r="J76" s="128"/>
      <c r="K76" s="128"/>
      <c r="L76" s="128"/>
      <c r="M76" s="128"/>
      <c r="N76" s="128"/>
      <c r="O76" s="128"/>
      <c r="P76" s="128"/>
      <c r="Q76" s="824"/>
      <c r="R76" s="28"/>
      <c r="S76" s="28"/>
      <c r="T76" s="28"/>
      <c r="U76" s="28"/>
      <c r="V76" s="28"/>
      <c r="W76" s="28"/>
      <c r="X76" s="28"/>
      <c r="Y76" s="28"/>
      <c r="Z76" s="28"/>
      <c r="AA76" s="28"/>
      <c r="AB76" s="28"/>
      <c r="AC76" s="28"/>
      <c r="AD76" s="28"/>
    </row>
    <row r="77" spans="1:30" s="859" customFormat="1" ht="15">
      <c r="A77" s="683">
        <v>68</v>
      </c>
      <c r="B77" s="159"/>
      <c r="C77" s="151"/>
      <c r="D77" s="380" t="s">
        <v>1109</v>
      </c>
      <c r="E77" s="1123"/>
      <c r="G77" s="154"/>
      <c r="H77" s="154"/>
      <c r="I77" s="1125">
        <f>J76+K76+L76+M76+N76+O76+P76+Q76</f>
        <v>0</v>
      </c>
      <c r="J77" s="128"/>
      <c r="K77" s="128"/>
      <c r="L77" s="128"/>
      <c r="M77" s="128"/>
      <c r="N77" s="128"/>
      <c r="O77" s="128"/>
      <c r="P77" s="128"/>
      <c r="Q77" s="824"/>
      <c r="R77" s="28"/>
      <c r="S77" s="28"/>
      <c r="T77" s="28"/>
      <c r="U77" s="28"/>
      <c r="V77" s="28"/>
      <c r="W77" s="28"/>
      <c r="X77" s="28"/>
      <c r="Y77" s="28"/>
      <c r="Z77" s="28"/>
      <c r="AA77" s="28"/>
      <c r="AB77" s="28"/>
      <c r="AC77" s="28"/>
      <c r="AD77" s="28"/>
    </row>
    <row r="78" spans="1:30" s="879" customFormat="1" ht="15">
      <c r="A78" s="683">
        <v>69</v>
      </c>
      <c r="B78" s="375"/>
      <c r="C78" s="376"/>
      <c r="D78" s="381" t="s">
        <v>604</v>
      </c>
      <c r="E78" s="1126"/>
      <c r="F78" s="30"/>
      <c r="G78" s="30"/>
      <c r="H78" s="30"/>
      <c r="I78" s="1131">
        <f>J76+K76+L76+M76+N76+O76+P76+Q76</f>
        <v>0</v>
      </c>
      <c r="J78" s="396"/>
      <c r="K78" s="396"/>
      <c r="L78" s="396"/>
      <c r="M78" s="396"/>
      <c r="N78" s="396"/>
      <c r="O78" s="396"/>
      <c r="P78" s="396"/>
      <c r="Q78" s="1104"/>
      <c r="R78" s="396"/>
      <c r="S78" s="396"/>
      <c r="T78" s="396"/>
      <c r="U78" s="396"/>
      <c r="V78" s="396"/>
      <c r="W78" s="396"/>
      <c r="X78" s="396"/>
      <c r="Y78" s="396"/>
      <c r="Z78" s="396"/>
      <c r="AA78" s="396"/>
      <c r="AB78" s="396"/>
      <c r="AC78" s="396"/>
      <c r="AD78" s="396"/>
    </row>
    <row r="79" spans="1:30" s="884" customFormat="1" ht="18" customHeight="1">
      <c r="A79" s="683">
        <v>70</v>
      </c>
      <c r="B79" s="378"/>
      <c r="C79" s="169"/>
      <c r="D79" s="382" t="s">
        <v>1192</v>
      </c>
      <c r="E79" s="1127"/>
      <c r="F79" s="379"/>
      <c r="G79" s="379"/>
      <c r="H79" s="379"/>
      <c r="I79" s="1128">
        <f>J78+K78+L78+M78+N78+O78+P78+Q78</f>
        <v>0</v>
      </c>
      <c r="J79" s="1129">
        <f>SUM(J76:J78)</f>
        <v>0</v>
      </c>
      <c r="K79" s="1129">
        <f aca="true" t="shared" si="14" ref="K79:Q79">SUM(K76:K78)</f>
        <v>0</v>
      </c>
      <c r="L79" s="1129">
        <f t="shared" si="14"/>
        <v>0</v>
      </c>
      <c r="M79" s="1129">
        <f t="shared" si="14"/>
        <v>0</v>
      </c>
      <c r="N79" s="1129">
        <f t="shared" si="14"/>
        <v>0</v>
      </c>
      <c r="O79" s="1129">
        <f t="shared" si="14"/>
        <v>0</v>
      </c>
      <c r="P79" s="1129">
        <f t="shared" si="14"/>
        <v>0</v>
      </c>
      <c r="Q79" s="1130">
        <f t="shared" si="14"/>
        <v>0</v>
      </c>
      <c r="R79" s="1129"/>
      <c r="S79" s="1129"/>
      <c r="T79" s="1129"/>
      <c r="U79" s="1129"/>
      <c r="V79" s="1129"/>
      <c r="W79" s="1129"/>
      <c r="X79" s="1129"/>
      <c r="Y79" s="1129"/>
      <c r="Z79" s="1129"/>
      <c r="AA79" s="1129"/>
      <c r="AB79" s="1129"/>
      <c r="AC79" s="1129"/>
      <c r="AD79" s="1129"/>
    </row>
    <row r="80" spans="1:30" s="873" customFormat="1" ht="24" customHeight="1">
      <c r="A80" s="683">
        <v>71</v>
      </c>
      <c r="B80" s="156">
        <v>5</v>
      </c>
      <c r="C80" s="157"/>
      <c r="D80" s="158" t="s">
        <v>386</v>
      </c>
      <c r="E80" s="1123" t="s">
        <v>26</v>
      </c>
      <c r="F80" s="154">
        <v>289945</v>
      </c>
      <c r="G80" s="154">
        <v>272389</v>
      </c>
      <c r="H80" s="154">
        <v>296806</v>
      </c>
      <c r="I80" s="1125"/>
      <c r="M80" s="128"/>
      <c r="N80" s="128"/>
      <c r="O80" s="128"/>
      <c r="P80" s="128"/>
      <c r="Q80" s="824"/>
      <c r="R80" s="128"/>
      <c r="S80" s="128"/>
      <c r="T80" s="128"/>
      <c r="U80" s="128"/>
      <c r="V80" s="128"/>
      <c r="W80" s="128"/>
      <c r="X80" s="128"/>
      <c r="Y80" s="128"/>
      <c r="Z80" s="128"/>
      <c r="AA80" s="128"/>
      <c r="AB80" s="128"/>
      <c r="AC80" s="128"/>
      <c r="AD80" s="128"/>
    </row>
    <row r="81" spans="1:30" s="873" customFormat="1" ht="15">
      <c r="A81" s="683">
        <v>72</v>
      </c>
      <c r="B81" s="156"/>
      <c r="C81" s="157"/>
      <c r="D81" s="158" t="s">
        <v>221</v>
      </c>
      <c r="I81" s="1125"/>
      <c r="M81" s="128"/>
      <c r="N81" s="128"/>
      <c r="O81" s="128"/>
      <c r="P81" s="128"/>
      <c r="Q81" s="824"/>
      <c r="R81" s="128"/>
      <c r="S81" s="128"/>
      <c r="T81" s="128"/>
      <c r="U81" s="128"/>
      <c r="V81" s="128"/>
      <c r="W81" s="128"/>
      <c r="X81" s="128"/>
      <c r="Y81" s="128"/>
      <c r="Z81" s="128"/>
      <c r="AA81" s="128"/>
      <c r="AB81" s="128"/>
      <c r="AC81" s="128"/>
      <c r="AD81" s="128"/>
    </row>
    <row r="82" spans="1:30" s="859" customFormat="1" ht="15">
      <c r="A82" s="683">
        <v>73</v>
      </c>
      <c r="B82" s="159"/>
      <c r="C82" s="151"/>
      <c r="D82" s="160" t="s">
        <v>603</v>
      </c>
      <c r="I82" s="1125">
        <f aca="true" t="shared" si="15" ref="I82:I88">J82+K82+L82+M82+N82+O82+P82+Q82</f>
        <v>279887</v>
      </c>
      <c r="J82" s="128">
        <v>167873</v>
      </c>
      <c r="K82" s="128">
        <v>48458</v>
      </c>
      <c r="L82" s="128">
        <v>63556</v>
      </c>
      <c r="M82" s="128"/>
      <c r="N82" s="128"/>
      <c r="O82" s="128"/>
      <c r="P82" s="128"/>
      <c r="Q82" s="824"/>
      <c r="R82" s="28"/>
      <c r="S82" s="28"/>
      <c r="T82" s="28"/>
      <c r="U82" s="28"/>
      <c r="V82" s="28"/>
      <c r="W82" s="28"/>
      <c r="X82" s="28"/>
      <c r="Y82" s="28"/>
      <c r="Z82" s="28"/>
      <c r="AA82" s="28"/>
      <c r="AB82" s="28"/>
      <c r="AC82" s="28"/>
      <c r="AD82" s="28"/>
    </row>
    <row r="83" spans="1:30" s="859" customFormat="1" ht="15">
      <c r="A83" s="683">
        <v>74</v>
      </c>
      <c r="B83" s="159"/>
      <c r="C83" s="151"/>
      <c r="D83" s="160" t="s">
        <v>1109</v>
      </c>
      <c r="I83" s="1125">
        <f t="shared" si="15"/>
        <v>302309</v>
      </c>
      <c r="J83" s="128">
        <v>175901</v>
      </c>
      <c r="K83" s="128">
        <v>52218</v>
      </c>
      <c r="L83" s="128">
        <v>71286</v>
      </c>
      <c r="M83" s="128"/>
      <c r="N83" s="128"/>
      <c r="O83" s="128">
        <v>2904</v>
      </c>
      <c r="P83" s="128"/>
      <c r="Q83" s="824"/>
      <c r="R83" s="28"/>
      <c r="S83" s="28"/>
      <c r="T83" s="28"/>
      <c r="U83" s="28"/>
      <c r="V83" s="28"/>
      <c r="W83" s="28"/>
      <c r="X83" s="28"/>
      <c r="Y83" s="28"/>
      <c r="Z83" s="28"/>
      <c r="AA83" s="28"/>
      <c r="AB83" s="28"/>
      <c r="AC83" s="28"/>
      <c r="AD83" s="28"/>
    </row>
    <row r="84" spans="1:30" s="879" customFormat="1" ht="15">
      <c r="A84" s="683">
        <v>75</v>
      </c>
      <c r="B84" s="375"/>
      <c r="C84" s="376"/>
      <c r="D84" s="377" t="s">
        <v>1200</v>
      </c>
      <c r="E84" s="1126"/>
      <c r="F84" s="30"/>
      <c r="G84" s="30"/>
      <c r="H84" s="30"/>
      <c r="I84" s="1131">
        <f t="shared" si="15"/>
        <v>87</v>
      </c>
      <c r="J84" s="396">
        <v>69</v>
      </c>
      <c r="K84" s="396">
        <v>18</v>
      </c>
      <c r="L84" s="396"/>
      <c r="M84" s="396"/>
      <c r="N84" s="396"/>
      <c r="O84" s="396"/>
      <c r="P84" s="396"/>
      <c r="Q84" s="1104"/>
      <c r="R84" s="396"/>
      <c r="S84" s="396"/>
      <c r="T84" s="396"/>
      <c r="U84" s="396"/>
      <c r="V84" s="396"/>
      <c r="W84" s="396"/>
      <c r="X84" s="396"/>
      <c r="Y84" s="396"/>
      <c r="Z84" s="396"/>
      <c r="AA84" s="396"/>
      <c r="AB84" s="396"/>
      <c r="AC84" s="396"/>
      <c r="AD84" s="396"/>
    </row>
    <row r="85" spans="1:30" s="879" customFormat="1" ht="15">
      <c r="A85" s="683">
        <v>76</v>
      </c>
      <c r="B85" s="375"/>
      <c r="C85" s="376"/>
      <c r="D85" s="878" t="s">
        <v>1265</v>
      </c>
      <c r="E85" s="1126"/>
      <c r="F85" s="30"/>
      <c r="G85" s="30"/>
      <c r="H85" s="30"/>
      <c r="I85" s="1131">
        <f t="shared" si="15"/>
        <v>0</v>
      </c>
      <c r="J85" s="396"/>
      <c r="K85" s="396"/>
      <c r="L85" s="396">
        <v>-2460</v>
      </c>
      <c r="M85" s="396"/>
      <c r="N85" s="396"/>
      <c r="O85" s="396">
        <v>2460</v>
      </c>
      <c r="P85" s="396"/>
      <c r="Q85" s="1104"/>
      <c r="R85" s="396"/>
      <c r="S85" s="396"/>
      <c r="T85" s="396"/>
      <c r="U85" s="396"/>
      <c r="V85" s="396"/>
      <c r="W85" s="396"/>
      <c r="X85" s="396"/>
      <c r="Y85" s="396"/>
      <c r="Z85" s="396"/>
      <c r="AA85" s="396"/>
      <c r="AB85" s="396"/>
      <c r="AC85" s="396"/>
      <c r="AD85" s="396"/>
    </row>
    <row r="86" spans="1:30" s="879" customFormat="1" ht="15">
      <c r="A86" s="683">
        <v>77</v>
      </c>
      <c r="B86" s="375"/>
      <c r="C86" s="376"/>
      <c r="D86" s="878" t="s">
        <v>1331</v>
      </c>
      <c r="E86" s="1126"/>
      <c r="F86" s="30"/>
      <c r="G86" s="30"/>
      <c r="H86" s="30"/>
      <c r="I86" s="1131">
        <f t="shared" si="15"/>
        <v>8070</v>
      </c>
      <c r="J86" s="396">
        <v>6355</v>
      </c>
      <c r="K86" s="396">
        <v>1715</v>
      </c>
      <c r="L86" s="396"/>
      <c r="M86" s="396"/>
      <c r="N86" s="396"/>
      <c r="O86" s="396"/>
      <c r="P86" s="396"/>
      <c r="Q86" s="1104"/>
      <c r="R86" s="396"/>
      <c r="S86" s="396"/>
      <c r="T86" s="396"/>
      <c r="U86" s="396"/>
      <c r="V86" s="396"/>
      <c r="W86" s="396"/>
      <c r="X86" s="396"/>
      <c r="Y86" s="396"/>
      <c r="Z86" s="396"/>
      <c r="AA86" s="396"/>
      <c r="AB86" s="396"/>
      <c r="AC86" s="396"/>
      <c r="AD86" s="396"/>
    </row>
    <row r="87" spans="1:30" s="879" customFormat="1" ht="15">
      <c r="A87" s="683"/>
      <c r="B87" s="375"/>
      <c r="C87" s="376"/>
      <c r="D87" s="878" t="s">
        <v>1358</v>
      </c>
      <c r="E87" s="1126"/>
      <c r="F87" s="30"/>
      <c r="G87" s="30"/>
      <c r="H87" s="30"/>
      <c r="I87" s="1131">
        <f t="shared" si="15"/>
        <v>70</v>
      </c>
      <c r="J87" s="396"/>
      <c r="K87" s="396"/>
      <c r="L87" s="396">
        <v>70</v>
      </c>
      <c r="M87" s="396"/>
      <c r="N87" s="396"/>
      <c r="O87" s="396"/>
      <c r="P87" s="396"/>
      <c r="Q87" s="1104"/>
      <c r="R87" s="396"/>
      <c r="S87" s="396"/>
      <c r="T87" s="396"/>
      <c r="U87" s="396"/>
      <c r="V87" s="396"/>
      <c r="W87" s="396"/>
      <c r="X87" s="396"/>
      <c r="Y87" s="396"/>
      <c r="Z87" s="396"/>
      <c r="AA87" s="396"/>
      <c r="AB87" s="396"/>
      <c r="AC87" s="396"/>
      <c r="AD87" s="396"/>
    </row>
    <row r="88" spans="1:30" s="884" customFormat="1" ht="18" customHeight="1">
      <c r="A88" s="683">
        <v>78</v>
      </c>
      <c r="B88" s="378"/>
      <c r="C88" s="169"/>
      <c r="D88" s="168" t="s">
        <v>1192</v>
      </c>
      <c r="E88" s="1127"/>
      <c r="F88" s="379"/>
      <c r="G88" s="379"/>
      <c r="H88" s="379"/>
      <c r="I88" s="1128">
        <f t="shared" si="15"/>
        <v>310536</v>
      </c>
      <c r="J88" s="1129">
        <f>SUM(J83:J87)</f>
        <v>182325</v>
      </c>
      <c r="K88" s="1129">
        <f aca="true" t="shared" si="16" ref="K88:Q88">SUM(K83:K87)</f>
        <v>53951</v>
      </c>
      <c r="L88" s="1129">
        <f t="shared" si="16"/>
        <v>68896</v>
      </c>
      <c r="M88" s="1129">
        <f t="shared" si="16"/>
        <v>0</v>
      </c>
      <c r="N88" s="1129">
        <f t="shared" si="16"/>
        <v>0</v>
      </c>
      <c r="O88" s="1129">
        <f t="shared" si="16"/>
        <v>5364</v>
      </c>
      <c r="P88" s="1129">
        <f t="shared" si="16"/>
        <v>0</v>
      </c>
      <c r="Q88" s="1130">
        <f t="shared" si="16"/>
        <v>0</v>
      </c>
      <c r="R88" s="1129"/>
      <c r="S88" s="1129"/>
      <c r="T88" s="1129"/>
      <c r="U88" s="1129"/>
      <c r="V88" s="1129"/>
      <c r="W88" s="1129"/>
      <c r="X88" s="1129"/>
      <c r="Y88" s="1129"/>
      <c r="Z88" s="1129"/>
      <c r="AA88" s="1129"/>
      <c r="AB88" s="1129"/>
      <c r="AC88" s="1129"/>
      <c r="AD88" s="1129"/>
    </row>
    <row r="89" spans="1:30" s="859" customFormat="1" ht="31.5" customHeight="1">
      <c r="A89" s="683">
        <v>79</v>
      </c>
      <c r="B89" s="159"/>
      <c r="C89" s="151">
        <v>1</v>
      </c>
      <c r="D89" s="161" t="s">
        <v>238</v>
      </c>
      <c r="E89" s="162"/>
      <c r="F89" s="154">
        <v>542</v>
      </c>
      <c r="G89" s="162"/>
      <c r="H89" s="390"/>
      <c r="I89" s="1128"/>
      <c r="J89" s="28"/>
      <c r="K89" s="28"/>
      <c r="L89" s="28"/>
      <c r="M89" s="28"/>
      <c r="N89" s="28"/>
      <c r="O89" s="28"/>
      <c r="P89" s="28"/>
      <c r="Q89" s="439"/>
      <c r="R89" s="28"/>
      <c r="S89" s="28"/>
      <c r="T89" s="28"/>
      <c r="U89" s="28"/>
      <c r="V89" s="28"/>
      <c r="W89" s="28"/>
      <c r="X89" s="28"/>
      <c r="Y89" s="28"/>
      <c r="Z89" s="28"/>
      <c r="AA89" s="28"/>
      <c r="AB89" s="28"/>
      <c r="AC89" s="28"/>
      <c r="AD89" s="28"/>
    </row>
    <row r="90" spans="1:30" s="859" customFormat="1" ht="15">
      <c r="A90" s="683">
        <v>80</v>
      </c>
      <c r="B90" s="159"/>
      <c r="C90" s="151"/>
      <c r="D90" s="380" t="s">
        <v>603</v>
      </c>
      <c r="E90" s="1123"/>
      <c r="F90" s="30"/>
      <c r="G90" s="154"/>
      <c r="H90" s="154"/>
      <c r="I90" s="1125">
        <f>J90+K90+L90+M90+N90+O90+P90+Q90</f>
        <v>0</v>
      </c>
      <c r="J90" s="128"/>
      <c r="K90" s="128"/>
      <c r="L90" s="128"/>
      <c r="M90" s="128"/>
      <c r="N90" s="128"/>
      <c r="O90" s="128"/>
      <c r="P90" s="128"/>
      <c r="Q90" s="824"/>
      <c r="R90" s="28"/>
      <c r="S90" s="28"/>
      <c r="T90" s="28"/>
      <c r="U90" s="28"/>
      <c r="V90" s="28"/>
      <c r="W90" s="28"/>
      <c r="X90" s="28"/>
      <c r="Y90" s="28"/>
      <c r="Z90" s="28"/>
      <c r="AA90" s="28"/>
      <c r="AB90" s="28"/>
      <c r="AC90" s="28"/>
      <c r="AD90" s="28"/>
    </row>
    <row r="91" spans="1:30" s="859" customFormat="1" ht="15">
      <c r="A91" s="683">
        <v>81</v>
      </c>
      <c r="B91" s="159"/>
      <c r="C91" s="151"/>
      <c r="D91" s="380" t="s">
        <v>1109</v>
      </c>
      <c r="E91" s="1123"/>
      <c r="F91" s="30"/>
      <c r="G91" s="154"/>
      <c r="H91" s="154"/>
      <c r="I91" s="1125">
        <f>J91+K91+L91+M91+N91+O91+P91+Q91</f>
        <v>0</v>
      </c>
      <c r="J91" s="128"/>
      <c r="K91" s="128"/>
      <c r="L91" s="128"/>
      <c r="M91" s="128"/>
      <c r="N91" s="128"/>
      <c r="O91" s="128"/>
      <c r="P91" s="128"/>
      <c r="Q91" s="824"/>
      <c r="R91" s="28"/>
      <c r="S91" s="28"/>
      <c r="T91" s="28"/>
      <c r="U91" s="28"/>
      <c r="V91" s="28"/>
      <c r="W91" s="28"/>
      <c r="X91" s="28"/>
      <c r="Y91" s="28"/>
      <c r="Z91" s="28"/>
      <c r="AA91" s="28"/>
      <c r="AB91" s="28"/>
      <c r="AC91" s="28"/>
      <c r="AD91" s="28"/>
    </row>
    <row r="92" spans="1:30" s="879" customFormat="1" ht="15">
      <c r="A92" s="683">
        <v>82</v>
      </c>
      <c r="B92" s="375"/>
      <c r="C92" s="376"/>
      <c r="D92" s="381" t="s">
        <v>604</v>
      </c>
      <c r="E92" s="1126"/>
      <c r="F92" s="379"/>
      <c r="G92" s="30"/>
      <c r="H92" s="30"/>
      <c r="I92" s="1131">
        <f>J92+K92+L92+M92+N92+O92+P92+Q92</f>
        <v>0</v>
      </c>
      <c r="J92" s="396"/>
      <c r="K92" s="396"/>
      <c r="L92" s="396"/>
      <c r="M92" s="396"/>
      <c r="N92" s="396"/>
      <c r="O92" s="396"/>
      <c r="P92" s="396"/>
      <c r="Q92" s="1104"/>
      <c r="R92" s="396"/>
      <c r="S92" s="396"/>
      <c r="T92" s="396"/>
      <c r="U92" s="396"/>
      <c r="V92" s="396"/>
      <c r="W92" s="396"/>
      <c r="X92" s="396"/>
      <c r="Y92" s="396"/>
      <c r="Z92" s="396"/>
      <c r="AA92" s="396"/>
      <c r="AB92" s="396"/>
      <c r="AC92" s="396"/>
      <c r="AD92" s="396"/>
    </row>
    <row r="93" spans="1:30" s="884" customFormat="1" ht="18" customHeight="1">
      <c r="A93" s="683">
        <v>83</v>
      </c>
      <c r="B93" s="378"/>
      <c r="C93" s="169"/>
      <c r="D93" s="382" t="s">
        <v>1192</v>
      </c>
      <c r="E93" s="1127"/>
      <c r="F93" s="162"/>
      <c r="G93" s="379"/>
      <c r="H93" s="379"/>
      <c r="I93" s="1128">
        <f>J92+K92+L92+M92+N92+O92+P92+Q92</f>
        <v>0</v>
      </c>
      <c r="J93" s="1129">
        <f>SUM(J90:J92)</f>
        <v>0</v>
      </c>
      <c r="K93" s="1129">
        <f aca="true" t="shared" si="17" ref="K93:Q93">SUM(K90:K92)</f>
        <v>0</v>
      </c>
      <c r="L93" s="1129">
        <f t="shared" si="17"/>
        <v>0</v>
      </c>
      <c r="M93" s="1129">
        <f t="shared" si="17"/>
        <v>0</v>
      </c>
      <c r="N93" s="1129">
        <f t="shared" si="17"/>
        <v>0</v>
      </c>
      <c r="O93" s="1129">
        <f t="shared" si="17"/>
        <v>0</v>
      </c>
      <c r="P93" s="1129">
        <f t="shared" si="17"/>
        <v>0</v>
      </c>
      <c r="Q93" s="1130">
        <f t="shared" si="17"/>
        <v>0</v>
      </c>
      <c r="R93" s="1129"/>
      <c r="S93" s="1129"/>
      <c r="T93" s="1129"/>
      <c r="U93" s="1129"/>
      <c r="V93" s="1129"/>
      <c r="W93" s="1129"/>
      <c r="X93" s="1129"/>
      <c r="Y93" s="1129"/>
      <c r="Z93" s="1129"/>
      <c r="AA93" s="1129"/>
      <c r="AB93" s="1129"/>
      <c r="AC93" s="1129"/>
      <c r="AD93" s="1129"/>
    </row>
    <row r="94" spans="1:30" s="869" customFormat="1" ht="18" customHeight="1">
      <c r="A94" s="683">
        <v>84</v>
      </c>
      <c r="B94" s="156"/>
      <c r="C94" s="157">
        <v>2</v>
      </c>
      <c r="D94" s="391" t="s">
        <v>218</v>
      </c>
      <c r="E94" s="1136"/>
      <c r="F94" s="154">
        <v>866</v>
      </c>
      <c r="G94" s="166"/>
      <c r="H94" s="154"/>
      <c r="I94" s="1128"/>
      <c r="J94" s="128"/>
      <c r="K94" s="128"/>
      <c r="L94" s="128"/>
      <c r="M94" s="128"/>
      <c r="N94" s="128"/>
      <c r="O94" s="128"/>
      <c r="P94" s="128"/>
      <c r="Q94" s="824"/>
      <c r="R94" s="1120"/>
      <c r="S94" s="1120"/>
      <c r="T94" s="1120"/>
      <c r="U94" s="1120"/>
      <c r="V94" s="1120"/>
      <c r="W94" s="1120"/>
      <c r="X94" s="1120"/>
      <c r="Y94" s="1120"/>
      <c r="Z94" s="1120"/>
      <c r="AA94" s="1120"/>
      <c r="AB94" s="1120"/>
      <c r="AC94" s="1120"/>
      <c r="AD94" s="1120"/>
    </row>
    <row r="95" spans="1:30" s="859" customFormat="1" ht="15">
      <c r="A95" s="683">
        <v>85</v>
      </c>
      <c r="B95" s="159"/>
      <c r="C95" s="151"/>
      <c r="D95" s="380" t="s">
        <v>603</v>
      </c>
      <c r="E95" s="1123"/>
      <c r="G95" s="154"/>
      <c r="H95" s="154"/>
      <c r="I95" s="1125">
        <f>J94+K94+L94+M94+N94+O94+P94+Q94</f>
        <v>0</v>
      </c>
      <c r="J95" s="128"/>
      <c r="K95" s="128"/>
      <c r="L95" s="128"/>
      <c r="M95" s="128"/>
      <c r="N95" s="128"/>
      <c r="O95" s="128"/>
      <c r="P95" s="128"/>
      <c r="Q95" s="824"/>
      <c r="R95" s="28"/>
      <c r="S95" s="28"/>
      <c r="T95" s="28"/>
      <c r="U95" s="28"/>
      <c r="V95" s="28"/>
      <c r="W95" s="28"/>
      <c r="X95" s="28"/>
      <c r="Y95" s="28"/>
      <c r="Z95" s="28"/>
      <c r="AA95" s="28"/>
      <c r="AB95" s="28"/>
      <c r="AC95" s="28"/>
      <c r="AD95" s="28"/>
    </row>
    <row r="96" spans="1:30" s="859" customFormat="1" ht="15">
      <c r="A96" s="683">
        <v>86</v>
      </c>
      <c r="B96" s="159"/>
      <c r="C96" s="151"/>
      <c r="D96" s="380" t="s">
        <v>1109</v>
      </c>
      <c r="E96" s="1123"/>
      <c r="G96" s="154"/>
      <c r="H96" s="154"/>
      <c r="I96" s="1125">
        <f>J95+K95+L95+M95+N95+O95+P95+Q95</f>
        <v>0</v>
      </c>
      <c r="J96" s="128"/>
      <c r="K96" s="128"/>
      <c r="L96" s="128"/>
      <c r="M96" s="128"/>
      <c r="N96" s="128"/>
      <c r="O96" s="128"/>
      <c r="P96" s="128"/>
      <c r="Q96" s="824"/>
      <c r="R96" s="28"/>
      <c r="S96" s="28"/>
      <c r="T96" s="28"/>
      <c r="U96" s="28"/>
      <c r="V96" s="28"/>
      <c r="W96" s="28"/>
      <c r="X96" s="28"/>
      <c r="Y96" s="28"/>
      <c r="Z96" s="28"/>
      <c r="AA96" s="28"/>
      <c r="AB96" s="28"/>
      <c r="AC96" s="28"/>
      <c r="AD96" s="28"/>
    </row>
    <row r="97" spans="1:30" s="879" customFormat="1" ht="15">
      <c r="A97" s="683">
        <v>87</v>
      </c>
      <c r="B97" s="375"/>
      <c r="C97" s="376"/>
      <c r="D97" s="381" t="s">
        <v>604</v>
      </c>
      <c r="E97" s="1126"/>
      <c r="F97" s="30"/>
      <c r="G97" s="30"/>
      <c r="H97" s="30"/>
      <c r="I97" s="1131">
        <f>J95+K95+L95+M95+N95+O95+P95+Q95</f>
        <v>0</v>
      </c>
      <c r="J97" s="396"/>
      <c r="K97" s="396"/>
      <c r="L97" s="396"/>
      <c r="M97" s="396"/>
      <c r="N97" s="396"/>
      <c r="O97" s="396"/>
      <c r="P97" s="396"/>
      <c r="Q97" s="1104"/>
      <c r="R97" s="396"/>
      <c r="S97" s="396"/>
      <c r="T97" s="396"/>
      <c r="U97" s="396"/>
      <c r="V97" s="396"/>
      <c r="W97" s="396"/>
      <c r="X97" s="396"/>
      <c r="Y97" s="396"/>
      <c r="Z97" s="396"/>
      <c r="AA97" s="396"/>
      <c r="AB97" s="396"/>
      <c r="AC97" s="396"/>
      <c r="AD97" s="396"/>
    </row>
    <row r="98" spans="1:30" s="884" customFormat="1" ht="18" customHeight="1">
      <c r="A98" s="683">
        <v>88</v>
      </c>
      <c r="B98" s="378"/>
      <c r="C98" s="169"/>
      <c r="D98" s="382" t="s">
        <v>1192</v>
      </c>
      <c r="E98" s="1127"/>
      <c r="F98" s="379"/>
      <c r="G98" s="379"/>
      <c r="H98" s="379"/>
      <c r="I98" s="1128">
        <f>J97+K97+L97+M97+N97+O97+P97+Q97</f>
        <v>0</v>
      </c>
      <c r="J98" s="1129">
        <f>SUM(J95:J97)</f>
        <v>0</v>
      </c>
      <c r="K98" s="1129">
        <f aca="true" t="shared" si="18" ref="K98:Q98">SUM(K95:K97)</f>
        <v>0</v>
      </c>
      <c r="L98" s="1129">
        <f t="shared" si="18"/>
        <v>0</v>
      </c>
      <c r="M98" s="1129">
        <f t="shared" si="18"/>
        <v>0</v>
      </c>
      <c r="N98" s="1129">
        <f t="shared" si="18"/>
        <v>0</v>
      </c>
      <c r="O98" s="1129">
        <f t="shared" si="18"/>
        <v>0</v>
      </c>
      <c r="P98" s="1129">
        <f t="shared" si="18"/>
        <v>0</v>
      </c>
      <c r="Q98" s="1130">
        <f t="shared" si="18"/>
        <v>0</v>
      </c>
      <c r="R98" s="1129"/>
      <c r="S98" s="1129"/>
      <c r="T98" s="1129"/>
      <c r="U98" s="1129"/>
      <c r="V98" s="1129"/>
      <c r="W98" s="1129"/>
      <c r="X98" s="1129"/>
      <c r="Y98" s="1129"/>
      <c r="Z98" s="1129"/>
      <c r="AA98" s="1129"/>
      <c r="AB98" s="1129"/>
      <c r="AC98" s="1129"/>
      <c r="AD98" s="1129"/>
    </row>
    <row r="99" spans="1:30" s="873" customFormat="1" ht="24" customHeight="1">
      <c r="A99" s="683">
        <v>89</v>
      </c>
      <c r="B99" s="156">
        <v>6</v>
      </c>
      <c r="C99" s="157"/>
      <c r="D99" s="158" t="s">
        <v>387</v>
      </c>
      <c r="E99" s="1123" t="s">
        <v>26</v>
      </c>
      <c r="F99" s="154">
        <v>116855</v>
      </c>
      <c r="G99" s="154">
        <v>136414</v>
      </c>
      <c r="H99" s="154">
        <v>124554</v>
      </c>
      <c r="I99" s="1125"/>
      <c r="M99" s="128"/>
      <c r="N99" s="128"/>
      <c r="O99" s="128"/>
      <c r="P99" s="128"/>
      <c r="Q99" s="824"/>
      <c r="R99" s="128"/>
      <c r="S99" s="128"/>
      <c r="T99" s="128"/>
      <c r="U99" s="128"/>
      <c r="V99" s="128"/>
      <c r="W99" s="128"/>
      <c r="X99" s="128"/>
      <c r="Y99" s="128"/>
      <c r="Z99" s="128"/>
      <c r="AA99" s="128"/>
      <c r="AB99" s="128"/>
      <c r="AC99" s="128"/>
      <c r="AD99" s="128"/>
    </row>
    <row r="100" spans="1:30" s="873" customFormat="1" ht="15">
      <c r="A100" s="683">
        <v>90</v>
      </c>
      <c r="B100" s="156"/>
      <c r="C100" s="157"/>
      <c r="D100" s="158" t="s">
        <v>222</v>
      </c>
      <c r="I100" s="1125"/>
      <c r="M100" s="128"/>
      <c r="N100" s="128"/>
      <c r="O100" s="128"/>
      <c r="P100" s="128"/>
      <c r="Q100" s="824"/>
      <c r="R100" s="128"/>
      <c r="S100" s="128"/>
      <c r="T100" s="128"/>
      <c r="U100" s="128"/>
      <c r="V100" s="128"/>
      <c r="W100" s="128"/>
      <c r="X100" s="128"/>
      <c r="Y100" s="128"/>
      <c r="Z100" s="128"/>
      <c r="AA100" s="128"/>
      <c r="AB100" s="128"/>
      <c r="AC100" s="128"/>
      <c r="AD100" s="128"/>
    </row>
    <row r="101" spans="1:30" s="859" customFormat="1" ht="15">
      <c r="A101" s="683">
        <v>91</v>
      </c>
      <c r="B101" s="159"/>
      <c r="C101" s="151"/>
      <c r="D101" s="160" t="s">
        <v>603</v>
      </c>
      <c r="I101" s="1125">
        <f>J101+K101+L101+M101+N101+O101+P101+Q101</f>
        <v>136038</v>
      </c>
      <c r="J101" s="128">
        <v>87619</v>
      </c>
      <c r="K101" s="128">
        <v>25200</v>
      </c>
      <c r="L101" s="128">
        <v>23219</v>
      </c>
      <c r="M101" s="128"/>
      <c r="N101" s="128"/>
      <c r="O101" s="128"/>
      <c r="P101" s="128"/>
      <c r="Q101" s="824"/>
      <c r="R101" s="28"/>
      <c r="S101" s="28"/>
      <c r="T101" s="28"/>
      <c r="U101" s="28"/>
      <c r="V101" s="28"/>
      <c r="W101" s="28"/>
      <c r="X101" s="28"/>
      <c r="Y101" s="28"/>
      <c r="Z101" s="28"/>
      <c r="AA101" s="28"/>
      <c r="AB101" s="28"/>
      <c r="AC101" s="28"/>
      <c r="AD101" s="28"/>
    </row>
    <row r="102" spans="1:30" s="859" customFormat="1" ht="15">
      <c r="A102" s="683">
        <v>92</v>
      </c>
      <c r="B102" s="159"/>
      <c r="C102" s="151"/>
      <c r="D102" s="160" t="s">
        <v>1109</v>
      </c>
      <c r="I102" s="1125">
        <f>J102+K102+L102+M102+N102+O102+P102+Q102</f>
        <v>154047</v>
      </c>
      <c r="J102" s="128">
        <v>95092</v>
      </c>
      <c r="K102" s="128">
        <v>27645</v>
      </c>
      <c r="L102" s="128">
        <v>25594</v>
      </c>
      <c r="M102" s="128"/>
      <c r="N102" s="128"/>
      <c r="O102" s="128">
        <v>5716</v>
      </c>
      <c r="P102" s="128"/>
      <c r="Q102" s="824"/>
      <c r="R102" s="28"/>
      <c r="S102" s="28"/>
      <c r="T102" s="28"/>
      <c r="U102" s="28"/>
      <c r="V102" s="28"/>
      <c r="W102" s="28"/>
      <c r="X102" s="28"/>
      <c r="Y102" s="28"/>
      <c r="Z102" s="28"/>
      <c r="AA102" s="28"/>
      <c r="AB102" s="28"/>
      <c r="AC102" s="28"/>
      <c r="AD102" s="28"/>
    </row>
    <row r="103" spans="1:30" s="879" customFormat="1" ht="15">
      <c r="A103" s="683">
        <v>93</v>
      </c>
      <c r="B103" s="375"/>
      <c r="C103" s="376"/>
      <c r="D103" s="377" t="s">
        <v>1200</v>
      </c>
      <c r="E103" s="1126"/>
      <c r="F103" s="30"/>
      <c r="G103" s="30"/>
      <c r="H103" s="30"/>
      <c r="I103" s="1125">
        <f>J103+K103+L103+M103+N103+O103+P103+Q103</f>
        <v>3</v>
      </c>
      <c r="J103" s="396">
        <v>2</v>
      </c>
      <c r="K103" s="396">
        <v>1</v>
      </c>
      <c r="L103" s="396"/>
      <c r="M103" s="396"/>
      <c r="N103" s="396"/>
      <c r="O103" s="396"/>
      <c r="P103" s="396"/>
      <c r="Q103" s="1104"/>
      <c r="R103" s="396"/>
      <c r="S103" s="396"/>
      <c r="T103" s="396"/>
      <c r="U103" s="396"/>
      <c r="V103" s="396"/>
      <c r="W103" s="396"/>
      <c r="X103" s="396"/>
      <c r="Y103" s="396"/>
      <c r="Z103" s="396"/>
      <c r="AA103" s="396"/>
      <c r="AB103" s="396"/>
      <c r="AC103" s="396"/>
      <c r="AD103" s="396"/>
    </row>
    <row r="104" spans="1:30" s="879" customFormat="1" ht="15">
      <c r="A104" s="683">
        <v>94</v>
      </c>
      <c r="B104" s="375"/>
      <c r="C104" s="376"/>
      <c r="D104" s="878" t="s">
        <v>1333</v>
      </c>
      <c r="E104" s="1126"/>
      <c r="F104" s="30"/>
      <c r="G104" s="30"/>
      <c r="H104" s="30"/>
      <c r="I104" s="1125">
        <f>J104+K104+L104+M104+N104+O104+P104+Q104</f>
        <v>4181</v>
      </c>
      <c r="J104" s="396">
        <v>3292</v>
      </c>
      <c r="K104" s="396">
        <v>889</v>
      </c>
      <c r="L104" s="396"/>
      <c r="M104" s="396"/>
      <c r="N104" s="396"/>
      <c r="O104" s="396"/>
      <c r="P104" s="396"/>
      <c r="Q104" s="1104"/>
      <c r="R104" s="396"/>
      <c r="S104" s="396"/>
      <c r="T104" s="396"/>
      <c r="U104" s="396"/>
      <c r="V104" s="396"/>
      <c r="W104" s="396"/>
      <c r="X104" s="396"/>
      <c r="Y104" s="396"/>
      <c r="Z104" s="396"/>
      <c r="AA104" s="396"/>
      <c r="AB104" s="396"/>
      <c r="AC104" s="396"/>
      <c r="AD104" s="396"/>
    </row>
    <row r="105" spans="1:30" s="884" customFormat="1" ht="18" customHeight="1">
      <c r="A105" s="683">
        <v>95</v>
      </c>
      <c r="B105" s="378"/>
      <c r="C105" s="169"/>
      <c r="D105" s="168" t="s">
        <v>1192</v>
      </c>
      <c r="E105" s="1127"/>
      <c r="F105" s="379"/>
      <c r="G105" s="379"/>
      <c r="H105" s="379"/>
      <c r="I105" s="1128">
        <f>J105+K105+L105+M105+N105+O105+P105+Q105</f>
        <v>158231</v>
      </c>
      <c r="J105" s="1129">
        <f>SUM(J102:J104)</f>
        <v>98386</v>
      </c>
      <c r="K105" s="1129">
        <f aca="true" t="shared" si="19" ref="K105:Q105">SUM(K102:K104)</f>
        <v>28535</v>
      </c>
      <c r="L105" s="1129">
        <f t="shared" si="19"/>
        <v>25594</v>
      </c>
      <c r="M105" s="1129">
        <f t="shared" si="19"/>
        <v>0</v>
      </c>
      <c r="N105" s="1129">
        <f t="shared" si="19"/>
        <v>0</v>
      </c>
      <c r="O105" s="1129">
        <f t="shared" si="19"/>
        <v>5716</v>
      </c>
      <c r="P105" s="1129">
        <f t="shared" si="19"/>
        <v>0</v>
      </c>
      <c r="Q105" s="1130">
        <f t="shared" si="19"/>
        <v>0</v>
      </c>
      <c r="R105" s="1129"/>
      <c r="S105" s="1129"/>
      <c r="T105" s="1129"/>
      <c r="U105" s="1129"/>
      <c r="V105" s="1129"/>
      <c r="W105" s="1129"/>
      <c r="X105" s="1129"/>
      <c r="Y105" s="1129"/>
      <c r="Z105" s="1129"/>
      <c r="AA105" s="1129"/>
      <c r="AB105" s="1129"/>
      <c r="AC105" s="1129"/>
      <c r="AD105" s="1129"/>
    </row>
    <row r="106" spans="1:30" s="859" customFormat="1" ht="33.75" customHeight="1">
      <c r="A106" s="683">
        <v>96</v>
      </c>
      <c r="B106" s="159"/>
      <c r="C106" s="151">
        <v>1</v>
      </c>
      <c r="D106" s="161" t="s">
        <v>238</v>
      </c>
      <c r="E106" s="1123"/>
      <c r="F106" s="154">
        <v>394</v>
      </c>
      <c r="G106" s="154"/>
      <c r="H106" s="154"/>
      <c r="I106" s="397"/>
      <c r="J106" s="28"/>
      <c r="K106" s="28"/>
      <c r="L106" s="28"/>
      <c r="M106" s="28"/>
      <c r="N106" s="28"/>
      <c r="O106" s="28"/>
      <c r="P106" s="28"/>
      <c r="Q106" s="439"/>
      <c r="R106" s="28"/>
      <c r="S106" s="28"/>
      <c r="T106" s="28"/>
      <c r="U106" s="28"/>
      <c r="V106" s="28"/>
      <c r="W106" s="28"/>
      <c r="X106" s="28"/>
      <c r="Y106" s="28"/>
      <c r="Z106" s="28"/>
      <c r="AA106" s="28"/>
      <c r="AB106" s="28"/>
      <c r="AC106" s="28"/>
      <c r="AD106" s="28"/>
    </row>
    <row r="107" spans="1:30" s="859" customFormat="1" ht="15">
      <c r="A107" s="683">
        <v>97</v>
      </c>
      <c r="B107" s="159"/>
      <c r="C107" s="151"/>
      <c r="D107" s="380" t="s">
        <v>603</v>
      </c>
      <c r="E107" s="1126"/>
      <c r="F107" s="30"/>
      <c r="G107" s="30"/>
      <c r="H107" s="30"/>
      <c r="I107" s="1125">
        <f>J107+K107+L107+M107+N107+O107+P107+Q107</f>
        <v>0</v>
      </c>
      <c r="J107" s="128"/>
      <c r="K107" s="128"/>
      <c r="L107" s="128"/>
      <c r="M107" s="128"/>
      <c r="N107" s="128"/>
      <c r="O107" s="128"/>
      <c r="P107" s="128"/>
      <c r="Q107" s="824"/>
      <c r="R107" s="28"/>
      <c r="S107" s="28"/>
      <c r="T107" s="28"/>
      <c r="U107" s="28"/>
      <c r="V107" s="28"/>
      <c r="W107" s="28"/>
      <c r="X107" s="28"/>
      <c r="Y107" s="28"/>
      <c r="Z107" s="28"/>
      <c r="AA107" s="28"/>
      <c r="AB107" s="28"/>
      <c r="AC107" s="28"/>
      <c r="AD107" s="28"/>
    </row>
    <row r="108" spans="1:30" s="859" customFormat="1" ht="15">
      <c r="A108" s="683">
        <v>98</v>
      </c>
      <c r="B108" s="159"/>
      <c r="C108" s="151"/>
      <c r="D108" s="380" t="s">
        <v>1109</v>
      </c>
      <c r="E108" s="1126"/>
      <c r="F108" s="30"/>
      <c r="G108" s="30"/>
      <c r="H108" s="30"/>
      <c r="I108" s="1125">
        <f>J108+K108+L108+M108+N108+O108+P108+Q108</f>
        <v>0</v>
      </c>
      <c r="J108" s="128"/>
      <c r="K108" s="128"/>
      <c r="L108" s="128"/>
      <c r="M108" s="128"/>
      <c r="N108" s="128"/>
      <c r="O108" s="128"/>
      <c r="P108" s="128"/>
      <c r="Q108" s="824"/>
      <c r="R108" s="28"/>
      <c r="S108" s="28"/>
      <c r="T108" s="28"/>
      <c r="U108" s="28"/>
      <c r="V108" s="28"/>
      <c r="W108" s="28"/>
      <c r="X108" s="28"/>
      <c r="Y108" s="28"/>
      <c r="Z108" s="28"/>
      <c r="AA108" s="28"/>
      <c r="AB108" s="28"/>
      <c r="AC108" s="28"/>
      <c r="AD108" s="28"/>
    </row>
    <row r="109" spans="1:30" s="879" customFormat="1" ht="15">
      <c r="A109" s="683">
        <v>99</v>
      </c>
      <c r="B109" s="375"/>
      <c r="C109" s="376"/>
      <c r="D109" s="381" t="s">
        <v>604</v>
      </c>
      <c r="E109" s="1127"/>
      <c r="F109" s="379"/>
      <c r="G109" s="379"/>
      <c r="H109" s="379"/>
      <c r="I109" s="1131">
        <f>J109+K109+L109+M109+N109+O109+P109+Q109</f>
        <v>0</v>
      </c>
      <c r="J109" s="396"/>
      <c r="K109" s="396"/>
      <c r="L109" s="396"/>
      <c r="M109" s="396"/>
      <c r="N109" s="396"/>
      <c r="O109" s="396"/>
      <c r="P109" s="396"/>
      <c r="Q109" s="1104"/>
      <c r="R109" s="396"/>
      <c r="S109" s="396"/>
      <c r="T109" s="396"/>
      <c r="U109" s="396"/>
      <c r="V109" s="396"/>
      <c r="W109" s="396"/>
      <c r="X109" s="396"/>
      <c r="Y109" s="396"/>
      <c r="Z109" s="396"/>
      <c r="AA109" s="396"/>
      <c r="AB109" s="396"/>
      <c r="AC109" s="396"/>
      <c r="AD109" s="396"/>
    </row>
    <row r="110" spans="1:30" s="884" customFormat="1" ht="18" customHeight="1">
      <c r="A110" s="683">
        <v>100</v>
      </c>
      <c r="B110" s="378"/>
      <c r="C110" s="169"/>
      <c r="D110" s="382" t="s">
        <v>1192</v>
      </c>
      <c r="E110" s="1132"/>
      <c r="F110" s="162"/>
      <c r="G110" s="162"/>
      <c r="H110" s="29"/>
      <c r="I110" s="1128">
        <f>J110+K110+L110+M110+N110+O110+P110+Q110</f>
        <v>0</v>
      </c>
      <c r="J110" s="1129">
        <f>SUM(J107:J109)</f>
        <v>0</v>
      </c>
      <c r="K110" s="1129">
        <f aca="true" t="shared" si="20" ref="K110:Q110">SUM(K107:K109)</f>
        <v>0</v>
      </c>
      <c r="L110" s="1129">
        <f t="shared" si="20"/>
        <v>0</v>
      </c>
      <c r="M110" s="1129">
        <f t="shared" si="20"/>
        <v>0</v>
      </c>
      <c r="N110" s="1129">
        <f t="shared" si="20"/>
        <v>0</v>
      </c>
      <c r="O110" s="1129">
        <f t="shared" si="20"/>
        <v>0</v>
      </c>
      <c r="P110" s="1129">
        <f t="shared" si="20"/>
        <v>0</v>
      </c>
      <c r="Q110" s="1130">
        <f t="shared" si="20"/>
        <v>0</v>
      </c>
      <c r="R110" s="1129"/>
      <c r="S110" s="1129"/>
      <c r="T110" s="1129"/>
      <c r="U110" s="1129"/>
      <c r="V110" s="1129"/>
      <c r="W110" s="1129"/>
      <c r="X110" s="1129"/>
      <c r="Y110" s="1129"/>
      <c r="Z110" s="1129"/>
      <c r="AA110" s="1129"/>
      <c r="AB110" s="1129"/>
      <c r="AC110" s="1129"/>
      <c r="AD110" s="1129"/>
    </row>
    <row r="111" spans="1:30" s="26" customFormat="1" ht="18" customHeight="1">
      <c r="A111" s="683">
        <v>101</v>
      </c>
      <c r="B111" s="163"/>
      <c r="C111" s="164">
        <v>2</v>
      </c>
      <c r="D111" s="165" t="s">
        <v>218</v>
      </c>
      <c r="E111" s="1123"/>
      <c r="F111" s="154">
        <v>1147</v>
      </c>
      <c r="G111" s="154">
        <v>2236</v>
      </c>
      <c r="H111" s="154">
        <v>2512</v>
      </c>
      <c r="I111" s="1133"/>
      <c r="J111" s="28"/>
      <c r="K111" s="28"/>
      <c r="L111" s="33"/>
      <c r="M111" s="33"/>
      <c r="N111" s="33"/>
      <c r="O111" s="33"/>
      <c r="P111" s="33"/>
      <c r="Q111" s="1134"/>
      <c r="R111" s="1135"/>
      <c r="S111" s="1135"/>
      <c r="T111" s="1135"/>
      <c r="U111" s="1135"/>
      <c r="V111" s="1135"/>
      <c r="W111" s="1135"/>
      <c r="X111" s="1135"/>
      <c r="Y111" s="1135"/>
      <c r="Z111" s="1135"/>
      <c r="AA111" s="1135"/>
      <c r="AB111" s="1135"/>
      <c r="AC111" s="1135"/>
      <c r="AD111" s="1135"/>
    </row>
    <row r="112" spans="1:30" s="859" customFormat="1" ht="15">
      <c r="A112" s="683">
        <v>102</v>
      </c>
      <c r="B112" s="159"/>
      <c r="C112" s="151"/>
      <c r="D112" s="380" t="s">
        <v>603</v>
      </c>
      <c r="I112" s="1125">
        <f>J112+K112+L112+M112+N112+O112+P112+Q112</f>
        <v>402</v>
      </c>
      <c r="J112" s="128">
        <v>317</v>
      </c>
      <c r="K112" s="128">
        <v>85</v>
      </c>
      <c r="L112" s="128"/>
      <c r="M112" s="128"/>
      <c r="N112" s="128"/>
      <c r="O112" s="128"/>
      <c r="P112" s="128"/>
      <c r="Q112" s="824"/>
      <c r="R112" s="28"/>
      <c r="S112" s="28"/>
      <c r="T112" s="28"/>
      <c r="U112" s="28"/>
      <c r="V112" s="28"/>
      <c r="W112" s="28"/>
      <c r="X112" s="28"/>
      <c r="Y112" s="28"/>
      <c r="Z112" s="28"/>
      <c r="AA112" s="28"/>
      <c r="AB112" s="28"/>
      <c r="AC112" s="28"/>
      <c r="AD112" s="28"/>
    </row>
    <row r="113" spans="1:30" s="859" customFormat="1" ht="15">
      <c r="A113" s="683">
        <v>103</v>
      </c>
      <c r="B113" s="159"/>
      <c r="C113" s="151"/>
      <c r="D113" s="380" t="s">
        <v>1109</v>
      </c>
      <c r="I113" s="1125">
        <f>J113+K113+L113+M113+N113+O113+P113+Q113</f>
        <v>1233</v>
      </c>
      <c r="J113" s="128">
        <v>1012</v>
      </c>
      <c r="K113" s="128">
        <v>179</v>
      </c>
      <c r="L113" s="128">
        <v>42</v>
      </c>
      <c r="M113" s="128"/>
      <c r="N113" s="128"/>
      <c r="O113" s="128"/>
      <c r="P113" s="128"/>
      <c r="Q113" s="824"/>
      <c r="R113" s="28"/>
      <c r="S113" s="28"/>
      <c r="T113" s="28"/>
      <c r="U113" s="28"/>
      <c r="V113" s="28"/>
      <c r="W113" s="28"/>
      <c r="X113" s="28"/>
      <c r="Y113" s="28"/>
      <c r="Z113" s="28"/>
      <c r="AA113" s="28"/>
      <c r="AB113" s="28"/>
      <c r="AC113" s="28"/>
      <c r="AD113" s="28"/>
    </row>
    <row r="114" spans="1:30" s="879" customFormat="1" ht="14.25" customHeight="1">
      <c r="A114" s="683">
        <v>104</v>
      </c>
      <c r="B114" s="375"/>
      <c r="C114" s="376"/>
      <c r="D114" s="381" t="s">
        <v>604</v>
      </c>
      <c r="E114" s="1126"/>
      <c r="F114" s="30"/>
      <c r="G114" s="30"/>
      <c r="H114" s="30"/>
      <c r="I114" s="1131">
        <f>J114+K114+L114+M114+N114+O114+P114+Q114</f>
        <v>0</v>
      </c>
      <c r="J114" s="396"/>
      <c r="K114" s="396"/>
      <c r="L114" s="396"/>
      <c r="M114" s="396"/>
      <c r="N114" s="396"/>
      <c r="O114" s="396"/>
      <c r="P114" s="396"/>
      <c r="Q114" s="1104"/>
      <c r="R114" s="396"/>
      <c r="S114" s="396"/>
      <c r="T114" s="396"/>
      <c r="U114" s="396"/>
      <c r="V114" s="396"/>
      <c r="W114" s="396"/>
      <c r="X114" s="396"/>
      <c r="Y114" s="396"/>
      <c r="Z114" s="396"/>
      <c r="AA114" s="396"/>
      <c r="AB114" s="396"/>
      <c r="AC114" s="396"/>
      <c r="AD114" s="396"/>
    </row>
    <row r="115" spans="1:30" s="884" customFormat="1" ht="18" customHeight="1">
      <c r="A115" s="683">
        <v>105</v>
      </c>
      <c r="B115" s="378"/>
      <c r="C115" s="169"/>
      <c r="D115" s="382" t="s">
        <v>1192</v>
      </c>
      <c r="E115" s="1127"/>
      <c r="F115" s="388"/>
      <c r="G115" s="388"/>
      <c r="H115" s="392"/>
      <c r="I115" s="1128">
        <f>J115+K115+L115+M115+N115+O115+P115+Q115</f>
        <v>1233</v>
      </c>
      <c r="J115" s="1129">
        <f>SUM(J113:J114)</f>
        <v>1012</v>
      </c>
      <c r="K115" s="1129">
        <f aca="true" t="shared" si="21" ref="K115:Q115">SUM(K113:K114)</f>
        <v>179</v>
      </c>
      <c r="L115" s="1129">
        <f t="shared" si="21"/>
        <v>42</v>
      </c>
      <c r="M115" s="1129">
        <f t="shared" si="21"/>
        <v>0</v>
      </c>
      <c r="N115" s="1129">
        <f t="shared" si="21"/>
        <v>0</v>
      </c>
      <c r="O115" s="1129">
        <f t="shared" si="21"/>
        <v>0</v>
      </c>
      <c r="P115" s="1129">
        <f t="shared" si="21"/>
        <v>0</v>
      </c>
      <c r="Q115" s="1130">
        <f t="shared" si="21"/>
        <v>0</v>
      </c>
      <c r="R115" s="1129"/>
      <c r="S115" s="1129"/>
      <c r="T115" s="1129"/>
      <c r="U115" s="1129"/>
      <c r="V115" s="1129"/>
      <c r="W115" s="1129"/>
      <c r="X115" s="1129"/>
      <c r="Y115" s="1129"/>
      <c r="Z115" s="1129"/>
      <c r="AA115" s="1129"/>
      <c r="AB115" s="1129"/>
      <c r="AC115" s="1129"/>
      <c r="AD115" s="1129"/>
    </row>
    <row r="116" spans="1:30" s="858" customFormat="1" ht="15">
      <c r="A116" s="683">
        <v>106</v>
      </c>
      <c r="B116" s="389"/>
      <c r="C116" s="383"/>
      <c r="D116" s="403" t="s">
        <v>223</v>
      </c>
      <c r="E116" s="907"/>
      <c r="F116" s="154">
        <f>SUM(F9:F111)</f>
        <v>1453627</v>
      </c>
      <c r="G116" s="154">
        <f>SUM(G9:G111)</f>
        <v>1474005</v>
      </c>
      <c r="H116" s="154">
        <f>SUM(H9:H111)</f>
        <v>1503739</v>
      </c>
      <c r="I116" s="1137"/>
      <c r="J116" s="907"/>
      <c r="K116" s="907"/>
      <c r="L116" s="907"/>
      <c r="M116" s="907"/>
      <c r="N116" s="907"/>
      <c r="O116" s="907"/>
      <c r="P116" s="907"/>
      <c r="Q116" s="920"/>
      <c r="R116" s="950"/>
      <c r="S116" s="983"/>
      <c r="T116" s="983"/>
      <c r="U116" s="983"/>
      <c r="V116" s="983"/>
      <c r="W116" s="983"/>
      <c r="X116" s="983"/>
      <c r="Y116" s="983"/>
      <c r="Z116" s="983"/>
      <c r="AA116" s="983"/>
      <c r="AB116" s="983"/>
      <c r="AC116" s="983"/>
      <c r="AD116" s="983"/>
    </row>
    <row r="117" spans="1:30" s="859" customFormat="1" ht="15">
      <c r="A117" s="683">
        <v>107</v>
      </c>
      <c r="B117" s="159"/>
      <c r="C117" s="151"/>
      <c r="D117" s="380" t="s">
        <v>603</v>
      </c>
      <c r="E117" s="1123"/>
      <c r="I117" s="1125">
        <f>SUM(J117:Q117)</f>
        <v>1504434</v>
      </c>
      <c r="J117" s="128">
        <f aca="true" t="shared" si="22" ref="J117:Q117">SUM(J11,J18,J23,J29,J35,J40,J46,J53,J58,J64,J71,J76,J82,J90,J95,J101,J107,J112)</f>
        <v>948983</v>
      </c>
      <c r="K117" s="128">
        <f t="shared" si="22"/>
        <v>275377</v>
      </c>
      <c r="L117" s="128">
        <f t="shared" si="22"/>
        <v>280074</v>
      </c>
      <c r="M117" s="128">
        <f t="shared" si="22"/>
        <v>0</v>
      </c>
      <c r="N117" s="128">
        <f t="shared" si="22"/>
        <v>0</v>
      </c>
      <c r="O117" s="128">
        <f t="shared" si="22"/>
        <v>0</v>
      </c>
      <c r="P117" s="128">
        <f t="shared" si="22"/>
        <v>0</v>
      </c>
      <c r="Q117" s="824">
        <f t="shared" si="22"/>
        <v>0</v>
      </c>
      <c r="R117" s="28"/>
      <c r="S117" s="28"/>
      <c r="T117" s="28"/>
      <c r="U117" s="28"/>
      <c r="V117" s="28"/>
      <c r="W117" s="28"/>
      <c r="X117" s="28"/>
      <c r="Y117" s="28"/>
      <c r="Z117" s="28"/>
      <c r="AA117" s="28"/>
      <c r="AB117" s="28"/>
      <c r="AC117" s="28"/>
      <c r="AD117" s="28"/>
    </row>
    <row r="118" spans="1:30" s="859" customFormat="1" ht="15">
      <c r="A118" s="683">
        <v>108</v>
      </c>
      <c r="B118" s="159"/>
      <c r="C118" s="151"/>
      <c r="D118" s="380" t="s">
        <v>1109</v>
      </c>
      <c r="E118" s="1123"/>
      <c r="I118" s="1125">
        <f>SUM(J118:Q118)</f>
        <v>1619177</v>
      </c>
      <c r="J118" s="128">
        <f aca="true" t="shared" si="23" ref="J118:Q118">SUM(J113,J108,J102,J96,J91,J83,J77,J72,J65,J59,J54,J47,J41,J36,J30,J24,J19,J12)</f>
        <v>989133</v>
      </c>
      <c r="K118" s="128">
        <f t="shared" si="23"/>
        <v>289153</v>
      </c>
      <c r="L118" s="128">
        <f t="shared" si="23"/>
        <v>305759</v>
      </c>
      <c r="M118" s="128">
        <f t="shared" si="23"/>
        <v>0</v>
      </c>
      <c r="N118" s="128">
        <f t="shared" si="23"/>
        <v>0</v>
      </c>
      <c r="O118" s="128">
        <f t="shared" si="23"/>
        <v>34932</v>
      </c>
      <c r="P118" s="128">
        <f t="shared" si="23"/>
        <v>200</v>
      </c>
      <c r="Q118" s="824">
        <f t="shared" si="23"/>
        <v>0</v>
      </c>
      <c r="R118" s="28"/>
      <c r="S118" s="28"/>
      <c r="T118" s="28"/>
      <c r="U118" s="28"/>
      <c r="V118" s="28"/>
      <c r="W118" s="28"/>
      <c r="X118" s="28"/>
      <c r="Y118" s="28"/>
      <c r="Z118" s="28"/>
      <c r="AA118" s="28"/>
      <c r="AB118" s="28"/>
      <c r="AC118" s="28"/>
      <c r="AD118" s="28"/>
    </row>
    <row r="119" spans="1:30" s="879" customFormat="1" ht="15">
      <c r="A119" s="683">
        <v>109</v>
      </c>
      <c r="B119" s="375"/>
      <c r="C119" s="376"/>
      <c r="D119" s="381" t="s">
        <v>604</v>
      </c>
      <c r="E119" s="1126"/>
      <c r="F119" s="30"/>
      <c r="G119" s="30"/>
      <c r="H119" s="30"/>
      <c r="I119" s="1131">
        <f>SUM(J119:Q119)</f>
        <v>44501</v>
      </c>
      <c r="J119" s="396">
        <f>SUM(J114,J109,J103:J104,J97,J92,J84:J84,J78,J73,J66:J67,J60,J55,J48:J48,J42,J37,J31:J32,J25,J20,J13:J13)+J14+J85+J49+J86+J68+J50+J87+J15</f>
        <v>36537</v>
      </c>
      <c r="K119" s="396">
        <f aca="true" t="shared" si="24" ref="K119:Q119">SUM(K114,K109,K103:K104,K97,K92,K84:K84,K78,K73,K66:K67,K60,K55,K48:K48,K42,K37,K31:K32,K25,K20,K13:K13)+K14+K85+K49+K86+K68+K50+K87+K15</f>
        <v>9956</v>
      </c>
      <c r="L119" s="396">
        <f t="shared" si="24"/>
        <v>-2952</v>
      </c>
      <c r="M119" s="396">
        <f t="shared" si="24"/>
        <v>0</v>
      </c>
      <c r="N119" s="396">
        <f t="shared" si="24"/>
        <v>0</v>
      </c>
      <c r="O119" s="396">
        <f t="shared" si="24"/>
        <v>960</v>
      </c>
      <c r="P119" s="396">
        <f t="shared" si="24"/>
        <v>0</v>
      </c>
      <c r="Q119" s="1104">
        <f t="shared" si="24"/>
        <v>0</v>
      </c>
      <c r="R119" s="396"/>
      <c r="S119" s="396"/>
      <c r="T119" s="396"/>
      <c r="U119" s="396"/>
      <c r="V119" s="396"/>
      <c r="W119" s="396"/>
      <c r="X119" s="396"/>
      <c r="Y119" s="396"/>
      <c r="Z119" s="396"/>
      <c r="AA119" s="396"/>
      <c r="AB119" s="396"/>
      <c r="AC119" s="396"/>
      <c r="AD119" s="396"/>
    </row>
    <row r="120" spans="1:30" s="884" customFormat="1" ht="15">
      <c r="A120" s="683">
        <v>110</v>
      </c>
      <c r="B120" s="385"/>
      <c r="C120" s="386"/>
      <c r="D120" s="387" t="s">
        <v>1192</v>
      </c>
      <c r="E120" s="1138"/>
      <c r="F120" s="388"/>
      <c r="G120" s="388"/>
      <c r="H120" s="388"/>
      <c r="I120" s="1139">
        <f>SUM(J120:Q120)</f>
        <v>1663678</v>
      </c>
      <c r="J120" s="1140">
        <f>SUM(J118:J119)</f>
        <v>1025670</v>
      </c>
      <c r="K120" s="1140">
        <f aca="true" t="shared" si="25" ref="K120:Q120">SUM(K118:K119)</f>
        <v>299109</v>
      </c>
      <c r="L120" s="1140">
        <f t="shared" si="25"/>
        <v>302807</v>
      </c>
      <c r="M120" s="1140">
        <f t="shared" si="25"/>
        <v>0</v>
      </c>
      <c r="N120" s="1140">
        <f t="shared" si="25"/>
        <v>0</v>
      </c>
      <c r="O120" s="1140">
        <f t="shared" si="25"/>
        <v>35892</v>
      </c>
      <c r="P120" s="1140">
        <f t="shared" si="25"/>
        <v>200</v>
      </c>
      <c r="Q120" s="1141">
        <f t="shared" si="25"/>
        <v>0</v>
      </c>
      <c r="R120" s="1129"/>
      <c r="S120" s="1129"/>
      <c r="T120" s="1129"/>
      <c r="U120" s="1129"/>
      <c r="V120" s="1129"/>
      <c r="W120" s="1129"/>
      <c r="X120" s="1129"/>
      <c r="Y120" s="1129"/>
      <c r="Z120" s="1129"/>
      <c r="AA120" s="1129"/>
      <c r="AB120" s="1129"/>
      <c r="AC120" s="1129"/>
      <c r="AD120" s="1129"/>
    </row>
    <row r="121" spans="1:30" s="869" customFormat="1" ht="27" customHeight="1">
      <c r="A121" s="683">
        <v>111</v>
      </c>
      <c r="B121" s="156">
        <v>7</v>
      </c>
      <c r="C121" s="157"/>
      <c r="D121" s="158" t="s">
        <v>239</v>
      </c>
      <c r="E121" s="1123" t="s">
        <v>26</v>
      </c>
      <c r="F121" s="154">
        <v>217986</v>
      </c>
      <c r="G121" s="154">
        <v>160137</v>
      </c>
      <c r="H121" s="154">
        <v>163501</v>
      </c>
      <c r="I121" s="1142"/>
      <c r="J121" s="873"/>
      <c r="K121" s="873"/>
      <c r="L121" s="873"/>
      <c r="M121" s="873"/>
      <c r="N121" s="873"/>
      <c r="O121" s="873"/>
      <c r="P121" s="873"/>
      <c r="Q121" s="875"/>
      <c r="R121" s="1120"/>
      <c r="S121" s="1120"/>
      <c r="T121" s="1120"/>
      <c r="U121" s="1120"/>
      <c r="V121" s="1120"/>
      <c r="W121" s="1120"/>
      <c r="X121" s="1120"/>
      <c r="Y121" s="1120"/>
      <c r="Z121" s="1120"/>
      <c r="AA121" s="1120"/>
      <c r="AB121" s="1120"/>
      <c r="AC121" s="1120"/>
      <c r="AD121" s="1120"/>
    </row>
    <row r="122" spans="1:30" s="859" customFormat="1" ht="15">
      <c r="A122" s="683">
        <v>112</v>
      </c>
      <c r="B122" s="159"/>
      <c r="C122" s="151"/>
      <c r="D122" s="160" t="s">
        <v>603</v>
      </c>
      <c r="I122" s="1125">
        <f>SUM(J122:Q122)</f>
        <v>141258</v>
      </c>
      <c r="J122" s="128">
        <v>96039</v>
      </c>
      <c r="K122" s="128">
        <v>26579</v>
      </c>
      <c r="L122" s="128">
        <v>18640</v>
      </c>
      <c r="M122" s="128"/>
      <c r="N122" s="128"/>
      <c r="O122" s="128"/>
      <c r="P122" s="128"/>
      <c r="Q122" s="824"/>
      <c r="R122" s="28"/>
      <c r="S122" s="28"/>
      <c r="T122" s="28"/>
      <c r="U122" s="28"/>
      <c r="V122" s="28"/>
      <c r="W122" s="28"/>
      <c r="X122" s="28"/>
      <c r="Y122" s="28"/>
      <c r="Z122" s="28"/>
      <c r="AA122" s="28"/>
      <c r="AB122" s="28"/>
      <c r="AC122" s="28"/>
      <c r="AD122" s="28"/>
    </row>
    <row r="123" spans="1:30" s="859" customFormat="1" ht="15">
      <c r="A123" s="683">
        <v>113</v>
      </c>
      <c r="B123" s="159"/>
      <c r="C123" s="151"/>
      <c r="D123" s="160" t="s">
        <v>1109</v>
      </c>
      <c r="I123" s="1125">
        <f>SUM(J123:Q123)</f>
        <v>93800</v>
      </c>
      <c r="J123" s="128">
        <v>46576</v>
      </c>
      <c r="K123" s="128">
        <v>13226</v>
      </c>
      <c r="L123" s="128">
        <v>15480</v>
      </c>
      <c r="M123" s="128"/>
      <c r="N123" s="128">
        <v>18439</v>
      </c>
      <c r="O123" s="128">
        <v>79</v>
      </c>
      <c r="P123" s="128"/>
      <c r="Q123" s="824"/>
      <c r="R123" s="28"/>
      <c r="S123" s="28"/>
      <c r="T123" s="28"/>
      <c r="U123" s="28"/>
      <c r="V123" s="28"/>
      <c r="W123" s="28"/>
      <c r="X123" s="28"/>
      <c r="Y123" s="28"/>
      <c r="Z123" s="28"/>
      <c r="AA123" s="28"/>
      <c r="AB123" s="28"/>
      <c r="AC123" s="28"/>
      <c r="AD123" s="28"/>
    </row>
    <row r="124" spans="1:30" s="879" customFormat="1" ht="15">
      <c r="A124" s="683">
        <v>114</v>
      </c>
      <c r="B124" s="375"/>
      <c r="C124" s="376"/>
      <c r="D124" s="377" t="s">
        <v>604</v>
      </c>
      <c r="E124" s="1143"/>
      <c r="F124" s="29"/>
      <c r="G124" s="29"/>
      <c r="H124" s="29"/>
      <c r="I124" s="1131">
        <f>SUM(J124:Q124)</f>
        <v>0</v>
      </c>
      <c r="J124" s="396"/>
      <c r="K124" s="396"/>
      <c r="L124" s="396"/>
      <c r="M124" s="396"/>
      <c r="N124" s="396"/>
      <c r="O124" s="396"/>
      <c r="P124" s="396"/>
      <c r="Q124" s="1104"/>
      <c r="R124" s="396"/>
      <c r="S124" s="396"/>
      <c r="T124" s="396"/>
      <c r="U124" s="396"/>
      <c r="V124" s="396"/>
      <c r="W124" s="396"/>
      <c r="X124" s="396"/>
      <c r="Y124" s="396"/>
      <c r="Z124" s="396"/>
      <c r="AA124" s="396"/>
      <c r="AB124" s="396"/>
      <c r="AC124" s="396"/>
      <c r="AD124" s="396"/>
    </row>
    <row r="125" spans="1:30" s="884" customFormat="1" ht="18" customHeight="1">
      <c r="A125" s="683">
        <v>115</v>
      </c>
      <c r="B125" s="378"/>
      <c r="C125" s="169"/>
      <c r="D125" s="168" t="s">
        <v>1192</v>
      </c>
      <c r="E125" s="1127"/>
      <c r="F125" s="379"/>
      <c r="G125" s="379"/>
      <c r="H125" s="379"/>
      <c r="I125" s="1128">
        <f>SUM(J125:Q125)</f>
        <v>93800</v>
      </c>
      <c r="J125" s="1129">
        <f aca="true" t="shared" si="26" ref="J125:Q125">SUM(J123:J124)</f>
        <v>46576</v>
      </c>
      <c r="K125" s="1129">
        <f t="shared" si="26"/>
        <v>13226</v>
      </c>
      <c r="L125" s="1129">
        <f t="shared" si="26"/>
        <v>15480</v>
      </c>
      <c r="M125" s="1129">
        <f t="shared" si="26"/>
        <v>0</v>
      </c>
      <c r="N125" s="1129">
        <f t="shared" si="26"/>
        <v>18439</v>
      </c>
      <c r="O125" s="1129">
        <f t="shared" si="26"/>
        <v>79</v>
      </c>
      <c r="P125" s="1129">
        <f t="shared" si="26"/>
        <v>0</v>
      </c>
      <c r="Q125" s="1130">
        <f t="shared" si="26"/>
        <v>0</v>
      </c>
      <c r="R125" s="1129"/>
      <c r="S125" s="1129"/>
      <c r="T125" s="1129"/>
      <c r="U125" s="1129"/>
      <c r="V125" s="1129"/>
      <c r="W125" s="1129"/>
      <c r="X125" s="1129"/>
      <c r="Y125" s="1129"/>
      <c r="Z125" s="1129"/>
      <c r="AA125" s="1129"/>
      <c r="AB125" s="1129"/>
      <c r="AC125" s="1129"/>
      <c r="AD125" s="1129"/>
    </row>
    <row r="126" spans="1:30" s="869" customFormat="1" ht="35.25" customHeight="1">
      <c r="A126" s="683">
        <v>116</v>
      </c>
      <c r="B126" s="156">
        <v>8</v>
      </c>
      <c r="C126" s="157"/>
      <c r="D126" s="917" t="s">
        <v>1030</v>
      </c>
      <c r="E126" s="1123" t="s">
        <v>26</v>
      </c>
      <c r="F126" s="154">
        <v>458327</v>
      </c>
      <c r="G126" s="154">
        <v>423423</v>
      </c>
      <c r="H126" s="154">
        <v>495729</v>
      </c>
      <c r="I126" s="1142"/>
      <c r="J126" s="873"/>
      <c r="K126" s="873"/>
      <c r="L126" s="873"/>
      <c r="M126" s="873"/>
      <c r="N126" s="873"/>
      <c r="O126" s="873"/>
      <c r="P126" s="873"/>
      <c r="Q126" s="875"/>
      <c r="R126" s="1120"/>
      <c r="S126" s="1120"/>
      <c r="T126" s="1120"/>
      <c r="U126" s="1120"/>
      <c r="V126" s="1120"/>
      <c r="W126" s="1120"/>
      <c r="X126" s="1120"/>
      <c r="Y126" s="1120"/>
      <c r="Z126" s="1120"/>
      <c r="AA126" s="1120"/>
      <c r="AB126" s="1120"/>
      <c r="AC126" s="1120"/>
      <c r="AD126" s="1120"/>
    </row>
    <row r="127" spans="1:30" s="859" customFormat="1" ht="15">
      <c r="A127" s="683">
        <v>117</v>
      </c>
      <c r="B127" s="159"/>
      <c r="C127" s="151"/>
      <c r="D127" s="160" t="s">
        <v>603</v>
      </c>
      <c r="I127" s="1125">
        <f aca="true" t="shared" si="27" ref="I127:I133">SUM(J127:Q127)</f>
        <v>440559</v>
      </c>
      <c r="J127" s="128">
        <v>283945</v>
      </c>
      <c r="K127" s="128">
        <v>84749</v>
      </c>
      <c r="L127" s="128">
        <v>71865</v>
      </c>
      <c r="M127" s="128"/>
      <c r="N127" s="128"/>
      <c r="O127" s="128"/>
      <c r="P127" s="128"/>
      <c r="Q127" s="824"/>
      <c r="R127" s="28"/>
      <c r="S127" s="28"/>
      <c r="T127" s="28"/>
      <c r="U127" s="28"/>
      <c r="V127" s="28"/>
      <c r="W127" s="28"/>
      <c r="X127" s="28"/>
      <c r="Y127" s="28"/>
      <c r="Z127" s="28"/>
      <c r="AA127" s="28"/>
      <c r="AB127" s="28"/>
      <c r="AC127" s="28"/>
      <c r="AD127" s="28"/>
    </row>
    <row r="128" spans="1:30" s="859" customFormat="1" ht="15">
      <c r="A128" s="683">
        <v>118</v>
      </c>
      <c r="B128" s="159"/>
      <c r="C128" s="151"/>
      <c r="D128" s="160" t="s">
        <v>1109</v>
      </c>
      <c r="I128" s="1125">
        <f t="shared" si="27"/>
        <v>655293</v>
      </c>
      <c r="J128" s="128">
        <v>425763</v>
      </c>
      <c r="K128" s="128">
        <v>123477</v>
      </c>
      <c r="L128" s="128">
        <v>101576</v>
      </c>
      <c r="M128" s="128"/>
      <c r="N128" s="128">
        <v>116</v>
      </c>
      <c r="O128" s="128">
        <v>4361</v>
      </c>
      <c r="P128" s="128"/>
      <c r="Q128" s="824"/>
      <c r="R128" s="28"/>
      <c r="S128" s="28"/>
      <c r="T128" s="28"/>
      <c r="U128" s="28"/>
      <c r="V128" s="28"/>
      <c r="W128" s="28"/>
      <c r="X128" s="28"/>
      <c r="Y128" s="28"/>
      <c r="Z128" s="28"/>
      <c r="AA128" s="28"/>
      <c r="AB128" s="28"/>
      <c r="AC128" s="28"/>
      <c r="AD128" s="28"/>
    </row>
    <row r="129" spans="1:30" s="879" customFormat="1" ht="15">
      <c r="A129" s="683">
        <v>119</v>
      </c>
      <c r="B129" s="375"/>
      <c r="C129" s="376"/>
      <c r="D129" s="878" t="s">
        <v>1200</v>
      </c>
      <c r="F129" s="29"/>
      <c r="G129" s="29"/>
      <c r="H129" s="29"/>
      <c r="I129" s="1131">
        <f t="shared" si="27"/>
        <v>1211</v>
      </c>
      <c r="J129" s="396">
        <v>954</v>
      </c>
      <c r="K129" s="396">
        <v>257</v>
      </c>
      <c r="L129" s="396"/>
      <c r="M129" s="396"/>
      <c r="N129" s="396"/>
      <c r="O129" s="396"/>
      <c r="P129" s="396"/>
      <c r="Q129" s="1104"/>
      <c r="R129" s="396"/>
      <c r="S129" s="396"/>
      <c r="T129" s="396"/>
      <c r="U129" s="396"/>
      <c r="V129" s="396"/>
      <c r="W129" s="396"/>
      <c r="X129" s="396"/>
      <c r="Y129" s="396"/>
      <c r="Z129" s="396"/>
      <c r="AA129" s="396"/>
      <c r="AB129" s="396"/>
      <c r="AC129" s="396"/>
      <c r="AD129" s="396"/>
    </row>
    <row r="130" spans="1:30" s="879" customFormat="1" ht="15">
      <c r="A130" s="683">
        <v>120</v>
      </c>
      <c r="B130" s="375"/>
      <c r="C130" s="376"/>
      <c r="D130" s="878" t="s">
        <v>1203</v>
      </c>
      <c r="E130" s="1143"/>
      <c r="F130" s="29"/>
      <c r="G130" s="29"/>
      <c r="H130" s="29"/>
      <c r="I130" s="1131">
        <f t="shared" si="27"/>
        <v>2027</v>
      </c>
      <c r="J130" s="396">
        <v>1596</v>
      </c>
      <c r="K130" s="396">
        <v>431</v>
      </c>
      <c r="L130" s="396"/>
      <c r="M130" s="396"/>
      <c r="N130" s="396"/>
      <c r="O130" s="396"/>
      <c r="P130" s="396"/>
      <c r="Q130" s="1104"/>
      <c r="R130" s="396"/>
      <c r="S130" s="396"/>
      <c r="T130" s="396"/>
      <c r="U130" s="396"/>
      <c r="V130" s="396"/>
      <c r="W130" s="396"/>
      <c r="X130" s="396"/>
      <c r="Y130" s="396"/>
      <c r="Z130" s="396"/>
      <c r="AA130" s="396"/>
      <c r="AB130" s="396"/>
      <c r="AC130" s="396"/>
      <c r="AD130" s="396"/>
    </row>
    <row r="131" spans="1:30" s="879" customFormat="1" ht="15">
      <c r="A131" s="683">
        <v>121</v>
      </c>
      <c r="B131" s="375"/>
      <c r="C131" s="376"/>
      <c r="D131" s="878" t="s">
        <v>1229</v>
      </c>
      <c r="E131" s="1143"/>
      <c r="F131" s="29"/>
      <c r="G131" s="29"/>
      <c r="H131" s="29"/>
      <c r="I131" s="1131">
        <f t="shared" si="27"/>
        <v>50</v>
      </c>
      <c r="J131" s="396"/>
      <c r="K131" s="396"/>
      <c r="L131" s="396">
        <v>50</v>
      </c>
      <c r="M131" s="396"/>
      <c r="N131" s="396"/>
      <c r="O131" s="396"/>
      <c r="P131" s="396"/>
      <c r="Q131" s="1104"/>
      <c r="R131" s="396"/>
      <c r="S131" s="396"/>
      <c r="T131" s="396"/>
      <c r="U131" s="396"/>
      <c r="V131" s="396"/>
      <c r="W131" s="396"/>
      <c r="X131" s="396"/>
      <c r="Y131" s="396"/>
      <c r="Z131" s="396"/>
      <c r="AA131" s="396"/>
      <c r="AB131" s="396"/>
      <c r="AC131" s="396"/>
      <c r="AD131" s="396"/>
    </row>
    <row r="132" spans="1:30" s="879" customFormat="1" ht="15">
      <c r="A132" s="683">
        <v>122</v>
      </c>
      <c r="B132" s="375"/>
      <c r="C132" s="376"/>
      <c r="D132" s="377" t="s">
        <v>1301</v>
      </c>
      <c r="E132" s="1143"/>
      <c r="F132" s="29"/>
      <c r="G132" s="29"/>
      <c r="H132" s="29"/>
      <c r="I132" s="1131">
        <f t="shared" si="27"/>
        <v>5417</v>
      </c>
      <c r="J132" s="396">
        <v>-1000</v>
      </c>
      <c r="K132" s="396">
        <v>3263</v>
      </c>
      <c r="L132" s="396">
        <v>-2000</v>
      </c>
      <c r="M132" s="396"/>
      <c r="N132" s="396">
        <f>1000+2154</f>
        <v>3154</v>
      </c>
      <c r="O132" s="396">
        <v>2000</v>
      </c>
      <c r="P132" s="396"/>
      <c r="Q132" s="1104"/>
      <c r="R132" s="396"/>
      <c r="S132" s="396"/>
      <c r="T132" s="396"/>
      <c r="U132" s="396"/>
      <c r="V132" s="396"/>
      <c r="W132" s="396"/>
      <c r="X132" s="396"/>
      <c r="Y132" s="396"/>
      <c r="Z132" s="396"/>
      <c r="AA132" s="396"/>
      <c r="AB132" s="396"/>
      <c r="AC132" s="396"/>
      <c r="AD132" s="396"/>
    </row>
    <row r="133" spans="1:30" s="879" customFormat="1" ht="15">
      <c r="A133" s="683">
        <v>123</v>
      </c>
      <c r="B133" s="375"/>
      <c r="C133" s="376"/>
      <c r="D133" s="377" t="s">
        <v>1331</v>
      </c>
      <c r="E133" s="1143"/>
      <c r="F133" s="29"/>
      <c r="G133" s="29"/>
      <c r="H133" s="29"/>
      <c r="I133" s="1131">
        <f t="shared" si="27"/>
        <v>9687</v>
      </c>
      <c r="J133" s="396">
        <v>7627</v>
      </c>
      <c r="K133" s="396">
        <v>2060</v>
      </c>
      <c r="L133" s="396"/>
      <c r="M133" s="396"/>
      <c r="N133" s="396"/>
      <c r="O133" s="396"/>
      <c r="P133" s="396"/>
      <c r="Q133" s="1104"/>
      <c r="R133" s="396"/>
      <c r="S133" s="396"/>
      <c r="T133" s="396"/>
      <c r="U133" s="396"/>
      <c r="V133" s="396"/>
      <c r="W133" s="396"/>
      <c r="X133" s="396"/>
      <c r="Y133" s="396"/>
      <c r="Z133" s="396"/>
      <c r="AA133" s="396"/>
      <c r="AB133" s="396"/>
      <c r="AC133" s="396"/>
      <c r="AD133" s="396"/>
    </row>
    <row r="134" spans="1:30" s="884" customFormat="1" ht="16.5" customHeight="1">
      <c r="A134" s="683">
        <v>124</v>
      </c>
      <c r="B134" s="378"/>
      <c r="C134" s="169"/>
      <c r="D134" s="168" t="s">
        <v>1192</v>
      </c>
      <c r="E134" s="1127"/>
      <c r="F134" s="379"/>
      <c r="G134" s="379"/>
      <c r="H134" s="379"/>
      <c r="I134" s="1128">
        <f>SUM(J134:Q134)</f>
        <v>673685</v>
      </c>
      <c r="J134" s="1129">
        <f aca="true" t="shared" si="28" ref="J134:Q134">SUM(J128:J133)</f>
        <v>434940</v>
      </c>
      <c r="K134" s="1129">
        <f t="shared" si="28"/>
        <v>129488</v>
      </c>
      <c r="L134" s="1129">
        <f t="shared" si="28"/>
        <v>99626</v>
      </c>
      <c r="M134" s="1129">
        <f t="shared" si="28"/>
        <v>0</v>
      </c>
      <c r="N134" s="1129">
        <f t="shared" si="28"/>
        <v>3270</v>
      </c>
      <c r="O134" s="1129">
        <f t="shared" si="28"/>
        <v>6361</v>
      </c>
      <c r="P134" s="1129">
        <f t="shared" si="28"/>
        <v>0</v>
      </c>
      <c r="Q134" s="1130">
        <f t="shared" si="28"/>
        <v>0</v>
      </c>
      <c r="R134" s="1129"/>
      <c r="S134" s="1129"/>
      <c r="T134" s="1129"/>
      <c r="U134" s="1129"/>
      <c r="V134" s="1129"/>
      <c r="W134" s="1129"/>
      <c r="X134" s="1129"/>
      <c r="Y134" s="1129"/>
      <c r="Z134" s="1129"/>
      <c r="AA134" s="1129"/>
      <c r="AB134" s="1129"/>
      <c r="AC134" s="1129"/>
      <c r="AD134" s="1129"/>
    </row>
    <row r="135" spans="1:30" s="26" customFormat="1" ht="21" customHeight="1">
      <c r="A135" s="683">
        <v>125</v>
      </c>
      <c r="B135" s="163"/>
      <c r="C135" s="164">
        <v>1</v>
      </c>
      <c r="D135" s="165" t="s">
        <v>218</v>
      </c>
      <c r="E135" s="1132"/>
      <c r="F135" s="155">
        <v>1452</v>
      </c>
      <c r="G135" s="155"/>
      <c r="H135" s="154">
        <v>603</v>
      </c>
      <c r="I135" s="1142"/>
      <c r="J135" s="128"/>
      <c r="K135" s="128"/>
      <c r="L135" s="128"/>
      <c r="M135" s="1144"/>
      <c r="N135" s="1144"/>
      <c r="O135" s="1144"/>
      <c r="P135" s="1144"/>
      <c r="Q135" s="1145"/>
      <c r="R135" s="1135"/>
      <c r="S135" s="1135"/>
      <c r="T135" s="1135"/>
      <c r="U135" s="1135"/>
      <c r="V135" s="1135"/>
      <c r="W135" s="1135"/>
      <c r="X135" s="1135"/>
      <c r="Y135" s="1135"/>
      <c r="Z135" s="1135"/>
      <c r="AA135" s="1135"/>
      <c r="AB135" s="1135"/>
      <c r="AC135" s="1135"/>
      <c r="AD135" s="1135"/>
    </row>
    <row r="136" spans="1:30" s="859" customFormat="1" ht="15">
      <c r="A136" s="683">
        <v>126</v>
      </c>
      <c r="B136" s="159"/>
      <c r="C136" s="151"/>
      <c r="D136" s="380" t="s">
        <v>603</v>
      </c>
      <c r="E136" s="1143"/>
      <c r="F136" s="29"/>
      <c r="G136" s="29"/>
      <c r="H136" s="29"/>
      <c r="I136" s="1125">
        <f>SUM(J136:Q136)</f>
        <v>90</v>
      </c>
      <c r="J136" s="128">
        <v>79</v>
      </c>
      <c r="K136" s="128">
        <v>11</v>
      </c>
      <c r="L136" s="128"/>
      <c r="M136" s="128"/>
      <c r="N136" s="128"/>
      <c r="O136" s="128"/>
      <c r="P136" s="128"/>
      <c r="Q136" s="824"/>
      <c r="R136" s="28"/>
      <c r="S136" s="28"/>
      <c r="T136" s="28"/>
      <c r="U136" s="28"/>
      <c r="V136" s="28"/>
      <c r="W136" s="28"/>
      <c r="X136" s="28"/>
      <c r="Y136" s="28"/>
      <c r="Z136" s="28"/>
      <c r="AA136" s="28"/>
      <c r="AB136" s="28"/>
      <c r="AC136" s="28"/>
      <c r="AD136" s="28"/>
    </row>
    <row r="137" spans="1:30" s="859" customFormat="1" ht="15">
      <c r="A137" s="683">
        <v>127</v>
      </c>
      <c r="B137" s="159"/>
      <c r="C137" s="151"/>
      <c r="D137" s="380" t="s">
        <v>1109</v>
      </c>
      <c r="E137" s="1143"/>
      <c r="F137" s="29"/>
      <c r="G137" s="29"/>
      <c r="H137" s="29"/>
      <c r="I137" s="1125">
        <f>SUM(J137:Q137)</f>
        <v>270</v>
      </c>
      <c r="J137" s="128">
        <v>221</v>
      </c>
      <c r="K137" s="128">
        <v>49</v>
      </c>
      <c r="L137" s="128"/>
      <c r="M137" s="128"/>
      <c r="N137" s="128"/>
      <c r="O137" s="128"/>
      <c r="P137" s="128"/>
      <c r="Q137" s="824"/>
      <c r="R137" s="28"/>
      <c r="S137" s="28"/>
      <c r="T137" s="28"/>
      <c r="U137" s="28"/>
      <c r="V137" s="28"/>
      <c r="W137" s="28"/>
      <c r="X137" s="28"/>
      <c r="Y137" s="28"/>
      <c r="Z137" s="28"/>
      <c r="AA137" s="28"/>
      <c r="AB137" s="28"/>
      <c r="AC137" s="28"/>
      <c r="AD137" s="28"/>
    </row>
    <row r="138" spans="1:30" s="879" customFormat="1" ht="15">
      <c r="A138" s="683">
        <v>128</v>
      </c>
      <c r="B138" s="375"/>
      <c r="C138" s="376"/>
      <c r="D138" s="381" t="s">
        <v>604</v>
      </c>
      <c r="E138" s="1127"/>
      <c r="F138" s="379"/>
      <c r="G138" s="379"/>
      <c r="H138" s="379"/>
      <c r="I138" s="1131">
        <f>SUM(J138:Q138)</f>
        <v>0</v>
      </c>
      <c r="J138" s="396"/>
      <c r="K138" s="396"/>
      <c r="L138" s="396"/>
      <c r="M138" s="396"/>
      <c r="N138" s="396"/>
      <c r="O138" s="396"/>
      <c r="P138" s="396"/>
      <c r="Q138" s="1104"/>
      <c r="R138" s="396"/>
      <c r="S138" s="396"/>
      <c r="T138" s="396"/>
      <c r="U138" s="396"/>
      <c r="V138" s="396"/>
      <c r="W138" s="396"/>
      <c r="X138" s="396"/>
      <c r="Y138" s="396"/>
      <c r="Z138" s="396"/>
      <c r="AA138" s="396"/>
      <c r="AB138" s="396"/>
      <c r="AC138" s="396"/>
      <c r="AD138" s="396"/>
    </row>
    <row r="139" spans="1:30" s="884" customFormat="1" ht="16.5" customHeight="1">
      <c r="A139" s="683">
        <v>129</v>
      </c>
      <c r="B139" s="378"/>
      <c r="C139" s="169"/>
      <c r="D139" s="382" t="s">
        <v>1192</v>
      </c>
      <c r="E139" s="1132"/>
      <c r="F139" s="162"/>
      <c r="G139" s="162"/>
      <c r="H139" s="29"/>
      <c r="I139" s="1128">
        <f>SUM(J139:Q139)</f>
        <v>270</v>
      </c>
      <c r="J139" s="1129">
        <f>SUM(J137:J138)</f>
        <v>221</v>
      </c>
      <c r="K139" s="1129">
        <f aca="true" t="shared" si="29" ref="K139:Q139">SUM(K137:K138)</f>
        <v>49</v>
      </c>
      <c r="L139" s="1129">
        <f t="shared" si="29"/>
        <v>0</v>
      </c>
      <c r="M139" s="1129">
        <f t="shared" si="29"/>
        <v>0</v>
      </c>
      <c r="N139" s="1129">
        <f t="shared" si="29"/>
        <v>0</v>
      </c>
      <c r="O139" s="1129">
        <f t="shared" si="29"/>
        <v>0</v>
      </c>
      <c r="P139" s="1129">
        <f t="shared" si="29"/>
        <v>0</v>
      </c>
      <c r="Q139" s="1130">
        <f t="shared" si="29"/>
        <v>0</v>
      </c>
      <c r="R139" s="1129"/>
      <c r="S139" s="1129"/>
      <c r="T139" s="1129"/>
      <c r="U139" s="1129"/>
      <c r="V139" s="1129"/>
      <c r="W139" s="1129"/>
      <c r="X139" s="1129"/>
      <c r="Y139" s="1129"/>
      <c r="Z139" s="1129"/>
      <c r="AA139" s="1129"/>
      <c r="AB139" s="1129"/>
      <c r="AC139" s="1129"/>
      <c r="AD139" s="1129"/>
    </row>
    <row r="140" spans="1:30" s="869" customFormat="1" ht="24" customHeight="1">
      <c r="A140" s="683">
        <v>130</v>
      </c>
      <c r="B140" s="156">
        <v>9</v>
      </c>
      <c r="C140" s="157"/>
      <c r="D140" s="158" t="s">
        <v>198</v>
      </c>
      <c r="E140" s="1123" t="s">
        <v>26</v>
      </c>
      <c r="F140" s="154">
        <v>54648</v>
      </c>
      <c r="G140" s="154">
        <v>53330</v>
      </c>
      <c r="H140" s="154">
        <v>71155</v>
      </c>
      <c r="I140" s="1142"/>
      <c r="J140" s="873"/>
      <c r="K140" s="873"/>
      <c r="L140" s="873"/>
      <c r="M140" s="873"/>
      <c r="N140" s="873"/>
      <c r="O140" s="873"/>
      <c r="P140" s="873"/>
      <c r="Q140" s="875"/>
      <c r="R140" s="1120"/>
      <c r="S140" s="1120"/>
      <c r="T140" s="1120"/>
      <c r="U140" s="1120"/>
      <c r="V140" s="1120"/>
      <c r="W140" s="1120"/>
      <c r="X140" s="1120"/>
      <c r="Y140" s="1120"/>
      <c r="Z140" s="1120"/>
      <c r="AA140" s="1120"/>
      <c r="AB140" s="1120"/>
      <c r="AC140" s="1120"/>
      <c r="AD140" s="1120"/>
    </row>
    <row r="141" spans="1:30" s="859" customFormat="1" ht="15">
      <c r="A141" s="683">
        <v>131</v>
      </c>
      <c r="B141" s="159"/>
      <c r="C141" s="151"/>
      <c r="D141" s="160" t="s">
        <v>603</v>
      </c>
      <c r="I141" s="1125">
        <f>SUM(J141:Q141)</f>
        <v>55464</v>
      </c>
      <c r="J141" s="128">
        <v>28364</v>
      </c>
      <c r="K141" s="128">
        <v>7927</v>
      </c>
      <c r="L141" s="128">
        <v>19173</v>
      </c>
      <c r="M141" s="128"/>
      <c r="N141" s="128"/>
      <c r="O141" s="128"/>
      <c r="P141" s="128"/>
      <c r="Q141" s="824"/>
      <c r="R141" s="28"/>
      <c r="S141" s="28"/>
      <c r="T141" s="28"/>
      <c r="U141" s="28"/>
      <c r="V141" s="28"/>
      <c r="W141" s="28"/>
      <c r="X141" s="28"/>
      <c r="Y141" s="28"/>
      <c r="Z141" s="28"/>
      <c r="AA141" s="28"/>
      <c r="AB141" s="28"/>
      <c r="AC141" s="28"/>
      <c r="AD141" s="28"/>
    </row>
    <row r="142" spans="1:30" s="859" customFormat="1" ht="15">
      <c r="A142" s="683">
        <v>132</v>
      </c>
      <c r="B142" s="159"/>
      <c r="C142" s="151"/>
      <c r="D142" s="160" t="s">
        <v>1109</v>
      </c>
      <c r="I142" s="1125">
        <f>SUM(J142:Q142)</f>
        <v>77636</v>
      </c>
      <c r="J142" s="128">
        <v>43801</v>
      </c>
      <c r="K142" s="128">
        <v>10608</v>
      </c>
      <c r="L142" s="128">
        <v>21436</v>
      </c>
      <c r="M142" s="128"/>
      <c r="N142" s="128"/>
      <c r="O142" s="128">
        <v>1791</v>
      </c>
      <c r="P142" s="128"/>
      <c r="Q142" s="824"/>
      <c r="R142" s="28"/>
      <c r="S142" s="28"/>
      <c r="T142" s="28"/>
      <c r="U142" s="28"/>
      <c r="V142" s="28"/>
      <c r="W142" s="28"/>
      <c r="X142" s="28"/>
      <c r="Y142" s="28"/>
      <c r="Z142" s="28"/>
      <c r="AA142" s="28"/>
      <c r="AB142" s="28"/>
      <c r="AC142" s="28"/>
      <c r="AD142" s="28"/>
    </row>
    <row r="143" spans="1:30" s="879" customFormat="1" ht="15">
      <c r="A143" s="683">
        <v>133</v>
      </c>
      <c r="B143" s="375"/>
      <c r="C143" s="376"/>
      <c r="D143" s="377" t="s">
        <v>1201</v>
      </c>
      <c r="E143" s="1143"/>
      <c r="F143" s="29"/>
      <c r="G143" s="29"/>
      <c r="H143" s="29"/>
      <c r="I143" s="1131">
        <f>SUM(J143:Q143)</f>
        <v>76</v>
      </c>
      <c r="J143" s="396">
        <v>60</v>
      </c>
      <c r="K143" s="396">
        <v>16</v>
      </c>
      <c r="L143" s="396"/>
      <c r="M143" s="396"/>
      <c r="N143" s="396"/>
      <c r="O143" s="396"/>
      <c r="P143" s="396"/>
      <c r="Q143" s="1104"/>
      <c r="R143" s="396"/>
      <c r="S143" s="396"/>
      <c r="T143" s="396"/>
      <c r="U143" s="396"/>
      <c r="V143" s="396"/>
      <c r="W143" s="396"/>
      <c r="X143" s="396"/>
      <c r="Y143" s="396"/>
      <c r="Z143" s="396"/>
      <c r="AA143" s="396"/>
      <c r="AB143" s="396"/>
      <c r="AC143" s="396"/>
      <c r="AD143" s="396"/>
    </row>
    <row r="144" spans="1:30" s="879" customFormat="1" ht="15">
      <c r="A144" s="683">
        <v>134</v>
      </c>
      <c r="B144" s="375"/>
      <c r="C144" s="376"/>
      <c r="D144" s="878" t="s">
        <v>1203</v>
      </c>
      <c r="E144" s="1143"/>
      <c r="F144" s="29"/>
      <c r="G144" s="29"/>
      <c r="H144" s="29"/>
      <c r="I144" s="1131">
        <f>SUM(J144:Q144)</f>
        <v>274</v>
      </c>
      <c r="J144" s="396">
        <v>216</v>
      </c>
      <c r="K144" s="396">
        <v>58</v>
      </c>
      <c r="L144" s="396"/>
      <c r="M144" s="396"/>
      <c r="N144" s="396"/>
      <c r="O144" s="396"/>
      <c r="P144" s="396"/>
      <c r="Q144" s="1104"/>
      <c r="R144" s="396"/>
      <c r="S144" s="396"/>
      <c r="T144" s="396"/>
      <c r="U144" s="396"/>
      <c r="V144" s="396"/>
      <c r="W144" s="396"/>
      <c r="X144" s="396"/>
      <c r="Y144" s="396"/>
      <c r="Z144" s="396"/>
      <c r="AA144" s="396"/>
      <c r="AB144" s="396"/>
      <c r="AC144" s="396"/>
      <c r="AD144" s="396"/>
    </row>
    <row r="145" spans="1:30" s="884" customFormat="1" ht="15">
      <c r="A145" s="683">
        <v>136</v>
      </c>
      <c r="B145" s="378"/>
      <c r="C145" s="169"/>
      <c r="D145" s="168" t="s">
        <v>1192</v>
      </c>
      <c r="E145" s="1127"/>
      <c r="F145" s="379"/>
      <c r="G145" s="379"/>
      <c r="H145" s="379"/>
      <c r="I145" s="1128">
        <f>SUM(J145:Q145)</f>
        <v>77986</v>
      </c>
      <c r="J145" s="1129">
        <f aca="true" t="shared" si="30" ref="J145:Q145">SUM(J142:J144)</f>
        <v>44077</v>
      </c>
      <c r="K145" s="1129">
        <f t="shared" si="30"/>
        <v>10682</v>
      </c>
      <c r="L145" s="1129">
        <f t="shared" si="30"/>
        <v>21436</v>
      </c>
      <c r="M145" s="1129">
        <f t="shared" si="30"/>
        <v>0</v>
      </c>
      <c r="N145" s="1129">
        <f t="shared" si="30"/>
        <v>0</v>
      </c>
      <c r="O145" s="1129">
        <f t="shared" si="30"/>
        <v>1791</v>
      </c>
      <c r="P145" s="1129">
        <f t="shared" si="30"/>
        <v>0</v>
      </c>
      <c r="Q145" s="1130">
        <f t="shared" si="30"/>
        <v>0</v>
      </c>
      <c r="R145" s="1129"/>
      <c r="S145" s="1129"/>
      <c r="T145" s="1129"/>
      <c r="U145" s="1129"/>
      <c r="V145" s="1129"/>
      <c r="W145" s="1129"/>
      <c r="X145" s="1129"/>
      <c r="Y145" s="1129"/>
      <c r="Z145" s="1129"/>
      <c r="AA145" s="1129"/>
      <c r="AB145" s="1129"/>
      <c r="AC145" s="1129"/>
      <c r="AD145" s="1129"/>
    </row>
    <row r="146" spans="1:30" s="26" customFormat="1" ht="21" customHeight="1">
      <c r="A146" s="683">
        <v>137</v>
      </c>
      <c r="B146" s="163"/>
      <c r="C146" s="164">
        <v>1</v>
      </c>
      <c r="D146" s="165" t="s">
        <v>218</v>
      </c>
      <c r="E146" s="1132"/>
      <c r="F146" s="155">
        <v>522</v>
      </c>
      <c r="G146" s="155">
        <v>268</v>
      </c>
      <c r="H146" s="155">
        <v>914</v>
      </c>
      <c r="I146" s="1142"/>
      <c r="J146" s="128"/>
      <c r="K146" s="128"/>
      <c r="L146" s="128"/>
      <c r="M146" s="1144"/>
      <c r="N146" s="1144"/>
      <c r="O146" s="1144"/>
      <c r="P146" s="1144"/>
      <c r="Q146" s="1145"/>
      <c r="R146" s="1135"/>
      <c r="S146" s="1135"/>
      <c r="T146" s="1135"/>
      <c r="U146" s="1135"/>
      <c r="V146" s="1135"/>
      <c r="W146" s="1135"/>
      <c r="X146" s="1135"/>
      <c r="Y146" s="1135"/>
      <c r="Z146" s="1135"/>
      <c r="AA146" s="1135"/>
      <c r="AB146" s="1135"/>
      <c r="AC146" s="1135"/>
      <c r="AD146" s="1135"/>
    </row>
    <row r="147" spans="1:30" s="859" customFormat="1" ht="15">
      <c r="A147" s="683">
        <v>138</v>
      </c>
      <c r="B147" s="159"/>
      <c r="C147" s="151"/>
      <c r="D147" s="380" t="s">
        <v>603</v>
      </c>
      <c r="E147" s="1143"/>
      <c r="F147" s="29"/>
      <c r="G147" s="29"/>
      <c r="H147" s="29"/>
      <c r="I147" s="1125">
        <f>SUM(J147:Q147)</f>
        <v>180</v>
      </c>
      <c r="J147" s="128">
        <v>158</v>
      </c>
      <c r="K147" s="128">
        <v>22</v>
      </c>
      <c r="L147" s="128"/>
      <c r="M147" s="128"/>
      <c r="N147" s="128"/>
      <c r="O147" s="128"/>
      <c r="P147" s="128"/>
      <c r="Q147" s="824"/>
      <c r="R147" s="28"/>
      <c r="S147" s="28"/>
      <c r="T147" s="28"/>
      <c r="U147" s="28"/>
      <c r="V147" s="28"/>
      <c r="W147" s="28"/>
      <c r="X147" s="28"/>
      <c r="Y147" s="28"/>
      <c r="Z147" s="28"/>
      <c r="AA147" s="28"/>
      <c r="AB147" s="28"/>
      <c r="AC147" s="28"/>
      <c r="AD147" s="28"/>
    </row>
    <row r="148" spans="1:30" s="859" customFormat="1" ht="15">
      <c r="A148" s="683">
        <v>139</v>
      </c>
      <c r="B148" s="159"/>
      <c r="C148" s="151"/>
      <c r="D148" s="380" t="s">
        <v>1109</v>
      </c>
      <c r="E148" s="1143"/>
      <c r="F148" s="29"/>
      <c r="G148" s="29"/>
      <c r="H148" s="29"/>
      <c r="I148" s="1125">
        <f>SUM(J148:Q148)</f>
        <v>1059</v>
      </c>
      <c r="J148" s="128">
        <v>932</v>
      </c>
      <c r="K148" s="128">
        <v>127</v>
      </c>
      <c r="L148" s="128"/>
      <c r="M148" s="128"/>
      <c r="N148" s="128"/>
      <c r="O148" s="128"/>
      <c r="P148" s="128"/>
      <c r="Q148" s="824"/>
      <c r="R148" s="28"/>
      <c r="S148" s="28"/>
      <c r="T148" s="28"/>
      <c r="U148" s="28"/>
      <c r="V148" s="28"/>
      <c r="W148" s="28"/>
      <c r="X148" s="28"/>
      <c r="Y148" s="28"/>
      <c r="Z148" s="28"/>
      <c r="AA148" s="28"/>
      <c r="AB148" s="28"/>
      <c r="AC148" s="28"/>
      <c r="AD148" s="28"/>
    </row>
    <row r="149" spans="1:30" s="879" customFormat="1" ht="15">
      <c r="A149" s="683">
        <v>140</v>
      </c>
      <c r="B149" s="375"/>
      <c r="C149" s="376"/>
      <c r="D149" s="381" t="s">
        <v>604</v>
      </c>
      <c r="E149" s="1127"/>
      <c r="F149" s="379"/>
      <c r="G149" s="379"/>
      <c r="H149" s="379"/>
      <c r="I149" s="1131">
        <f>SUM(J149:Q149)</f>
        <v>0</v>
      </c>
      <c r="J149" s="396"/>
      <c r="K149" s="396"/>
      <c r="L149" s="396"/>
      <c r="M149" s="396"/>
      <c r="N149" s="396"/>
      <c r="O149" s="396"/>
      <c r="P149" s="396"/>
      <c r="Q149" s="1104"/>
      <c r="R149" s="396"/>
      <c r="S149" s="396"/>
      <c r="T149" s="396"/>
      <c r="U149" s="396"/>
      <c r="V149" s="396"/>
      <c r="W149" s="396"/>
      <c r="X149" s="396"/>
      <c r="Y149" s="396"/>
      <c r="Z149" s="396"/>
      <c r="AA149" s="396"/>
      <c r="AB149" s="396"/>
      <c r="AC149" s="396"/>
      <c r="AD149" s="396"/>
    </row>
    <row r="150" spans="1:30" s="901" customFormat="1" ht="18.75" customHeight="1">
      <c r="A150" s="683">
        <v>141</v>
      </c>
      <c r="B150" s="410"/>
      <c r="C150" s="411"/>
      <c r="D150" s="382" t="s">
        <v>1192</v>
      </c>
      <c r="E150" s="1132"/>
      <c r="F150" s="412"/>
      <c r="G150" s="412"/>
      <c r="H150" s="155"/>
      <c r="I150" s="1146">
        <f>SUM(J150:Q150)</f>
        <v>1059</v>
      </c>
      <c r="J150" s="1147">
        <f>SUM(J148:J149)</f>
        <v>932</v>
      </c>
      <c r="K150" s="1147">
        <f aca="true" t="shared" si="31" ref="K150:Q150">SUM(K148:K149)</f>
        <v>127</v>
      </c>
      <c r="L150" s="1147">
        <f t="shared" si="31"/>
        <v>0</v>
      </c>
      <c r="M150" s="1147">
        <f t="shared" si="31"/>
        <v>0</v>
      </c>
      <c r="N150" s="1147">
        <f t="shared" si="31"/>
        <v>0</v>
      </c>
      <c r="O150" s="1147">
        <f t="shared" si="31"/>
        <v>0</v>
      </c>
      <c r="P150" s="1147">
        <f t="shared" si="31"/>
        <v>0</v>
      </c>
      <c r="Q150" s="1148">
        <f t="shared" si="31"/>
        <v>0</v>
      </c>
      <c r="R150" s="1147"/>
      <c r="S150" s="1147"/>
      <c r="T150" s="1147"/>
      <c r="U150" s="1147"/>
      <c r="V150" s="1147"/>
      <c r="W150" s="1147"/>
      <c r="X150" s="1147"/>
      <c r="Y150" s="1147"/>
      <c r="Z150" s="1147"/>
      <c r="AA150" s="1147"/>
      <c r="AB150" s="1147"/>
      <c r="AC150" s="1147"/>
      <c r="AD150" s="1147"/>
    </row>
    <row r="151" spans="1:30" s="858" customFormat="1" ht="15">
      <c r="A151" s="683">
        <v>142</v>
      </c>
      <c r="B151" s="389"/>
      <c r="C151" s="383"/>
      <c r="D151" s="403" t="s">
        <v>224</v>
      </c>
      <c r="E151" s="1149"/>
      <c r="F151" s="402">
        <f>SUM(F121:F146)</f>
        <v>732935</v>
      </c>
      <c r="G151" s="402">
        <f>SUM(G121:G146)</f>
        <v>637158</v>
      </c>
      <c r="H151" s="402">
        <f>SUM(H121:H146)</f>
        <v>731902</v>
      </c>
      <c r="I151" s="1150"/>
      <c r="J151" s="393"/>
      <c r="K151" s="393"/>
      <c r="L151" s="393"/>
      <c r="M151" s="393"/>
      <c r="N151" s="393"/>
      <c r="O151" s="393"/>
      <c r="P151" s="393"/>
      <c r="Q151" s="1151"/>
      <c r="R151" s="950"/>
      <c r="S151" s="983"/>
      <c r="T151" s="983"/>
      <c r="U151" s="983"/>
      <c r="V151" s="983"/>
      <c r="W151" s="983"/>
      <c r="X151" s="983"/>
      <c r="Y151" s="983"/>
      <c r="Z151" s="983"/>
      <c r="AA151" s="983"/>
      <c r="AB151" s="983"/>
      <c r="AC151" s="983"/>
      <c r="AD151" s="983"/>
    </row>
    <row r="152" spans="1:30" s="857" customFormat="1" ht="15">
      <c r="A152" s="683">
        <v>143</v>
      </c>
      <c r="B152" s="159"/>
      <c r="C152" s="29"/>
      <c r="D152" s="160" t="s">
        <v>603</v>
      </c>
      <c r="E152" s="151"/>
      <c r="F152" s="29"/>
      <c r="G152" s="29"/>
      <c r="H152" s="29"/>
      <c r="I152" s="397">
        <f>SUM(J152:Q152)</f>
        <v>637551</v>
      </c>
      <c r="J152" s="28">
        <f aca="true" t="shared" si="32" ref="J152:Q153">SUM(J147,J141,J136,J127,J122)</f>
        <v>408585</v>
      </c>
      <c r="K152" s="28">
        <f t="shared" si="32"/>
        <v>119288</v>
      </c>
      <c r="L152" s="28">
        <f t="shared" si="32"/>
        <v>109678</v>
      </c>
      <c r="M152" s="28">
        <f t="shared" si="32"/>
        <v>0</v>
      </c>
      <c r="N152" s="28">
        <f t="shared" si="32"/>
        <v>0</v>
      </c>
      <c r="O152" s="28">
        <f t="shared" si="32"/>
        <v>0</v>
      </c>
      <c r="P152" s="28">
        <f t="shared" si="32"/>
        <v>0</v>
      </c>
      <c r="Q152" s="439">
        <f t="shared" si="32"/>
        <v>0</v>
      </c>
      <c r="R152" s="950"/>
      <c r="S152" s="950"/>
      <c r="T152" s="950"/>
      <c r="U152" s="950"/>
      <c r="V152" s="950"/>
      <c r="W152" s="950"/>
      <c r="X152" s="950"/>
      <c r="Y152" s="950"/>
      <c r="Z152" s="950"/>
      <c r="AA152" s="950"/>
      <c r="AB152" s="950"/>
      <c r="AC152" s="950"/>
      <c r="AD152" s="950"/>
    </row>
    <row r="153" spans="1:30" s="857" customFormat="1" ht="15">
      <c r="A153" s="683">
        <v>144</v>
      </c>
      <c r="B153" s="159"/>
      <c r="C153" s="29"/>
      <c r="D153" s="160" t="s">
        <v>1109</v>
      </c>
      <c r="E153" s="151"/>
      <c r="F153" s="29"/>
      <c r="G153" s="29"/>
      <c r="H153" s="29"/>
      <c r="I153" s="397">
        <f>SUM(J153:Q153)</f>
        <v>828058</v>
      </c>
      <c r="J153" s="28">
        <f t="shared" si="32"/>
        <v>517293</v>
      </c>
      <c r="K153" s="28">
        <f t="shared" si="32"/>
        <v>147487</v>
      </c>
      <c r="L153" s="28">
        <f t="shared" si="32"/>
        <v>138492</v>
      </c>
      <c r="M153" s="28">
        <f t="shared" si="32"/>
        <v>0</v>
      </c>
      <c r="N153" s="28">
        <f t="shared" si="32"/>
        <v>18555</v>
      </c>
      <c r="O153" s="28">
        <f t="shared" si="32"/>
        <v>6231</v>
      </c>
      <c r="P153" s="28">
        <f t="shared" si="32"/>
        <v>0</v>
      </c>
      <c r="Q153" s="439">
        <f t="shared" si="32"/>
        <v>0</v>
      </c>
      <c r="R153" s="950"/>
      <c r="S153" s="950"/>
      <c r="T153" s="950"/>
      <c r="U153" s="950"/>
      <c r="V153" s="950"/>
      <c r="W153" s="950"/>
      <c r="X153" s="950"/>
      <c r="Y153" s="950"/>
      <c r="Z153" s="950"/>
      <c r="AA153" s="950"/>
      <c r="AB153" s="950"/>
      <c r="AC153" s="950"/>
      <c r="AD153" s="950"/>
    </row>
    <row r="154" spans="1:30" s="858" customFormat="1" ht="15">
      <c r="A154" s="683">
        <v>145</v>
      </c>
      <c r="B154" s="375"/>
      <c r="C154" s="30"/>
      <c r="D154" s="677" t="s">
        <v>604</v>
      </c>
      <c r="E154" s="376"/>
      <c r="F154" s="30"/>
      <c r="G154" s="30"/>
      <c r="H154" s="30"/>
      <c r="I154" s="395">
        <f>SUM(J154:Q154)</f>
        <v>18742</v>
      </c>
      <c r="J154" s="396">
        <f aca="true" t="shared" si="33" ref="J154:Q154">SUM(J149,J143:J144,J138,J129:J133,J124:J124)</f>
        <v>9453</v>
      </c>
      <c r="K154" s="396">
        <f t="shared" si="33"/>
        <v>6085</v>
      </c>
      <c r="L154" s="396">
        <f t="shared" si="33"/>
        <v>-1950</v>
      </c>
      <c r="M154" s="396">
        <f t="shared" si="33"/>
        <v>0</v>
      </c>
      <c r="N154" s="396">
        <f t="shared" si="33"/>
        <v>3154</v>
      </c>
      <c r="O154" s="396">
        <f t="shared" si="33"/>
        <v>2000</v>
      </c>
      <c r="P154" s="396">
        <f t="shared" si="33"/>
        <v>0</v>
      </c>
      <c r="Q154" s="1104">
        <f t="shared" si="33"/>
        <v>0</v>
      </c>
      <c r="R154" s="983"/>
      <c r="S154" s="983"/>
      <c r="T154" s="983"/>
      <c r="U154" s="983"/>
      <c r="V154" s="983"/>
      <c r="W154" s="983"/>
      <c r="X154" s="983"/>
      <c r="Y154" s="983"/>
      <c r="Z154" s="983"/>
      <c r="AA154" s="983"/>
      <c r="AB154" s="983"/>
      <c r="AC154" s="983"/>
      <c r="AD154" s="983"/>
    </row>
    <row r="155" spans="1:30" s="857" customFormat="1" ht="15.75" thickBot="1">
      <c r="A155" s="683">
        <v>146</v>
      </c>
      <c r="B155" s="398"/>
      <c r="C155" s="399"/>
      <c r="D155" s="394" t="s">
        <v>1192</v>
      </c>
      <c r="E155" s="414"/>
      <c r="F155" s="399"/>
      <c r="G155" s="399"/>
      <c r="H155" s="399"/>
      <c r="I155" s="400">
        <f>SUM(J155:Q155)</f>
        <v>846800</v>
      </c>
      <c r="J155" s="401">
        <f>SUM(J153:J154)</f>
        <v>526746</v>
      </c>
      <c r="K155" s="401">
        <f aca="true" t="shared" si="34" ref="K155:Q155">SUM(K153:K154)</f>
        <v>153572</v>
      </c>
      <c r="L155" s="401">
        <f t="shared" si="34"/>
        <v>136542</v>
      </c>
      <c r="M155" s="401">
        <f t="shared" si="34"/>
        <v>0</v>
      </c>
      <c r="N155" s="401">
        <f t="shared" si="34"/>
        <v>21709</v>
      </c>
      <c r="O155" s="401">
        <f t="shared" si="34"/>
        <v>8231</v>
      </c>
      <c r="P155" s="401">
        <f t="shared" si="34"/>
        <v>0</v>
      </c>
      <c r="Q155" s="440">
        <f t="shared" si="34"/>
        <v>0</v>
      </c>
      <c r="R155" s="950"/>
      <c r="S155" s="950"/>
      <c r="T155" s="950"/>
      <c r="U155" s="950"/>
      <c r="V155" s="950"/>
      <c r="W155" s="950"/>
      <c r="X155" s="950"/>
      <c r="Y155" s="950"/>
      <c r="Z155" s="950"/>
      <c r="AA155" s="950"/>
      <c r="AB155" s="950"/>
      <c r="AC155" s="950"/>
      <c r="AD155" s="950"/>
    </row>
    <row r="156" spans="1:30" s="869" customFormat="1" ht="26.25" customHeight="1" thickTop="1">
      <c r="A156" s="683">
        <v>147</v>
      </c>
      <c r="B156" s="156">
        <v>10</v>
      </c>
      <c r="C156" s="157"/>
      <c r="D156" s="166" t="s">
        <v>644</v>
      </c>
      <c r="E156" s="1123" t="s">
        <v>26</v>
      </c>
      <c r="F156" s="154">
        <v>174762</v>
      </c>
      <c r="G156" s="154">
        <v>162042</v>
      </c>
      <c r="H156" s="154">
        <v>214023</v>
      </c>
      <c r="I156" s="1142"/>
      <c r="J156" s="873"/>
      <c r="K156" s="873"/>
      <c r="L156" s="873"/>
      <c r="M156" s="873"/>
      <c r="N156" s="873"/>
      <c r="O156" s="873"/>
      <c r="P156" s="873"/>
      <c r="Q156" s="875"/>
      <c r="R156" s="1120"/>
      <c r="S156" s="1120"/>
      <c r="T156" s="1120"/>
      <c r="U156" s="1120"/>
      <c r="V156" s="1120"/>
      <c r="W156" s="1120"/>
      <c r="X156" s="1120"/>
      <c r="Y156" s="1120"/>
      <c r="Z156" s="1120"/>
      <c r="AA156" s="1120"/>
      <c r="AB156" s="1120"/>
      <c r="AC156" s="1120"/>
      <c r="AD156" s="1120"/>
    </row>
    <row r="157" spans="1:30" s="859" customFormat="1" ht="15.75" customHeight="1">
      <c r="A157" s="683">
        <v>148</v>
      </c>
      <c r="B157" s="159"/>
      <c r="C157" s="151"/>
      <c r="D157" s="160" t="s">
        <v>603</v>
      </c>
      <c r="I157" s="1125">
        <f>SUM(J157:Q157)</f>
        <v>178670</v>
      </c>
      <c r="J157" s="128">
        <v>63565</v>
      </c>
      <c r="K157" s="128">
        <v>17666</v>
      </c>
      <c r="L157" s="128">
        <v>97439</v>
      </c>
      <c r="M157" s="128"/>
      <c r="N157" s="128"/>
      <c r="O157" s="128"/>
      <c r="P157" s="128"/>
      <c r="Q157" s="824"/>
      <c r="R157" s="28"/>
      <c r="S157" s="28"/>
      <c r="T157" s="28"/>
      <c r="U157" s="28"/>
      <c r="V157" s="28"/>
      <c r="W157" s="28"/>
      <c r="X157" s="28"/>
      <c r="Y157" s="28"/>
      <c r="Z157" s="28"/>
      <c r="AA157" s="28"/>
      <c r="AB157" s="28"/>
      <c r="AC157" s="28"/>
      <c r="AD157" s="28"/>
    </row>
    <row r="158" spans="1:30" s="859" customFormat="1" ht="15">
      <c r="A158" s="683">
        <v>149</v>
      </c>
      <c r="B158" s="159"/>
      <c r="C158" s="151"/>
      <c r="D158" s="160" t="s">
        <v>1109</v>
      </c>
      <c r="I158" s="1125">
        <f>SUM(J158:Q158)</f>
        <v>217255</v>
      </c>
      <c r="J158" s="128">
        <v>81893</v>
      </c>
      <c r="K158" s="128">
        <v>24835</v>
      </c>
      <c r="L158" s="128">
        <v>105122</v>
      </c>
      <c r="M158" s="128"/>
      <c r="N158" s="128">
        <v>0</v>
      </c>
      <c r="O158" s="128">
        <v>5405</v>
      </c>
      <c r="P158" s="128"/>
      <c r="Q158" s="824"/>
      <c r="R158" s="28"/>
      <c r="S158" s="28"/>
      <c r="T158" s="28"/>
      <c r="U158" s="28"/>
      <c r="V158" s="28"/>
      <c r="W158" s="28"/>
      <c r="X158" s="28"/>
      <c r="Y158" s="28"/>
      <c r="Z158" s="28"/>
      <c r="AA158" s="28"/>
      <c r="AB158" s="28"/>
      <c r="AC158" s="28"/>
      <c r="AD158" s="28"/>
    </row>
    <row r="159" spans="1:30" s="879" customFormat="1" ht="15" customHeight="1">
      <c r="A159" s="683">
        <v>150</v>
      </c>
      <c r="B159" s="375"/>
      <c r="C159" s="376"/>
      <c r="D159" s="377" t="s">
        <v>1200</v>
      </c>
      <c r="E159" s="1143"/>
      <c r="F159" s="29"/>
      <c r="G159" s="29"/>
      <c r="H159" s="29"/>
      <c r="I159" s="1131">
        <f>SUM(J159:Q159)</f>
        <v>103</v>
      </c>
      <c r="J159" s="396">
        <v>81</v>
      </c>
      <c r="K159" s="396">
        <v>22</v>
      </c>
      <c r="L159" s="396"/>
      <c r="M159" s="396"/>
      <c r="N159" s="396"/>
      <c r="O159" s="396"/>
      <c r="P159" s="396"/>
      <c r="Q159" s="1104"/>
      <c r="R159" s="396"/>
      <c r="S159" s="396"/>
      <c r="T159" s="396"/>
      <c r="U159" s="396"/>
      <c r="V159" s="396"/>
      <c r="W159" s="396"/>
      <c r="X159" s="396"/>
      <c r="Y159" s="396"/>
      <c r="Z159" s="396"/>
      <c r="AA159" s="396"/>
      <c r="AB159" s="396"/>
      <c r="AC159" s="396"/>
      <c r="AD159" s="396"/>
    </row>
    <row r="160" spans="1:30" s="879" customFormat="1" ht="15" customHeight="1">
      <c r="A160" s="683">
        <v>151</v>
      </c>
      <c r="B160" s="375"/>
      <c r="C160" s="376"/>
      <c r="D160" s="878" t="s">
        <v>1320</v>
      </c>
      <c r="E160" s="1143"/>
      <c r="F160" s="29"/>
      <c r="G160" s="29"/>
      <c r="H160" s="29"/>
      <c r="I160" s="1131">
        <f>SUM(J160:Q160)</f>
        <v>170</v>
      </c>
      <c r="J160" s="396"/>
      <c r="K160" s="396"/>
      <c r="L160" s="879">
        <v>170</v>
      </c>
      <c r="M160" s="396"/>
      <c r="N160" s="396"/>
      <c r="O160" s="396"/>
      <c r="P160" s="396"/>
      <c r="Q160" s="1104"/>
      <c r="R160" s="396"/>
      <c r="S160" s="396"/>
      <c r="T160" s="396"/>
      <c r="U160" s="396"/>
      <c r="V160" s="396"/>
      <c r="W160" s="396"/>
      <c r="X160" s="396"/>
      <c r="Y160" s="396"/>
      <c r="Z160" s="396"/>
      <c r="AA160" s="396"/>
      <c r="AB160" s="396"/>
      <c r="AC160" s="396"/>
      <c r="AD160" s="396"/>
    </row>
    <row r="161" spans="1:30" s="884" customFormat="1" ht="18.75" customHeight="1">
      <c r="A161" s="683">
        <v>161</v>
      </c>
      <c r="B161" s="378"/>
      <c r="C161" s="169"/>
      <c r="D161" s="168" t="s">
        <v>1192</v>
      </c>
      <c r="E161" s="1127"/>
      <c r="F161" s="379"/>
      <c r="G161" s="379"/>
      <c r="H161" s="379"/>
      <c r="I161" s="1128">
        <f>SUM(J161:Q161)</f>
        <v>217528</v>
      </c>
      <c r="J161" s="429">
        <f aca="true" t="shared" si="35" ref="J161:Q161">SUM(J158:J160)</f>
        <v>81974</v>
      </c>
      <c r="K161" s="429">
        <f t="shared" si="35"/>
        <v>24857</v>
      </c>
      <c r="L161" s="429">
        <f>SUM(L158:L160)</f>
        <v>105292</v>
      </c>
      <c r="M161" s="429">
        <f t="shared" si="35"/>
        <v>0</v>
      </c>
      <c r="N161" s="429">
        <f t="shared" si="35"/>
        <v>0</v>
      </c>
      <c r="O161" s="429">
        <f t="shared" si="35"/>
        <v>5405</v>
      </c>
      <c r="P161" s="429">
        <f t="shared" si="35"/>
        <v>0</v>
      </c>
      <c r="Q161" s="430">
        <f t="shared" si="35"/>
        <v>0</v>
      </c>
      <c r="R161" s="1129"/>
      <c r="S161" s="1129"/>
      <c r="T161" s="1129"/>
      <c r="U161" s="1129"/>
      <c r="V161" s="1129"/>
      <c r="W161" s="1129"/>
      <c r="X161" s="1129"/>
      <c r="Y161" s="1129"/>
      <c r="Z161" s="1129"/>
      <c r="AA161" s="1129"/>
      <c r="AB161" s="1129"/>
      <c r="AC161" s="1129"/>
      <c r="AD161" s="1129"/>
    </row>
    <row r="162" spans="1:30" s="26" customFormat="1" ht="27.75" customHeight="1">
      <c r="A162" s="683">
        <v>162</v>
      </c>
      <c r="B162" s="163"/>
      <c r="C162" s="164">
        <v>1</v>
      </c>
      <c r="D162" s="165" t="s">
        <v>225</v>
      </c>
      <c r="E162" s="1132"/>
      <c r="F162" s="155">
        <v>5059</v>
      </c>
      <c r="G162" s="155">
        <v>13236</v>
      </c>
      <c r="H162" s="155">
        <v>34004</v>
      </c>
      <c r="I162" s="1142"/>
      <c r="J162" s="128"/>
      <c r="K162" s="128"/>
      <c r="L162" s="128"/>
      <c r="M162" s="1144"/>
      <c r="N162" s="1144"/>
      <c r="O162" s="1144"/>
      <c r="P162" s="1144"/>
      <c r="Q162" s="1145"/>
      <c r="R162" s="1135"/>
      <c r="S162" s="1135"/>
      <c r="T162" s="1135"/>
      <c r="U162" s="1135"/>
      <c r="V162" s="1135"/>
      <c r="W162" s="1135"/>
      <c r="X162" s="1135"/>
      <c r="Y162" s="1135"/>
      <c r="Z162" s="1135"/>
      <c r="AA162" s="1135"/>
      <c r="AB162" s="1135"/>
      <c r="AC162" s="1135"/>
      <c r="AD162" s="1135"/>
    </row>
    <row r="163" spans="1:30" s="859" customFormat="1" ht="15">
      <c r="A163" s="683">
        <v>163</v>
      </c>
      <c r="B163" s="159"/>
      <c r="C163" s="151"/>
      <c r="D163" s="380" t="s">
        <v>603</v>
      </c>
      <c r="E163" s="1143"/>
      <c r="F163" s="29"/>
      <c r="G163" s="29"/>
      <c r="H163" s="29"/>
      <c r="I163" s="1125">
        <f>SUM(J163:Q163)</f>
        <v>0</v>
      </c>
      <c r="J163" s="128"/>
      <c r="K163" s="128"/>
      <c r="L163" s="128"/>
      <c r="M163" s="128"/>
      <c r="N163" s="128"/>
      <c r="O163" s="128"/>
      <c r="P163" s="128"/>
      <c r="Q163" s="824"/>
      <c r="R163" s="28"/>
      <c r="S163" s="28"/>
      <c r="T163" s="28"/>
      <c r="U163" s="28"/>
      <c r="V163" s="28"/>
      <c r="W163" s="28"/>
      <c r="X163" s="28"/>
      <c r="Y163" s="28"/>
      <c r="Z163" s="28"/>
      <c r="AA163" s="28"/>
      <c r="AB163" s="28"/>
      <c r="AC163" s="28"/>
      <c r="AD163" s="28"/>
    </row>
    <row r="164" spans="1:30" s="859" customFormat="1" ht="15">
      <c r="A164" s="683">
        <v>164</v>
      </c>
      <c r="B164" s="159"/>
      <c r="C164" s="151"/>
      <c r="D164" s="380" t="s">
        <v>1109</v>
      </c>
      <c r="E164" s="1143"/>
      <c r="F164" s="29"/>
      <c r="G164" s="29"/>
      <c r="H164" s="29"/>
      <c r="I164" s="1125">
        <f>SUM(J164:Q164)</f>
        <v>0</v>
      </c>
      <c r="J164" s="128"/>
      <c r="K164" s="128"/>
      <c r="L164" s="128"/>
      <c r="M164" s="128"/>
      <c r="N164" s="128"/>
      <c r="O164" s="128"/>
      <c r="P164" s="128"/>
      <c r="Q164" s="824"/>
      <c r="R164" s="28"/>
      <c r="S164" s="28"/>
      <c r="T164" s="28"/>
      <c r="U164" s="28"/>
      <c r="V164" s="28"/>
      <c r="W164" s="28"/>
      <c r="X164" s="28"/>
      <c r="Y164" s="28"/>
      <c r="Z164" s="28"/>
      <c r="AA164" s="28"/>
      <c r="AB164" s="28"/>
      <c r="AC164" s="28"/>
      <c r="AD164" s="28"/>
    </row>
    <row r="165" spans="1:30" s="879" customFormat="1" ht="15">
      <c r="A165" s="683">
        <v>165</v>
      </c>
      <c r="B165" s="375"/>
      <c r="C165" s="376"/>
      <c r="D165" s="381" t="s">
        <v>604</v>
      </c>
      <c r="E165" s="1127"/>
      <c r="F165" s="379"/>
      <c r="G165" s="379"/>
      <c r="H165" s="379"/>
      <c r="I165" s="1131">
        <f>SUM(J165:Q165)</f>
        <v>0</v>
      </c>
      <c r="J165" s="396"/>
      <c r="K165" s="396"/>
      <c r="L165" s="396"/>
      <c r="M165" s="396"/>
      <c r="N165" s="396"/>
      <c r="O165" s="396"/>
      <c r="P165" s="396"/>
      <c r="Q165" s="1104"/>
      <c r="R165" s="396"/>
      <c r="S165" s="396"/>
      <c r="T165" s="396"/>
      <c r="U165" s="396"/>
      <c r="V165" s="396"/>
      <c r="W165" s="396"/>
      <c r="X165" s="396"/>
      <c r="Y165" s="396"/>
      <c r="Z165" s="396"/>
      <c r="AA165" s="396"/>
      <c r="AB165" s="396"/>
      <c r="AC165" s="396"/>
      <c r="AD165" s="396"/>
    </row>
    <row r="166" spans="1:30" s="884" customFormat="1" ht="15">
      <c r="A166" s="683">
        <v>166</v>
      </c>
      <c r="B166" s="378"/>
      <c r="C166" s="169"/>
      <c r="D166" s="382" t="s">
        <v>1192</v>
      </c>
      <c r="E166" s="1132"/>
      <c r="F166" s="162"/>
      <c r="G166" s="162"/>
      <c r="H166" s="29"/>
      <c r="I166" s="1128">
        <f>SUM(J166:Q166)</f>
        <v>0</v>
      </c>
      <c r="J166" s="1129">
        <f aca="true" t="shared" si="36" ref="J166:Q166">SUM(J163:J165)</f>
        <v>0</v>
      </c>
      <c r="K166" s="1129">
        <f t="shared" si="36"/>
        <v>0</v>
      </c>
      <c r="L166" s="1129">
        <f t="shared" si="36"/>
        <v>0</v>
      </c>
      <c r="M166" s="1129">
        <f t="shared" si="36"/>
        <v>0</v>
      </c>
      <c r="N166" s="1129">
        <f t="shared" si="36"/>
        <v>0</v>
      </c>
      <c r="O166" s="1129">
        <f t="shared" si="36"/>
        <v>0</v>
      </c>
      <c r="P166" s="1129">
        <f t="shared" si="36"/>
        <v>0</v>
      </c>
      <c r="Q166" s="1130">
        <f t="shared" si="36"/>
        <v>0</v>
      </c>
      <c r="R166" s="1129"/>
      <c r="S166" s="1129"/>
      <c r="T166" s="1129"/>
      <c r="U166" s="1129"/>
      <c r="V166" s="1129"/>
      <c r="W166" s="1129"/>
      <c r="X166" s="1129"/>
      <c r="Y166" s="1129"/>
      <c r="Z166" s="1129"/>
      <c r="AA166" s="1129"/>
      <c r="AB166" s="1129"/>
      <c r="AC166" s="1129"/>
      <c r="AD166" s="1129"/>
    </row>
    <row r="167" spans="1:30" s="26" customFormat="1" ht="28.5">
      <c r="A167" s="683">
        <v>167</v>
      </c>
      <c r="B167" s="163"/>
      <c r="C167" s="164">
        <v>2</v>
      </c>
      <c r="D167" s="165" t="s">
        <v>240</v>
      </c>
      <c r="E167" s="1132"/>
      <c r="F167" s="155">
        <v>1811</v>
      </c>
      <c r="G167" s="155"/>
      <c r="H167" s="155"/>
      <c r="I167" s="1142"/>
      <c r="J167" s="128"/>
      <c r="K167" s="128"/>
      <c r="L167" s="128"/>
      <c r="M167" s="1144"/>
      <c r="N167" s="1144"/>
      <c r="O167" s="1144"/>
      <c r="P167" s="1144"/>
      <c r="Q167" s="1145"/>
      <c r="R167" s="1135"/>
      <c r="S167" s="1135"/>
      <c r="T167" s="1135"/>
      <c r="U167" s="1135"/>
      <c r="V167" s="1135"/>
      <c r="W167" s="1135"/>
      <c r="X167" s="1135"/>
      <c r="Y167" s="1135"/>
      <c r="Z167" s="1135"/>
      <c r="AA167" s="1135"/>
      <c r="AB167" s="1135"/>
      <c r="AC167" s="1135"/>
      <c r="AD167" s="1135"/>
    </row>
    <row r="168" spans="1:30" s="859" customFormat="1" ht="15">
      <c r="A168" s="683">
        <v>168</v>
      </c>
      <c r="B168" s="159"/>
      <c r="C168" s="151"/>
      <c r="D168" s="380" t="s">
        <v>603</v>
      </c>
      <c r="E168" s="1143"/>
      <c r="F168" s="29"/>
      <c r="G168" s="29"/>
      <c r="H168" s="29"/>
      <c r="I168" s="1125">
        <f>SUM(J168:Q168)</f>
        <v>0</v>
      </c>
      <c r="J168" s="128"/>
      <c r="K168" s="128"/>
      <c r="L168" s="128"/>
      <c r="M168" s="128"/>
      <c r="N168" s="128"/>
      <c r="O168" s="128"/>
      <c r="P168" s="128"/>
      <c r="Q168" s="824"/>
      <c r="R168" s="28"/>
      <c r="S168" s="28"/>
      <c r="T168" s="28"/>
      <c r="U168" s="28"/>
      <c r="V168" s="28"/>
      <c r="W168" s="28"/>
      <c r="X168" s="28"/>
      <c r="Y168" s="28"/>
      <c r="Z168" s="28"/>
      <c r="AA168" s="28"/>
      <c r="AB168" s="28"/>
      <c r="AC168" s="28"/>
      <c r="AD168" s="28"/>
    </row>
    <row r="169" spans="1:30" s="859" customFormat="1" ht="15">
      <c r="A169" s="683">
        <v>169</v>
      </c>
      <c r="B169" s="159"/>
      <c r="C169" s="151"/>
      <c r="D169" s="380" t="s">
        <v>1109</v>
      </c>
      <c r="E169" s="1143"/>
      <c r="F169" s="29"/>
      <c r="G169" s="29"/>
      <c r="H169" s="29"/>
      <c r="I169" s="1125">
        <f>SUM(J169:Q169)</f>
        <v>0</v>
      </c>
      <c r="J169" s="128"/>
      <c r="K169" s="128"/>
      <c r="L169" s="128"/>
      <c r="M169" s="128"/>
      <c r="N169" s="128"/>
      <c r="O169" s="128"/>
      <c r="P169" s="128"/>
      <c r="Q169" s="824"/>
      <c r="R169" s="28"/>
      <c r="S169" s="28"/>
      <c r="T169" s="28"/>
      <c r="U169" s="28"/>
      <c r="V169" s="28"/>
      <c r="W169" s="28"/>
      <c r="X169" s="28"/>
      <c r="Y169" s="28"/>
      <c r="Z169" s="28"/>
      <c r="AA169" s="28"/>
      <c r="AB169" s="28"/>
      <c r="AC169" s="28"/>
      <c r="AD169" s="28"/>
    </row>
    <row r="170" spans="1:30" s="879" customFormat="1" ht="15">
      <c r="A170" s="683">
        <v>170</v>
      </c>
      <c r="B170" s="375"/>
      <c r="C170" s="376"/>
      <c r="D170" s="381" t="s">
        <v>604</v>
      </c>
      <c r="E170" s="1127"/>
      <c r="F170" s="379"/>
      <c r="G170" s="379"/>
      <c r="H170" s="379"/>
      <c r="I170" s="1131">
        <f>SUM(J170:Q170)</f>
        <v>0</v>
      </c>
      <c r="J170" s="396"/>
      <c r="K170" s="396"/>
      <c r="L170" s="396"/>
      <c r="M170" s="396"/>
      <c r="N170" s="396"/>
      <c r="O170" s="396"/>
      <c r="P170" s="396"/>
      <c r="Q170" s="1104"/>
      <c r="R170" s="396"/>
      <c r="S170" s="396"/>
      <c r="T170" s="396"/>
      <c r="U170" s="396"/>
      <c r="V170" s="396"/>
      <c r="W170" s="396"/>
      <c r="X170" s="396"/>
      <c r="Y170" s="396"/>
      <c r="Z170" s="396"/>
      <c r="AA170" s="396"/>
      <c r="AB170" s="396"/>
      <c r="AC170" s="396"/>
      <c r="AD170" s="396"/>
    </row>
    <row r="171" spans="1:30" s="884" customFormat="1" ht="16.5" customHeight="1">
      <c r="A171" s="683">
        <v>171</v>
      </c>
      <c r="B171" s="378"/>
      <c r="C171" s="169"/>
      <c r="D171" s="382" t="s">
        <v>1192</v>
      </c>
      <c r="E171" s="1132"/>
      <c r="F171" s="162"/>
      <c r="G171" s="162"/>
      <c r="H171" s="29"/>
      <c r="I171" s="1128">
        <f>SUM(J171:Q171)</f>
        <v>0</v>
      </c>
      <c r="J171" s="1129">
        <f>SUM(J168:J170)</f>
        <v>0</v>
      </c>
      <c r="K171" s="1129">
        <f aca="true" t="shared" si="37" ref="K171:Q171">SUM(K168:K170)</f>
        <v>0</v>
      </c>
      <c r="L171" s="1129">
        <f t="shared" si="37"/>
        <v>0</v>
      </c>
      <c r="M171" s="1129">
        <f t="shared" si="37"/>
        <v>0</v>
      </c>
      <c r="N171" s="1129">
        <f t="shared" si="37"/>
        <v>0</v>
      </c>
      <c r="O171" s="1129">
        <f t="shared" si="37"/>
        <v>0</v>
      </c>
      <c r="P171" s="1129">
        <f t="shared" si="37"/>
        <v>0</v>
      </c>
      <c r="Q171" s="1130">
        <f t="shared" si="37"/>
        <v>0</v>
      </c>
      <c r="R171" s="1129"/>
      <c r="S171" s="1129"/>
      <c r="T171" s="1129"/>
      <c r="U171" s="1129"/>
      <c r="V171" s="1129"/>
      <c r="W171" s="1129"/>
      <c r="X171" s="1129"/>
      <c r="Y171" s="1129"/>
      <c r="Z171" s="1129"/>
      <c r="AA171" s="1129"/>
      <c r="AB171" s="1129"/>
      <c r="AC171" s="1129"/>
      <c r="AD171" s="1129"/>
    </row>
    <row r="172" spans="1:30" s="26" customFormat="1" ht="28.5">
      <c r="A172" s="683">
        <v>172</v>
      </c>
      <c r="B172" s="163"/>
      <c r="C172" s="164">
        <v>3</v>
      </c>
      <c r="D172" s="165" t="s">
        <v>241</v>
      </c>
      <c r="E172" s="1132"/>
      <c r="F172" s="155"/>
      <c r="G172" s="155"/>
      <c r="H172" s="155">
        <v>4093</v>
      </c>
      <c r="I172" s="1142"/>
      <c r="J172" s="128"/>
      <c r="K172" s="128"/>
      <c r="L172" s="128"/>
      <c r="M172" s="1144"/>
      <c r="N172" s="1144"/>
      <c r="O172" s="1144"/>
      <c r="P172" s="1144"/>
      <c r="Q172" s="1145"/>
      <c r="R172" s="1135"/>
      <c r="S172" s="1135"/>
      <c r="T172" s="1135"/>
      <c r="U172" s="1135"/>
      <c r="V172" s="1135"/>
      <c r="W172" s="1135"/>
      <c r="X172" s="1135"/>
      <c r="Y172" s="1135"/>
      <c r="Z172" s="1135"/>
      <c r="AA172" s="1135"/>
      <c r="AB172" s="1135"/>
      <c r="AC172" s="1135"/>
      <c r="AD172" s="1135"/>
    </row>
    <row r="173" spans="1:30" s="859" customFormat="1" ht="15">
      <c r="A173" s="683">
        <v>173</v>
      </c>
      <c r="B173" s="159"/>
      <c r="C173" s="151"/>
      <c r="D173" s="380" t="s">
        <v>603</v>
      </c>
      <c r="E173" s="1143"/>
      <c r="F173" s="29"/>
      <c r="G173" s="29"/>
      <c r="H173" s="29"/>
      <c r="I173" s="1125">
        <f>SUM(J173:Q173)</f>
        <v>0</v>
      </c>
      <c r="J173" s="128"/>
      <c r="K173" s="128"/>
      <c r="L173" s="128"/>
      <c r="M173" s="128"/>
      <c r="N173" s="128"/>
      <c r="O173" s="128"/>
      <c r="P173" s="128"/>
      <c r="Q173" s="824"/>
      <c r="R173" s="28"/>
      <c r="S173" s="28"/>
      <c r="T173" s="28"/>
      <c r="U173" s="28"/>
      <c r="V173" s="28"/>
      <c r="W173" s="28"/>
      <c r="X173" s="28"/>
      <c r="Y173" s="28"/>
      <c r="Z173" s="28"/>
      <c r="AA173" s="28"/>
      <c r="AB173" s="28"/>
      <c r="AC173" s="28"/>
      <c r="AD173" s="28"/>
    </row>
    <row r="174" spans="1:30" s="859" customFormat="1" ht="15">
      <c r="A174" s="683">
        <v>174</v>
      </c>
      <c r="B174" s="159"/>
      <c r="C174" s="151"/>
      <c r="D174" s="380" t="s">
        <v>1109</v>
      </c>
      <c r="E174" s="1143"/>
      <c r="F174" s="29"/>
      <c r="G174" s="29"/>
      <c r="H174" s="29"/>
      <c r="I174" s="1125">
        <f>SUM(J174:Q174)</f>
        <v>0</v>
      </c>
      <c r="J174" s="128"/>
      <c r="K174" s="128"/>
      <c r="L174" s="128"/>
      <c r="M174" s="128"/>
      <c r="N174" s="128"/>
      <c r="O174" s="128"/>
      <c r="P174" s="128"/>
      <c r="Q174" s="824"/>
      <c r="R174" s="28"/>
      <c r="S174" s="28"/>
      <c r="T174" s="28"/>
      <c r="U174" s="28"/>
      <c r="V174" s="28"/>
      <c r="W174" s="28"/>
      <c r="X174" s="28"/>
      <c r="Y174" s="28"/>
      <c r="Z174" s="28"/>
      <c r="AA174" s="28"/>
      <c r="AB174" s="28"/>
      <c r="AC174" s="28"/>
      <c r="AD174" s="28"/>
    </row>
    <row r="175" spans="1:30" s="879" customFormat="1" ht="15">
      <c r="A175" s="683">
        <v>175</v>
      </c>
      <c r="B175" s="375"/>
      <c r="C175" s="376"/>
      <c r="D175" s="381" t="s">
        <v>604</v>
      </c>
      <c r="E175" s="1127"/>
      <c r="F175" s="379"/>
      <c r="G175" s="379"/>
      <c r="H175" s="379"/>
      <c r="I175" s="1131">
        <f>SUM(J175:Q175)</f>
        <v>0</v>
      </c>
      <c r="J175" s="396"/>
      <c r="K175" s="396"/>
      <c r="L175" s="396"/>
      <c r="M175" s="396"/>
      <c r="N175" s="396"/>
      <c r="O175" s="396"/>
      <c r="P175" s="396"/>
      <c r="Q175" s="1104"/>
      <c r="R175" s="396"/>
      <c r="S175" s="396"/>
      <c r="T175" s="396"/>
      <c r="U175" s="396"/>
      <c r="V175" s="396"/>
      <c r="W175" s="396"/>
      <c r="X175" s="396"/>
      <c r="Y175" s="396"/>
      <c r="Z175" s="396"/>
      <c r="AA175" s="396"/>
      <c r="AB175" s="396"/>
      <c r="AC175" s="396"/>
      <c r="AD175" s="396"/>
    </row>
    <row r="176" spans="1:30" s="884" customFormat="1" ht="16.5" customHeight="1">
      <c r="A176" s="683">
        <v>176</v>
      </c>
      <c r="B176" s="378"/>
      <c r="C176" s="169"/>
      <c r="D176" s="382" t="s">
        <v>1192</v>
      </c>
      <c r="E176" s="1132"/>
      <c r="F176" s="162"/>
      <c r="G176" s="162"/>
      <c r="H176" s="29"/>
      <c r="I176" s="1128">
        <f>SUM(J176:Q176)</f>
        <v>0</v>
      </c>
      <c r="J176" s="1129">
        <f>SUM(J173:J175)</f>
        <v>0</v>
      </c>
      <c r="K176" s="1129">
        <f aca="true" t="shared" si="38" ref="K176:Q176">SUM(K173:K175)</f>
        <v>0</v>
      </c>
      <c r="L176" s="1129">
        <f t="shared" si="38"/>
        <v>0</v>
      </c>
      <c r="M176" s="1129">
        <f t="shared" si="38"/>
        <v>0</v>
      </c>
      <c r="N176" s="1129">
        <f t="shared" si="38"/>
        <v>0</v>
      </c>
      <c r="O176" s="1129">
        <f t="shared" si="38"/>
        <v>0</v>
      </c>
      <c r="P176" s="1129">
        <f t="shared" si="38"/>
        <v>0</v>
      </c>
      <c r="Q176" s="1130">
        <f t="shared" si="38"/>
        <v>0</v>
      </c>
      <c r="R176" s="1129"/>
      <c r="S176" s="1129"/>
      <c r="T176" s="1129"/>
      <c r="U176" s="1129"/>
      <c r="V176" s="1129"/>
      <c r="W176" s="1129"/>
      <c r="X176" s="1129"/>
      <c r="Y176" s="1129"/>
      <c r="Z176" s="1129"/>
      <c r="AA176" s="1129"/>
      <c r="AB176" s="1129"/>
      <c r="AC176" s="1129"/>
      <c r="AD176" s="1129"/>
    </row>
    <row r="177" spans="1:30" s="869" customFormat="1" ht="25.5" customHeight="1">
      <c r="A177" s="683">
        <v>177</v>
      </c>
      <c r="B177" s="156">
        <v>11</v>
      </c>
      <c r="C177" s="157"/>
      <c r="D177" s="158" t="s">
        <v>36</v>
      </c>
      <c r="E177" s="1123" t="s">
        <v>26</v>
      </c>
      <c r="F177" s="154">
        <v>83378</v>
      </c>
      <c r="G177" s="154">
        <v>82967</v>
      </c>
      <c r="H177" s="154">
        <v>99844</v>
      </c>
      <c r="I177" s="1142"/>
      <c r="J177" s="873"/>
      <c r="K177" s="873"/>
      <c r="L177" s="873"/>
      <c r="M177" s="873"/>
      <c r="N177" s="873"/>
      <c r="O177" s="873"/>
      <c r="P177" s="873"/>
      <c r="Q177" s="875"/>
      <c r="R177" s="1120"/>
      <c r="S177" s="1120"/>
      <c r="T177" s="1120"/>
      <c r="U177" s="1120"/>
      <c r="V177" s="1120"/>
      <c r="W177" s="1120"/>
      <c r="X177" s="1120"/>
      <c r="Y177" s="1120"/>
      <c r="Z177" s="1120"/>
      <c r="AA177" s="1120"/>
      <c r="AB177" s="1120"/>
      <c r="AC177" s="1120"/>
      <c r="AD177" s="1120"/>
    </row>
    <row r="178" spans="1:30" s="859" customFormat="1" ht="15">
      <c r="A178" s="683">
        <v>178</v>
      </c>
      <c r="B178" s="159"/>
      <c r="C178" s="151"/>
      <c r="D178" s="160" t="s">
        <v>603</v>
      </c>
      <c r="I178" s="1125">
        <f aca="true" t="shared" si="39" ref="I178:I183">SUM(J178:Q178)</f>
        <v>90449</v>
      </c>
      <c r="J178" s="128">
        <v>47002</v>
      </c>
      <c r="K178" s="128">
        <v>12802</v>
      </c>
      <c r="L178" s="128">
        <v>25251</v>
      </c>
      <c r="M178" s="128"/>
      <c r="N178" s="128"/>
      <c r="O178" s="128">
        <v>5394</v>
      </c>
      <c r="P178" s="128"/>
      <c r="Q178" s="824"/>
      <c r="R178" s="28"/>
      <c r="S178" s="28"/>
      <c r="T178" s="28"/>
      <c r="U178" s="28"/>
      <c r="V178" s="28"/>
      <c r="W178" s="28"/>
      <c r="X178" s="28"/>
      <c r="Y178" s="28"/>
      <c r="Z178" s="28"/>
      <c r="AA178" s="28"/>
      <c r="AB178" s="28"/>
      <c r="AC178" s="28"/>
      <c r="AD178" s="28"/>
    </row>
    <row r="179" spans="1:30" s="859" customFormat="1" ht="15">
      <c r="A179" s="683">
        <v>179</v>
      </c>
      <c r="B179" s="159"/>
      <c r="C179" s="151"/>
      <c r="D179" s="160" t="s">
        <v>1109</v>
      </c>
      <c r="I179" s="1125">
        <f t="shared" si="39"/>
        <v>106516</v>
      </c>
      <c r="J179" s="128">
        <v>49257</v>
      </c>
      <c r="K179" s="128">
        <v>13288</v>
      </c>
      <c r="L179" s="128">
        <v>33525</v>
      </c>
      <c r="M179" s="128"/>
      <c r="N179" s="128"/>
      <c r="O179" s="128">
        <v>10446</v>
      </c>
      <c r="P179" s="128"/>
      <c r="Q179" s="824"/>
      <c r="R179" s="28"/>
      <c r="S179" s="28"/>
      <c r="T179" s="28"/>
      <c r="U179" s="28"/>
      <c r="V179" s="28"/>
      <c r="W179" s="28"/>
      <c r="X179" s="28"/>
      <c r="Y179" s="28"/>
      <c r="Z179" s="28"/>
      <c r="AA179" s="28"/>
      <c r="AB179" s="28"/>
      <c r="AC179" s="28"/>
      <c r="AD179" s="28"/>
    </row>
    <row r="180" spans="1:30" s="879" customFormat="1" ht="15">
      <c r="A180" s="683">
        <v>180</v>
      </c>
      <c r="B180" s="375"/>
      <c r="C180" s="376"/>
      <c r="D180" s="377" t="s">
        <v>1200</v>
      </c>
      <c r="E180" s="1143"/>
      <c r="F180" s="29"/>
      <c r="G180" s="29"/>
      <c r="H180" s="29"/>
      <c r="I180" s="1125">
        <f t="shared" si="39"/>
        <v>58</v>
      </c>
      <c r="J180" s="396">
        <v>46</v>
      </c>
      <c r="K180" s="396">
        <v>12</v>
      </c>
      <c r="L180" s="396"/>
      <c r="M180" s="396"/>
      <c r="N180" s="396"/>
      <c r="O180" s="396"/>
      <c r="P180" s="396"/>
      <c r="Q180" s="1104"/>
      <c r="R180" s="396"/>
      <c r="S180" s="396"/>
      <c r="T180" s="396"/>
      <c r="U180" s="396"/>
      <c r="V180" s="396"/>
      <c r="W180" s="396"/>
      <c r="X180" s="396"/>
      <c r="Y180" s="396"/>
      <c r="Z180" s="396"/>
      <c r="AA180" s="396"/>
      <c r="AB180" s="396"/>
      <c r="AC180" s="396"/>
      <c r="AD180" s="396"/>
    </row>
    <row r="181" spans="1:30" s="879" customFormat="1" ht="15">
      <c r="A181" s="683"/>
      <c r="B181" s="375"/>
      <c r="C181" s="376"/>
      <c r="D181" s="377" t="s">
        <v>1230</v>
      </c>
      <c r="E181" s="1143"/>
      <c r="F181" s="29"/>
      <c r="G181" s="29"/>
      <c r="H181" s="29"/>
      <c r="I181" s="1125">
        <f t="shared" si="39"/>
        <v>75</v>
      </c>
      <c r="J181" s="396"/>
      <c r="K181" s="396"/>
      <c r="L181" s="396">
        <v>75</v>
      </c>
      <c r="M181" s="396"/>
      <c r="N181" s="396"/>
      <c r="O181" s="396"/>
      <c r="P181" s="396"/>
      <c r="Q181" s="1104"/>
      <c r="R181" s="396"/>
      <c r="S181" s="396"/>
      <c r="T181" s="396"/>
      <c r="U181" s="396"/>
      <c r="V181" s="396"/>
      <c r="W181" s="396"/>
      <c r="X181" s="396"/>
      <c r="Y181" s="396"/>
      <c r="Z181" s="396"/>
      <c r="AA181" s="396"/>
      <c r="AB181" s="396"/>
      <c r="AC181" s="396"/>
      <c r="AD181" s="396"/>
    </row>
    <row r="182" spans="1:30" s="879" customFormat="1" ht="15">
      <c r="A182" s="683"/>
      <c r="B182" s="375"/>
      <c r="C182" s="376"/>
      <c r="D182" s="377" t="s">
        <v>1324</v>
      </c>
      <c r="E182" s="1143"/>
      <c r="F182" s="29"/>
      <c r="G182" s="29"/>
      <c r="H182" s="29"/>
      <c r="I182" s="1125">
        <f t="shared" si="39"/>
        <v>375</v>
      </c>
      <c r="J182" s="396">
        <v>2760</v>
      </c>
      <c r="K182" s="396">
        <v>600</v>
      </c>
      <c r="L182" s="396">
        <v>-2985</v>
      </c>
      <c r="M182" s="396"/>
      <c r="N182" s="396"/>
      <c r="O182" s="396"/>
      <c r="P182" s="396"/>
      <c r="Q182" s="1104"/>
      <c r="R182" s="396"/>
      <c r="S182" s="396"/>
      <c r="T182" s="396"/>
      <c r="U182" s="396"/>
      <c r="V182" s="396"/>
      <c r="W182" s="396"/>
      <c r="X182" s="396"/>
      <c r="Y182" s="396"/>
      <c r="Z182" s="396"/>
      <c r="AA182" s="396"/>
      <c r="AB182" s="396"/>
      <c r="AC182" s="396"/>
      <c r="AD182" s="396"/>
    </row>
    <row r="183" spans="1:30" s="884" customFormat="1" ht="16.5" customHeight="1">
      <c r="A183" s="683">
        <v>181</v>
      </c>
      <c r="B183" s="378"/>
      <c r="C183" s="169"/>
      <c r="D183" s="168" t="s">
        <v>1192</v>
      </c>
      <c r="E183" s="1127"/>
      <c r="F183" s="379"/>
      <c r="G183" s="379"/>
      <c r="H183" s="379"/>
      <c r="I183" s="1128">
        <f t="shared" si="39"/>
        <v>107024</v>
      </c>
      <c r="J183" s="1129">
        <f aca="true" t="shared" si="40" ref="J183:Q183">SUM(J179:J182)</f>
        <v>52063</v>
      </c>
      <c r="K183" s="1129">
        <f t="shared" si="40"/>
        <v>13900</v>
      </c>
      <c r="L183" s="1129">
        <f t="shared" si="40"/>
        <v>30615</v>
      </c>
      <c r="M183" s="1129">
        <f t="shared" si="40"/>
        <v>0</v>
      </c>
      <c r="N183" s="1129">
        <f t="shared" si="40"/>
        <v>0</v>
      </c>
      <c r="O183" s="1129">
        <f t="shared" si="40"/>
        <v>10446</v>
      </c>
      <c r="P183" s="1129">
        <f t="shared" si="40"/>
        <v>0</v>
      </c>
      <c r="Q183" s="1130">
        <f t="shared" si="40"/>
        <v>0</v>
      </c>
      <c r="R183" s="1129"/>
      <c r="S183" s="1129"/>
      <c r="T183" s="1129"/>
      <c r="U183" s="1129"/>
      <c r="V183" s="1129"/>
      <c r="W183" s="1129"/>
      <c r="X183" s="1129"/>
      <c r="Y183" s="1129"/>
      <c r="Z183" s="1129"/>
      <c r="AA183" s="1129"/>
      <c r="AB183" s="1129"/>
      <c r="AC183" s="1129"/>
      <c r="AD183" s="1129"/>
    </row>
    <row r="184" spans="1:30" s="26" customFormat="1" ht="28.5">
      <c r="A184" s="683">
        <v>182</v>
      </c>
      <c r="B184" s="163"/>
      <c r="C184" s="164">
        <v>1</v>
      </c>
      <c r="D184" s="165" t="s">
        <v>225</v>
      </c>
      <c r="E184" s="1132"/>
      <c r="F184" s="155">
        <v>11800</v>
      </c>
      <c r="G184" s="155">
        <v>8200</v>
      </c>
      <c r="H184" s="155">
        <v>11300</v>
      </c>
      <c r="I184" s="1142"/>
      <c r="J184" s="128"/>
      <c r="K184" s="128"/>
      <c r="L184" s="128"/>
      <c r="M184" s="1144"/>
      <c r="N184" s="1144"/>
      <c r="O184" s="1144"/>
      <c r="P184" s="1144"/>
      <c r="Q184" s="1145"/>
      <c r="R184" s="1135"/>
      <c r="S184" s="1135"/>
      <c r="T184" s="1135"/>
      <c r="U184" s="1135"/>
      <c r="V184" s="1135"/>
      <c r="W184" s="1135"/>
      <c r="X184" s="1135"/>
      <c r="Y184" s="1135"/>
      <c r="Z184" s="1135"/>
      <c r="AA184" s="1135"/>
      <c r="AB184" s="1135"/>
      <c r="AC184" s="1135"/>
      <c r="AD184" s="1135"/>
    </row>
    <row r="185" spans="1:30" s="859" customFormat="1" ht="15">
      <c r="A185" s="683">
        <v>183</v>
      </c>
      <c r="B185" s="159"/>
      <c r="C185" s="151"/>
      <c r="D185" s="380" t="s">
        <v>603</v>
      </c>
      <c r="E185" s="1143"/>
      <c r="F185" s="29"/>
      <c r="G185" s="29"/>
      <c r="H185" s="29"/>
      <c r="I185" s="1125">
        <f>SUM(J185:Q185)</f>
        <v>0</v>
      </c>
      <c r="J185" s="128"/>
      <c r="K185" s="128"/>
      <c r="L185" s="128"/>
      <c r="M185" s="128"/>
      <c r="N185" s="128"/>
      <c r="O185" s="128"/>
      <c r="P185" s="128"/>
      <c r="Q185" s="824"/>
      <c r="R185" s="28"/>
      <c r="S185" s="28"/>
      <c r="T185" s="28"/>
      <c r="U185" s="28"/>
      <c r="V185" s="28"/>
      <c r="W185" s="28"/>
      <c r="X185" s="28"/>
      <c r="Y185" s="28"/>
      <c r="Z185" s="28"/>
      <c r="AA185" s="28"/>
      <c r="AB185" s="28"/>
      <c r="AC185" s="28"/>
      <c r="AD185" s="28"/>
    </row>
    <row r="186" spans="1:30" s="859" customFormat="1" ht="15">
      <c r="A186" s="683">
        <v>184</v>
      </c>
      <c r="B186" s="159"/>
      <c r="C186" s="151"/>
      <c r="D186" s="380" t="s">
        <v>1109</v>
      </c>
      <c r="E186" s="1143"/>
      <c r="F186" s="29"/>
      <c r="G186" s="29"/>
      <c r="H186" s="29"/>
      <c r="I186" s="1125">
        <f>SUM(J186:Q186)</f>
        <v>0</v>
      </c>
      <c r="J186" s="128"/>
      <c r="K186" s="128"/>
      <c r="L186" s="128"/>
      <c r="M186" s="128"/>
      <c r="N186" s="128"/>
      <c r="O186" s="128"/>
      <c r="P186" s="128"/>
      <c r="Q186" s="824"/>
      <c r="R186" s="28"/>
      <c r="S186" s="28"/>
      <c r="T186" s="28"/>
      <c r="U186" s="28"/>
      <c r="V186" s="28"/>
      <c r="W186" s="28"/>
      <c r="X186" s="28"/>
      <c r="Y186" s="28"/>
      <c r="Z186" s="28"/>
      <c r="AA186" s="28"/>
      <c r="AB186" s="28"/>
      <c r="AC186" s="28"/>
      <c r="AD186" s="28"/>
    </row>
    <row r="187" spans="1:30" s="879" customFormat="1" ht="15">
      <c r="A187" s="683">
        <v>185</v>
      </c>
      <c r="B187" s="375"/>
      <c r="C187" s="376"/>
      <c r="D187" s="381" t="s">
        <v>604</v>
      </c>
      <c r="E187" s="1127"/>
      <c r="F187" s="379"/>
      <c r="G187" s="379"/>
      <c r="H187" s="379"/>
      <c r="I187" s="1131">
        <f>SUM(J187:Q187)</f>
        <v>0</v>
      </c>
      <c r="J187" s="396"/>
      <c r="K187" s="396"/>
      <c r="L187" s="396"/>
      <c r="M187" s="396"/>
      <c r="N187" s="396"/>
      <c r="O187" s="396"/>
      <c r="P187" s="396"/>
      <c r="Q187" s="1104"/>
      <c r="R187" s="396"/>
      <c r="S187" s="396"/>
      <c r="T187" s="396"/>
      <c r="U187" s="396"/>
      <c r="V187" s="396"/>
      <c r="W187" s="396"/>
      <c r="X187" s="396"/>
      <c r="Y187" s="396"/>
      <c r="Z187" s="396"/>
      <c r="AA187" s="396"/>
      <c r="AB187" s="396"/>
      <c r="AC187" s="396"/>
      <c r="AD187" s="396"/>
    </row>
    <row r="188" spans="1:30" s="884" customFormat="1" ht="18" customHeight="1">
      <c r="A188" s="683">
        <v>186</v>
      </c>
      <c r="B188" s="378"/>
      <c r="C188" s="169"/>
      <c r="D188" s="382" t="s">
        <v>1192</v>
      </c>
      <c r="E188" s="1132"/>
      <c r="F188" s="162"/>
      <c r="G188" s="162"/>
      <c r="H188" s="29"/>
      <c r="I188" s="1128">
        <f>SUM(J188:Q188)</f>
        <v>0</v>
      </c>
      <c r="J188" s="1129">
        <f>SUM(J185:J187)</f>
        <v>0</v>
      </c>
      <c r="K188" s="1129">
        <f aca="true" t="shared" si="41" ref="K188:Q188">SUM(K185:K187)</f>
        <v>0</v>
      </c>
      <c r="L188" s="1129">
        <f t="shared" si="41"/>
        <v>0</v>
      </c>
      <c r="M188" s="1129">
        <f t="shared" si="41"/>
        <v>0</v>
      </c>
      <c r="N188" s="1129">
        <f t="shared" si="41"/>
        <v>0</v>
      </c>
      <c r="O188" s="1129">
        <f t="shared" si="41"/>
        <v>0</v>
      </c>
      <c r="P188" s="1129">
        <f t="shared" si="41"/>
        <v>0</v>
      </c>
      <c r="Q188" s="1130">
        <f t="shared" si="41"/>
        <v>0</v>
      </c>
      <c r="R188" s="1129"/>
      <c r="S188" s="1129"/>
      <c r="T188" s="1129"/>
      <c r="U188" s="1129"/>
      <c r="V188" s="1129"/>
      <c r="W188" s="1129"/>
      <c r="X188" s="1129"/>
      <c r="Y188" s="1129"/>
      <c r="Z188" s="1129"/>
      <c r="AA188" s="1129"/>
      <c r="AB188" s="1129"/>
      <c r="AC188" s="1129"/>
      <c r="AD188" s="1129"/>
    </row>
    <row r="189" spans="1:30" s="26" customFormat="1" ht="28.5">
      <c r="A189" s="683">
        <v>187</v>
      </c>
      <c r="B189" s="163"/>
      <c r="C189" s="164">
        <v>2</v>
      </c>
      <c r="D189" s="165" t="s">
        <v>240</v>
      </c>
      <c r="E189" s="1132"/>
      <c r="F189" s="155">
        <v>1571</v>
      </c>
      <c r="G189" s="155"/>
      <c r="H189" s="155">
        <v>955</v>
      </c>
      <c r="I189" s="1142"/>
      <c r="J189" s="128"/>
      <c r="K189" s="128"/>
      <c r="L189" s="128"/>
      <c r="M189" s="1144"/>
      <c r="N189" s="1144"/>
      <c r="O189" s="1144"/>
      <c r="P189" s="1144"/>
      <c r="Q189" s="1145"/>
      <c r="R189" s="1135"/>
      <c r="S189" s="1135"/>
      <c r="T189" s="1135"/>
      <c r="U189" s="1135"/>
      <c r="V189" s="1135"/>
      <c r="W189" s="1135"/>
      <c r="X189" s="1135"/>
      <c r="Y189" s="1135"/>
      <c r="Z189" s="1135"/>
      <c r="AA189" s="1135"/>
      <c r="AB189" s="1135"/>
      <c r="AC189" s="1135"/>
      <c r="AD189" s="1135"/>
    </row>
    <row r="190" spans="1:30" s="859" customFormat="1" ht="15">
      <c r="A190" s="683">
        <v>188</v>
      </c>
      <c r="B190" s="159"/>
      <c r="C190" s="151"/>
      <c r="D190" s="380" t="s">
        <v>603</v>
      </c>
      <c r="E190" s="1143"/>
      <c r="F190" s="29"/>
      <c r="G190" s="29"/>
      <c r="H190" s="29"/>
      <c r="I190" s="1125">
        <f>SUM(J190:Q190)</f>
        <v>0</v>
      </c>
      <c r="J190" s="128"/>
      <c r="K190" s="128"/>
      <c r="L190" s="128"/>
      <c r="M190" s="128"/>
      <c r="N190" s="128"/>
      <c r="O190" s="128"/>
      <c r="P190" s="128"/>
      <c r="Q190" s="824"/>
      <c r="R190" s="28"/>
      <c r="S190" s="28"/>
      <c r="T190" s="28"/>
      <c r="U190" s="28"/>
      <c r="V190" s="28"/>
      <c r="W190" s="28"/>
      <c r="X190" s="28"/>
      <c r="Y190" s="28"/>
      <c r="Z190" s="28"/>
      <c r="AA190" s="28"/>
      <c r="AB190" s="28"/>
      <c r="AC190" s="28"/>
      <c r="AD190" s="28"/>
    </row>
    <row r="191" spans="1:30" s="859" customFormat="1" ht="15">
      <c r="A191" s="683">
        <v>189</v>
      </c>
      <c r="B191" s="159"/>
      <c r="C191" s="151"/>
      <c r="D191" s="380" t="s">
        <v>1109</v>
      </c>
      <c r="E191" s="1143"/>
      <c r="F191" s="29"/>
      <c r="G191" s="29"/>
      <c r="H191" s="29"/>
      <c r="I191" s="1125">
        <f>SUM(J191:Q191)</f>
        <v>0</v>
      </c>
      <c r="J191" s="128"/>
      <c r="K191" s="128"/>
      <c r="L191" s="128"/>
      <c r="M191" s="128"/>
      <c r="N191" s="128"/>
      <c r="O191" s="128"/>
      <c r="P191" s="128"/>
      <c r="Q191" s="824"/>
      <c r="R191" s="28"/>
      <c r="S191" s="28"/>
      <c r="T191" s="28"/>
      <c r="U191" s="28"/>
      <c r="V191" s="28"/>
      <c r="W191" s="28"/>
      <c r="X191" s="28"/>
      <c r="Y191" s="28"/>
      <c r="Z191" s="28"/>
      <c r="AA191" s="28"/>
      <c r="AB191" s="28"/>
      <c r="AC191" s="28"/>
      <c r="AD191" s="28"/>
    </row>
    <row r="192" spans="1:30" s="879" customFormat="1" ht="15">
      <c r="A192" s="683">
        <v>190</v>
      </c>
      <c r="B192" s="375"/>
      <c r="C192" s="376"/>
      <c r="D192" s="381" t="s">
        <v>604</v>
      </c>
      <c r="E192" s="1127"/>
      <c r="F192" s="379"/>
      <c r="G192" s="379"/>
      <c r="H192" s="379"/>
      <c r="I192" s="1131">
        <f>SUM(J192:Q192)</f>
        <v>0</v>
      </c>
      <c r="J192" s="396"/>
      <c r="K192" s="396"/>
      <c r="L192" s="396"/>
      <c r="M192" s="396"/>
      <c r="N192" s="396"/>
      <c r="O192" s="396"/>
      <c r="P192" s="396"/>
      <c r="Q192" s="1104"/>
      <c r="R192" s="396"/>
      <c r="S192" s="396"/>
      <c r="T192" s="396"/>
      <c r="U192" s="396"/>
      <c r="V192" s="396"/>
      <c r="W192" s="396"/>
      <c r="X192" s="396"/>
      <c r="Y192" s="396"/>
      <c r="Z192" s="396"/>
      <c r="AA192" s="396"/>
      <c r="AB192" s="396"/>
      <c r="AC192" s="396"/>
      <c r="AD192" s="396"/>
    </row>
    <row r="193" spans="1:30" s="884" customFormat="1" ht="18" customHeight="1">
      <c r="A193" s="683">
        <v>191</v>
      </c>
      <c r="B193" s="378"/>
      <c r="C193" s="169"/>
      <c r="D193" s="382" t="s">
        <v>1192</v>
      </c>
      <c r="E193" s="1132"/>
      <c r="F193" s="162"/>
      <c r="G193" s="162"/>
      <c r="H193" s="29"/>
      <c r="I193" s="1128">
        <f>SUM(J193:Q193)</f>
        <v>0</v>
      </c>
      <c r="J193" s="1129">
        <f>SUM(J190:J192)</f>
        <v>0</v>
      </c>
      <c r="K193" s="1129">
        <f aca="true" t="shared" si="42" ref="K193:Q193">SUM(K190:K192)</f>
        <v>0</v>
      </c>
      <c r="L193" s="1129">
        <f t="shared" si="42"/>
        <v>0</v>
      </c>
      <c r="M193" s="1129">
        <f t="shared" si="42"/>
        <v>0</v>
      </c>
      <c r="N193" s="1129">
        <f t="shared" si="42"/>
        <v>0</v>
      </c>
      <c r="O193" s="1129">
        <f t="shared" si="42"/>
        <v>0</v>
      </c>
      <c r="P193" s="1129">
        <f t="shared" si="42"/>
        <v>0</v>
      </c>
      <c r="Q193" s="1130">
        <f t="shared" si="42"/>
        <v>0</v>
      </c>
      <c r="R193" s="1129"/>
      <c r="S193" s="1129"/>
      <c r="T193" s="1129"/>
      <c r="U193" s="1129"/>
      <c r="V193" s="1129"/>
      <c r="W193" s="1129"/>
      <c r="X193" s="1129"/>
      <c r="Y193" s="1129"/>
      <c r="Z193" s="1129"/>
      <c r="AA193" s="1129"/>
      <c r="AB193" s="1129"/>
      <c r="AC193" s="1129"/>
      <c r="AD193" s="1129"/>
    </row>
    <row r="194" spans="1:30" s="869" customFormat="1" ht="21" customHeight="1">
      <c r="A194" s="683">
        <v>192</v>
      </c>
      <c r="B194" s="156">
        <v>12</v>
      </c>
      <c r="C194" s="157"/>
      <c r="D194" s="158" t="s">
        <v>37</v>
      </c>
      <c r="E194" s="1123" t="s">
        <v>26</v>
      </c>
      <c r="F194" s="154">
        <v>396066</v>
      </c>
      <c r="G194" s="154">
        <v>364547</v>
      </c>
      <c r="H194" s="154">
        <v>398783</v>
      </c>
      <c r="I194" s="1142"/>
      <c r="J194" s="873"/>
      <c r="K194" s="873"/>
      <c r="L194" s="873"/>
      <c r="M194" s="873"/>
      <c r="N194" s="873"/>
      <c r="O194" s="873"/>
      <c r="P194" s="873"/>
      <c r="Q194" s="875"/>
      <c r="R194" s="1120"/>
      <c r="S194" s="1120"/>
      <c r="T194" s="1120"/>
      <c r="U194" s="1120"/>
      <c r="V194" s="1120"/>
      <c r="W194" s="1120"/>
      <c r="X194" s="1120"/>
      <c r="Y194" s="1120"/>
      <c r="Z194" s="1120"/>
      <c r="AA194" s="1120"/>
      <c r="AB194" s="1120"/>
      <c r="AC194" s="1120"/>
      <c r="AD194" s="1120"/>
    </row>
    <row r="195" spans="1:30" s="859" customFormat="1" ht="15">
      <c r="A195" s="683">
        <v>193</v>
      </c>
      <c r="B195" s="159"/>
      <c r="C195" s="151"/>
      <c r="D195" s="160" t="s">
        <v>603</v>
      </c>
      <c r="I195" s="1125">
        <f aca="true" t="shared" si="43" ref="I195:I200">SUM(J195:Q195)</f>
        <v>369886</v>
      </c>
      <c r="J195" s="128">
        <v>130880</v>
      </c>
      <c r="K195" s="128">
        <v>37369</v>
      </c>
      <c r="L195" s="128">
        <v>176187</v>
      </c>
      <c r="M195" s="128"/>
      <c r="N195" s="128"/>
      <c r="O195" s="128">
        <v>25450</v>
      </c>
      <c r="P195" s="128"/>
      <c r="Q195" s="824"/>
      <c r="R195" s="28"/>
      <c r="S195" s="28"/>
      <c r="T195" s="28"/>
      <c r="U195" s="28"/>
      <c r="V195" s="28"/>
      <c r="W195" s="28"/>
      <c r="X195" s="28"/>
      <c r="Y195" s="28"/>
      <c r="Z195" s="28"/>
      <c r="AA195" s="28"/>
      <c r="AB195" s="28"/>
      <c r="AC195" s="28"/>
      <c r="AD195" s="28"/>
    </row>
    <row r="196" spans="1:30" s="859" customFormat="1" ht="15">
      <c r="A196" s="683">
        <v>194</v>
      </c>
      <c r="B196" s="159"/>
      <c r="C196" s="151"/>
      <c r="D196" s="160" t="s">
        <v>1109</v>
      </c>
      <c r="I196" s="1125">
        <f t="shared" si="43"/>
        <v>412368</v>
      </c>
      <c r="J196" s="128">
        <v>142518</v>
      </c>
      <c r="K196" s="128">
        <v>38718</v>
      </c>
      <c r="L196" s="128">
        <v>199709</v>
      </c>
      <c r="M196" s="128"/>
      <c r="N196" s="128"/>
      <c r="O196" s="128">
        <v>31423</v>
      </c>
      <c r="P196" s="128"/>
      <c r="Q196" s="824"/>
      <c r="R196" s="28"/>
      <c r="S196" s="28"/>
      <c r="T196" s="28"/>
      <c r="U196" s="28"/>
      <c r="V196" s="28"/>
      <c r="W196" s="28"/>
      <c r="X196" s="28"/>
      <c r="Y196" s="28"/>
      <c r="Z196" s="28"/>
      <c r="AA196" s="28"/>
      <c r="AB196" s="28"/>
      <c r="AC196" s="28"/>
      <c r="AD196" s="28"/>
    </row>
    <row r="197" spans="1:30" s="879" customFormat="1" ht="15">
      <c r="A197" s="683">
        <v>195</v>
      </c>
      <c r="B197" s="375"/>
      <c r="C197" s="376"/>
      <c r="D197" s="377" t="s">
        <v>1201</v>
      </c>
      <c r="E197" s="1143"/>
      <c r="F197" s="29"/>
      <c r="G197" s="29"/>
      <c r="H197" s="29"/>
      <c r="I197" s="1131">
        <f t="shared" si="43"/>
        <v>332</v>
      </c>
      <c r="J197" s="396">
        <v>261</v>
      </c>
      <c r="K197" s="396">
        <v>71</v>
      </c>
      <c r="L197" s="396"/>
      <c r="M197" s="396"/>
      <c r="N197" s="396"/>
      <c r="O197" s="396"/>
      <c r="P197" s="396"/>
      <c r="Q197" s="1104"/>
      <c r="R197" s="396"/>
      <c r="S197" s="396"/>
      <c r="T197" s="396"/>
      <c r="U197" s="396"/>
      <c r="V197" s="396"/>
      <c r="W197" s="396"/>
      <c r="X197" s="396"/>
      <c r="Y197" s="396"/>
      <c r="Z197" s="396"/>
      <c r="AA197" s="396"/>
      <c r="AB197" s="396"/>
      <c r="AC197" s="396"/>
      <c r="AD197" s="396"/>
    </row>
    <row r="198" spans="1:30" s="879" customFormat="1" ht="15">
      <c r="A198" s="683">
        <v>196</v>
      </c>
      <c r="B198" s="375"/>
      <c r="C198" s="376"/>
      <c r="D198" s="878" t="s">
        <v>1265</v>
      </c>
      <c r="E198" s="1143"/>
      <c r="F198" s="29"/>
      <c r="G198" s="29"/>
      <c r="H198" s="29"/>
      <c r="I198" s="1131">
        <f t="shared" si="43"/>
        <v>0</v>
      </c>
      <c r="J198" s="396">
        <v>32</v>
      </c>
      <c r="K198" s="396">
        <v>8</v>
      </c>
      <c r="L198" s="396">
        <v>-40</v>
      </c>
      <c r="M198" s="396"/>
      <c r="N198" s="396"/>
      <c r="O198" s="396"/>
      <c r="P198" s="396"/>
      <c r="Q198" s="1104"/>
      <c r="R198" s="396"/>
      <c r="S198" s="396"/>
      <c r="T198" s="396"/>
      <c r="U198" s="396"/>
      <c r="V198" s="396"/>
      <c r="W198" s="396"/>
      <c r="X198" s="396"/>
      <c r="Y198" s="396"/>
      <c r="Z198" s="396"/>
      <c r="AA198" s="396"/>
      <c r="AB198" s="396"/>
      <c r="AC198" s="396"/>
      <c r="AD198" s="396"/>
    </row>
    <row r="199" spans="1:30" s="879" customFormat="1" ht="15">
      <c r="A199" s="683">
        <v>197</v>
      </c>
      <c r="B199" s="375"/>
      <c r="C199" s="376"/>
      <c r="D199" s="921" t="s">
        <v>1332</v>
      </c>
      <c r="E199" s="1143"/>
      <c r="F199" s="29"/>
      <c r="G199" s="29"/>
      <c r="H199" s="29"/>
      <c r="I199" s="395">
        <f t="shared" si="43"/>
        <v>5711</v>
      </c>
      <c r="J199" s="396">
        <v>4497</v>
      </c>
      <c r="K199" s="396">
        <v>1214</v>
      </c>
      <c r="L199" s="396"/>
      <c r="M199" s="396"/>
      <c r="N199" s="396"/>
      <c r="O199" s="396"/>
      <c r="P199" s="396"/>
      <c r="Q199" s="1104"/>
      <c r="R199" s="396"/>
      <c r="S199" s="396"/>
      <c r="T199" s="396"/>
      <c r="U199" s="396"/>
      <c r="V199" s="396"/>
      <c r="W199" s="396"/>
      <c r="X199" s="396"/>
      <c r="Y199" s="396"/>
      <c r="Z199" s="396"/>
      <c r="AA199" s="396"/>
      <c r="AB199" s="396"/>
      <c r="AC199" s="396"/>
      <c r="AD199" s="396"/>
    </row>
    <row r="200" spans="1:30" s="884" customFormat="1" ht="18" customHeight="1">
      <c r="A200" s="683">
        <v>200</v>
      </c>
      <c r="B200" s="378"/>
      <c r="C200" s="169"/>
      <c r="D200" s="168" t="s">
        <v>1192</v>
      </c>
      <c r="E200" s="1127"/>
      <c r="F200" s="379"/>
      <c r="G200" s="379"/>
      <c r="H200" s="379"/>
      <c r="I200" s="1128">
        <f t="shared" si="43"/>
        <v>418411</v>
      </c>
      <c r="J200" s="1129">
        <f>SUM(J196:J199)</f>
        <v>147308</v>
      </c>
      <c r="K200" s="1129">
        <f aca="true" t="shared" si="44" ref="K200:Q200">SUM(K196:K199)</f>
        <v>40011</v>
      </c>
      <c r="L200" s="1129">
        <f t="shared" si="44"/>
        <v>199669</v>
      </c>
      <c r="M200" s="1129">
        <f t="shared" si="44"/>
        <v>0</v>
      </c>
      <c r="N200" s="1129">
        <f t="shared" si="44"/>
        <v>0</v>
      </c>
      <c r="O200" s="1129">
        <f t="shared" si="44"/>
        <v>31423</v>
      </c>
      <c r="P200" s="1129">
        <f t="shared" si="44"/>
        <v>0</v>
      </c>
      <c r="Q200" s="1130">
        <f t="shared" si="44"/>
        <v>0</v>
      </c>
      <c r="R200" s="1129"/>
      <c r="S200" s="1129"/>
      <c r="T200" s="1129"/>
      <c r="U200" s="1129"/>
      <c r="V200" s="1129"/>
      <c r="W200" s="1129"/>
      <c r="X200" s="1129"/>
      <c r="Y200" s="1129"/>
      <c r="Z200" s="1129"/>
      <c r="AA200" s="1129"/>
      <c r="AB200" s="1129"/>
      <c r="AC200" s="1129"/>
      <c r="AD200" s="1129"/>
    </row>
    <row r="201" spans="1:30" s="26" customFormat="1" ht="30.75" customHeight="1">
      <c r="A201" s="683">
        <v>201</v>
      </c>
      <c r="B201" s="163"/>
      <c r="C201" s="164">
        <v>1</v>
      </c>
      <c r="D201" s="165" t="s">
        <v>226</v>
      </c>
      <c r="E201" s="1132"/>
      <c r="F201" s="155">
        <v>5135</v>
      </c>
      <c r="G201" s="155"/>
      <c r="H201" s="155"/>
      <c r="I201" s="1142"/>
      <c r="J201" s="128"/>
      <c r="K201" s="128"/>
      <c r="L201" s="128"/>
      <c r="M201" s="1144"/>
      <c r="N201" s="1144"/>
      <c r="O201" s="1144"/>
      <c r="P201" s="1144"/>
      <c r="Q201" s="1145"/>
      <c r="R201" s="1135"/>
      <c r="S201" s="1135"/>
      <c r="T201" s="1135"/>
      <c r="U201" s="1135"/>
      <c r="V201" s="1135"/>
      <c r="W201" s="1135"/>
      <c r="X201" s="1135"/>
      <c r="Y201" s="1135"/>
      <c r="Z201" s="1135"/>
      <c r="AA201" s="1135"/>
      <c r="AB201" s="1135"/>
      <c r="AC201" s="1135"/>
      <c r="AD201" s="1135"/>
    </row>
    <row r="202" spans="1:30" s="859" customFormat="1" ht="15">
      <c r="A202" s="683">
        <v>202</v>
      </c>
      <c r="B202" s="159"/>
      <c r="C202" s="151"/>
      <c r="D202" s="380" t="s">
        <v>603</v>
      </c>
      <c r="E202" s="1143"/>
      <c r="F202" s="29"/>
      <c r="G202" s="29"/>
      <c r="H202" s="29"/>
      <c r="I202" s="1125">
        <f>SUM(J202:Q202)</f>
        <v>0</v>
      </c>
      <c r="J202" s="128"/>
      <c r="K202" s="128"/>
      <c r="L202" s="128"/>
      <c r="M202" s="128"/>
      <c r="N202" s="128"/>
      <c r="O202" s="128"/>
      <c r="P202" s="128"/>
      <c r="Q202" s="824"/>
      <c r="R202" s="28"/>
      <c r="S202" s="28"/>
      <c r="T202" s="28"/>
      <c r="U202" s="28"/>
      <c r="V202" s="28"/>
      <c r="W202" s="28"/>
      <c r="X202" s="28"/>
      <c r="Y202" s="28"/>
      <c r="Z202" s="28"/>
      <c r="AA202" s="28"/>
      <c r="AB202" s="28"/>
      <c r="AC202" s="28"/>
      <c r="AD202" s="28"/>
    </row>
    <row r="203" spans="1:30" s="859" customFormat="1" ht="15">
      <c r="A203" s="683">
        <v>203</v>
      </c>
      <c r="B203" s="159"/>
      <c r="C203" s="151"/>
      <c r="D203" s="380" t="s">
        <v>1109</v>
      </c>
      <c r="E203" s="1143"/>
      <c r="F203" s="29"/>
      <c r="G203" s="29"/>
      <c r="H203" s="29"/>
      <c r="I203" s="1125">
        <f>SUM(J203:Q203)</f>
        <v>0</v>
      </c>
      <c r="J203" s="128"/>
      <c r="K203" s="128"/>
      <c r="L203" s="128"/>
      <c r="M203" s="128"/>
      <c r="N203" s="128"/>
      <c r="O203" s="128"/>
      <c r="P203" s="128"/>
      <c r="Q203" s="824"/>
      <c r="R203" s="28"/>
      <c r="S203" s="28"/>
      <c r="T203" s="28"/>
      <c r="U203" s="28"/>
      <c r="V203" s="28"/>
      <c r="W203" s="28"/>
      <c r="X203" s="28"/>
      <c r="Y203" s="28"/>
      <c r="Z203" s="28"/>
      <c r="AA203" s="28"/>
      <c r="AB203" s="28"/>
      <c r="AC203" s="28"/>
      <c r="AD203" s="28"/>
    </row>
    <row r="204" spans="1:30" s="879" customFormat="1" ht="15">
      <c r="A204" s="683">
        <v>204</v>
      </c>
      <c r="B204" s="375"/>
      <c r="C204" s="376"/>
      <c r="D204" s="381" t="s">
        <v>604</v>
      </c>
      <c r="E204" s="1127"/>
      <c r="F204" s="379"/>
      <c r="G204" s="379"/>
      <c r="H204" s="379"/>
      <c r="I204" s="1131">
        <f>SUM(J204:Q204)</f>
        <v>0</v>
      </c>
      <c r="J204" s="396"/>
      <c r="K204" s="396"/>
      <c r="L204" s="396"/>
      <c r="M204" s="396"/>
      <c r="N204" s="396"/>
      <c r="O204" s="396"/>
      <c r="P204" s="396"/>
      <c r="Q204" s="1104"/>
      <c r="R204" s="396"/>
      <c r="S204" s="396"/>
      <c r="T204" s="396"/>
      <c r="U204" s="396"/>
      <c r="V204" s="396"/>
      <c r="W204" s="396"/>
      <c r="X204" s="396"/>
      <c r="Y204" s="396"/>
      <c r="Z204" s="396"/>
      <c r="AA204" s="396"/>
      <c r="AB204" s="396"/>
      <c r="AC204" s="396"/>
      <c r="AD204" s="396"/>
    </row>
    <row r="205" spans="1:30" s="884" customFormat="1" ht="18" customHeight="1">
      <c r="A205" s="683">
        <v>205</v>
      </c>
      <c r="B205" s="378"/>
      <c r="C205" s="169"/>
      <c r="D205" s="382" t="s">
        <v>1192</v>
      </c>
      <c r="E205" s="1132"/>
      <c r="F205" s="162"/>
      <c r="G205" s="162"/>
      <c r="H205" s="29"/>
      <c r="I205" s="1128">
        <f>SUM(J205:Q205)</f>
        <v>0</v>
      </c>
      <c r="J205" s="1129">
        <f>SUM(J202:J204)</f>
        <v>0</v>
      </c>
      <c r="K205" s="1129">
        <f aca="true" t="shared" si="45" ref="K205:Q205">SUM(K202:K204)</f>
        <v>0</v>
      </c>
      <c r="L205" s="1129">
        <f t="shared" si="45"/>
        <v>0</v>
      </c>
      <c r="M205" s="1129">
        <f t="shared" si="45"/>
        <v>0</v>
      </c>
      <c r="N205" s="1129">
        <f t="shared" si="45"/>
        <v>0</v>
      </c>
      <c r="O205" s="1129">
        <f t="shared" si="45"/>
        <v>0</v>
      </c>
      <c r="P205" s="1129">
        <f t="shared" si="45"/>
        <v>0</v>
      </c>
      <c r="Q205" s="1130">
        <f t="shared" si="45"/>
        <v>0</v>
      </c>
      <c r="R205" s="1129"/>
      <c r="S205" s="1129"/>
      <c r="T205" s="1129"/>
      <c r="U205" s="1129"/>
      <c r="V205" s="1129"/>
      <c r="W205" s="1129"/>
      <c r="X205" s="1129"/>
      <c r="Y205" s="1129"/>
      <c r="Z205" s="1129"/>
      <c r="AA205" s="1129"/>
      <c r="AB205" s="1129"/>
      <c r="AC205" s="1129"/>
      <c r="AD205" s="1129"/>
    </row>
    <row r="206" spans="1:30" s="26" customFormat="1" ht="18" customHeight="1">
      <c r="A206" s="683">
        <v>206</v>
      </c>
      <c r="B206" s="163"/>
      <c r="C206" s="164">
        <v>2</v>
      </c>
      <c r="D206" s="165" t="s">
        <v>218</v>
      </c>
      <c r="E206" s="1132"/>
      <c r="F206" s="155">
        <v>8869</v>
      </c>
      <c r="G206" s="155">
        <v>1258</v>
      </c>
      <c r="H206" s="155">
        <v>7857</v>
      </c>
      <c r="I206" s="1142"/>
      <c r="J206" s="128"/>
      <c r="K206" s="128"/>
      <c r="L206" s="128"/>
      <c r="M206" s="1144"/>
      <c r="N206" s="1144"/>
      <c r="O206" s="1144"/>
      <c r="P206" s="1144"/>
      <c r="Q206" s="1145"/>
      <c r="R206" s="1135"/>
      <c r="S206" s="1135"/>
      <c r="T206" s="1135"/>
      <c r="U206" s="1135"/>
      <c r="V206" s="1135"/>
      <c r="W206" s="1135"/>
      <c r="X206" s="1135"/>
      <c r="Y206" s="1135"/>
      <c r="Z206" s="1135"/>
      <c r="AA206" s="1135"/>
      <c r="AB206" s="1135"/>
      <c r="AC206" s="1135"/>
      <c r="AD206" s="1135"/>
    </row>
    <row r="207" spans="1:30" s="859" customFormat="1" ht="15">
      <c r="A207" s="683">
        <v>207</v>
      </c>
      <c r="B207" s="159"/>
      <c r="C207" s="151"/>
      <c r="D207" s="380" t="s">
        <v>603</v>
      </c>
      <c r="E207" s="1143"/>
      <c r="F207" s="29"/>
      <c r="G207" s="29"/>
      <c r="H207" s="29"/>
      <c r="I207" s="1125">
        <f>SUM(J207:Q207)</f>
        <v>449</v>
      </c>
      <c r="J207" s="128">
        <v>396</v>
      </c>
      <c r="K207" s="128">
        <v>53</v>
      </c>
      <c r="L207" s="128"/>
      <c r="M207" s="128"/>
      <c r="N207" s="128"/>
      <c r="O207" s="128"/>
      <c r="P207" s="128"/>
      <c r="Q207" s="824"/>
      <c r="R207" s="28"/>
      <c r="S207" s="28"/>
      <c r="T207" s="28"/>
      <c r="U207" s="28"/>
      <c r="V207" s="28"/>
      <c r="W207" s="28"/>
      <c r="X207" s="28"/>
      <c r="Y207" s="28"/>
      <c r="Z207" s="28"/>
      <c r="AA207" s="28"/>
      <c r="AB207" s="28"/>
      <c r="AC207" s="28"/>
      <c r="AD207" s="28"/>
    </row>
    <row r="208" spans="1:30" s="859" customFormat="1" ht="15">
      <c r="A208" s="683">
        <v>208</v>
      </c>
      <c r="B208" s="159"/>
      <c r="C208" s="151"/>
      <c r="D208" s="380" t="s">
        <v>1109</v>
      </c>
      <c r="E208" s="1143"/>
      <c r="F208" s="29"/>
      <c r="G208" s="29"/>
      <c r="H208" s="29"/>
      <c r="I208" s="1125">
        <f>SUM(J208:Q208)</f>
        <v>4941</v>
      </c>
      <c r="J208" s="128">
        <v>4354</v>
      </c>
      <c r="K208" s="128">
        <v>587</v>
      </c>
      <c r="L208" s="128"/>
      <c r="M208" s="128"/>
      <c r="N208" s="128"/>
      <c r="O208" s="128"/>
      <c r="P208" s="128"/>
      <c r="Q208" s="824"/>
      <c r="R208" s="28"/>
      <c r="S208" s="28"/>
      <c r="T208" s="28"/>
      <c r="U208" s="28"/>
      <c r="V208" s="28"/>
      <c r="W208" s="28"/>
      <c r="X208" s="28"/>
      <c r="Y208" s="28"/>
      <c r="Z208" s="28"/>
      <c r="AA208" s="28"/>
      <c r="AB208" s="28"/>
      <c r="AC208" s="28"/>
      <c r="AD208" s="28"/>
    </row>
    <row r="209" spans="1:30" s="879" customFormat="1" ht="15">
      <c r="A209" s="683">
        <v>209</v>
      </c>
      <c r="B209" s="375"/>
      <c r="C209" s="376"/>
      <c r="D209" s="381" t="s">
        <v>604</v>
      </c>
      <c r="E209" s="1127"/>
      <c r="F209" s="379"/>
      <c r="G209" s="379"/>
      <c r="H209" s="379"/>
      <c r="I209" s="1131">
        <f>SUM(J209:Q209)</f>
        <v>0</v>
      </c>
      <c r="J209" s="396"/>
      <c r="K209" s="396"/>
      <c r="L209" s="396"/>
      <c r="M209" s="396"/>
      <c r="N209" s="396"/>
      <c r="O209" s="396"/>
      <c r="P209" s="396"/>
      <c r="Q209" s="1104"/>
      <c r="R209" s="396"/>
      <c r="S209" s="396"/>
      <c r="T209" s="396"/>
      <c r="U209" s="396"/>
      <c r="V209" s="396"/>
      <c r="W209" s="396"/>
      <c r="X209" s="396"/>
      <c r="Y209" s="396"/>
      <c r="Z209" s="396"/>
      <c r="AA209" s="396"/>
      <c r="AB209" s="396"/>
      <c r="AC209" s="396"/>
      <c r="AD209" s="396"/>
    </row>
    <row r="210" spans="1:30" s="884" customFormat="1" ht="18" customHeight="1">
      <c r="A210" s="683">
        <v>210</v>
      </c>
      <c r="B210" s="378"/>
      <c r="C210" s="169"/>
      <c r="D210" s="382" t="s">
        <v>1192</v>
      </c>
      <c r="E210" s="1132"/>
      <c r="F210" s="162"/>
      <c r="G210" s="162"/>
      <c r="H210" s="29"/>
      <c r="I210" s="1128">
        <f>SUM(J210:Q210)</f>
        <v>4941</v>
      </c>
      <c r="J210" s="1129">
        <f>SUM(J208:J209)</f>
        <v>4354</v>
      </c>
      <c r="K210" s="1129">
        <f aca="true" t="shared" si="46" ref="K210:Q210">SUM(K208:K209)</f>
        <v>587</v>
      </c>
      <c r="L210" s="1129">
        <f t="shared" si="46"/>
        <v>0</v>
      </c>
      <c r="M210" s="1129">
        <f t="shared" si="46"/>
        <v>0</v>
      </c>
      <c r="N210" s="1129">
        <f t="shared" si="46"/>
        <v>0</v>
      </c>
      <c r="O210" s="1129">
        <f t="shared" si="46"/>
        <v>0</v>
      </c>
      <c r="P210" s="1129">
        <f t="shared" si="46"/>
        <v>0</v>
      </c>
      <c r="Q210" s="1130">
        <f t="shared" si="46"/>
        <v>0</v>
      </c>
      <c r="R210" s="1129"/>
      <c r="S210" s="1129"/>
      <c r="T210" s="1129"/>
      <c r="U210" s="1129"/>
      <c r="V210" s="1129"/>
      <c r="W210" s="1129"/>
      <c r="X210" s="1129"/>
      <c r="Y210" s="1129"/>
      <c r="Z210" s="1129"/>
      <c r="AA210" s="1129"/>
      <c r="AB210" s="1129"/>
      <c r="AC210" s="1129"/>
      <c r="AD210" s="1129"/>
    </row>
    <row r="211" spans="1:30" s="869" customFormat="1" ht="21" customHeight="1">
      <c r="A211" s="683">
        <v>211</v>
      </c>
      <c r="B211" s="156">
        <v>13</v>
      </c>
      <c r="C211" s="157"/>
      <c r="D211" s="158" t="s">
        <v>64</v>
      </c>
      <c r="E211" s="1123" t="s">
        <v>26</v>
      </c>
      <c r="F211" s="154">
        <v>359380</v>
      </c>
      <c r="G211" s="154">
        <v>314329</v>
      </c>
      <c r="H211" s="154">
        <v>327749</v>
      </c>
      <c r="I211" s="1142"/>
      <c r="J211" s="873"/>
      <c r="K211" s="873"/>
      <c r="L211" s="873"/>
      <c r="M211" s="873"/>
      <c r="N211" s="873"/>
      <c r="O211" s="873"/>
      <c r="P211" s="873"/>
      <c r="Q211" s="875"/>
      <c r="R211" s="1120"/>
      <c r="S211" s="1120"/>
      <c r="T211" s="1120"/>
      <c r="U211" s="1120"/>
      <c r="V211" s="1120"/>
      <c r="W211" s="1120"/>
      <c r="X211" s="1120"/>
      <c r="Y211" s="1120"/>
      <c r="Z211" s="1120"/>
      <c r="AA211" s="1120"/>
      <c r="AB211" s="1120"/>
      <c r="AC211" s="1120"/>
      <c r="AD211" s="1120"/>
    </row>
    <row r="212" spans="1:30" s="859" customFormat="1" ht="15">
      <c r="A212" s="683">
        <v>212</v>
      </c>
      <c r="B212" s="159"/>
      <c r="C212" s="151"/>
      <c r="D212" s="160" t="s">
        <v>603</v>
      </c>
      <c r="I212" s="1125">
        <f aca="true" t="shared" si="47" ref="I212:I217">SUM(J212:Q212)</f>
        <v>186233</v>
      </c>
      <c r="J212" s="128">
        <v>120520</v>
      </c>
      <c r="K212" s="128">
        <v>34882</v>
      </c>
      <c r="L212" s="128">
        <v>30164</v>
      </c>
      <c r="M212" s="128"/>
      <c r="N212" s="128">
        <v>667</v>
      </c>
      <c r="O212" s="128"/>
      <c r="P212" s="128"/>
      <c r="Q212" s="824"/>
      <c r="R212" s="28"/>
      <c r="S212" s="28"/>
      <c r="T212" s="28"/>
      <c r="U212" s="28"/>
      <c r="V212" s="28"/>
      <c r="W212" s="28"/>
      <c r="X212" s="28"/>
      <c r="Y212" s="28"/>
      <c r="Z212" s="28"/>
      <c r="AA212" s="28"/>
      <c r="AB212" s="28"/>
      <c r="AC212" s="28"/>
      <c r="AD212" s="28"/>
    </row>
    <row r="213" spans="1:30" s="859" customFormat="1" ht="15">
      <c r="A213" s="683">
        <v>213</v>
      </c>
      <c r="B213" s="159"/>
      <c r="C213" s="151"/>
      <c r="D213" s="160" t="s">
        <v>1109</v>
      </c>
      <c r="I213" s="1125">
        <f t="shared" si="47"/>
        <v>291924</v>
      </c>
      <c r="J213" s="128">
        <v>133898</v>
      </c>
      <c r="K213" s="128">
        <v>38057</v>
      </c>
      <c r="L213" s="128">
        <v>104165</v>
      </c>
      <c r="M213" s="128"/>
      <c r="N213" s="128">
        <v>2023</v>
      </c>
      <c r="O213" s="128">
        <v>12741</v>
      </c>
      <c r="P213" s="128">
        <v>1040</v>
      </c>
      <c r="Q213" s="824"/>
      <c r="R213" s="28"/>
      <c r="S213" s="28"/>
      <c r="T213" s="28"/>
      <c r="U213" s="28"/>
      <c r="V213" s="28"/>
      <c r="W213" s="28"/>
      <c r="X213" s="28"/>
      <c r="Y213" s="28"/>
      <c r="Z213" s="28"/>
      <c r="AA213" s="28"/>
      <c r="AB213" s="28"/>
      <c r="AC213" s="28"/>
      <c r="AD213" s="28"/>
    </row>
    <row r="214" spans="1:30" s="879" customFormat="1" ht="15">
      <c r="A214" s="683">
        <v>214</v>
      </c>
      <c r="B214" s="375"/>
      <c r="C214" s="376"/>
      <c r="D214" s="377" t="s">
        <v>1200</v>
      </c>
      <c r="E214" s="1143"/>
      <c r="F214" s="29"/>
      <c r="G214" s="29"/>
      <c r="H214" s="29"/>
      <c r="I214" s="1131">
        <f t="shared" si="47"/>
        <v>126</v>
      </c>
      <c r="J214" s="396">
        <v>99</v>
      </c>
      <c r="K214" s="396">
        <v>27</v>
      </c>
      <c r="L214" s="396"/>
      <c r="M214" s="396"/>
      <c r="N214" s="396"/>
      <c r="O214" s="396"/>
      <c r="P214" s="396"/>
      <c r="Q214" s="1104"/>
      <c r="R214" s="396"/>
      <c r="S214" s="396"/>
      <c r="T214" s="396"/>
      <c r="U214" s="396"/>
      <c r="V214" s="396"/>
      <c r="W214" s="396"/>
      <c r="X214" s="396"/>
      <c r="Y214" s="396"/>
      <c r="Z214" s="396"/>
      <c r="AA214" s="396"/>
      <c r="AB214" s="396"/>
      <c r="AC214" s="396"/>
      <c r="AD214" s="396"/>
    </row>
    <row r="215" spans="1:30" s="879" customFormat="1" ht="15">
      <c r="A215" s="683">
        <v>215</v>
      </c>
      <c r="B215" s="375"/>
      <c r="C215" s="376"/>
      <c r="D215" s="921" t="s">
        <v>1265</v>
      </c>
      <c r="E215" s="1143"/>
      <c r="F215" s="29"/>
      <c r="G215" s="29"/>
      <c r="H215" s="29"/>
      <c r="I215" s="395">
        <f t="shared" si="47"/>
        <v>0</v>
      </c>
      <c r="J215" s="396"/>
      <c r="K215" s="396"/>
      <c r="L215" s="396">
        <v>-162</v>
      </c>
      <c r="M215" s="396"/>
      <c r="N215" s="396"/>
      <c r="O215" s="396">
        <v>162</v>
      </c>
      <c r="P215" s="396"/>
      <c r="Q215" s="1104"/>
      <c r="R215" s="396"/>
      <c r="S215" s="396"/>
      <c r="T215" s="396"/>
      <c r="U215" s="396"/>
      <c r="V215" s="396"/>
      <c r="W215" s="396"/>
      <c r="X215" s="396"/>
      <c r="Y215" s="396"/>
      <c r="Z215" s="396"/>
      <c r="AA215" s="396"/>
      <c r="AB215" s="396"/>
      <c r="AC215" s="396"/>
      <c r="AD215" s="396"/>
    </row>
    <row r="216" spans="1:30" s="879" customFormat="1" ht="15">
      <c r="A216" s="683"/>
      <c r="B216" s="375"/>
      <c r="C216" s="376"/>
      <c r="D216" s="921" t="s">
        <v>1331</v>
      </c>
      <c r="E216" s="1143"/>
      <c r="F216" s="29"/>
      <c r="G216" s="29"/>
      <c r="H216" s="29"/>
      <c r="I216" s="395">
        <f t="shared" si="47"/>
        <v>2280</v>
      </c>
      <c r="J216" s="396">
        <v>1859</v>
      </c>
      <c r="K216" s="396">
        <v>421</v>
      </c>
      <c r="L216" s="396"/>
      <c r="M216" s="396"/>
      <c r="N216" s="396"/>
      <c r="O216" s="396"/>
      <c r="P216" s="396"/>
      <c r="Q216" s="1104"/>
      <c r="R216" s="396"/>
      <c r="S216" s="396"/>
      <c r="T216" s="396"/>
      <c r="U216" s="396"/>
      <c r="V216" s="396"/>
      <c r="W216" s="396"/>
      <c r="X216" s="396"/>
      <c r="Y216" s="396"/>
      <c r="Z216" s="396"/>
      <c r="AA216" s="396"/>
      <c r="AB216" s="396"/>
      <c r="AC216" s="396"/>
      <c r="AD216" s="396"/>
    </row>
    <row r="217" spans="1:30" s="884" customFormat="1" ht="18" customHeight="1">
      <c r="A217" s="683">
        <v>216</v>
      </c>
      <c r="B217" s="378"/>
      <c r="C217" s="169"/>
      <c r="D217" s="168" t="s">
        <v>1192</v>
      </c>
      <c r="E217" s="1127"/>
      <c r="F217" s="379"/>
      <c r="G217" s="379"/>
      <c r="H217" s="379"/>
      <c r="I217" s="1128">
        <f t="shared" si="47"/>
        <v>294330</v>
      </c>
      <c r="J217" s="1129">
        <f>SUM(J213:J216)</f>
        <v>135856</v>
      </c>
      <c r="K217" s="1129">
        <f aca="true" t="shared" si="48" ref="K217:Q217">SUM(K213:K216)</f>
        <v>38505</v>
      </c>
      <c r="L217" s="1129">
        <f t="shared" si="48"/>
        <v>104003</v>
      </c>
      <c r="M217" s="1129">
        <f t="shared" si="48"/>
        <v>0</v>
      </c>
      <c r="N217" s="1129">
        <f t="shared" si="48"/>
        <v>2023</v>
      </c>
      <c r="O217" s="1129">
        <f t="shared" si="48"/>
        <v>12903</v>
      </c>
      <c r="P217" s="1129">
        <f t="shared" si="48"/>
        <v>1040</v>
      </c>
      <c r="Q217" s="1130">
        <f t="shared" si="48"/>
        <v>0</v>
      </c>
      <c r="R217" s="1129"/>
      <c r="S217" s="1129"/>
      <c r="T217" s="1129"/>
      <c r="U217" s="1129"/>
      <c r="V217" s="1129"/>
      <c r="W217" s="1129"/>
      <c r="X217" s="1129"/>
      <c r="Y217" s="1129"/>
      <c r="Z217" s="1129"/>
      <c r="AA217" s="1129"/>
      <c r="AB217" s="1129"/>
      <c r="AC217" s="1129"/>
      <c r="AD217" s="1129"/>
    </row>
    <row r="218" spans="1:30" s="26" customFormat="1" ht="30" customHeight="1">
      <c r="A218" s="683">
        <v>217</v>
      </c>
      <c r="B218" s="163"/>
      <c r="C218" s="164">
        <v>1</v>
      </c>
      <c r="D218" s="165" t="s">
        <v>227</v>
      </c>
      <c r="E218" s="1132"/>
      <c r="F218" s="155">
        <v>15737</v>
      </c>
      <c r="G218" s="155"/>
      <c r="H218" s="155"/>
      <c r="I218" s="1142"/>
      <c r="J218" s="128"/>
      <c r="K218" s="128"/>
      <c r="L218" s="128"/>
      <c r="M218" s="1144"/>
      <c r="N218" s="1144"/>
      <c r="O218" s="1144"/>
      <c r="P218" s="1144"/>
      <c r="Q218" s="1145"/>
      <c r="R218" s="1135"/>
      <c r="S218" s="1135"/>
      <c r="T218" s="1135"/>
      <c r="U218" s="1135"/>
      <c r="V218" s="1135"/>
      <c r="W218" s="1135"/>
      <c r="X218" s="1135"/>
      <c r="Y218" s="1135"/>
      <c r="Z218" s="1135"/>
      <c r="AA218" s="1135"/>
      <c r="AB218" s="1135"/>
      <c r="AC218" s="1135"/>
      <c r="AD218" s="1135"/>
    </row>
    <row r="219" spans="1:30" s="859" customFormat="1" ht="15">
      <c r="A219" s="683">
        <v>218</v>
      </c>
      <c r="B219" s="159"/>
      <c r="C219" s="151"/>
      <c r="D219" s="380" t="s">
        <v>603</v>
      </c>
      <c r="E219" s="1143"/>
      <c r="F219" s="29"/>
      <c r="G219" s="29"/>
      <c r="H219" s="29"/>
      <c r="I219" s="1125">
        <f>SUM(J219:Q219)</f>
        <v>0</v>
      </c>
      <c r="J219" s="128"/>
      <c r="K219" s="128"/>
      <c r="L219" s="128"/>
      <c r="M219" s="128"/>
      <c r="N219" s="128"/>
      <c r="O219" s="128"/>
      <c r="P219" s="128"/>
      <c r="Q219" s="824"/>
      <c r="R219" s="28"/>
      <c r="S219" s="28"/>
      <c r="T219" s="28"/>
      <c r="U219" s="28"/>
      <c r="V219" s="28"/>
      <c r="W219" s="28"/>
      <c r="X219" s="28"/>
      <c r="Y219" s="28"/>
      <c r="Z219" s="28"/>
      <c r="AA219" s="28"/>
      <c r="AB219" s="28"/>
      <c r="AC219" s="28"/>
      <c r="AD219" s="28"/>
    </row>
    <row r="220" spans="1:30" s="859" customFormat="1" ht="15">
      <c r="A220" s="683">
        <v>219</v>
      </c>
      <c r="B220" s="159"/>
      <c r="C220" s="151"/>
      <c r="D220" s="380" t="s">
        <v>1109</v>
      </c>
      <c r="E220" s="1143"/>
      <c r="F220" s="29"/>
      <c r="G220" s="29"/>
      <c r="H220" s="29"/>
      <c r="I220" s="1125">
        <f>SUM(J220:Q220)</f>
        <v>0</v>
      </c>
      <c r="J220" s="128"/>
      <c r="K220" s="128"/>
      <c r="L220" s="128"/>
      <c r="M220" s="128"/>
      <c r="N220" s="128"/>
      <c r="O220" s="128"/>
      <c r="P220" s="128"/>
      <c r="Q220" s="824"/>
      <c r="R220" s="28"/>
      <c r="S220" s="28"/>
      <c r="T220" s="28"/>
      <c r="U220" s="28"/>
      <c r="V220" s="28"/>
      <c r="W220" s="28"/>
      <c r="X220" s="28"/>
      <c r="Y220" s="28"/>
      <c r="Z220" s="28"/>
      <c r="AA220" s="28"/>
      <c r="AB220" s="28"/>
      <c r="AC220" s="28"/>
      <c r="AD220" s="28"/>
    </row>
    <row r="221" spans="1:30" s="879" customFormat="1" ht="15">
      <c r="A221" s="683">
        <v>220</v>
      </c>
      <c r="B221" s="375"/>
      <c r="C221" s="376"/>
      <c r="D221" s="381" t="s">
        <v>604</v>
      </c>
      <c r="E221" s="1127"/>
      <c r="F221" s="379"/>
      <c r="G221" s="379"/>
      <c r="H221" s="379"/>
      <c r="I221" s="1131">
        <f>SUM(J221:Q221)</f>
        <v>0</v>
      </c>
      <c r="J221" s="396"/>
      <c r="K221" s="396"/>
      <c r="L221" s="396"/>
      <c r="M221" s="396"/>
      <c r="N221" s="396"/>
      <c r="O221" s="396"/>
      <c r="P221" s="396"/>
      <c r="Q221" s="1104"/>
      <c r="R221" s="396"/>
      <c r="S221" s="396"/>
      <c r="T221" s="396"/>
      <c r="U221" s="396"/>
      <c r="V221" s="396"/>
      <c r="W221" s="396"/>
      <c r="X221" s="396"/>
      <c r="Y221" s="396"/>
      <c r="Z221" s="396"/>
      <c r="AA221" s="396"/>
      <c r="AB221" s="396"/>
      <c r="AC221" s="396"/>
      <c r="AD221" s="396"/>
    </row>
    <row r="222" spans="1:30" s="884" customFormat="1" ht="18" customHeight="1">
      <c r="A222" s="683">
        <v>221</v>
      </c>
      <c r="B222" s="378"/>
      <c r="C222" s="169"/>
      <c r="D222" s="382" t="s">
        <v>1192</v>
      </c>
      <c r="E222" s="1132"/>
      <c r="F222" s="162"/>
      <c r="G222" s="162"/>
      <c r="H222" s="29"/>
      <c r="I222" s="1128">
        <f>SUM(J222:Q222)</f>
        <v>0</v>
      </c>
      <c r="J222" s="1129">
        <f>SUM(J219:J221)</f>
        <v>0</v>
      </c>
      <c r="K222" s="1129">
        <f aca="true" t="shared" si="49" ref="K222:Q222">SUM(K219:K221)</f>
        <v>0</v>
      </c>
      <c r="L222" s="1129">
        <f t="shared" si="49"/>
        <v>0</v>
      </c>
      <c r="M222" s="1129">
        <f t="shared" si="49"/>
        <v>0</v>
      </c>
      <c r="N222" s="1129">
        <f t="shared" si="49"/>
        <v>0</v>
      </c>
      <c r="O222" s="1129">
        <f t="shared" si="49"/>
        <v>0</v>
      </c>
      <c r="P222" s="1129">
        <f t="shared" si="49"/>
        <v>0</v>
      </c>
      <c r="Q222" s="1130">
        <f t="shared" si="49"/>
        <v>0</v>
      </c>
      <c r="R222" s="1129"/>
      <c r="S222" s="1129"/>
      <c r="T222" s="1129"/>
      <c r="U222" s="1129"/>
      <c r="V222" s="1129"/>
      <c r="W222" s="1129"/>
      <c r="X222" s="1129"/>
      <c r="Y222" s="1129"/>
      <c r="Z222" s="1129"/>
      <c r="AA222" s="1129"/>
      <c r="AB222" s="1129"/>
      <c r="AC222" s="1129"/>
      <c r="AD222" s="1129"/>
    </row>
    <row r="223" spans="1:30" s="26" customFormat="1" ht="18" customHeight="1">
      <c r="A223" s="683">
        <v>222</v>
      </c>
      <c r="B223" s="163"/>
      <c r="C223" s="164">
        <v>2</v>
      </c>
      <c r="D223" s="165" t="s">
        <v>218</v>
      </c>
      <c r="E223" s="1132"/>
      <c r="F223" s="155">
        <v>25709</v>
      </c>
      <c r="G223" s="155">
        <v>36011</v>
      </c>
      <c r="H223" s="155">
        <v>27197</v>
      </c>
      <c r="I223" s="1142"/>
      <c r="J223" s="128"/>
      <c r="K223" s="128"/>
      <c r="L223" s="128"/>
      <c r="M223" s="1144"/>
      <c r="N223" s="1144"/>
      <c r="O223" s="1144"/>
      <c r="P223" s="1144"/>
      <c r="Q223" s="1145"/>
      <c r="R223" s="1135"/>
      <c r="S223" s="1135"/>
      <c r="T223" s="1135"/>
      <c r="U223" s="1135"/>
      <c r="V223" s="1135"/>
      <c r="W223" s="1135"/>
      <c r="X223" s="1135"/>
      <c r="Y223" s="1135"/>
      <c r="Z223" s="1135"/>
      <c r="AA223" s="1135"/>
      <c r="AB223" s="1135"/>
      <c r="AC223" s="1135"/>
      <c r="AD223" s="1135"/>
    </row>
    <row r="224" spans="1:30" s="859" customFormat="1" ht="15">
      <c r="A224" s="683">
        <v>223</v>
      </c>
      <c r="B224" s="159"/>
      <c r="C224" s="151"/>
      <c r="D224" s="380" t="s">
        <v>603</v>
      </c>
      <c r="E224" s="1143"/>
      <c r="F224" s="29"/>
      <c r="G224" s="29"/>
      <c r="H224" s="29"/>
      <c r="I224" s="1125">
        <f>SUM(J224:Q224)</f>
        <v>36166</v>
      </c>
      <c r="J224" s="128">
        <v>30777</v>
      </c>
      <c r="K224" s="128">
        <v>4097</v>
      </c>
      <c r="L224" s="128">
        <v>1292</v>
      </c>
      <c r="M224" s="128"/>
      <c r="N224" s="128"/>
      <c r="O224" s="128"/>
      <c r="P224" s="128"/>
      <c r="Q224" s="824"/>
      <c r="R224" s="28"/>
      <c r="S224" s="28"/>
      <c r="T224" s="28"/>
      <c r="U224" s="28"/>
      <c r="V224" s="28"/>
      <c r="W224" s="28"/>
      <c r="X224" s="28"/>
      <c r="Y224" s="28"/>
      <c r="Z224" s="28"/>
      <c r="AA224" s="28"/>
      <c r="AB224" s="28"/>
      <c r="AC224" s="28"/>
      <c r="AD224" s="28"/>
    </row>
    <row r="225" spans="1:30" s="859" customFormat="1" ht="15">
      <c r="A225" s="683">
        <v>224</v>
      </c>
      <c r="B225" s="159"/>
      <c r="C225" s="151"/>
      <c r="D225" s="380" t="s">
        <v>1109</v>
      </c>
      <c r="E225" s="1143"/>
      <c r="F225" s="29"/>
      <c r="G225" s="29"/>
      <c r="H225" s="29"/>
      <c r="I225" s="1125">
        <f>SUM(J225:Q225)</f>
        <v>36166</v>
      </c>
      <c r="J225" s="128">
        <v>30777</v>
      </c>
      <c r="K225" s="128">
        <v>4097</v>
      </c>
      <c r="L225" s="128">
        <v>1292</v>
      </c>
      <c r="M225" s="128"/>
      <c r="N225" s="128"/>
      <c r="O225" s="128"/>
      <c r="P225" s="128"/>
      <c r="Q225" s="824"/>
      <c r="R225" s="28"/>
      <c r="S225" s="28"/>
      <c r="T225" s="28"/>
      <c r="U225" s="28"/>
      <c r="V225" s="28"/>
      <c r="W225" s="28"/>
      <c r="X225" s="28"/>
      <c r="Y225" s="28"/>
      <c r="Z225" s="28"/>
      <c r="AA225" s="28"/>
      <c r="AB225" s="28"/>
      <c r="AC225" s="28"/>
      <c r="AD225" s="28"/>
    </row>
    <row r="226" spans="1:30" s="879" customFormat="1" ht="15">
      <c r="A226" s="683">
        <v>225</v>
      </c>
      <c r="B226" s="375"/>
      <c r="C226" s="376"/>
      <c r="D226" s="381" t="s">
        <v>604</v>
      </c>
      <c r="E226" s="1127"/>
      <c r="F226" s="379"/>
      <c r="G226" s="379"/>
      <c r="H226" s="379"/>
      <c r="I226" s="1131">
        <f>SUM(J226:Q226)</f>
        <v>0</v>
      </c>
      <c r="J226" s="396"/>
      <c r="K226" s="396"/>
      <c r="L226" s="396"/>
      <c r="M226" s="396"/>
      <c r="N226" s="396"/>
      <c r="O226" s="396"/>
      <c r="P226" s="396"/>
      <c r="Q226" s="1104"/>
      <c r="R226" s="396"/>
      <c r="S226" s="396"/>
      <c r="T226" s="396"/>
      <c r="U226" s="396"/>
      <c r="V226" s="396"/>
      <c r="W226" s="396"/>
      <c r="X226" s="396"/>
      <c r="Y226" s="396"/>
      <c r="Z226" s="396"/>
      <c r="AA226" s="396"/>
      <c r="AB226" s="396"/>
      <c r="AC226" s="396"/>
      <c r="AD226" s="396"/>
    </row>
    <row r="227" spans="1:30" s="884" customFormat="1" ht="18" customHeight="1">
      <c r="A227" s="683">
        <v>226</v>
      </c>
      <c r="B227" s="378"/>
      <c r="C227" s="169"/>
      <c r="D227" s="382" t="s">
        <v>1192</v>
      </c>
      <c r="E227" s="1132"/>
      <c r="F227" s="162"/>
      <c r="G227" s="162"/>
      <c r="H227" s="29"/>
      <c r="I227" s="1128">
        <f>SUM(J227:Q227)</f>
        <v>36166</v>
      </c>
      <c r="J227" s="1129">
        <f>SUM(J225:J226)</f>
        <v>30777</v>
      </c>
      <c r="K227" s="1129">
        <f aca="true" t="shared" si="50" ref="K227:Q227">SUM(K225:K226)</f>
        <v>4097</v>
      </c>
      <c r="L227" s="1129">
        <f t="shared" si="50"/>
        <v>1292</v>
      </c>
      <c r="M227" s="1129">
        <f t="shared" si="50"/>
        <v>0</v>
      </c>
      <c r="N227" s="1129">
        <f t="shared" si="50"/>
        <v>0</v>
      </c>
      <c r="O227" s="1129">
        <f t="shared" si="50"/>
        <v>0</v>
      </c>
      <c r="P227" s="1129">
        <f t="shared" si="50"/>
        <v>0</v>
      </c>
      <c r="Q227" s="1130">
        <f t="shared" si="50"/>
        <v>0</v>
      </c>
      <c r="R227" s="1129"/>
      <c r="S227" s="1129"/>
      <c r="T227" s="1129"/>
      <c r="U227" s="1129"/>
      <c r="V227" s="1129"/>
      <c r="W227" s="1129"/>
      <c r="X227" s="1129"/>
      <c r="Y227" s="1129"/>
      <c r="Z227" s="1129"/>
      <c r="AA227" s="1129"/>
      <c r="AB227" s="1129"/>
      <c r="AC227" s="1129"/>
      <c r="AD227" s="1129"/>
    </row>
    <row r="228" spans="1:30" s="869" customFormat="1" ht="21" customHeight="1">
      <c r="A228" s="683">
        <v>227</v>
      </c>
      <c r="B228" s="156">
        <v>14</v>
      </c>
      <c r="C228" s="157"/>
      <c r="D228" s="158" t="s">
        <v>199</v>
      </c>
      <c r="E228" s="1123" t="s">
        <v>27</v>
      </c>
      <c r="F228" s="154">
        <v>97804</v>
      </c>
      <c r="G228" s="154">
        <v>90645</v>
      </c>
      <c r="H228" s="154">
        <v>106976</v>
      </c>
      <c r="I228" s="1142"/>
      <c r="J228" s="873"/>
      <c r="K228" s="873"/>
      <c r="L228" s="873"/>
      <c r="M228" s="873"/>
      <c r="N228" s="873"/>
      <c r="O228" s="873"/>
      <c r="P228" s="873"/>
      <c r="Q228" s="875"/>
      <c r="R228" s="1120"/>
      <c r="S228" s="1120"/>
      <c r="T228" s="1120"/>
      <c r="U228" s="1120"/>
      <c r="V228" s="1120"/>
      <c r="W228" s="1120"/>
      <c r="X228" s="1120"/>
      <c r="Y228" s="1120"/>
      <c r="Z228" s="1120"/>
      <c r="AA228" s="1120"/>
      <c r="AB228" s="1120"/>
      <c r="AC228" s="1120"/>
      <c r="AD228" s="1120"/>
    </row>
    <row r="229" spans="1:30" s="859" customFormat="1" ht="15">
      <c r="A229" s="683">
        <v>228</v>
      </c>
      <c r="B229" s="159"/>
      <c r="C229" s="151"/>
      <c r="D229" s="160" t="s">
        <v>603</v>
      </c>
      <c r="I229" s="1125">
        <f>SUM(J229:Q229)</f>
        <v>98726</v>
      </c>
      <c r="J229" s="128">
        <v>42989</v>
      </c>
      <c r="K229" s="128">
        <v>11137</v>
      </c>
      <c r="L229" s="128">
        <v>44600</v>
      </c>
      <c r="M229" s="128"/>
      <c r="N229" s="128"/>
      <c r="O229" s="128"/>
      <c r="P229" s="128"/>
      <c r="Q229" s="824"/>
      <c r="R229" s="28"/>
      <c r="S229" s="28"/>
      <c r="T229" s="28"/>
      <c r="U229" s="28"/>
      <c r="V229" s="28"/>
      <c r="W229" s="28"/>
      <c r="X229" s="28"/>
      <c r="Y229" s="28"/>
      <c r="Z229" s="28"/>
      <c r="AA229" s="28"/>
      <c r="AB229" s="28"/>
      <c r="AC229" s="28"/>
      <c r="AD229" s="28"/>
    </row>
    <row r="230" spans="1:30" s="859" customFormat="1" ht="15">
      <c r="A230" s="683">
        <v>229</v>
      </c>
      <c r="B230" s="159"/>
      <c r="C230" s="151"/>
      <c r="D230" s="160" t="s">
        <v>1109</v>
      </c>
      <c r="I230" s="1125">
        <f>SUM(J230:Q230)</f>
        <v>102906</v>
      </c>
      <c r="J230" s="128">
        <v>45040</v>
      </c>
      <c r="K230" s="128">
        <v>11150</v>
      </c>
      <c r="L230" s="128">
        <v>45780</v>
      </c>
      <c r="M230" s="128"/>
      <c r="N230" s="128"/>
      <c r="O230" s="128">
        <v>936</v>
      </c>
      <c r="P230" s="128"/>
      <c r="Q230" s="824"/>
      <c r="R230" s="28"/>
      <c r="S230" s="28"/>
      <c r="T230" s="28"/>
      <c r="U230" s="28"/>
      <c r="V230" s="28"/>
      <c r="W230" s="28"/>
      <c r="X230" s="28"/>
      <c r="Y230" s="28"/>
      <c r="Z230" s="28"/>
      <c r="AA230" s="28"/>
      <c r="AB230" s="28"/>
      <c r="AC230" s="28"/>
      <c r="AD230" s="28"/>
    </row>
    <row r="231" spans="1:30" s="879" customFormat="1" ht="15">
      <c r="A231" s="683">
        <v>230</v>
      </c>
      <c r="B231" s="375"/>
      <c r="C231" s="376"/>
      <c r="D231" s="377" t="s">
        <v>1200</v>
      </c>
      <c r="E231" s="1143"/>
      <c r="F231" s="29"/>
      <c r="G231" s="29"/>
      <c r="H231" s="29"/>
      <c r="I231" s="1131">
        <f>SUM(J231:Q231)</f>
        <v>1</v>
      </c>
      <c r="J231" s="396">
        <v>1</v>
      </c>
      <c r="K231" s="396"/>
      <c r="L231" s="396"/>
      <c r="M231" s="396"/>
      <c r="N231" s="396"/>
      <c r="O231" s="396"/>
      <c r="P231" s="396"/>
      <c r="Q231" s="1104"/>
      <c r="R231" s="396"/>
      <c r="S231" s="396"/>
      <c r="T231" s="396"/>
      <c r="U231" s="396"/>
      <c r="V231" s="396"/>
      <c r="W231" s="396"/>
      <c r="X231" s="396"/>
      <c r="Y231" s="396"/>
      <c r="Z231" s="396"/>
      <c r="AA231" s="396"/>
      <c r="AB231" s="396"/>
      <c r="AC231" s="396"/>
      <c r="AD231" s="396"/>
    </row>
    <row r="232" spans="1:30" s="879" customFormat="1" ht="15">
      <c r="A232" s="683">
        <v>231</v>
      </c>
      <c r="B232" s="375"/>
      <c r="C232" s="376"/>
      <c r="D232" s="878" t="s">
        <v>1265</v>
      </c>
      <c r="E232" s="1143"/>
      <c r="F232" s="29"/>
      <c r="G232" s="29"/>
      <c r="H232" s="29"/>
      <c r="I232" s="1131">
        <f>SUM(J232:Q232)</f>
        <v>0</v>
      </c>
      <c r="J232" s="396">
        <v>2000</v>
      </c>
      <c r="K232" s="396">
        <v>2500</v>
      </c>
      <c r="L232" s="396">
        <v>-4800</v>
      </c>
      <c r="M232" s="396"/>
      <c r="N232" s="396"/>
      <c r="O232" s="396">
        <v>300</v>
      </c>
      <c r="P232" s="396"/>
      <c r="Q232" s="1104"/>
      <c r="R232" s="396"/>
      <c r="S232" s="396"/>
      <c r="T232" s="396"/>
      <c r="U232" s="396"/>
      <c r="V232" s="396"/>
      <c r="W232" s="396"/>
      <c r="X232" s="396"/>
      <c r="Y232" s="396"/>
      <c r="Z232" s="396"/>
      <c r="AA232" s="396"/>
      <c r="AB232" s="396"/>
      <c r="AC232" s="396"/>
      <c r="AD232" s="396"/>
    </row>
    <row r="233" spans="1:30" s="884" customFormat="1" ht="18" customHeight="1">
      <c r="A233" s="683">
        <v>232</v>
      </c>
      <c r="B233" s="378"/>
      <c r="C233" s="169"/>
      <c r="D233" s="168" t="s">
        <v>1192</v>
      </c>
      <c r="E233" s="1127"/>
      <c r="F233" s="379"/>
      <c r="G233" s="379"/>
      <c r="H233" s="379"/>
      <c r="I233" s="1128">
        <f>SUM(J233:Q233)</f>
        <v>102907</v>
      </c>
      <c r="J233" s="1129">
        <f>SUM(J230:J232)</f>
        <v>47041</v>
      </c>
      <c r="K233" s="1129">
        <f aca="true" t="shared" si="51" ref="K233:Q233">SUM(K230:K232)</f>
        <v>13650</v>
      </c>
      <c r="L233" s="1129">
        <f t="shared" si="51"/>
        <v>40980</v>
      </c>
      <c r="M233" s="1129">
        <f t="shared" si="51"/>
        <v>0</v>
      </c>
      <c r="N233" s="1129">
        <f t="shared" si="51"/>
        <v>0</v>
      </c>
      <c r="O233" s="1129">
        <f t="shared" si="51"/>
        <v>1236</v>
      </c>
      <c r="P233" s="1129">
        <f t="shared" si="51"/>
        <v>0</v>
      </c>
      <c r="Q233" s="1130">
        <f t="shared" si="51"/>
        <v>0</v>
      </c>
      <c r="R233" s="1129"/>
      <c r="S233" s="1129"/>
      <c r="T233" s="1129"/>
      <c r="U233" s="1129"/>
      <c r="V233" s="1129"/>
      <c r="W233" s="1129"/>
      <c r="X233" s="1129"/>
      <c r="Y233" s="1129"/>
      <c r="Z233" s="1129"/>
      <c r="AA233" s="1129"/>
      <c r="AB233" s="1129"/>
      <c r="AC233" s="1129"/>
      <c r="AD233" s="1129"/>
    </row>
    <row r="234" spans="1:30" s="1157" customFormat="1" ht="27">
      <c r="A234" s="683">
        <v>233</v>
      </c>
      <c r="B234" s="777"/>
      <c r="C234" s="776">
        <v>1</v>
      </c>
      <c r="D234" s="778" t="s">
        <v>240</v>
      </c>
      <c r="E234" s="1152"/>
      <c r="F234" s="779">
        <v>1235</v>
      </c>
      <c r="G234" s="779"/>
      <c r="H234" s="779"/>
      <c r="I234" s="1153"/>
      <c r="J234" s="780"/>
      <c r="K234" s="780"/>
      <c r="L234" s="780"/>
      <c r="M234" s="1154"/>
      <c r="N234" s="1154"/>
      <c r="O234" s="1154"/>
      <c r="P234" s="1154"/>
      <c r="Q234" s="1155"/>
      <c r="R234" s="1156"/>
      <c r="S234" s="1156"/>
      <c r="T234" s="1156"/>
      <c r="U234" s="1156"/>
      <c r="V234" s="1156"/>
      <c r="W234" s="1156"/>
      <c r="X234" s="1156"/>
      <c r="Y234" s="1156"/>
      <c r="Z234" s="1156"/>
      <c r="AA234" s="1156"/>
      <c r="AB234" s="1156"/>
      <c r="AC234" s="1156"/>
      <c r="AD234" s="1156"/>
    </row>
    <row r="235" spans="1:30" s="783" customFormat="1" ht="13.5">
      <c r="A235" s="683">
        <v>234</v>
      </c>
      <c r="B235" s="781"/>
      <c r="C235" s="782"/>
      <c r="D235" s="1200" t="s">
        <v>603</v>
      </c>
      <c r="E235" s="1158"/>
      <c r="I235" s="1159">
        <f>SUM(J235:Q235)</f>
        <v>0</v>
      </c>
      <c r="J235" s="780"/>
      <c r="K235" s="780"/>
      <c r="L235" s="780"/>
      <c r="M235" s="780"/>
      <c r="N235" s="780"/>
      <c r="O235" s="780"/>
      <c r="P235" s="780"/>
      <c r="Q235" s="1160"/>
      <c r="R235" s="1161"/>
      <c r="S235" s="1161"/>
      <c r="T235" s="1161"/>
      <c r="U235" s="1161"/>
      <c r="V235" s="1161"/>
      <c r="W235" s="1161"/>
      <c r="X235" s="1161"/>
      <c r="Y235" s="1161"/>
      <c r="Z235" s="1161"/>
      <c r="AA235" s="1161"/>
      <c r="AB235" s="1161"/>
      <c r="AC235" s="1161"/>
      <c r="AD235" s="1161"/>
    </row>
    <row r="236" spans="1:30" s="783" customFormat="1" ht="14.25">
      <c r="A236" s="683">
        <v>235</v>
      </c>
      <c r="B236" s="781"/>
      <c r="C236" s="782"/>
      <c r="D236" s="380" t="s">
        <v>1109</v>
      </c>
      <c r="E236" s="1158"/>
      <c r="I236" s="1159">
        <f>SUM(J236:Q236)</f>
        <v>0</v>
      </c>
      <c r="J236" s="780"/>
      <c r="K236" s="780"/>
      <c r="L236" s="780"/>
      <c r="M236" s="780"/>
      <c r="N236" s="780"/>
      <c r="O236" s="780"/>
      <c r="P236" s="780"/>
      <c r="Q236" s="1160"/>
      <c r="R236" s="1161"/>
      <c r="S236" s="1161"/>
      <c r="T236" s="1161"/>
      <c r="U236" s="1161"/>
      <c r="V236" s="1161"/>
      <c r="W236" s="1161"/>
      <c r="X236" s="1161"/>
      <c r="Y236" s="1161"/>
      <c r="Z236" s="1161"/>
      <c r="AA236" s="1161"/>
      <c r="AB236" s="1161"/>
      <c r="AC236" s="1161"/>
      <c r="AD236" s="1161"/>
    </row>
    <row r="237" spans="1:30" s="1166" customFormat="1" ht="14.25">
      <c r="A237" s="683">
        <v>236</v>
      </c>
      <c r="B237" s="784"/>
      <c r="C237" s="785"/>
      <c r="D237" s="381" t="s">
        <v>604</v>
      </c>
      <c r="E237" s="1162"/>
      <c r="F237" s="786"/>
      <c r="G237" s="786"/>
      <c r="H237" s="786"/>
      <c r="I237" s="1163">
        <f>SUM(J237:Q237)</f>
        <v>0</v>
      </c>
      <c r="J237" s="1164"/>
      <c r="K237" s="1164"/>
      <c r="L237" s="1164"/>
      <c r="M237" s="1164"/>
      <c r="N237" s="1164"/>
      <c r="O237" s="1164"/>
      <c r="P237" s="1164"/>
      <c r="Q237" s="1165"/>
      <c r="R237" s="1164"/>
      <c r="S237" s="1164"/>
      <c r="T237" s="1164"/>
      <c r="U237" s="1164"/>
      <c r="V237" s="1164"/>
      <c r="W237" s="1164"/>
      <c r="X237" s="1164"/>
      <c r="Y237" s="1164"/>
      <c r="Z237" s="1164"/>
      <c r="AA237" s="1164"/>
      <c r="AB237" s="1164"/>
      <c r="AC237" s="1164"/>
      <c r="AD237" s="1164"/>
    </row>
    <row r="238" spans="1:30" s="786" customFormat="1" ht="17.25" customHeight="1">
      <c r="A238" s="683">
        <v>237</v>
      </c>
      <c r="B238" s="787"/>
      <c r="C238" s="788"/>
      <c r="D238" s="382" t="s">
        <v>1192</v>
      </c>
      <c r="E238" s="1152"/>
      <c r="F238" s="789"/>
      <c r="G238" s="789"/>
      <c r="H238" s="783"/>
      <c r="I238" s="1167">
        <f>SUM(J238:Q238)</f>
        <v>0</v>
      </c>
      <c r="J238" s="1168">
        <f>SUM(J235:J237)</f>
        <v>0</v>
      </c>
      <c r="K238" s="1168">
        <f aca="true" t="shared" si="52" ref="K238:P238">SUM(K235:K237)</f>
        <v>0</v>
      </c>
      <c r="L238" s="1168">
        <f t="shared" si="52"/>
        <v>0</v>
      </c>
      <c r="M238" s="1168">
        <f t="shared" si="52"/>
        <v>0</v>
      </c>
      <c r="N238" s="1168">
        <f t="shared" si="52"/>
        <v>0</v>
      </c>
      <c r="O238" s="1168">
        <f t="shared" si="52"/>
        <v>0</v>
      </c>
      <c r="P238" s="1168">
        <f t="shared" si="52"/>
        <v>0</v>
      </c>
      <c r="Q238" s="1169"/>
      <c r="R238" s="1168"/>
      <c r="S238" s="1168"/>
      <c r="T238" s="1168"/>
      <c r="U238" s="1168"/>
      <c r="V238" s="1168"/>
      <c r="W238" s="1168"/>
      <c r="X238" s="1168"/>
      <c r="Y238" s="1168"/>
      <c r="Z238" s="1168"/>
      <c r="AA238" s="1168"/>
      <c r="AB238" s="1168"/>
      <c r="AC238" s="1168"/>
      <c r="AD238" s="1168"/>
    </row>
    <row r="239" spans="1:30" s="1157" customFormat="1" ht="30" customHeight="1">
      <c r="A239" s="683">
        <v>238</v>
      </c>
      <c r="B239" s="777"/>
      <c r="C239" s="776">
        <v>2</v>
      </c>
      <c r="D239" s="778" t="s">
        <v>241</v>
      </c>
      <c r="E239" s="1152"/>
      <c r="F239" s="779">
        <v>2636</v>
      </c>
      <c r="G239" s="779"/>
      <c r="H239" s="779"/>
      <c r="I239" s="1153"/>
      <c r="J239" s="780"/>
      <c r="K239" s="780"/>
      <c r="L239" s="780"/>
      <c r="M239" s="1154"/>
      <c r="N239" s="1154"/>
      <c r="O239" s="1154"/>
      <c r="P239" s="1154"/>
      <c r="Q239" s="1155"/>
      <c r="R239" s="1156"/>
      <c r="S239" s="1156"/>
      <c r="T239" s="1156"/>
      <c r="U239" s="1156"/>
      <c r="V239" s="1156"/>
      <c r="W239" s="1156"/>
      <c r="X239" s="1156"/>
      <c r="Y239" s="1156"/>
      <c r="Z239" s="1156"/>
      <c r="AA239" s="1156"/>
      <c r="AB239" s="1156"/>
      <c r="AC239" s="1156"/>
      <c r="AD239" s="1156"/>
    </row>
    <row r="240" spans="1:30" s="783" customFormat="1" ht="13.5">
      <c r="A240" s="683">
        <v>239</v>
      </c>
      <c r="B240" s="781"/>
      <c r="C240" s="782"/>
      <c r="D240" s="1200" t="s">
        <v>603</v>
      </c>
      <c r="E240" s="1158"/>
      <c r="I240" s="1159">
        <f>SUM(J240:Q240)</f>
        <v>0</v>
      </c>
      <c r="J240" s="780"/>
      <c r="K240" s="780"/>
      <c r="L240" s="780"/>
      <c r="M240" s="780"/>
      <c r="N240" s="780"/>
      <c r="O240" s="780"/>
      <c r="P240" s="780"/>
      <c r="Q240" s="1160"/>
      <c r="R240" s="1161"/>
      <c r="S240" s="1161"/>
      <c r="T240" s="1161"/>
      <c r="U240" s="1161"/>
      <c r="V240" s="1161"/>
      <c r="W240" s="1161"/>
      <c r="X240" s="1161"/>
      <c r="Y240" s="1161"/>
      <c r="Z240" s="1161"/>
      <c r="AA240" s="1161"/>
      <c r="AB240" s="1161"/>
      <c r="AC240" s="1161"/>
      <c r="AD240" s="1161"/>
    </row>
    <row r="241" spans="1:30" s="783" customFormat="1" ht="14.25">
      <c r="A241" s="683">
        <v>240</v>
      </c>
      <c r="B241" s="781"/>
      <c r="C241" s="782"/>
      <c r="D241" s="380" t="s">
        <v>1109</v>
      </c>
      <c r="E241" s="1158"/>
      <c r="I241" s="1159">
        <f>SUM(J241:Q241)</f>
        <v>0</v>
      </c>
      <c r="J241" s="780"/>
      <c r="K241" s="780"/>
      <c r="L241" s="780"/>
      <c r="M241" s="780"/>
      <c r="N241" s="780"/>
      <c r="O241" s="780"/>
      <c r="P241" s="780"/>
      <c r="Q241" s="1160"/>
      <c r="R241" s="1161"/>
      <c r="S241" s="1161"/>
      <c r="T241" s="1161"/>
      <c r="U241" s="1161"/>
      <c r="V241" s="1161"/>
      <c r="W241" s="1161"/>
      <c r="X241" s="1161"/>
      <c r="Y241" s="1161"/>
      <c r="Z241" s="1161"/>
      <c r="AA241" s="1161"/>
      <c r="AB241" s="1161"/>
      <c r="AC241" s="1161"/>
      <c r="AD241" s="1161"/>
    </row>
    <row r="242" spans="1:30" s="1166" customFormat="1" ht="14.25">
      <c r="A242" s="683">
        <v>241</v>
      </c>
      <c r="B242" s="784"/>
      <c r="C242" s="785"/>
      <c r="D242" s="381" t="s">
        <v>604</v>
      </c>
      <c r="E242" s="1162"/>
      <c r="F242" s="786"/>
      <c r="G242" s="786"/>
      <c r="H242" s="786"/>
      <c r="I242" s="1163">
        <f>SUM(J242:Q242)</f>
        <v>0</v>
      </c>
      <c r="J242" s="1164"/>
      <c r="K242" s="1164"/>
      <c r="L242" s="1164"/>
      <c r="M242" s="1164"/>
      <c r="N242" s="1164"/>
      <c r="O242" s="1164"/>
      <c r="P242" s="1164"/>
      <c r="Q242" s="1165"/>
      <c r="R242" s="1164"/>
      <c r="S242" s="1164"/>
      <c r="T242" s="1164"/>
      <c r="U242" s="1164"/>
      <c r="V242" s="1164"/>
      <c r="W242" s="1164"/>
      <c r="X242" s="1164"/>
      <c r="Y242" s="1164"/>
      <c r="Z242" s="1164"/>
      <c r="AA242" s="1164"/>
      <c r="AB242" s="1164"/>
      <c r="AC242" s="1164"/>
      <c r="AD242" s="1164"/>
    </row>
    <row r="243" spans="1:30" s="786" customFormat="1" ht="17.25" customHeight="1">
      <c r="A243" s="683">
        <v>242</v>
      </c>
      <c r="B243" s="787"/>
      <c r="C243" s="788"/>
      <c r="D243" s="382" t="s">
        <v>1192</v>
      </c>
      <c r="E243" s="1152"/>
      <c r="F243" s="789"/>
      <c r="G243" s="789"/>
      <c r="H243" s="783"/>
      <c r="I243" s="1167">
        <f>SUM(J243:Q243)</f>
        <v>0</v>
      </c>
      <c r="J243" s="1168">
        <f>SUM(J240:J242)</f>
        <v>0</v>
      </c>
      <c r="K243" s="1168">
        <f aca="true" t="shared" si="53" ref="K243:Q243">SUM(K240:K242)</f>
        <v>0</v>
      </c>
      <c r="L243" s="1168">
        <f t="shared" si="53"/>
        <v>0</v>
      </c>
      <c r="M243" s="1168">
        <f t="shared" si="53"/>
        <v>0</v>
      </c>
      <c r="N243" s="1168">
        <f t="shared" si="53"/>
        <v>0</v>
      </c>
      <c r="O243" s="1168">
        <f t="shared" si="53"/>
        <v>0</v>
      </c>
      <c r="P243" s="1168">
        <f t="shared" si="53"/>
        <v>0</v>
      </c>
      <c r="Q243" s="1169">
        <f t="shared" si="53"/>
        <v>0</v>
      </c>
      <c r="R243" s="1168"/>
      <c r="S243" s="1168"/>
      <c r="T243" s="1168"/>
      <c r="U243" s="1168"/>
      <c r="V243" s="1168"/>
      <c r="W243" s="1168"/>
      <c r="X243" s="1168"/>
      <c r="Y243" s="1168"/>
      <c r="Z243" s="1168"/>
      <c r="AA243" s="1168"/>
      <c r="AB243" s="1168"/>
      <c r="AC243" s="1168"/>
      <c r="AD243" s="1168"/>
    </row>
    <row r="244" spans="1:30" s="26" customFormat="1" ht="15">
      <c r="A244" s="683">
        <v>243</v>
      </c>
      <c r="B244" s="163"/>
      <c r="C244" s="164">
        <v>3</v>
      </c>
      <c r="D244" s="165" t="s">
        <v>218</v>
      </c>
      <c r="E244" s="1132"/>
      <c r="F244" s="155">
        <v>2575</v>
      </c>
      <c r="G244" s="155">
        <v>535</v>
      </c>
      <c r="H244" s="155">
        <v>963</v>
      </c>
      <c r="I244" s="1142"/>
      <c r="J244" s="128"/>
      <c r="K244" s="128"/>
      <c r="L244" s="128"/>
      <c r="M244" s="1144"/>
      <c r="N244" s="1144"/>
      <c r="O244" s="1144"/>
      <c r="P244" s="1144"/>
      <c r="Q244" s="1145"/>
      <c r="R244" s="1135"/>
      <c r="S244" s="1135"/>
      <c r="T244" s="1135"/>
      <c r="U244" s="1135"/>
      <c r="V244" s="1135"/>
      <c r="W244" s="1135"/>
      <c r="X244" s="1135"/>
      <c r="Y244" s="1135"/>
      <c r="Z244" s="1135"/>
      <c r="AA244" s="1135"/>
      <c r="AB244" s="1135"/>
      <c r="AC244" s="1135"/>
      <c r="AD244" s="1135"/>
    </row>
    <row r="245" spans="1:30" s="859" customFormat="1" ht="15">
      <c r="A245" s="683">
        <v>244</v>
      </c>
      <c r="B245" s="159"/>
      <c r="C245" s="151"/>
      <c r="D245" s="380" t="s">
        <v>603</v>
      </c>
      <c r="E245" s="1143"/>
      <c r="F245" s="29"/>
      <c r="G245" s="29"/>
      <c r="H245" s="29"/>
      <c r="I245" s="1125">
        <f>SUM(J245:Q245)</f>
        <v>360</v>
      </c>
      <c r="J245" s="128">
        <v>317</v>
      </c>
      <c r="K245" s="128">
        <v>43</v>
      </c>
      <c r="L245" s="128"/>
      <c r="M245" s="128"/>
      <c r="N245" s="128"/>
      <c r="O245" s="128"/>
      <c r="P245" s="128"/>
      <c r="Q245" s="824"/>
      <c r="R245" s="28"/>
      <c r="S245" s="28"/>
      <c r="T245" s="28"/>
      <c r="U245" s="28"/>
      <c r="V245" s="28"/>
      <c r="W245" s="28"/>
      <c r="X245" s="28"/>
      <c r="Y245" s="28"/>
      <c r="Z245" s="28"/>
      <c r="AA245" s="28"/>
      <c r="AB245" s="28"/>
      <c r="AC245" s="28"/>
      <c r="AD245" s="28"/>
    </row>
    <row r="246" spans="1:30" s="859" customFormat="1" ht="15">
      <c r="A246" s="683">
        <v>245</v>
      </c>
      <c r="B246" s="159"/>
      <c r="C246" s="151"/>
      <c r="D246" s="380" t="s">
        <v>1109</v>
      </c>
      <c r="E246" s="1143"/>
      <c r="F246" s="29"/>
      <c r="G246" s="29"/>
      <c r="H246" s="29"/>
      <c r="I246" s="1125">
        <f>SUM(J246:Q246)</f>
        <v>2159</v>
      </c>
      <c r="J246" s="128">
        <v>1901</v>
      </c>
      <c r="K246" s="128">
        <v>258</v>
      </c>
      <c r="L246" s="128"/>
      <c r="M246" s="128"/>
      <c r="N246" s="128"/>
      <c r="O246" s="128"/>
      <c r="P246" s="128"/>
      <c r="Q246" s="824"/>
      <c r="R246" s="28"/>
      <c r="S246" s="28"/>
      <c r="T246" s="28"/>
      <c r="U246" s="28"/>
      <c r="V246" s="28"/>
      <c r="W246" s="28"/>
      <c r="X246" s="28"/>
      <c r="Y246" s="28"/>
      <c r="Z246" s="28"/>
      <c r="AA246" s="28"/>
      <c r="AB246" s="28"/>
      <c r="AC246" s="28"/>
      <c r="AD246" s="28"/>
    </row>
    <row r="247" spans="1:30" s="879" customFormat="1" ht="15">
      <c r="A247" s="683">
        <v>246</v>
      </c>
      <c r="B247" s="375"/>
      <c r="C247" s="376"/>
      <c r="D247" s="381" t="s">
        <v>604</v>
      </c>
      <c r="E247" s="1127"/>
      <c r="F247" s="379"/>
      <c r="G247" s="379"/>
      <c r="H247" s="379"/>
      <c r="I247" s="1131">
        <f>SUM(J247:Q247)</f>
        <v>0</v>
      </c>
      <c r="J247" s="396"/>
      <c r="K247" s="396"/>
      <c r="L247" s="396"/>
      <c r="M247" s="396"/>
      <c r="N247" s="396"/>
      <c r="O247" s="396"/>
      <c r="P247" s="396"/>
      <c r="Q247" s="1104"/>
      <c r="R247" s="396"/>
      <c r="S247" s="396"/>
      <c r="T247" s="396"/>
      <c r="U247" s="396"/>
      <c r="V247" s="396"/>
      <c r="W247" s="396"/>
      <c r="X247" s="396"/>
      <c r="Y247" s="396"/>
      <c r="Z247" s="396"/>
      <c r="AA247" s="396"/>
      <c r="AB247" s="396"/>
      <c r="AC247" s="396"/>
      <c r="AD247" s="396"/>
    </row>
    <row r="248" spans="1:30" s="884" customFormat="1" ht="16.5" customHeight="1">
      <c r="A248" s="683">
        <v>247</v>
      </c>
      <c r="B248" s="378"/>
      <c r="C248" s="169"/>
      <c r="D248" s="382" t="s">
        <v>1192</v>
      </c>
      <c r="E248" s="1132"/>
      <c r="F248" s="162"/>
      <c r="G248" s="162"/>
      <c r="H248" s="29"/>
      <c r="I248" s="1128">
        <f>SUM(J248:Q248)</f>
        <v>2159</v>
      </c>
      <c r="J248" s="1129">
        <f>SUM(J246:J247)</f>
        <v>1901</v>
      </c>
      <c r="K248" s="1129">
        <f aca="true" t="shared" si="54" ref="K248:Q248">SUM(K246:K247)</f>
        <v>258</v>
      </c>
      <c r="L248" s="1129">
        <f t="shared" si="54"/>
        <v>0</v>
      </c>
      <c r="M248" s="1129">
        <f t="shared" si="54"/>
        <v>0</v>
      </c>
      <c r="N248" s="1129">
        <f t="shared" si="54"/>
        <v>0</v>
      </c>
      <c r="O248" s="1129">
        <f t="shared" si="54"/>
        <v>0</v>
      </c>
      <c r="P248" s="1129">
        <f t="shared" si="54"/>
        <v>0</v>
      </c>
      <c r="Q248" s="1130">
        <f t="shared" si="54"/>
        <v>0</v>
      </c>
      <c r="R248" s="1129"/>
      <c r="S248" s="1129"/>
      <c r="T248" s="1129"/>
      <c r="U248" s="1129"/>
      <c r="V248" s="1129"/>
      <c r="W248" s="1129"/>
      <c r="X248" s="1129"/>
      <c r="Y248" s="1129"/>
      <c r="Z248" s="1129"/>
      <c r="AA248" s="1129"/>
      <c r="AB248" s="1129"/>
      <c r="AC248" s="1129"/>
      <c r="AD248" s="1129"/>
    </row>
    <row r="249" spans="1:30" s="869" customFormat="1" ht="21" customHeight="1">
      <c r="A249" s="683">
        <v>248</v>
      </c>
      <c r="B249" s="156">
        <v>15</v>
      </c>
      <c r="C249" s="157"/>
      <c r="D249" s="158" t="s">
        <v>228</v>
      </c>
      <c r="E249" s="1123" t="s">
        <v>27</v>
      </c>
      <c r="F249" s="154">
        <v>785679</v>
      </c>
      <c r="G249" s="154">
        <v>723529</v>
      </c>
      <c r="H249" s="154">
        <v>681861</v>
      </c>
      <c r="I249" s="1142"/>
      <c r="J249" s="873"/>
      <c r="K249" s="873"/>
      <c r="L249" s="873"/>
      <c r="M249" s="873"/>
      <c r="N249" s="873"/>
      <c r="O249" s="873"/>
      <c r="P249" s="873"/>
      <c r="Q249" s="875"/>
      <c r="R249" s="1120"/>
      <c r="S249" s="1120"/>
      <c r="T249" s="1120"/>
      <c r="U249" s="1120"/>
      <c r="V249" s="1120"/>
      <c r="W249" s="1120"/>
      <c r="X249" s="1120"/>
      <c r="Y249" s="1120"/>
      <c r="Z249" s="1120"/>
      <c r="AA249" s="1120"/>
      <c r="AB249" s="1120"/>
      <c r="AC249" s="1120"/>
      <c r="AD249" s="1120"/>
    </row>
    <row r="250" spans="1:30" s="859" customFormat="1" ht="15">
      <c r="A250" s="683">
        <v>249</v>
      </c>
      <c r="B250" s="159"/>
      <c r="C250" s="151"/>
      <c r="D250" s="160" t="s">
        <v>603</v>
      </c>
      <c r="I250" s="1125">
        <f>SUM(J250:Q250)</f>
        <v>693727</v>
      </c>
      <c r="J250" s="128">
        <v>281432</v>
      </c>
      <c r="K250" s="128">
        <v>75987</v>
      </c>
      <c r="L250" s="128">
        <v>336308</v>
      </c>
      <c r="M250" s="128"/>
      <c r="N250" s="128"/>
      <c r="O250" s="128"/>
      <c r="P250" s="128"/>
      <c r="Q250" s="824"/>
      <c r="R250" s="28"/>
      <c r="S250" s="28"/>
      <c r="T250" s="28"/>
      <c r="U250" s="28"/>
      <c r="V250" s="28"/>
      <c r="W250" s="28"/>
      <c r="X250" s="28"/>
      <c r="Y250" s="28"/>
      <c r="Z250" s="28"/>
      <c r="AA250" s="28"/>
      <c r="AB250" s="28"/>
      <c r="AC250" s="28"/>
      <c r="AD250" s="28"/>
    </row>
    <row r="251" spans="1:30" s="859" customFormat="1" ht="15">
      <c r="A251" s="683">
        <v>250</v>
      </c>
      <c r="B251" s="159"/>
      <c r="C251" s="151"/>
      <c r="D251" s="160" t="s">
        <v>1109</v>
      </c>
      <c r="I251" s="1125">
        <f>SUM(J251:Q251)</f>
        <v>741495</v>
      </c>
      <c r="J251" s="128">
        <v>285767</v>
      </c>
      <c r="K251" s="128">
        <v>78097</v>
      </c>
      <c r="L251" s="128">
        <v>368075</v>
      </c>
      <c r="M251" s="128"/>
      <c r="N251" s="128">
        <v>824</v>
      </c>
      <c r="O251" s="128">
        <v>7925</v>
      </c>
      <c r="P251" s="128">
        <v>807</v>
      </c>
      <c r="Q251" s="824"/>
      <c r="R251" s="28"/>
      <c r="S251" s="28"/>
      <c r="T251" s="28"/>
      <c r="U251" s="28"/>
      <c r="V251" s="28"/>
      <c r="W251" s="28"/>
      <c r="X251" s="28"/>
      <c r="Y251" s="28"/>
      <c r="Z251" s="28"/>
      <c r="AA251" s="28"/>
      <c r="AB251" s="28"/>
      <c r="AC251" s="28"/>
      <c r="AD251" s="28"/>
    </row>
    <row r="252" spans="1:30" s="879" customFormat="1" ht="15">
      <c r="A252" s="683">
        <v>251</v>
      </c>
      <c r="B252" s="375"/>
      <c r="C252" s="376"/>
      <c r="D252" s="377" t="s">
        <v>1200</v>
      </c>
      <c r="E252" s="1143"/>
      <c r="F252" s="29"/>
      <c r="G252" s="29"/>
      <c r="H252" s="29"/>
      <c r="I252" s="1131">
        <f aca="true" t="shared" si="55" ref="I252:I260">SUM(J252:Q252)</f>
        <v>261</v>
      </c>
      <c r="J252" s="396">
        <v>206</v>
      </c>
      <c r="K252" s="396">
        <v>55</v>
      </c>
      <c r="L252" s="396"/>
      <c r="M252" s="396"/>
      <c r="N252" s="396"/>
      <c r="O252" s="396"/>
      <c r="P252" s="396"/>
      <c r="Q252" s="1104"/>
      <c r="R252" s="396"/>
      <c r="S252" s="396"/>
      <c r="T252" s="396"/>
      <c r="U252" s="396"/>
      <c r="V252" s="396"/>
      <c r="W252" s="396"/>
      <c r="X252" s="396"/>
      <c r="Y252" s="396"/>
      <c r="Z252" s="396"/>
      <c r="AA252" s="396"/>
      <c r="AB252" s="396"/>
      <c r="AC252" s="396"/>
      <c r="AD252" s="396"/>
    </row>
    <row r="253" spans="1:30" s="879" customFormat="1" ht="15">
      <c r="A253" s="683">
        <v>252</v>
      </c>
      <c r="B253" s="375"/>
      <c r="C253" s="376"/>
      <c r="D253" s="878" t="s">
        <v>1265</v>
      </c>
      <c r="E253" s="1143"/>
      <c r="F253" s="29"/>
      <c r="G253" s="29"/>
      <c r="H253" s="29"/>
      <c r="I253" s="1131">
        <f t="shared" si="55"/>
        <v>0</v>
      </c>
      <c r="J253" s="396"/>
      <c r="K253" s="396"/>
      <c r="L253" s="879">
        <v>-10798</v>
      </c>
      <c r="M253" s="396"/>
      <c r="N253" s="396"/>
      <c r="O253" s="396">
        <v>10798</v>
      </c>
      <c r="P253" s="396"/>
      <c r="Q253" s="1104"/>
      <c r="R253" s="396"/>
      <c r="S253" s="396"/>
      <c r="T253" s="396"/>
      <c r="U253" s="396"/>
      <c r="V253" s="396"/>
      <c r="W253" s="396"/>
      <c r="X253" s="396"/>
      <c r="Y253" s="396"/>
      <c r="Z253" s="396"/>
      <c r="AA253" s="396"/>
      <c r="AB253" s="396"/>
      <c r="AC253" s="396"/>
      <c r="AD253" s="396"/>
    </row>
    <row r="254" spans="1:30" s="879" customFormat="1" ht="15">
      <c r="A254" s="683">
        <v>253</v>
      </c>
      <c r="B254" s="375"/>
      <c r="C254" s="376"/>
      <c r="D254" s="878" t="s">
        <v>1336</v>
      </c>
      <c r="E254" s="1143"/>
      <c r="F254" s="29"/>
      <c r="G254" s="29"/>
      <c r="H254" s="29"/>
      <c r="I254" s="1131">
        <f t="shared" si="55"/>
        <v>1579</v>
      </c>
      <c r="J254" s="396">
        <v>1290</v>
      </c>
      <c r="K254" s="396">
        <v>289</v>
      </c>
      <c r="M254" s="396"/>
      <c r="N254" s="396"/>
      <c r="O254" s="396"/>
      <c r="P254" s="396"/>
      <c r="Q254" s="1104"/>
      <c r="R254" s="396"/>
      <c r="S254" s="396"/>
      <c r="T254" s="396"/>
      <c r="U254" s="396"/>
      <c r="V254" s="396"/>
      <c r="W254" s="396"/>
      <c r="X254" s="396"/>
      <c r="Y254" s="396"/>
      <c r="Z254" s="396"/>
      <c r="AA254" s="396"/>
      <c r="AB254" s="396"/>
      <c r="AC254" s="396"/>
      <c r="AD254" s="396"/>
    </row>
    <row r="255" spans="1:30" s="884" customFormat="1" ht="19.5" customHeight="1">
      <c r="A255" s="683">
        <v>257</v>
      </c>
      <c r="B255" s="378"/>
      <c r="C255" s="169"/>
      <c r="D255" s="168" t="s">
        <v>1192</v>
      </c>
      <c r="E255" s="1127"/>
      <c r="F255" s="379"/>
      <c r="G255" s="379"/>
      <c r="H255" s="379"/>
      <c r="I255" s="1128">
        <f t="shared" si="55"/>
        <v>743335</v>
      </c>
      <c r="J255" s="1129">
        <f>SUM(J251:J254)</f>
        <v>287263</v>
      </c>
      <c r="K255" s="1129">
        <f aca="true" t="shared" si="56" ref="K255:Q255">SUM(K251:K254)</f>
        <v>78441</v>
      </c>
      <c r="L255" s="1129">
        <f t="shared" si="56"/>
        <v>357277</v>
      </c>
      <c r="M255" s="1129">
        <f t="shared" si="56"/>
        <v>0</v>
      </c>
      <c r="N255" s="1129">
        <f t="shared" si="56"/>
        <v>824</v>
      </c>
      <c r="O255" s="1129">
        <f t="shared" si="56"/>
        <v>18723</v>
      </c>
      <c r="P255" s="1129">
        <f t="shared" si="56"/>
        <v>807</v>
      </c>
      <c r="Q255" s="1130">
        <f t="shared" si="56"/>
        <v>0</v>
      </c>
      <c r="R255" s="1129"/>
      <c r="S255" s="1129"/>
      <c r="T255" s="1129"/>
      <c r="U255" s="1129"/>
      <c r="V255" s="1129"/>
      <c r="W255" s="1129"/>
      <c r="X255" s="1129"/>
      <c r="Y255" s="1129"/>
      <c r="Z255" s="1129"/>
      <c r="AA255" s="1129"/>
      <c r="AB255" s="1129"/>
      <c r="AC255" s="1129"/>
      <c r="AD255" s="1129"/>
    </row>
    <row r="256" spans="1:30" s="26" customFormat="1" ht="15">
      <c r="A256" s="683">
        <v>258</v>
      </c>
      <c r="B256" s="163"/>
      <c r="C256" s="164">
        <v>1</v>
      </c>
      <c r="D256" s="165" t="s">
        <v>218</v>
      </c>
      <c r="E256" s="1132"/>
      <c r="F256" s="155">
        <v>2237</v>
      </c>
      <c r="G256" s="155"/>
      <c r="H256" s="155">
        <v>213</v>
      </c>
      <c r="I256" s="1142"/>
      <c r="J256" s="128"/>
      <c r="K256" s="128"/>
      <c r="L256" s="128"/>
      <c r="M256" s="1144"/>
      <c r="N256" s="1144"/>
      <c r="O256" s="1144"/>
      <c r="P256" s="1144"/>
      <c r="Q256" s="1145"/>
      <c r="R256" s="1135"/>
      <c r="S256" s="1135"/>
      <c r="T256" s="1135"/>
      <c r="U256" s="1135"/>
      <c r="V256" s="1135"/>
      <c r="W256" s="1135"/>
      <c r="X256" s="1135"/>
      <c r="Y256" s="1135"/>
      <c r="Z256" s="1135"/>
      <c r="AA256" s="1135"/>
      <c r="AB256" s="1135"/>
      <c r="AC256" s="1135"/>
      <c r="AD256" s="1135"/>
    </row>
    <row r="257" spans="1:30" s="859" customFormat="1" ht="15">
      <c r="A257" s="683">
        <v>259</v>
      </c>
      <c r="B257" s="159"/>
      <c r="C257" s="151"/>
      <c r="D257" s="380" t="s">
        <v>603</v>
      </c>
      <c r="E257" s="1143"/>
      <c r="F257" s="29"/>
      <c r="G257" s="29"/>
      <c r="H257" s="29"/>
      <c r="I257" s="1125">
        <f t="shared" si="55"/>
        <v>0</v>
      </c>
      <c r="J257" s="128"/>
      <c r="K257" s="128"/>
      <c r="L257" s="128"/>
      <c r="M257" s="128"/>
      <c r="N257" s="128"/>
      <c r="O257" s="128"/>
      <c r="P257" s="128"/>
      <c r="Q257" s="824"/>
      <c r="R257" s="28"/>
      <c r="S257" s="28"/>
      <c r="T257" s="28"/>
      <c r="U257" s="28"/>
      <c r="V257" s="28"/>
      <c r="W257" s="28"/>
      <c r="X257" s="28"/>
      <c r="Y257" s="28"/>
      <c r="Z257" s="28"/>
      <c r="AA257" s="28"/>
      <c r="AB257" s="28"/>
      <c r="AC257" s="28"/>
      <c r="AD257" s="28"/>
    </row>
    <row r="258" spans="1:30" s="859" customFormat="1" ht="15">
      <c r="A258" s="683">
        <v>260</v>
      </c>
      <c r="B258" s="159"/>
      <c r="C258" s="151"/>
      <c r="D258" s="380" t="s">
        <v>1109</v>
      </c>
      <c r="E258" s="1143"/>
      <c r="F258" s="29"/>
      <c r="G258" s="29"/>
      <c r="H258" s="29"/>
      <c r="I258" s="1125">
        <f t="shared" si="55"/>
        <v>0</v>
      </c>
      <c r="J258" s="128"/>
      <c r="K258" s="128"/>
      <c r="L258" s="128"/>
      <c r="M258" s="128"/>
      <c r="N258" s="128"/>
      <c r="O258" s="128"/>
      <c r="P258" s="128"/>
      <c r="Q258" s="824"/>
      <c r="R258" s="28"/>
      <c r="S258" s="28"/>
      <c r="T258" s="28"/>
      <c r="U258" s="28"/>
      <c r="V258" s="28"/>
      <c r="W258" s="28"/>
      <c r="X258" s="28"/>
      <c r="Y258" s="28"/>
      <c r="Z258" s="28"/>
      <c r="AA258" s="28"/>
      <c r="AB258" s="28"/>
      <c r="AC258" s="28"/>
      <c r="AD258" s="28"/>
    </row>
    <row r="259" spans="1:30" s="879" customFormat="1" ht="15">
      <c r="A259" s="683">
        <v>261</v>
      </c>
      <c r="B259" s="375"/>
      <c r="C259" s="376"/>
      <c r="D259" s="381" t="s">
        <v>604</v>
      </c>
      <c r="E259" s="1127"/>
      <c r="F259" s="379"/>
      <c r="G259" s="379"/>
      <c r="H259" s="379"/>
      <c r="I259" s="1131">
        <f t="shared" si="55"/>
        <v>0</v>
      </c>
      <c r="J259" s="396"/>
      <c r="K259" s="396"/>
      <c r="L259" s="396"/>
      <c r="M259" s="396"/>
      <c r="N259" s="396"/>
      <c r="O259" s="396"/>
      <c r="P259" s="396"/>
      <c r="Q259" s="1104"/>
      <c r="R259" s="396"/>
      <c r="S259" s="396"/>
      <c r="T259" s="396"/>
      <c r="U259" s="396"/>
      <c r="V259" s="396"/>
      <c r="W259" s="396"/>
      <c r="X259" s="396"/>
      <c r="Y259" s="396"/>
      <c r="Z259" s="396"/>
      <c r="AA259" s="396"/>
      <c r="AB259" s="396"/>
      <c r="AC259" s="396"/>
      <c r="AD259" s="396"/>
    </row>
    <row r="260" spans="1:30" s="901" customFormat="1" ht="18" customHeight="1">
      <c r="A260" s="683">
        <v>262</v>
      </c>
      <c r="B260" s="410"/>
      <c r="C260" s="411"/>
      <c r="D260" s="413" t="s">
        <v>1192</v>
      </c>
      <c r="E260" s="1132"/>
      <c r="F260" s="412"/>
      <c r="G260" s="412"/>
      <c r="H260" s="155"/>
      <c r="I260" s="1146">
        <f t="shared" si="55"/>
        <v>0</v>
      </c>
      <c r="J260" s="1147">
        <f>SUM(J257:J259)</f>
        <v>0</v>
      </c>
      <c r="K260" s="1147">
        <f aca="true" t="shared" si="57" ref="K260:Q260">SUM(K257:K259)</f>
        <v>0</v>
      </c>
      <c r="L260" s="1147">
        <f t="shared" si="57"/>
        <v>0</v>
      </c>
      <c r="M260" s="1147">
        <f t="shared" si="57"/>
        <v>0</v>
      </c>
      <c r="N260" s="1147">
        <f t="shared" si="57"/>
        <v>0</v>
      </c>
      <c r="O260" s="1147">
        <f t="shared" si="57"/>
        <v>0</v>
      </c>
      <c r="P260" s="1147">
        <f t="shared" si="57"/>
        <v>0</v>
      </c>
      <c r="Q260" s="1148">
        <f t="shared" si="57"/>
        <v>0</v>
      </c>
      <c r="R260" s="1147"/>
      <c r="S260" s="1147"/>
      <c r="T260" s="1147"/>
      <c r="U260" s="1147"/>
      <c r="V260" s="1147"/>
      <c r="W260" s="1147"/>
      <c r="X260" s="1147"/>
      <c r="Y260" s="1147"/>
      <c r="Z260" s="1147"/>
      <c r="AA260" s="1147"/>
      <c r="AB260" s="1147"/>
      <c r="AC260" s="1147"/>
      <c r="AD260" s="1147"/>
    </row>
    <row r="261" spans="1:30" s="869" customFormat="1" ht="21.75" customHeight="1">
      <c r="A261" s="683">
        <v>263</v>
      </c>
      <c r="B261" s="404"/>
      <c r="C261" s="405"/>
      <c r="D261" s="406" t="s">
        <v>242</v>
      </c>
      <c r="E261" s="1170"/>
      <c r="F261" s="407">
        <f>SUM(F156:F256)</f>
        <v>1981443</v>
      </c>
      <c r="G261" s="407">
        <f>SUM(G156:G256)</f>
        <v>1797299</v>
      </c>
      <c r="H261" s="407">
        <f>SUM(H156:H256)</f>
        <v>1915818</v>
      </c>
      <c r="I261" s="1171"/>
      <c r="J261" s="408"/>
      <c r="K261" s="408"/>
      <c r="L261" s="408"/>
      <c r="M261" s="408"/>
      <c r="N261" s="408"/>
      <c r="O261" s="408"/>
      <c r="P261" s="408"/>
      <c r="Q261" s="1172"/>
      <c r="R261" s="1120"/>
      <c r="S261" s="1120"/>
      <c r="T261" s="1120"/>
      <c r="U261" s="1120"/>
      <c r="V261" s="1120"/>
      <c r="W261" s="1120"/>
      <c r="X261" s="1120"/>
      <c r="Y261" s="1120"/>
      <c r="Z261" s="1120"/>
      <c r="AA261" s="1120"/>
      <c r="AB261" s="1120"/>
      <c r="AC261" s="1120"/>
      <c r="AD261" s="1120"/>
    </row>
    <row r="262" spans="1:30" s="857" customFormat="1" ht="15">
      <c r="A262" s="683">
        <v>264</v>
      </c>
      <c r="B262" s="159"/>
      <c r="C262" s="151"/>
      <c r="D262" s="160" t="s">
        <v>603</v>
      </c>
      <c r="E262" s="1143"/>
      <c r="F262" s="29"/>
      <c r="G262" s="29"/>
      <c r="H262" s="29"/>
      <c r="I262" s="397">
        <f>SUM(J262:Q262)</f>
        <v>1654666</v>
      </c>
      <c r="J262" s="28">
        <f aca="true" t="shared" si="58" ref="J262:Q263">SUM(J257,J250,J245,J240,J235,J229,J224,J219,J212,J207,J202,J195,J190,J185,J178,J173,J168,J163,J157)</f>
        <v>717878</v>
      </c>
      <c r="K262" s="28">
        <f t="shared" si="58"/>
        <v>194036</v>
      </c>
      <c r="L262" s="28">
        <f t="shared" si="58"/>
        <v>711241</v>
      </c>
      <c r="M262" s="28">
        <f t="shared" si="58"/>
        <v>0</v>
      </c>
      <c r="N262" s="28">
        <f t="shared" si="58"/>
        <v>667</v>
      </c>
      <c r="O262" s="28">
        <f t="shared" si="58"/>
        <v>30844</v>
      </c>
      <c r="P262" s="28">
        <f t="shared" si="58"/>
        <v>0</v>
      </c>
      <c r="Q262" s="439">
        <f t="shared" si="58"/>
        <v>0</v>
      </c>
      <c r="R262" s="950"/>
      <c r="S262" s="950"/>
      <c r="T262" s="950"/>
      <c r="U262" s="950"/>
      <c r="V262" s="950"/>
      <c r="W262" s="950"/>
      <c r="X262" s="950"/>
      <c r="Y262" s="950"/>
      <c r="Z262" s="950"/>
      <c r="AA262" s="950"/>
      <c r="AB262" s="950"/>
      <c r="AC262" s="950"/>
      <c r="AD262" s="950"/>
    </row>
    <row r="263" spans="1:30" s="857" customFormat="1" ht="15">
      <c r="A263" s="683">
        <v>265</v>
      </c>
      <c r="B263" s="159"/>
      <c r="C263" s="151"/>
      <c r="D263" s="160" t="s">
        <v>1109</v>
      </c>
      <c r="E263" s="1143"/>
      <c r="F263" s="29"/>
      <c r="G263" s="29"/>
      <c r="H263" s="29"/>
      <c r="I263" s="397">
        <f>SUM(J263:Q263)</f>
        <v>1915730</v>
      </c>
      <c r="J263" s="28">
        <f t="shared" si="58"/>
        <v>775405</v>
      </c>
      <c r="K263" s="28">
        <f t="shared" si="58"/>
        <v>209087</v>
      </c>
      <c r="L263" s="28">
        <f t="shared" si="58"/>
        <v>857668</v>
      </c>
      <c r="M263" s="28">
        <f t="shared" si="58"/>
        <v>0</v>
      </c>
      <c r="N263" s="28">
        <f t="shared" si="58"/>
        <v>2847</v>
      </c>
      <c r="O263" s="28">
        <f t="shared" si="58"/>
        <v>68876</v>
      </c>
      <c r="P263" s="28">
        <f t="shared" si="58"/>
        <v>1847</v>
      </c>
      <c r="Q263" s="439">
        <f t="shared" si="58"/>
        <v>0</v>
      </c>
      <c r="R263" s="950"/>
      <c r="S263" s="950"/>
      <c r="T263" s="950"/>
      <c r="U263" s="950"/>
      <c r="V263" s="950"/>
      <c r="W263" s="950"/>
      <c r="X263" s="950"/>
      <c r="Y263" s="950"/>
      <c r="Z263" s="950"/>
      <c r="AA263" s="950"/>
      <c r="AB263" s="950"/>
      <c r="AC263" s="950"/>
      <c r="AD263" s="950"/>
    </row>
    <row r="264" spans="1:30" s="858" customFormat="1" ht="15">
      <c r="A264" s="683">
        <v>266</v>
      </c>
      <c r="B264" s="375"/>
      <c r="C264" s="376"/>
      <c r="D264" s="677" t="s">
        <v>604</v>
      </c>
      <c r="E264" s="1126"/>
      <c r="F264" s="30"/>
      <c r="G264" s="30"/>
      <c r="H264" s="30"/>
      <c r="I264" s="395">
        <f>SUM(J264:Q264)</f>
        <v>11071</v>
      </c>
      <c r="J264" s="396">
        <f>SUM(J259,J252:J254,J247,J242,J237,J231:J232,J226,J221,J214:J215,J209,J204,J197:J199,J192,J187,J180:J180,J175,J170,J165,J159:J160)+J181+J182+J216</f>
        <v>13132</v>
      </c>
      <c r="K264" s="396">
        <f aca="true" t="shared" si="59" ref="K264:Q264">SUM(K259,K252:K254,K247,K242,K237,K231:K232,K226,K221,K214:K215,K209,K204,K197:K199,K192,K187,K180:K180,K175,K170,K165,K159:K160)+K181+K182+K216</f>
        <v>5219</v>
      </c>
      <c r="L264" s="396">
        <f t="shared" si="59"/>
        <v>-18540</v>
      </c>
      <c r="M264" s="396">
        <f t="shared" si="59"/>
        <v>0</v>
      </c>
      <c r="N264" s="396">
        <f t="shared" si="59"/>
        <v>0</v>
      </c>
      <c r="O264" s="396">
        <f t="shared" si="59"/>
        <v>11260</v>
      </c>
      <c r="P264" s="396">
        <f t="shared" si="59"/>
        <v>0</v>
      </c>
      <c r="Q264" s="1104">
        <f t="shared" si="59"/>
        <v>0</v>
      </c>
      <c r="R264" s="983"/>
      <c r="S264" s="983"/>
      <c r="T264" s="983"/>
      <c r="U264" s="983"/>
      <c r="V264" s="983"/>
      <c r="W264" s="983"/>
      <c r="X264" s="983"/>
      <c r="Y264" s="983"/>
      <c r="Z264" s="983"/>
      <c r="AA264" s="983"/>
      <c r="AB264" s="983"/>
      <c r="AC264" s="983"/>
      <c r="AD264" s="983"/>
    </row>
    <row r="265" spans="1:30" s="887" customFormat="1" ht="16.5" customHeight="1" thickBot="1">
      <c r="A265" s="683">
        <v>267</v>
      </c>
      <c r="B265" s="398"/>
      <c r="C265" s="414"/>
      <c r="D265" s="394" t="s">
        <v>1192</v>
      </c>
      <c r="E265" s="1173"/>
      <c r="F265" s="399"/>
      <c r="G265" s="399"/>
      <c r="H265" s="399"/>
      <c r="I265" s="400">
        <f>SUM(J265:Q265)</f>
        <v>1926801</v>
      </c>
      <c r="J265" s="401">
        <f>SUM(J263:J264)</f>
        <v>788537</v>
      </c>
      <c r="K265" s="401">
        <f aca="true" t="shared" si="60" ref="K265:Q265">SUM(K263:K264)</f>
        <v>214306</v>
      </c>
      <c r="L265" s="401">
        <f t="shared" si="60"/>
        <v>839128</v>
      </c>
      <c r="M265" s="401">
        <f t="shared" si="60"/>
        <v>0</v>
      </c>
      <c r="N265" s="401">
        <f t="shared" si="60"/>
        <v>2847</v>
      </c>
      <c r="O265" s="401">
        <f t="shared" si="60"/>
        <v>80136</v>
      </c>
      <c r="P265" s="401">
        <f t="shared" si="60"/>
        <v>1847</v>
      </c>
      <c r="Q265" s="440">
        <f t="shared" si="60"/>
        <v>0</v>
      </c>
      <c r="R265" s="1118"/>
      <c r="S265" s="1118"/>
      <c r="T265" s="1118"/>
      <c r="U265" s="1118"/>
      <c r="V265" s="1118"/>
      <c r="W265" s="1118"/>
      <c r="X265" s="1118"/>
      <c r="Y265" s="1118"/>
      <c r="Z265" s="1118"/>
      <c r="AA265" s="1118"/>
      <c r="AB265" s="1118"/>
      <c r="AC265" s="1118"/>
      <c r="AD265" s="1118"/>
    </row>
    <row r="266" spans="1:30" s="869" customFormat="1" ht="21.75" customHeight="1" thickTop="1">
      <c r="A266" s="683">
        <v>268</v>
      </c>
      <c r="B266" s="156">
        <v>16</v>
      </c>
      <c r="C266" s="873"/>
      <c r="D266" s="230" t="s">
        <v>388</v>
      </c>
      <c r="E266" s="1123" t="s">
        <v>26</v>
      </c>
      <c r="F266" s="154">
        <v>1164814</v>
      </c>
      <c r="G266" s="154">
        <v>1123075</v>
      </c>
      <c r="H266" s="154">
        <v>1109088</v>
      </c>
      <c r="I266" s="1142"/>
      <c r="J266" s="873"/>
      <c r="K266" s="873"/>
      <c r="L266" s="873"/>
      <c r="M266" s="873"/>
      <c r="N266" s="873"/>
      <c r="O266" s="873"/>
      <c r="P266" s="873"/>
      <c r="Q266" s="875"/>
      <c r="R266" s="1120"/>
      <c r="S266" s="1120"/>
      <c r="T266" s="1120"/>
      <c r="U266" s="1120"/>
      <c r="V266" s="1120"/>
      <c r="W266" s="1120"/>
      <c r="X266" s="1120"/>
      <c r="Y266" s="1120"/>
      <c r="Z266" s="1120"/>
      <c r="AA266" s="1120"/>
      <c r="AB266" s="1120"/>
      <c r="AC266" s="1120"/>
      <c r="AD266" s="1120"/>
    </row>
    <row r="267" spans="1:30" s="859" customFormat="1" ht="15">
      <c r="A267" s="683">
        <v>269</v>
      </c>
      <c r="B267" s="159"/>
      <c r="C267" s="151"/>
      <c r="D267" s="160" t="s">
        <v>603</v>
      </c>
      <c r="I267" s="1125">
        <f aca="true" t="shared" si="61" ref="I267:I272">SUM(J267:Q267)</f>
        <v>1129741</v>
      </c>
      <c r="J267" s="128">
        <v>269096</v>
      </c>
      <c r="K267" s="128">
        <v>76945</v>
      </c>
      <c r="L267" s="128">
        <v>782700</v>
      </c>
      <c r="M267" s="128"/>
      <c r="N267" s="128">
        <v>1000</v>
      </c>
      <c r="O267" s="128"/>
      <c r="P267" s="128"/>
      <c r="Q267" s="824"/>
      <c r="R267" s="28"/>
      <c r="S267" s="28"/>
      <c r="T267" s="28"/>
      <c r="U267" s="28"/>
      <c r="V267" s="28"/>
      <c r="W267" s="28"/>
      <c r="X267" s="28"/>
      <c r="Y267" s="28"/>
      <c r="Z267" s="28"/>
      <c r="AA267" s="28"/>
      <c r="AB267" s="28"/>
      <c r="AC267" s="28"/>
      <c r="AD267" s="28"/>
    </row>
    <row r="268" spans="1:30" s="859" customFormat="1" ht="15">
      <c r="A268" s="683">
        <v>270</v>
      </c>
      <c r="B268" s="159"/>
      <c r="C268" s="151"/>
      <c r="D268" s="160" t="s">
        <v>1109</v>
      </c>
      <c r="I268" s="1125">
        <f t="shared" si="61"/>
        <v>1142817</v>
      </c>
      <c r="J268" s="128">
        <v>276420</v>
      </c>
      <c r="K268" s="128">
        <v>78933</v>
      </c>
      <c r="L268" s="128">
        <v>785542</v>
      </c>
      <c r="M268" s="128"/>
      <c r="N268" s="128">
        <v>0</v>
      </c>
      <c r="O268" s="128">
        <v>1922</v>
      </c>
      <c r="P268" s="128"/>
      <c r="Q268" s="824"/>
      <c r="R268" s="28"/>
      <c r="S268" s="28"/>
      <c r="T268" s="28"/>
      <c r="U268" s="28"/>
      <c r="V268" s="28"/>
      <c r="W268" s="28"/>
      <c r="X268" s="28"/>
      <c r="Y268" s="28"/>
      <c r="Z268" s="28"/>
      <c r="AA268" s="28"/>
      <c r="AB268" s="28"/>
      <c r="AC268" s="28"/>
      <c r="AD268" s="28"/>
    </row>
    <row r="269" spans="1:30" s="879" customFormat="1" ht="15">
      <c r="A269" s="683">
        <v>271</v>
      </c>
      <c r="B269" s="375"/>
      <c r="C269" s="376"/>
      <c r="D269" s="377" t="s">
        <v>1200</v>
      </c>
      <c r="E269" s="1143"/>
      <c r="F269" s="29"/>
      <c r="G269" s="29"/>
      <c r="H269" s="29"/>
      <c r="I269" s="1131">
        <f t="shared" si="61"/>
        <v>311</v>
      </c>
      <c r="J269" s="396">
        <v>245</v>
      </c>
      <c r="K269" s="396">
        <v>66</v>
      </c>
      <c r="L269" s="396"/>
      <c r="M269" s="396"/>
      <c r="N269" s="396"/>
      <c r="O269" s="396"/>
      <c r="P269" s="396"/>
      <c r="Q269" s="1104"/>
      <c r="R269" s="396"/>
      <c r="S269" s="396"/>
      <c r="T269" s="396"/>
      <c r="U269" s="396"/>
      <c r="V269" s="396"/>
      <c r="W269" s="396"/>
      <c r="X269" s="396"/>
      <c r="Y269" s="396"/>
      <c r="Z269" s="396"/>
      <c r="AA269" s="396"/>
      <c r="AB269" s="396"/>
      <c r="AC269" s="396"/>
      <c r="AD269" s="396"/>
    </row>
    <row r="270" spans="1:30" s="879" customFormat="1" ht="15">
      <c r="A270" s="683">
        <v>272</v>
      </c>
      <c r="B270" s="375"/>
      <c r="C270" s="376"/>
      <c r="D270" s="377" t="s">
        <v>1265</v>
      </c>
      <c r="E270" s="1143"/>
      <c r="F270" s="29"/>
      <c r="G270" s="29"/>
      <c r="H270" s="29"/>
      <c r="I270" s="1131">
        <f t="shared" si="61"/>
        <v>0</v>
      </c>
      <c r="J270" s="396">
        <v>450</v>
      </c>
      <c r="K270" s="396">
        <v>122</v>
      </c>
      <c r="L270" s="396">
        <v>-6149</v>
      </c>
      <c r="M270" s="396"/>
      <c r="N270" s="396"/>
      <c r="O270" s="396">
        <v>5577</v>
      </c>
      <c r="P270" s="396"/>
      <c r="Q270" s="1104"/>
      <c r="R270" s="396"/>
      <c r="S270" s="396"/>
      <c r="T270" s="396"/>
      <c r="U270" s="396"/>
      <c r="V270" s="396"/>
      <c r="W270" s="396"/>
      <c r="X270" s="396"/>
      <c r="Y270" s="396"/>
      <c r="Z270" s="396"/>
      <c r="AA270" s="396"/>
      <c r="AB270" s="396"/>
      <c r="AC270" s="396"/>
      <c r="AD270" s="396"/>
    </row>
    <row r="271" spans="1:30" s="879" customFormat="1" ht="15">
      <c r="A271" s="683"/>
      <c r="B271" s="375"/>
      <c r="C271" s="376"/>
      <c r="D271" s="377" t="s">
        <v>1331</v>
      </c>
      <c r="E271" s="1143"/>
      <c r="F271" s="29"/>
      <c r="G271" s="29"/>
      <c r="H271" s="29"/>
      <c r="I271" s="1131">
        <f t="shared" si="61"/>
        <v>945</v>
      </c>
      <c r="J271" s="396">
        <v>744</v>
      </c>
      <c r="K271" s="396">
        <v>201</v>
      </c>
      <c r="L271" s="396"/>
      <c r="M271" s="396"/>
      <c r="N271" s="396"/>
      <c r="O271" s="396"/>
      <c r="P271" s="396"/>
      <c r="Q271" s="1104"/>
      <c r="R271" s="396"/>
      <c r="S271" s="396"/>
      <c r="T271" s="396"/>
      <c r="U271" s="396"/>
      <c r="V271" s="396"/>
      <c r="W271" s="396"/>
      <c r="X271" s="396"/>
      <c r="Y271" s="396"/>
      <c r="Z271" s="396"/>
      <c r="AA271" s="396"/>
      <c r="AB271" s="396"/>
      <c r="AC271" s="396"/>
      <c r="AD271" s="396"/>
    </row>
    <row r="272" spans="1:30" s="901" customFormat="1" ht="21.75" customHeight="1" thickBot="1">
      <c r="A272" s="683">
        <v>273</v>
      </c>
      <c r="B272" s="410"/>
      <c r="C272" s="411"/>
      <c r="D272" s="168" t="s">
        <v>1192</v>
      </c>
      <c r="E272" s="1174"/>
      <c r="F272" s="425"/>
      <c r="G272" s="425"/>
      <c r="H272" s="425"/>
      <c r="I272" s="1146">
        <f t="shared" si="61"/>
        <v>1144073</v>
      </c>
      <c r="J272" s="1147">
        <f>SUM(J268:J271)</f>
        <v>277859</v>
      </c>
      <c r="K272" s="1147">
        <f aca="true" t="shared" si="62" ref="K272:Q272">SUM(K268:K271)</f>
        <v>79322</v>
      </c>
      <c r="L272" s="1147">
        <f t="shared" si="62"/>
        <v>779393</v>
      </c>
      <c r="M272" s="1147">
        <f t="shared" si="62"/>
        <v>0</v>
      </c>
      <c r="N272" s="1147">
        <f t="shared" si="62"/>
        <v>0</v>
      </c>
      <c r="O272" s="1147">
        <f t="shared" si="62"/>
        <v>7499</v>
      </c>
      <c r="P272" s="1147">
        <f t="shared" si="62"/>
        <v>0</v>
      </c>
      <c r="Q272" s="1148">
        <f t="shared" si="62"/>
        <v>0</v>
      </c>
      <c r="R272" s="1147"/>
      <c r="S272" s="1147"/>
      <c r="T272" s="1147"/>
      <c r="U272" s="1147"/>
      <c r="V272" s="1147"/>
      <c r="W272" s="1147"/>
      <c r="X272" s="1147"/>
      <c r="Y272" s="1147"/>
      <c r="Z272" s="1147"/>
      <c r="AA272" s="1147"/>
      <c r="AB272" s="1147"/>
      <c r="AC272" s="1147"/>
      <c r="AD272" s="1147"/>
    </row>
    <row r="273" spans="1:30" s="869" customFormat="1" ht="21.75" customHeight="1">
      <c r="A273" s="683">
        <v>274</v>
      </c>
      <c r="B273" s="420"/>
      <c r="C273" s="421"/>
      <c r="D273" s="422" t="s">
        <v>243</v>
      </c>
      <c r="E273" s="422"/>
      <c r="F273" s="423">
        <f>SUM(F116,F151,F261,F266)</f>
        <v>5332819</v>
      </c>
      <c r="G273" s="423">
        <f>SUM(G116,G151,G261,G266)</f>
        <v>5031537</v>
      </c>
      <c r="H273" s="423">
        <f>SUM(H116,H151,H261,H266)</f>
        <v>5260547</v>
      </c>
      <c r="I273" s="1175"/>
      <c r="J273" s="424"/>
      <c r="K273" s="424"/>
      <c r="L273" s="424"/>
      <c r="M273" s="424"/>
      <c r="N273" s="424"/>
      <c r="O273" s="424"/>
      <c r="P273" s="424"/>
      <c r="Q273" s="1176"/>
      <c r="R273" s="1120"/>
      <c r="S273" s="1120"/>
      <c r="T273" s="1120"/>
      <c r="U273" s="1120"/>
      <c r="V273" s="1120"/>
      <c r="W273" s="1120"/>
      <c r="X273" s="1120"/>
      <c r="Y273" s="1120"/>
      <c r="Z273" s="1120"/>
      <c r="AA273" s="1120"/>
      <c r="AB273" s="1120"/>
      <c r="AC273" s="1120"/>
      <c r="AD273" s="1120"/>
    </row>
    <row r="274" spans="1:30" s="857" customFormat="1" ht="16.5" customHeight="1">
      <c r="A274" s="683">
        <v>275</v>
      </c>
      <c r="B274" s="159"/>
      <c r="C274" s="167"/>
      <c r="D274" s="160" t="s">
        <v>603</v>
      </c>
      <c r="E274" s="1143"/>
      <c r="F274" s="29"/>
      <c r="G274" s="29"/>
      <c r="H274" s="29"/>
      <c r="I274" s="397">
        <f>SUM(J274:Q274)</f>
        <v>4926392</v>
      </c>
      <c r="J274" s="28">
        <f aca="true" t="shared" si="63" ref="J274:Q274">SUM(J117,J152,J262,J267)</f>
        <v>2344542</v>
      </c>
      <c r="K274" s="28">
        <f t="shared" si="63"/>
        <v>665646</v>
      </c>
      <c r="L274" s="28">
        <f t="shared" si="63"/>
        <v>1883693</v>
      </c>
      <c r="M274" s="28">
        <f t="shared" si="63"/>
        <v>0</v>
      </c>
      <c r="N274" s="28">
        <f t="shared" si="63"/>
        <v>1667</v>
      </c>
      <c r="O274" s="28">
        <f t="shared" si="63"/>
        <v>30844</v>
      </c>
      <c r="P274" s="28">
        <f t="shared" si="63"/>
        <v>0</v>
      </c>
      <c r="Q274" s="439">
        <f t="shared" si="63"/>
        <v>0</v>
      </c>
      <c r="R274" s="950"/>
      <c r="S274" s="950"/>
      <c r="T274" s="950"/>
      <c r="U274" s="950"/>
      <c r="V274" s="950"/>
      <c r="W274" s="950"/>
      <c r="X274" s="950"/>
      <c r="Y274" s="950"/>
      <c r="Z274" s="950"/>
      <c r="AA274" s="950"/>
      <c r="AB274" s="950"/>
      <c r="AC274" s="950"/>
      <c r="AD274" s="950"/>
    </row>
    <row r="275" spans="1:30" s="857" customFormat="1" ht="16.5" customHeight="1">
      <c r="A275" s="683">
        <v>276</v>
      </c>
      <c r="B275" s="159"/>
      <c r="C275" s="167"/>
      <c r="D275" s="160" t="s">
        <v>1109</v>
      </c>
      <c r="E275" s="1143"/>
      <c r="F275" s="29"/>
      <c r="G275" s="29"/>
      <c r="H275" s="29"/>
      <c r="I275" s="397">
        <f>SUM(J275:Q275)</f>
        <v>5505782</v>
      </c>
      <c r="J275" s="28">
        <f aca="true" t="shared" si="64" ref="J275:Q275">SUM(J268,J263,J153,J118)</f>
        <v>2558251</v>
      </c>
      <c r="K275" s="28">
        <f t="shared" si="64"/>
        <v>724660</v>
      </c>
      <c r="L275" s="28">
        <f t="shared" si="64"/>
        <v>2087461</v>
      </c>
      <c r="M275" s="28">
        <f t="shared" si="64"/>
        <v>0</v>
      </c>
      <c r="N275" s="28">
        <f t="shared" si="64"/>
        <v>21402</v>
      </c>
      <c r="O275" s="28">
        <f t="shared" si="64"/>
        <v>111961</v>
      </c>
      <c r="P275" s="28">
        <f t="shared" si="64"/>
        <v>2047</v>
      </c>
      <c r="Q275" s="439">
        <f t="shared" si="64"/>
        <v>0</v>
      </c>
      <c r="R275" s="950"/>
      <c r="S275" s="950"/>
      <c r="T275" s="950"/>
      <c r="U275" s="950"/>
      <c r="V275" s="950"/>
      <c r="W275" s="950"/>
      <c r="X275" s="950"/>
      <c r="Y275" s="950"/>
      <c r="Z275" s="950"/>
      <c r="AA275" s="950"/>
      <c r="AB275" s="950"/>
      <c r="AC275" s="950"/>
      <c r="AD275" s="950"/>
    </row>
    <row r="276" spans="1:30" s="858" customFormat="1" ht="16.5" customHeight="1">
      <c r="A276" s="683">
        <v>277</v>
      </c>
      <c r="B276" s="375"/>
      <c r="C276" s="417"/>
      <c r="D276" s="677" t="s">
        <v>604</v>
      </c>
      <c r="E276" s="1126"/>
      <c r="F276" s="30"/>
      <c r="G276" s="30"/>
      <c r="H276" s="30"/>
      <c r="I276" s="395">
        <f>SUM(J276:Q276)</f>
        <v>75570</v>
      </c>
      <c r="J276" s="396">
        <f aca="true" t="shared" si="65" ref="J276:Q276">SUM(J269:J270,J264,J154,J119)+J271</f>
        <v>60561</v>
      </c>
      <c r="K276" s="396">
        <f t="shared" si="65"/>
        <v>21649</v>
      </c>
      <c r="L276" s="396">
        <f t="shared" si="65"/>
        <v>-29591</v>
      </c>
      <c r="M276" s="396">
        <f t="shared" si="65"/>
        <v>0</v>
      </c>
      <c r="N276" s="396">
        <f t="shared" si="65"/>
        <v>3154</v>
      </c>
      <c r="O276" s="396">
        <f t="shared" si="65"/>
        <v>19797</v>
      </c>
      <c r="P276" s="396">
        <f t="shared" si="65"/>
        <v>0</v>
      </c>
      <c r="Q276" s="1104">
        <f t="shared" si="65"/>
        <v>0</v>
      </c>
      <c r="R276" s="983"/>
      <c r="S276" s="983"/>
      <c r="T276" s="983"/>
      <c r="U276" s="983"/>
      <c r="V276" s="983"/>
      <c r="W276" s="983"/>
      <c r="X276" s="983"/>
      <c r="Y276" s="983"/>
      <c r="Z276" s="983"/>
      <c r="AA276" s="983"/>
      <c r="AB276" s="983"/>
      <c r="AC276" s="983"/>
      <c r="AD276" s="983"/>
    </row>
    <row r="277" spans="1:30" s="887" customFormat="1" ht="17.25" customHeight="1" thickBot="1">
      <c r="A277" s="683">
        <v>278</v>
      </c>
      <c r="B277" s="418"/>
      <c r="C277" s="419"/>
      <c r="D277" s="415" t="s">
        <v>1192</v>
      </c>
      <c r="E277" s="1177"/>
      <c r="F277" s="416"/>
      <c r="G277" s="416"/>
      <c r="H277" s="416"/>
      <c r="I277" s="1360">
        <f>SUM(J277:Q277)</f>
        <v>5581352</v>
      </c>
      <c r="J277" s="1178">
        <f>SUM(J275:J276)</f>
        <v>2618812</v>
      </c>
      <c r="K277" s="1178">
        <f aca="true" t="shared" si="66" ref="K277:Q277">SUM(K275:K276)</f>
        <v>746309</v>
      </c>
      <c r="L277" s="1178">
        <f t="shared" si="66"/>
        <v>2057870</v>
      </c>
      <c r="M277" s="1178">
        <f t="shared" si="66"/>
        <v>0</v>
      </c>
      <c r="N277" s="1178">
        <f t="shared" si="66"/>
        <v>24556</v>
      </c>
      <c r="O277" s="1178">
        <f t="shared" si="66"/>
        <v>131758</v>
      </c>
      <c r="P277" s="1178">
        <f t="shared" si="66"/>
        <v>2047</v>
      </c>
      <c r="Q277" s="1179">
        <f t="shared" si="66"/>
        <v>0</v>
      </c>
      <c r="R277" s="1118"/>
      <c r="S277" s="1118"/>
      <c r="T277" s="1118"/>
      <c r="U277" s="1118"/>
      <c r="V277" s="1118"/>
      <c r="W277" s="1118"/>
      <c r="X277" s="1118"/>
      <c r="Y277" s="1118"/>
      <c r="Z277" s="1118"/>
      <c r="AA277" s="1118"/>
      <c r="AB277" s="1118"/>
      <c r="AC277" s="1118"/>
      <c r="AD277" s="1118"/>
    </row>
    <row r="278" spans="1:30" s="374" customFormat="1" ht="51" customHeight="1">
      <c r="A278" s="683">
        <v>279</v>
      </c>
      <c r="B278" s="156">
        <v>17</v>
      </c>
      <c r="C278" s="1554" t="s">
        <v>38</v>
      </c>
      <c r="D278" s="1554"/>
      <c r="E278" s="409" t="s">
        <v>26</v>
      </c>
      <c r="F278" s="427"/>
      <c r="G278" s="427"/>
      <c r="H278" s="427"/>
      <c r="I278" s="428"/>
      <c r="J278" s="429"/>
      <c r="K278" s="429"/>
      <c r="L278" s="429"/>
      <c r="M278" s="429"/>
      <c r="N278" s="429"/>
      <c r="O278" s="429"/>
      <c r="P278" s="429"/>
      <c r="Q278" s="430"/>
      <c r="R278" s="1120"/>
      <c r="S278" s="431"/>
      <c r="T278" s="431"/>
      <c r="U278" s="431"/>
      <c r="V278" s="431"/>
      <c r="W278" s="431"/>
      <c r="X278" s="431"/>
      <c r="Y278" s="431"/>
      <c r="Z278" s="431"/>
      <c r="AA278" s="431"/>
      <c r="AB278" s="431"/>
      <c r="AC278" s="431"/>
      <c r="AD278" s="431"/>
    </row>
    <row r="279" spans="1:30" s="869" customFormat="1" ht="25.5" customHeight="1">
      <c r="A279" s="683">
        <v>280</v>
      </c>
      <c r="B279" s="156"/>
      <c r="C279" s="157">
        <v>1</v>
      </c>
      <c r="D279" s="158" t="s">
        <v>244</v>
      </c>
      <c r="E279" s="1123"/>
      <c r="F279" s="154">
        <v>1075957</v>
      </c>
      <c r="G279" s="154">
        <v>1145082</v>
      </c>
      <c r="H279" s="154">
        <v>1099353</v>
      </c>
      <c r="I279" s="1142"/>
      <c r="J279" s="873"/>
      <c r="K279" s="873"/>
      <c r="L279" s="873"/>
      <c r="M279" s="873"/>
      <c r="N279" s="873"/>
      <c r="O279" s="873"/>
      <c r="P279" s="873"/>
      <c r="Q279" s="875"/>
      <c r="R279" s="1120"/>
      <c r="S279" s="1120"/>
      <c r="T279" s="1120"/>
      <c r="U279" s="1120"/>
      <c r="V279" s="1120"/>
      <c r="W279" s="1120"/>
      <c r="X279" s="1120"/>
      <c r="Y279" s="1120"/>
      <c r="Z279" s="1120"/>
      <c r="AA279" s="1120"/>
      <c r="AB279" s="1120"/>
      <c r="AC279" s="1120"/>
      <c r="AD279" s="1120"/>
    </row>
    <row r="280" spans="1:30" s="859" customFormat="1" ht="15">
      <c r="A280" s="683">
        <v>281</v>
      </c>
      <c r="B280" s="159"/>
      <c r="C280" s="151"/>
      <c r="D280" s="160" t="s">
        <v>603</v>
      </c>
      <c r="I280" s="1125">
        <f>SUM(J280:Q280)</f>
        <v>1144402</v>
      </c>
      <c r="J280" s="128">
        <v>862910</v>
      </c>
      <c r="K280" s="128">
        <v>242321</v>
      </c>
      <c r="L280" s="128">
        <v>39171</v>
      </c>
      <c r="M280" s="128"/>
      <c r="N280" s="128"/>
      <c r="O280" s="128"/>
      <c r="P280" s="128"/>
      <c r="Q280" s="824"/>
      <c r="R280" s="28"/>
      <c r="S280" s="28"/>
      <c r="T280" s="28"/>
      <c r="U280" s="28"/>
      <c r="V280" s="28"/>
      <c r="W280" s="28"/>
      <c r="X280" s="28"/>
      <c r="Y280" s="28"/>
      <c r="Z280" s="28"/>
      <c r="AA280" s="28"/>
      <c r="AB280" s="28"/>
      <c r="AC280" s="28"/>
      <c r="AD280" s="28"/>
    </row>
    <row r="281" spans="1:30" s="859" customFormat="1" ht="15">
      <c r="A281" s="683">
        <v>282</v>
      </c>
      <c r="B281" s="159"/>
      <c r="C281" s="151"/>
      <c r="D281" s="160" t="s">
        <v>1109</v>
      </c>
      <c r="I281" s="1125">
        <f>SUM(J281:Q281)</f>
        <v>1166810</v>
      </c>
      <c r="J281" s="128">
        <v>864302</v>
      </c>
      <c r="K281" s="128">
        <v>242758</v>
      </c>
      <c r="L281" s="128">
        <v>59750</v>
      </c>
      <c r="M281" s="128"/>
      <c r="N281" s="128"/>
      <c r="O281" s="128"/>
      <c r="P281" s="128"/>
      <c r="Q281" s="824"/>
      <c r="R281" s="28"/>
      <c r="S281" s="28"/>
      <c r="T281" s="28"/>
      <c r="U281" s="28"/>
      <c r="V281" s="28"/>
      <c r="W281" s="28"/>
      <c r="X281" s="28"/>
      <c r="Y281" s="28"/>
      <c r="Z281" s="28"/>
      <c r="AA281" s="28"/>
      <c r="AB281" s="28"/>
      <c r="AC281" s="28"/>
      <c r="AD281" s="28"/>
    </row>
    <row r="282" spans="1:30" s="879" customFormat="1" ht="15">
      <c r="A282" s="683">
        <v>283</v>
      </c>
      <c r="B282" s="375"/>
      <c r="C282" s="376"/>
      <c r="D282" s="377" t="s">
        <v>1200</v>
      </c>
      <c r="E282" s="1143"/>
      <c r="F282" s="29"/>
      <c r="G282" s="29"/>
      <c r="H282" s="29"/>
      <c r="I282" s="1131">
        <f>SUM(J282:Q282)</f>
        <v>492</v>
      </c>
      <c r="J282" s="396">
        <v>387</v>
      </c>
      <c r="K282" s="396">
        <v>105</v>
      </c>
      <c r="L282" s="396"/>
      <c r="M282" s="396"/>
      <c r="N282" s="396"/>
      <c r="O282" s="396"/>
      <c r="P282" s="396"/>
      <c r="Q282" s="1104"/>
      <c r="R282" s="396"/>
      <c r="S282" s="396"/>
      <c r="T282" s="396"/>
      <c r="U282" s="396"/>
      <c r="V282" s="396"/>
      <c r="W282" s="396"/>
      <c r="X282" s="396"/>
      <c r="Y282" s="396"/>
      <c r="Z282" s="396"/>
      <c r="AA282" s="396"/>
      <c r="AB282" s="396"/>
      <c r="AC282" s="396"/>
      <c r="AD282" s="396"/>
    </row>
    <row r="283" spans="1:30" s="884" customFormat="1" ht="18" customHeight="1">
      <c r="A283" s="683">
        <v>284</v>
      </c>
      <c r="B283" s="378"/>
      <c r="C283" s="169"/>
      <c r="D283" s="168" t="s">
        <v>1192</v>
      </c>
      <c r="E283" s="1127"/>
      <c r="F283" s="379"/>
      <c r="G283" s="379"/>
      <c r="H283" s="379"/>
      <c r="I283" s="1128">
        <f>SUM(J283:Q283)</f>
        <v>1167302</v>
      </c>
      <c r="J283" s="1129">
        <f aca="true" t="shared" si="67" ref="J283:Q283">SUM(J281:J282)</f>
        <v>864689</v>
      </c>
      <c r="K283" s="1129">
        <f t="shared" si="67"/>
        <v>242863</v>
      </c>
      <c r="L283" s="1129">
        <f t="shared" si="67"/>
        <v>59750</v>
      </c>
      <c r="M283" s="1129">
        <f t="shared" si="67"/>
        <v>0</v>
      </c>
      <c r="N283" s="1129">
        <f t="shared" si="67"/>
        <v>0</v>
      </c>
      <c r="O283" s="1129">
        <f t="shared" si="67"/>
        <v>0</v>
      </c>
      <c r="P283" s="1129">
        <f t="shared" si="67"/>
        <v>0</v>
      </c>
      <c r="Q283" s="1130">
        <f t="shared" si="67"/>
        <v>0</v>
      </c>
      <c r="R283" s="1129"/>
      <c r="S283" s="1129"/>
      <c r="T283" s="1129"/>
      <c r="U283" s="1129"/>
      <c r="V283" s="1129"/>
      <c r="W283" s="1129"/>
      <c r="X283" s="1129"/>
      <c r="Y283" s="1129"/>
      <c r="Z283" s="1129"/>
      <c r="AA283" s="1129"/>
      <c r="AB283" s="1129"/>
      <c r="AC283" s="1129"/>
      <c r="AD283" s="1129"/>
    </row>
    <row r="284" spans="1:30" s="869" customFormat="1" ht="22.5" customHeight="1">
      <c r="A284" s="683">
        <v>285</v>
      </c>
      <c r="B284" s="156"/>
      <c r="C284" s="157">
        <v>2</v>
      </c>
      <c r="D284" s="158" t="s">
        <v>249</v>
      </c>
      <c r="E284" s="1123"/>
      <c r="F284" s="154">
        <v>130574</v>
      </c>
      <c r="G284" s="154">
        <v>148618</v>
      </c>
      <c r="H284" s="154">
        <v>137886</v>
      </c>
      <c r="I284" s="1142"/>
      <c r="J284" s="873"/>
      <c r="K284" s="873"/>
      <c r="L284" s="873"/>
      <c r="M284" s="873"/>
      <c r="N284" s="873"/>
      <c r="O284" s="873"/>
      <c r="P284" s="873"/>
      <c r="Q284" s="875"/>
      <c r="R284" s="1120"/>
      <c r="S284" s="1120"/>
      <c r="T284" s="1120"/>
      <c r="U284" s="1120"/>
      <c r="V284" s="1120"/>
      <c r="W284" s="1120"/>
      <c r="X284" s="1120"/>
      <c r="Y284" s="1120"/>
      <c r="Z284" s="1120"/>
      <c r="AA284" s="1120"/>
      <c r="AB284" s="1120"/>
      <c r="AC284" s="1120"/>
      <c r="AD284" s="1120"/>
    </row>
    <row r="285" spans="1:30" s="859" customFormat="1" ht="15">
      <c r="A285" s="683">
        <v>286</v>
      </c>
      <c r="B285" s="159"/>
      <c r="C285" s="151"/>
      <c r="D285" s="160" t="s">
        <v>603</v>
      </c>
      <c r="I285" s="1125">
        <f>SUM(J285:Q285)</f>
        <v>141329</v>
      </c>
      <c r="J285" s="128">
        <v>3000</v>
      </c>
      <c r="K285" s="128">
        <v>1535</v>
      </c>
      <c r="L285" s="128">
        <v>136794</v>
      </c>
      <c r="M285" s="128"/>
      <c r="N285" s="128"/>
      <c r="O285" s="128"/>
      <c r="P285" s="128"/>
      <c r="Q285" s="824"/>
      <c r="R285" s="28"/>
      <c r="S285" s="28"/>
      <c r="T285" s="28"/>
      <c r="U285" s="28"/>
      <c r="V285" s="28"/>
      <c r="W285" s="28"/>
      <c r="X285" s="28"/>
      <c r="Y285" s="28"/>
      <c r="Z285" s="28"/>
      <c r="AA285" s="28"/>
      <c r="AB285" s="28"/>
      <c r="AC285" s="28"/>
      <c r="AD285" s="28"/>
    </row>
    <row r="286" spans="1:30" s="859" customFormat="1" ht="15">
      <c r="A286" s="683">
        <v>287</v>
      </c>
      <c r="B286" s="159"/>
      <c r="C286" s="151"/>
      <c r="D286" s="160" t="s">
        <v>1109</v>
      </c>
      <c r="I286" s="1125">
        <f>SUM(J286:Q286)</f>
        <v>184779</v>
      </c>
      <c r="J286" s="128">
        <v>3316</v>
      </c>
      <c r="K286" s="128">
        <v>1591</v>
      </c>
      <c r="L286" s="128">
        <v>177798</v>
      </c>
      <c r="M286" s="128"/>
      <c r="N286" s="128"/>
      <c r="O286" s="128">
        <v>2074</v>
      </c>
      <c r="P286" s="128"/>
      <c r="Q286" s="824"/>
      <c r="R286" s="28"/>
      <c r="S286" s="28"/>
      <c r="T286" s="28"/>
      <c r="U286" s="28"/>
      <c r="V286" s="28"/>
      <c r="W286" s="28"/>
      <c r="X286" s="28"/>
      <c r="Y286" s="28"/>
      <c r="Z286" s="28"/>
      <c r="AA286" s="28"/>
      <c r="AB286" s="28"/>
      <c r="AC286" s="28"/>
      <c r="AD286" s="28"/>
    </row>
    <row r="287" spans="1:30" s="879" customFormat="1" ht="15">
      <c r="A287" s="683">
        <v>288</v>
      </c>
      <c r="B287" s="375"/>
      <c r="C287" s="376"/>
      <c r="D287" s="377" t="s">
        <v>863</v>
      </c>
      <c r="E287" s="1143"/>
      <c r="F287" s="29"/>
      <c r="G287" s="29"/>
      <c r="H287" s="29"/>
      <c r="I287" s="1131">
        <f>SUM(J287:Q287)</f>
        <v>0</v>
      </c>
      <c r="J287" s="396"/>
      <c r="K287" s="396"/>
      <c r="L287" s="396"/>
      <c r="M287" s="396"/>
      <c r="N287" s="396"/>
      <c r="O287" s="396"/>
      <c r="P287" s="396"/>
      <c r="Q287" s="1104"/>
      <c r="R287" s="396"/>
      <c r="S287" s="396"/>
      <c r="T287" s="396"/>
      <c r="U287" s="396"/>
      <c r="V287" s="396"/>
      <c r="W287" s="396"/>
      <c r="X287" s="396"/>
      <c r="Y287" s="396"/>
      <c r="Z287" s="396"/>
      <c r="AA287" s="396"/>
      <c r="AB287" s="396"/>
      <c r="AC287" s="396"/>
      <c r="AD287" s="396"/>
    </row>
    <row r="288" spans="1:30" s="884" customFormat="1" ht="18" customHeight="1">
      <c r="A288" s="683">
        <v>289</v>
      </c>
      <c r="B288" s="378"/>
      <c r="C288" s="169"/>
      <c r="D288" s="168" t="s">
        <v>1192</v>
      </c>
      <c r="E288" s="1127"/>
      <c r="F288" s="379"/>
      <c r="G288" s="379"/>
      <c r="H288" s="379"/>
      <c r="I288" s="1128">
        <f>SUM(J288:Q288)</f>
        <v>184779</v>
      </c>
      <c r="J288" s="1129">
        <f>SUM(J286:J287)</f>
        <v>3316</v>
      </c>
      <c r="K288" s="1129">
        <f aca="true" t="shared" si="68" ref="K288:Q288">SUM(K286:K287)</f>
        <v>1591</v>
      </c>
      <c r="L288" s="1129">
        <f t="shared" si="68"/>
        <v>177798</v>
      </c>
      <c r="M288" s="1129">
        <f t="shared" si="68"/>
        <v>0</v>
      </c>
      <c r="N288" s="1129">
        <f t="shared" si="68"/>
        <v>0</v>
      </c>
      <c r="O288" s="1129">
        <f t="shared" si="68"/>
        <v>2074</v>
      </c>
      <c r="P288" s="1129">
        <f t="shared" si="68"/>
        <v>0</v>
      </c>
      <c r="Q288" s="1130">
        <f t="shared" si="68"/>
        <v>0</v>
      </c>
      <c r="R288" s="1129"/>
      <c r="S288" s="1129"/>
      <c r="T288" s="1129"/>
      <c r="U288" s="1129"/>
      <c r="V288" s="1129"/>
      <c r="W288" s="1129"/>
      <c r="X288" s="1129"/>
      <c r="Y288" s="1129"/>
      <c r="Z288" s="1129"/>
      <c r="AA288" s="1129"/>
      <c r="AB288" s="1129"/>
      <c r="AC288" s="1129"/>
      <c r="AD288" s="1129"/>
    </row>
    <row r="289" spans="1:30" s="869" customFormat="1" ht="22.5" customHeight="1">
      <c r="A289" s="683">
        <v>290</v>
      </c>
      <c r="B289" s="156"/>
      <c r="C289" s="157">
        <v>3</v>
      </c>
      <c r="D289" s="158" t="s">
        <v>65</v>
      </c>
      <c r="E289" s="1123"/>
      <c r="F289" s="154">
        <v>68988</v>
      </c>
      <c r="G289" s="154">
        <v>79557</v>
      </c>
      <c r="H289" s="154">
        <v>60133</v>
      </c>
      <c r="I289" s="1142"/>
      <c r="J289" s="873"/>
      <c r="K289" s="873"/>
      <c r="L289" s="873"/>
      <c r="M289" s="873"/>
      <c r="N289" s="873"/>
      <c r="O289" s="873"/>
      <c r="P289" s="873"/>
      <c r="Q289" s="875"/>
      <c r="R289" s="1120"/>
      <c r="S289" s="1120"/>
      <c r="T289" s="1120"/>
      <c r="U289" s="1120"/>
      <c r="V289" s="1120"/>
      <c r="W289" s="1120"/>
      <c r="X289" s="1120"/>
      <c r="Y289" s="1120"/>
      <c r="Z289" s="1120"/>
      <c r="AA289" s="1120"/>
      <c r="AB289" s="1120"/>
      <c r="AC289" s="1120"/>
      <c r="AD289" s="1120"/>
    </row>
    <row r="290" spans="1:30" s="859" customFormat="1" ht="15">
      <c r="A290" s="683">
        <v>291</v>
      </c>
      <c r="B290" s="159"/>
      <c r="C290" s="151"/>
      <c r="D290" s="160" t="s">
        <v>603</v>
      </c>
      <c r="I290" s="1125">
        <f>SUM(J290:Q290)</f>
        <v>79751</v>
      </c>
      <c r="J290" s="128"/>
      <c r="K290" s="128"/>
      <c r="L290" s="128">
        <v>54001</v>
      </c>
      <c r="M290" s="128"/>
      <c r="N290" s="128"/>
      <c r="O290" s="128">
        <v>25750</v>
      </c>
      <c r="P290" s="128"/>
      <c r="Q290" s="824"/>
      <c r="R290" s="28"/>
      <c r="S290" s="28"/>
      <c r="T290" s="28"/>
      <c r="U290" s="28"/>
      <c r="V290" s="28"/>
      <c r="W290" s="28"/>
      <c r="X290" s="28"/>
      <c r="Y290" s="28"/>
      <c r="Z290" s="28"/>
      <c r="AA290" s="28"/>
      <c r="AB290" s="28"/>
      <c r="AC290" s="28"/>
      <c r="AD290" s="28"/>
    </row>
    <row r="291" spans="1:30" s="859" customFormat="1" ht="15">
      <c r="A291" s="683">
        <v>292</v>
      </c>
      <c r="B291" s="159"/>
      <c r="C291" s="151"/>
      <c r="D291" s="160" t="s">
        <v>1109</v>
      </c>
      <c r="I291" s="1125">
        <f>SUM(J291:Q291)</f>
        <v>104142</v>
      </c>
      <c r="J291" s="128"/>
      <c r="K291" s="128"/>
      <c r="L291" s="128">
        <v>62223</v>
      </c>
      <c r="M291" s="128"/>
      <c r="N291" s="128"/>
      <c r="O291" s="128">
        <v>41919</v>
      </c>
      <c r="P291" s="128"/>
      <c r="Q291" s="824"/>
      <c r="R291" s="28"/>
      <c r="S291" s="28"/>
      <c r="T291" s="28"/>
      <c r="U291" s="28"/>
      <c r="V291" s="28"/>
      <c r="W291" s="28"/>
      <c r="X291" s="28"/>
      <c r="Y291" s="28"/>
      <c r="Z291" s="28"/>
      <c r="AA291" s="28"/>
      <c r="AB291" s="28"/>
      <c r="AC291" s="28"/>
      <c r="AD291" s="28"/>
    </row>
    <row r="292" spans="1:30" s="879" customFormat="1" ht="15">
      <c r="A292" s="683">
        <v>293</v>
      </c>
      <c r="B292" s="375"/>
      <c r="C292" s="376"/>
      <c r="D292" s="377" t="s">
        <v>604</v>
      </c>
      <c r="E292" s="1143"/>
      <c r="F292" s="29"/>
      <c r="G292" s="29"/>
      <c r="H292" s="29"/>
      <c r="I292" s="1131">
        <f>SUM(J292:Q292)</f>
        <v>0</v>
      </c>
      <c r="J292" s="396"/>
      <c r="K292" s="396"/>
      <c r="L292" s="396"/>
      <c r="M292" s="396"/>
      <c r="N292" s="396"/>
      <c r="O292" s="396"/>
      <c r="P292" s="396"/>
      <c r="Q292" s="1104"/>
      <c r="R292" s="396"/>
      <c r="S292" s="396"/>
      <c r="T292" s="396"/>
      <c r="U292" s="396"/>
      <c r="V292" s="396"/>
      <c r="W292" s="396"/>
      <c r="X292" s="396"/>
      <c r="Y292" s="396"/>
      <c r="Z292" s="396"/>
      <c r="AA292" s="396"/>
      <c r="AB292" s="396"/>
      <c r="AC292" s="396"/>
      <c r="AD292" s="396"/>
    </row>
    <row r="293" spans="1:30" s="884" customFormat="1" ht="18" customHeight="1">
      <c r="A293" s="683">
        <v>294</v>
      </c>
      <c r="B293" s="378"/>
      <c r="C293" s="169"/>
      <c r="D293" s="168" t="s">
        <v>1192</v>
      </c>
      <c r="E293" s="1127"/>
      <c r="F293" s="379"/>
      <c r="G293" s="379"/>
      <c r="H293" s="379"/>
      <c r="I293" s="1128">
        <f>SUM(J293:Q293)</f>
        <v>104142</v>
      </c>
      <c r="J293" s="1129">
        <f>SUM(J291:J292)</f>
        <v>0</v>
      </c>
      <c r="K293" s="1129">
        <f aca="true" t="shared" si="69" ref="K293:Q293">SUM(K291:K292)</f>
        <v>0</v>
      </c>
      <c r="L293" s="1129">
        <f t="shared" si="69"/>
        <v>62223</v>
      </c>
      <c r="M293" s="1129">
        <f t="shared" si="69"/>
        <v>0</v>
      </c>
      <c r="N293" s="1129">
        <f t="shared" si="69"/>
        <v>0</v>
      </c>
      <c r="O293" s="1129">
        <f t="shared" si="69"/>
        <v>41919</v>
      </c>
      <c r="P293" s="1129">
        <f t="shared" si="69"/>
        <v>0</v>
      </c>
      <c r="Q293" s="1130">
        <f t="shared" si="69"/>
        <v>0</v>
      </c>
      <c r="R293" s="1129"/>
      <c r="S293" s="1129"/>
      <c r="T293" s="1129"/>
      <c r="U293" s="1129"/>
      <c r="V293" s="1129"/>
      <c r="W293" s="1129"/>
      <c r="X293" s="1129"/>
      <c r="Y293" s="1129"/>
      <c r="Z293" s="1129"/>
      <c r="AA293" s="1129"/>
      <c r="AB293" s="1129"/>
      <c r="AC293" s="1129"/>
      <c r="AD293" s="1129"/>
    </row>
    <row r="294" spans="1:30" s="869" customFormat="1" ht="22.5" customHeight="1">
      <c r="A294" s="683">
        <v>295</v>
      </c>
      <c r="B294" s="156"/>
      <c r="C294" s="157">
        <v>4</v>
      </c>
      <c r="D294" s="158" t="s">
        <v>250</v>
      </c>
      <c r="E294" s="1123"/>
      <c r="F294" s="154">
        <v>509</v>
      </c>
      <c r="G294" s="154">
        <v>4150</v>
      </c>
      <c r="H294" s="154">
        <v>6715</v>
      </c>
      <c r="I294" s="1142"/>
      <c r="J294" s="873"/>
      <c r="K294" s="873"/>
      <c r="L294" s="873"/>
      <c r="M294" s="873"/>
      <c r="N294" s="873"/>
      <c r="O294" s="873"/>
      <c r="P294" s="873"/>
      <c r="Q294" s="875"/>
      <c r="R294" s="1120"/>
      <c r="S294" s="1120"/>
      <c r="T294" s="1120"/>
      <c r="U294" s="1120"/>
      <c r="V294" s="1120"/>
      <c r="W294" s="1120"/>
      <c r="X294" s="1120"/>
      <c r="Y294" s="1120"/>
      <c r="Z294" s="1120"/>
      <c r="AA294" s="1120"/>
      <c r="AB294" s="1120"/>
      <c r="AC294" s="1120"/>
      <c r="AD294" s="1120"/>
    </row>
    <row r="295" spans="1:30" s="859" customFormat="1" ht="15">
      <c r="A295" s="683">
        <v>296</v>
      </c>
      <c r="B295" s="159"/>
      <c r="C295" s="151"/>
      <c r="D295" s="160" t="s">
        <v>603</v>
      </c>
      <c r="I295" s="1125">
        <f aca="true" t="shared" si="70" ref="I295:I328">SUM(J295:Q295)</f>
        <v>1450</v>
      </c>
      <c r="J295" s="128"/>
      <c r="K295" s="128"/>
      <c r="L295" s="128">
        <v>1450</v>
      </c>
      <c r="M295" s="128"/>
      <c r="N295" s="128"/>
      <c r="O295" s="128"/>
      <c r="P295" s="128"/>
      <c r="Q295" s="824"/>
      <c r="R295" s="28"/>
      <c r="S295" s="28"/>
      <c r="T295" s="28"/>
      <c r="U295" s="28"/>
      <c r="V295" s="28"/>
      <c r="W295" s="28"/>
      <c r="X295" s="28"/>
      <c r="Y295" s="28"/>
      <c r="Z295" s="28"/>
      <c r="AA295" s="28"/>
      <c r="AB295" s="28"/>
      <c r="AC295" s="28"/>
      <c r="AD295" s="28"/>
    </row>
    <row r="296" spans="1:30" s="859" customFormat="1" ht="15">
      <c r="A296" s="683">
        <v>297</v>
      </c>
      <c r="B296" s="159"/>
      <c r="C296" s="151"/>
      <c r="D296" s="160" t="s">
        <v>1109</v>
      </c>
      <c r="I296" s="1125">
        <f t="shared" si="70"/>
        <v>1477</v>
      </c>
      <c r="J296" s="128"/>
      <c r="K296" s="128"/>
      <c r="L296" s="128">
        <v>1477</v>
      </c>
      <c r="M296" s="128"/>
      <c r="N296" s="128"/>
      <c r="O296" s="128"/>
      <c r="P296" s="128"/>
      <c r="Q296" s="824"/>
      <c r="R296" s="28"/>
      <c r="S296" s="28"/>
      <c r="T296" s="28"/>
      <c r="U296" s="28"/>
      <c r="V296" s="28"/>
      <c r="W296" s="28"/>
      <c r="X296" s="28"/>
      <c r="Y296" s="28"/>
      <c r="Z296" s="28"/>
      <c r="AA296" s="28"/>
      <c r="AB296" s="28"/>
      <c r="AC296" s="28"/>
      <c r="AD296" s="28"/>
    </row>
    <row r="297" spans="1:30" s="879" customFormat="1" ht="15">
      <c r="A297" s="683">
        <v>298</v>
      </c>
      <c r="B297" s="375"/>
      <c r="C297" s="151"/>
      <c r="D297" s="377" t="s">
        <v>604</v>
      </c>
      <c r="E297" s="1143"/>
      <c r="F297" s="29"/>
      <c r="G297" s="29"/>
      <c r="H297" s="29"/>
      <c r="I297" s="1131">
        <f t="shared" si="70"/>
        <v>0</v>
      </c>
      <c r="J297" s="396"/>
      <c r="K297" s="396"/>
      <c r="L297" s="396"/>
      <c r="M297" s="396"/>
      <c r="N297" s="396"/>
      <c r="O297" s="396"/>
      <c r="P297" s="396"/>
      <c r="Q297" s="1104"/>
      <c r="R297" s="396"/>
      <c r="S297" s="396"/>
      <c r="T297" s="396"/>
      <c r="U297" s="396"/>
      <c r="V297" s="396"/>
      <c r="W297" s="396"/>
      <c r="X297" s="396"/>
      <c r="Y297" s="396"/>
      <c r="Z297" s="396"/>
      <c r="AA297" s="396"/>
      <c r="AB297" s="396"/>
      <c r="AC297" s="396"/>
      <c r="AD297" s="396"/>
    </row>
    <row r="298" spans="1:30" s="884" customFormat="1" ht="18" customHeight="1">
      <c r="A298" s="683">
        <v>299</v>
      </c>
      <c r="B298" s="378"/>
      <c r="C298" s="151"/>
      <c r="D298" s="168" t="s">
        <v>1192</v>
      </c>
      <c r="E298" s="1127"/>
      <c r="F298" s="379"/>
      <c r="G298" s="379"/>
      <c r="H298" s="379"/>
      <c r="I298" s="1128">
        <f t="shared" si="70"/>
        <v>1477</v>
      </c>
      <c r="J298" s="1129">
        <f>SUM(J296:J297)</f>
        <v>0</v>
      </c>
      <c r="K298" s="1129">
        <f aca="true" t="shared" si="71" ref="K298:Q298">SUM(K296:K297)</f>
        <v>0</v>
      </c>
      <c r="L298" s="1129">
        <f t="shared" si="71"/>
        <v>1477</v>
      </c>
      <c r="M298" s="1129">
        <f t="shared" si="71"/>
        <v>0</v>
      </c>
      <c r="N298" s="1129">
        <f t="shared" si="71"/>
        <v>0</v>
      </c>
      <c r="O298" s="1129">
        <f t="shared" si="71"/>
        <v>0</v>
      </c>
      <c r="P298" s="1129">
        <f t="shared" si="71"/>
        <v>0</v>
      </c>
      <c r="Q298" s="1130">
        <f t="shared" si="71"/>
        <v>0</v>
      </c>
      <c r="R298" s="1129"/>
      <c r="S298" s="1129"/>
      <c r="T298" s="1129"/>
      <c r="U298" s="1129"/>
      <c r="V298" s="1129"/>
      <c r="W298" s="1129"/>
      <c r="X298" s="1129"/>
      <c r="Y298" s="1129"/>
      <c r="Z298" s="1129"/>
      <c r="AA298" s="1129"/>
      <c r="AB298" s="1129"/>
      <c r="AC298" s="1129"/>
      <c r="AD298" s="1129"/>
    </row>
    <row r="299" spans="1:30" s="884" customFormat="1" ht="22.5" customHeight="1">
      <c r="A299" s="683">
        <v>300</v>
      </c>
      <c r="B299" s="378"/>
      <c r="C299" s="151">
        <v>5</v>
      </c>
      <c r="D299" s="158" t="s">
        <v>1128</v>
      </c>
      <c r="E299" s="1127"/>
      <c r="F299" s="379"/>
      <c r="G299" s="379"/>
      <c r="H299" s="379"/>
      <c r="I299" s="1128"/>
      <c r="J299" s="1129"/>
      <c r="K299" s="1129"/>
      <c r="L299" s="1129"/>
      <c r="M299" s="1129"/>
      <c r="N299" s="1129"/>
      <c r="O299" s="1129"/>
      <c r="P299" s="1129"/>
      <c r="Q299" s="1130"/>
      <c r="R299" s="1129"/>
      <c r="S299" s="1129"/>
      <c r="T299" s="1129"/>
      <c r="U299" s="1129"/>
      <c r="V299" s="1129"/>
      <c r="W299" s="1129"/>
      <c r="X299" s="1129"/>
      <c r="Y299" s="1129"/>
      <c r="Z299" s="1129"/>
      <c r="AA299" s="1129"/>
      <c r="AB299" s="1129"/>
      <c r="AC299" s="1129"/>
      <c r="AD299" s="1129"/>
    </row>
    <row r="300" spans="1:30" s="859" customFormat="1" ht="15">
      <c r="A300" s="683">
        <v>301</v>
      </c>
      <c r="B300" s="159"/>
      <c r="C300" s="151"/>
      <c r="D300" s="160" t="s">
        <v>1109</v>
      </c>
      <c r="I300" s="1125">
        <f t="shared" si="70"/>
        <v>1000</v>
      </c>
      <c r="J300" s="128">
        <v>787</v>
      </c>
      <c r="K300" s="128">
        <v>213</v>
      </c>
      <c r="L300" s="128"/>
      <c r="M300" s="128"/>
      <c r="N300" s="128"/>
      <c r="O300" s="128"/>
      <c r="P300" s="128"/>
      <c r="Q300" s="824"/>
      <c r="R300" s="28"/>
      <c r="S300" s="28"/>
      <c r="T300" s="28"/>
      <c r="U300" s="28"/>
      <c r="V300" s="28"/>
      <c r="W300" s="28"/>
      <c r="X300" s="28"/>
      <c r="Y300" s="28"/>
      <c r="Z300" s="28"/>
      <c r="AA300" s="28"/>
      <c r="AB300" s="28"/>
      <c r="AC300" s="28"/>
      <c r="AD300" s="28"/>
    </row>
    <row r="301" spans="1:30" s="879" customFormat="1" ht="15">
      <c r="A301" s="683">
        <v>302</v>
      </c>
      <c r="B301" s="375"/>
      <c r="C301" s="151"/>
      <c r="D301" s="377" t="s">
        <v>604</v>
      </c>
      <c r="E301" s="1143"/>
      <c r="F301" s="29"/>
      <c r="G301" s="29"/>
      <c r="H301" s="29"/>
      <c r="I301" s="1131">
        <f t="shared" si="70"/>
        <v>0</v>
      </c>
      <c r="J301" s="396"/>
      <c r="K301" s="396"/>
      <c r="L301" s="396"/>
      <c r="M301" s="396"/>
      <c r="N301" s="396"/>
      <c r="O301" s="396"/>
      <c r="P301" s="396"/>
      <c r="Q301" s="1104"/>
      <c r="R301" s="396"/>
      <c r="S301" s="396"/>
      <c r="T301" s="396"/>
      <c r="U301" s="396"/>
      <c r="V301" s="396"/>
      <c r="W301" s="396"/>
      <c r="X301" s="396"/>
      <c r="Y301" s="396"/>
      <c r="Z301" s="396"/>
      <c r="AA301" s="396"/>
      <c r="AB301" s="396"/>
      <c r="AC301" s="396"/>
      <c r="AD301" s="396"/>
    </row>
    <row r="302" spans="1:30" s="884" customFormat="1" ht="18" customHeight="1">
      <c r="A302" s="683">
        <v>303</v>
      </c>
      <c r="B302" s="378"/>
      <c r="C302" s="151"/>
      <c r="D302" s="168" t="s">
        <v>1192</v>
      </c>
      <c r="E302" s="1127"/>
      <c r="F302" s="379"/>
      <c r="G302" s="379"/>
      <c r="H302" s="379"/>
      <c r="I302" s="1128">
        <f t="shared" si="70"/>
        <v>1000</v>
      </c>
      <c r="J302" s="1129">
        <f>SUM(J300:J301)</f>
        <v>787</v>
      </c>
      <c r="K302" s="1129">
        <f aca="true" t="shared" si="72" ref="K302:Q302">SUM(K300:K301)</f>
        <v>213</v>
      </c>
      <c r="L302" s="1129">
        <f t="shared" si="72"/>
        <v>0</v>
      </c>
      <c r="M302" s="1129">
        <f t="shared" si="72"/>
        <v>0</v>
      </c>
      <c r="N302" s="1129">
        <f t="shared" si="72"/>
        <v>0</v>
      </c>
      <c r="O302" s="1129">
        <f t="shared" si="72"/>
        <v>0</v>
      </c>
      <c r="P302" s="1129">
        <f t="shared" si="72"/>
        <v>0</v>
      </c>
      <c r="Q302" s="1130">
        <f t="shared" si="72"/>
        <v>0</v>
      </c>
      <c r="R302" s="1129"/>
      <c r="S302" s="1129"/>
      <c r="T302" s="1129"/>
      <c r="U302" s="1129"/>
      <c r="V302" s="1129"/>
      <c r="W302" s="1129"/>
      <c r="X302" s="1129"/>
      <c r="Y302" s="1129"/>
      <c r="Z302" s="1129"/>
      <c r="AA302" s="1129"/>
      <c r="AB302" s="1129"/>
      <c r="AC302" s="1129"/>
      <c r="AD302" s="1129"/>
    </row>
    <row r="303" spans="1:30" s="884" customFormat="1" ht="22.5" customHeight="1">
      <c r="A303" s="683">
        <v>304</v>
      </c>
      <c r="B303" s="378"/>
      <c r="C303" s="151">
        <v>6</v>
      </c>
      <c r="D303" s="158" t="s">
        <v>1097</v>
      </c>
      <c r="E303" s="1127"/>
      <c r="F303" s="379"/>
      <c r="G303" s="379"/>
      <c r="H303" s="379"/>
      <c r="I303" s="1128"/>
      <c r="J303" s="1129"/>
      <c r="K303" s="1129"/>
      <c r="L303" s="1129"/>
      <c r="M303" s="1129"/>
      <c r="N303" s="1129"/>
      <c r="O303" s="1129"/>
      <c r="P303" s="1129"/>
      <c r="Q303" s="1130"/>
      <c r="R303" s="1129"/>
      <c r="S303" s="1129"/>
      <c r="T303" s="1129"/>
      <c r="U303" s="1129"/>
      <c r="V303" s="1129"/>
      <c r="W303" s="1129"/>
      <c r="X303" s="1129"/>
      <c r="Y303" s="1129"/>
      <c r="Z303" s="1129"/>
      <c r="AA303" s="1129"/>
      <c r="AB303" s="1129"/>
      <c r="AC303" s="1129"/>
      <c r="AD303" s="1129"/>
    </row>
    <row r="304" spans="1:30" s="884" customFormat="1" ht="14.25" customHeight="1">
      <c r="A304" s="683">
        <v>305</v>
      </c>
      <c r="B304" s="378"/>
      <c r="C304" s="151"/>
      <c r="D304" s="158" t="s">
        <v>1109</v>
      </c>
      <c r="E304" s="1127"/>
      <c r="F304" s="379"/>
      <c r="G304" s="379"/>
      <c r="H304" s="379"/>
      <c r="I304" s="1125">
        <f t="shared" si="70"/>
        <v>8499</v>
      </c>
      <c r="J304" s="396">
        <v>5900</v>
      </c>
      <c r="K304" s="396">
        <v>1713</v>
      </c>
      <c r="L304" s="396">
        <v>886</v>
      </c>
      <c r="M304" s="1129"/>
      <c r="N304" s="1129"/>
      <c r="O304" s="1129"/>
      <c r="P304" s="1129"/>
      <c r="Q304" s="1130"/>
      <c r="R304" s="1129"/>
      <c r="S304" s="1129"/>
      <c r="T304" s="1129"/>
      <c r="U304" s="1129"/>
      <c r="V304" s="1129"/>
      <c r="W304" s="1129"/>
      <c r="X304" s="1129"/>
      <c r="Y304" s="1129"/>
      <c r="Z304" s="1129"/>
      <c r="AA304" s="1129"/>
      <c r="AB304" s="1129"/>
      <c r="AC304" s="1129"/>
      <c r="AD304" s="1129"/>
    </row>
    <row r="305" spans="1:30" s="884" customFormat="1" ht="15">
      <c r="A305" s="683">
        <v>306</v>
      </c>
      <c r="B305" s="378"/>
      <c r="C305" s="151"/>
      <c r="D305" s="377" t="s">
        <v>1062</v>
      </c>
      <c r="E305" s="1127"/>
      <c r="F305" s="379"/>
      <c r="G305" s="379"/>
      <c r="H305" s="379"/>
      <c r="I305" s="1131">
        <f t="shared" si="70"/>
        <v>0</v>
      </c>
      <c r="J305" s="396"/>
      <c r="K305" s="396"/>
      <c r="L305" s="396"/>
      <c r="M305" s="396"/>
      <c r="N305" s="396"/>
      <c r="O305" s="396"/>
      <c r="P305" s="396"/>
      <c r="Q305" s="1104"/>
      <c r="R305" s="1129"/>
      <c r="S305" s="1129"/>
      <c r="T305" s="1129"/>
      <c r="U305" s="1129"/>
      <c r="V305" s="1129"/>
      <c r="W305" s="1129"/>
      <c r="X305" s="1129"/>
      <c r="Y305" s="1129"/>
      <c r="Z305" s="1129"/>
      <c r="AA305" s="1129"/>
      <c r="AB305" s="1129"/>
      <c r="AC305" s="1129"/>
      <c r="AD305" s="1129"/>
    </row>
    <row r="306" spans="1:30" s="884" customFormat="1" ht="18" customHeight="1">
      <c r="A306" s="683">
        <v>307</v>
      </c>
      <c r="B306" s="378"/>
      <c r="C306" s="151"/>
      <c r="D306" s="168" t="s">
        <v>1192</v>
      </c>
      <c r="E306" s="1127"/>
      <c r="F306" s="379"/>
      <c r="G306" s="379"/>
      <c r="H306" s="379"/>
      <c r="I306" s="1128">
        <f t="shared" si="70"/>
        <v>8499</v>
      </c>
      <c r="J306" s="1129">
        <f>SUM(J304:J305)</f>
        <v>5900</v>
      </c>
      <c r="K306" s="1129">
        <f aca="true" t="shared" si="73" ref="K306:Q306">SUM(K304:K305)</f>
        <v>1713</v>
      </c>
      <c r="L306" s="1129">
        <f t="shared" si="73"/>
        <v>886</v>
      </c>
      <c r="M306" s="1129">
        <f t="shared" si="73"/>
        <v>0</v>
      </c>
      <c r="N306" s="1129">
        <f t="shared" si="73"/>
        <v>0</v>
      </c>
      <c r="O306" s="1129">
        <f t="shared" si="73"/>
        <v>0</v>
      </c>
      <c r="P306" s="1129">
        <f t="shared" si="73"/>
        <v>0</v>
      </c>
      <c r="Q306" s="1130">
        <f t="shared" si="73"/>
        <v>0</v>
      </c>
      <c r="R306" s="1129"/>
      <c r="S306" s="1129"/>
      <c r="T306" s="1129"/>
      <c r="U306" s="1129"/>
      <c r="V306" s="1129"/>
      <c r="W306" s="1129"/>
      <c r="X306" s="1129"/>
      <c r="Y306" s="1129"/>
      <c r="Z306" s="1129"/>
      <c r="AA306" s="1129"/>
      <c r="AB306" s="1129"/>
      <c r="AC306" s="1129"/>
      <c r="AD306" s="1129"/>
    </row>
    <row r="307" spans="1:30" s="884" customFormat="1" ht="22.5" customHeight="1">
      <c r="A307" s="683">
        <v>308</v>
      </c>
      <c r="B307" s="378"/>
      <c r="C307" s="151">
        <v>7</v>
      </c>
      <c r="D307" s="158" t="s">
        <v>1129</v>
      </c>
      <c r="E307" s="1127"/>
      <c r="F307" s="379"/>
      <c r="G307" s="379"/>
      <c r="H307" s="379"/>
      <c r="I307" s="1128"/>
      <c r="J307" s="1129"/>
      <c r="K307" s="1129"/>
      <c r="L307" s="1129"/>
      <c r="M307" s="1129"/>
      <c r="N307" s="1129"/>
      <c r="O307" s="1129"/>
      <c r="P307" s="1129"/>
      <c r="Q307" s="1130"/>
      <c r="R307" s="1129"/>
      <c r="S307" s="1129"/>
      <c r="T307" s="1129"/>
      <c r="U307" s="1129"/>
      <c r="V307" s="1129"/>
      <c r="W307" s="1129"/>
      <c r="X307" s="1129"/>
      <c r="Y307" s="1129"/>
      <c r="Z307" s="1129"/>
      <c r="AA307" s="1129"/>
      <c r="AB307" s="1129"/>
      <c r="AC307" s="1129"/>
      <c r="AD307" s="1129"/>
    </row>
    <row r="308" spans="1:30" s="884" customFormat="1" ht="13.5" customHeight="1">
      <c r="A308" s="683"/>
      <c r="B308" s="378"/>
      <c r="C308" s="151"/>
      <c r="D308" s="158" t="s">
        <v>1109</v>
      </c>
      <c r="E308" s="1127"/>
      <c r="F308" s="379"/>
      <c r="G308" s="379"/>
      <c r="H308" s="379"/>
      <c r="I308" s="1125">
        <f>SUM(J308:K308)</f>
        <v>1563</v>
      </c>
      <c r="J308" s="1129">
        <v>1231</v>
      </c>
      <c r="K308" s="1129">
        <v>332</v>
      </c>
      <c r="L308" s="1129"/>
      <c r="M308" s="1129"/>
      <c r="N308" s="1129"/>
      <c r="O308" s="1129"/>
      <c r="P308" s="1129"/>
      <c r="Q308" s="1130"/>
      <c r="R308" s="1129"/>
      <c r="S308" s="1129"/>
      <c r="T308" s="1129"/>
      <c r="U308" s="1129"/>
      <c r="V308" s="1129"/>
      <c r="W308" s="1129"/>
      <c r="X308" s="1129"/>
      <c r="Y308" s="1129"/>
      <c r="Z308" s="1129"/>
      <c r="AA308" s="1129"/>
      <c r="AB308" s="1129"/>
      <c r="AC308" s="1129"/>
      <c r="AD308" s="1129"/>
    </row>
    <row r="309" spans="1:30" s="884" customFormat="1" ht="15">
      <c r="A309" s="683">
        <v>309</v>
      </c>
      <c r="B309" s="378"/>
      <c r="C309" s="151"/>
      <c r="D309" s="377" t="s">
        <v>1246</v>
      </c>
      <c r="E309" s="1127"/>
      <c r="F309" s="379"/>
      <c r="G309" s="379"/>
      <c r="H309" s="379"/>
      <c r="I309" s="1125">
        <f>SUM(J309:K309)</f>
        <v>10937</v>
      </c>
      <c r="J309" s="396">
        <v>8612</v>
      </c>
      <c r="K309" s="396">
        <v>2325</v>
      </c>
      <c r="L309" s="1129"/>
      <c r="M309" s="1129"/>
      <c r="N309" s="1129"/>
      <c r="O309" s="1129"/>
      <c r="P309" s="1129"/>
      <c r="Q309" s="1130"/>
      <c r="R309" s="1129"/>
      <c r="S309" s="1129"/>
      <c r="T309" s="1129"/>
      <c r="U309" s="1129"/>
      <c r="V309" s="1129"/>
      <c r="W309" s="1129"/>
      <c r="X309" s="1129"/>
      <c r="Y309" s="1129"/>
      <c r="Z309" s="1129"/>
      <c r="AA309" s="1129"/>
      <c r="AB309" s="1129"/>
      <c r="AC309" s="1129"/>
      <c r="AD309" s="1129"/>
    </row>
    <row r="310" spans="1:30" s="884" customFormat="1" ht="18" customHeight="1">
      <c r="A310" s="683">
        <v>310</v>
      </c>
      <c r="B310" s="378"/>
      <c r="C310" s="151"/>
      <c r="D310" s="168" t="s">
        <v>1192</v>
      </c>
      <c r="E310" s="1127"/>
      <c r="F310" s="379"/>
      <c r="G310" s="379"/>
      <c r="H310" s="379"/>
      <c r="I310" s="1125">
        <f>SUM(J310:K310)</f>
        <v>12500</v>
      </c>
      <c r="J310" s="1129">
        <f>SUM(J308:J309)</f>
        <v>9843</v>
      </c>
      <c r="K310" s="1129">
        <f>SUM(K308:K309)</f>
        <v>2657</v>
      </c>
      <c r="L310" s="1129">
        <f aca="true" t="shared" si="74" ref="L310:Q310">SUM(L309)</f>
        <v>0</v>
      </c>
      <c r="M310" s="1129">
        <f t="shared" si="74"/>
        <v>0</v>
      </c>
      <c r="N310" s="1129">
        <f t="shared" si="74"/>
        <v>0</v>
      </c>
      <c r="O310" s="1129">
        <f t="shared" si="74"/>
        <v>0</v>
      </c>
      <c r="P310" s="1129">
        <f t="shared" si="74"/>
        <v>0</v>
      </c>
      <c r="Q310" s="1130">
        <f t="shared" si="74"/>
        <v>0</v>
      </c>
      <c r="R310" s="1129"/>
      <c r="S310" s="1129"/>
      <c r="T310" s="1129"/>
      <c r="U310" s="1129"/>
      <c r="V310" s="1129"/>
      <c r="W310" s="1129"/>
      <c r="X310" s="1129"/>
      <c r="Y310" s="1129"/>
      <c r="Z310" s="1129"/>
      <c r="AA310" s="1129"/>
      <c r="AB310" s="1129"/>
      <c r="AC310" s="1129"/>
      <c r="AD310" s="1129"/>
    </row>
    <row r="311" spans="1:30" s="884" customFormat="1" ht="22.5" customHeight="1">
      <c r="A311" s="683">
        <v>311</v>
      </c>
      <c r="B311" s="378"/>
      <c r="C311" s="151">
        <v>8</v>
      </c>
      <c r="D311" s="158" t="s">
        <v>1130</v>
      </c>
      <c r="E311" s="1127"/>
      <c r="F311" s="379"/>
      <c r="G311" s="379"/>
      <c r="H311" s="379"/>
      <c r="I311" s="1128"/>
      <c r="J311" s="1129"/>
      <c r="K311" s="1129"/>
      <c r="L311" s="1129"/>
      <c r="M311" s="1129"/>
      <c r="N311" s="1129"/>
      <c r="O311" s="1129"/>
      <c r="P311" s="1129"/>
      <c r="Q311" s="1130"/>
      <c r="R311" s="1129"/>
      <c r="S311" s="1129"/>
      <c r="T311" s="1129"/>
      <c r="U311" s="1129"/>
      <c r="V311" s="1129"/>
      <c r="W311" s="1129"/>
      <c r="X311" s="1129"/>
      <c r="Y311" s="1129"/>
      <c r="Z311" s="1129"/>
      <c r="AA311" s="1129"/>
      <c r="AB311" s="1129"/>
      <c r="AC311" s="1129"/>
      <c r="AD311" s="1129"/>
    </row>
    <row r="312" spans="1:30" s="884" customFormat="1" ht="13.5" customHeight="1">
      <c r="A312" s="683"/>
      <c r="B312" s="378"/>
      <c r="C312" s="151"/>
      <c r="D312" s="158" t="s">
        <v>1109</v>
      </c>
      <c r="E312" s="1127"/>
      <c r="F312" s="379"/>
      <c r="G312" s="379"/>
      <c r="H312" s="379"/>
      <c r="I312" s="1128">
        <f>SUM(J312:K312)</f>
        <v>7250</v>
      </c>
      <c r="J312" s="1129">
        <v>5293</v>
      </c>
      <c r="K312" s="1129">
        <v>1957</v>
      </c>
      <c r="L312" s="1129"/>
      <c r="M312" s="1129"/>
      <c r="N312" s="1129"/>
      <c r="O312" s="1129"/>
      <c r="P312" s="1129"/>
      <c r="Q312" s="1130"/>
      <c r="R312" s="1129"/>
      <c r="S312" s="1129"/>
      <c r="T312" s="1129"/>
      <c r="U312" s="1129"/>
      <c r="V312" s="1129"/>
      <c r="W312" s="1129"/>
      <c r="X312" s="1129"/>
      <c r="Y312" s="1129"/>
      <c r="Z312" s="1129"/>
      <c r="AA312" s="1129"/>
      <c r="AB312" s="1129"/>
      <c r="AC312" s="1129"/>
      <c r="AD312" s="1129"/>
    </row>
    <row r="313" spans="1:30" s="884" customFormat="1" ht="15">
      <c r="A313" s="683">
        <v>312</v>
      </c>
      <c r="B313" s="378"/>
      <c r="C313" s="151"/>
      <c r="D313" s="377" t="s">
        <v>604</v>
      </c>
      <c r="E313" s="1127"/>
      <c r="F313" s="379"/>
      <c r="G313" s="379"/>
      <c r="H313" s="379"/>
      <c r="I313" s="1131">
        <f t="shared" si="70"/>
        <v>0</v>
      </c>
      <c r="J313" s="396"/>
      <c r="K313" s="396"/>
      <c r="L313" s="1129"/>
      <c r="M313" s="1129"/>
      <c r="N313" s="1129"/>
      <c r="O313" s="1129"/>
      <c r="P313" s="1129"/>
      <c r="Q313" s="1130"/>
      <c r="R313" s="1129"/>
      <c r="S313" s="1129"/>
      <c r="T313" s="1129"/>
      <c r="U313" s="1129"/>
      <c r="V313" s="1129"/>
      <c r="W313" s="1129"/>
      <c r="X313" s="1129"/>
      <c r="Y313" s="1129"/>
      <c r="Z313" s="1129"/>
      <c r="AA313" s="1129"/>
      <c r="AB313" s="1129"/>
      <c r="AC313" s="1129"/>
      <c r="AD313" s="1129"/>
    </row>
    <row r="314" spans="1:30" s="884" customFormat="1" ht="18" customHeight="1">
      <c r="A314" s="683">
        <v>313</v>
      </c>
      <c r="B314" s="378"/>
      <c r="C314" s="151"/>
      <c r="D314" s="168" t="s">
        <v>1192</v>
      </c>
      <c r="E314" s="1127"/>
      <c r="F314" s="379"/>
      <c r="G314" s="379"/>
      <c r="H314" s="379"/>
      <c r="I314" s="1128">
        <f t="shared" si="70"/>
        <v>7250</v>
      </c>
      <c r="J314" s="1129">
        <f>SUM(J312:J313)</f>
        <v>5293</v>
      </c>
      <c r="K314" s="1129">
        <f>SUM(K312:K313)</f>
        <v>1957</v>
      </c>
      <c r="L314" s="1129">
        <f aca="true" t="shared" si="75" ref="L314:Q314">SUM(L313)</f>
        <v>0</v>
      </c>
      <c r="M314" s="1129">
        <f t="shared" si="75"/>
        <v>0</v>
      </c>
      <c r="N314" s="1129">
        <f t="shared" si="75"/>
        <v>0</v>
      </c>
      <c r="O314" s="1129">
        <f t="shared" si="75"/>
        <v>0</v>
      </c>
      <c r="P314" s="1129">
        <f t="shared" si="75"/>
        <v>0</v>
      </c>
      <c r="Q314" s="1130">
        <f t="shared" si="75"/>
        <v>0</v>
      </c>
      <c r="R314" s="1129"/>
      <c r="S314" s="1129"/>
      <c r="T314" s="1129"/>
      <c r="U314" s="1129"/>
      <c r="V314" s="1129"/>
      <c r="W314" s="1129"/>
      <c r="X314" s="1129"/>
      <c r="Y314" s="1129"/>
      <c r="Z314" s="1129"/>
      <c r="AA314" s="1129"/>
      <c r="AB314" s="1129"/>
      <c r="AC314" s="1129"/>
      <c r="AD314" s="1129"/>
    </row>
    <row r="315" spans="1:30" s="884" customFormat="1" ht="22.5" customHeight="1">
      <c r="A315" s="683">
        <v>314</v>
      </c>
      <c r="B315" s="378"/>
      <c r="C315" s="151">
        <v>9</v>
      </c>
      <c r="D315" s="158" t="s">
        <v>1079</v>
      </c>
      <c r="E315" s="1127"/>
      <c r="F315" s="379"/>
      <c r="G315" s="379"/>
      <c r="H315" s="379"/>
      <c r="I315" s="1128"/>
      <c r="J315" s="1129"/>
      <c r="K315" s="1129"/>
      <c r="L315" s="1129"/>
      <c r="M315" s="1129"/>
      <c r="N315" s="1129"/>
      <c r="O315" s="1129"/>
      <c r="P315" s="1129"/>
      <c r="Q315" s="1130"/>
      <c r="R315" s="1129"/>
      <c r="S315" s="1129"/>
      <c r="T315" s="1129"/>
      <c r="U315" s="1129"/>
      <c r="V315" s="1129"/>
      <c r="W315" s="1129"/>
      <c r="X315" s="1129"/>
      <c r="Y315" s="1129"/>
      <c r="Z315" s="1129"/>
      <c r="AA315" s="1129"/>
      <c r="AB315" s="1129"/>
      <c r="AC315" s="1129"/>
      <c r="AD315" s="1129"/>
    </row>
    <row r="316" spans="1:30" s="884" customFormat="1" ht="13.5" customHeight="1">
      <c r="A316" s="683"/>
      <c r="B316" s="378"/>
      <c r="C316" s="151"/>
      <c r="D316" s="158" t="s">
        <v>1109</v>
      </c>
      <c r="E316" s="1127"/>
      <c r="F316" s="379"/>
      <c r="G316" s="379"/>
      <c r="H316" s="379"/>
      <c r="I316" s="1128">
        <f>SUM(J316:K316)</f>
        <v>10000</v>
      </c>
      <c r="J316" s="1129">
        <v>7874</v>
      </c>
      <c r="K316" s="1129">
        <v>2126</v>
      </c>
      <c r="L316" s="1129"/>
      <c r="M316" s="1129"/>
      <c r="N316" s="1129"/>
      <c r="O316" s="1129"/>
      <c r="P316" s="1129"/>
      <c r="Q316" s="1130"/>
      <c r="R316" s="1129"/>
      <c r="S316" s="1129"/>
      <c r="T316" s="1129"/>
      <c r="U316" s="1129"/>
      <c r="V316" s="1129"/>
      <c r="W316" s="1129"/>
      <c r="X316" s="1129"/>
      <c r="Y316" s="1129"/>
      <c r="Z316" s="1129"/>
      <c r="AA316" s="1129"/>
      <c r="AB316" s="1129"/>
      <c r="AC316" s="1129"/>
      <c r="AD316" s="1129"/>
    </row>
    <row r="317" spans="1:30" s="884" customFormat="1" ht="15">
      <c r="A317" s="683">
        <v>315</v>
      </c>
      <c r="B317" s="378"/>
      <c r="C317" s="169"/>
      <c r="D317" s="377" t="s">
        <v>604</v>
      </c>
      <c r="E317" s="1127"/>
      <c r="F317" s="379"/>
      <c r="G317" s="379"/>
      <c r="H317" s="379"/>
      <c r="I317" s="1131">
        <f t="shared" si="70"/>
        <v>0</v>
      </c>
      <c r="J317" s="396"/>
      <c r="K317" s="396"/>
      <c r="L317" s="396"/>
      <c r="M317" s="396"/>
      <c r="N317" s="396"/>
      <c r="O317" s="396"/>
      <c r="P317" s="396"/>
      <c r="Q317" s="1104"/>
      <c r="R317" s="1129"/>
      <c r="S317" s="1129"/>
      <c r="T317" s="1129"/>
      <c r="U317" s="1129"/>
      <c r="V317" s="1129"/>
      <c r="W317" s="1129"/>
      <c r="X317" s="1129"/>
      <c r="Y317" s="1129"/>
      <c r="Z317" s="1129"/>
      <c r="AA317" s="1129"/>
      <c r="AB317" s="1129"/>
      <c r="AC317" s="1129"/>
      <c r="AD317" s="1129"/>
    </row>
    <row r="318" spans="1:30" s="884" customFormat="1" ht="18" customHeight="1">
      <c r="A318" s="683">
        <v>316</v>
      </c>
      <c r="B318" s="378"/>
      <c r="C318" s="169"/>
      <c r="D318" s="168" t="s">
        <v>1192</v>
      </c>
      <c r="E318" s="1127"/>
      <c r="F318" s="379"/>
      <c r="G318" s="379"/>
      <c r="H318" s="379"/>
      <c r="I318" s="1128">
        <f t="shared" si="70"/>
        <v>10000</v>
      </c>
      <c r="J318" s="1129">
        <f>SUM(J316:J317)</f>
        <v>7874</v>
      </c>
      <c r="K318" s="1129">
        <f>SUM(K316:K317)</f>
        <v>2126</v>
      </c>
      <c r="L318" s="1129">
        <f aca="true" t="shared" si="76" ref="L318:Q318">SUM(L317)</f>
        <v>0</v>
      </c>
      <c r="M318" s="1129">
        <f t="shared" si="76"/>
        <v>0</v>
      </c>
      <c r="N318" s="1129">
        <f t="shared" si="76"/>
        <v>0</v>
      </c>
      <c r="O318" s="1129">
        <f t="shared" si="76"/>
        <v>0</v>
      </c>
      <c r="P318" s="1129">
        <f t="shared" si="76"/>
        <v>0</v>
      </c>
      <c r="Q318" s="1130">
        <f t="shared" si="76"/>
        <v>0</v>
      </c>
      <c r="R318" s="1129"/>
      <c r="S318" s="1129"/>
      <c r="T318" s="1129"/>
      <c r="U318" s="1129"/>
      <c r="V318" s="1129"/>
      <c r="W318" s="1129"/>
      <c r="X318" s="1129"/>
      <c r="Y318" s="1129"/>
      <c r="Z318" s="1129"/>
      <c r="AA318" s="1129"/>
      <c r="AB318" s="1129"/>
      <c r="AC318" s="1129"/>
      <c r="AD318" s="1129"/>
    </row>
    <row r="319" spans="1:30" s="884" customFormat="1" ht="32.25" customHeight="1">
      <c r="A319" s="683"/>
      <c r="B319" s="378"/>
      <c r="C319" s="151">
        <v>10</v>
      </c>
      <c r="D319" s="1543" t="s">
        <v>1350</v>
      </c>
      <c r="E319" s="1543"/>
      <c r="F319" s="1543"/>
      <c r="G319" s="379"/>
      <c r="H319" s="379"/>
      <c r="I319" s="1128"/>
      <c r="J319" s="1129"/>
      <c r="K319" s="1129"/>
      <c r="L319" s="1129"/>
      <c r="M319" s="1129"/>
      <c r="N319" s="1129"/>
      <c r="O319" s="1129"/>
      <c r="P319" s="1129"/>
      <c r="Q319" s="1130"/>
      <c r="R319" s="1129"/>
      <c r="S319" s="1129"/>
      <c r="T319" s="1129"/>
      <c r="U319" s="1129"/>
      <c r="V319" s="1129"/>
      <c r="W319" s="1129"/>
      <c r="X319" s="1129"/>
      <c r="Y319" s="1129"/>
      <c r="Z319" s="1129"/>
      <c r="AA319" s="1129"/>
      <c r="AB319" s="1129"/>
      <c r="AC319" s="1129"/>
      <c r="AD319" s="1129"/>
    </row>
    <row r="320" spans="1:30" s="884" customFormat="1" ht="18" customHeight="1">
      <c r="A320" s="683"/>
      <c r="B320" s="378"/>
      <c r="C320" s="169"/>
      <c r="D320" s="377" t="s">
        <v>604</v>
      </c>
      <c r="E320" s="1127"/>
      <c r="F320" s="379"/>
      <c r="G320" s="379"/>
      <c r="H320" s="379"/>
      <c r="I320" s="1131">
        <f t="shared" si="70"/>
        <v>363</v>
      </c>
      <c r="J320" s="396">
        <v>286</v>
      </c>
      <c r="K320" s="396">
        <v>77</v>
      </c>
      <c r="L320" s="396"/>
      <c r="M320" s="396"/>
      <c r="N320" s="396"/>
      <c r="O320" s="396"/>
      <c r="P320" s="396"/>
      <c r="Q320" s="1104"/>
      <c r="R320" s="1129"/>
      <c r="S320" s="1129"/>
      <c r="T320" s="1129"/>
      <c r="U320" s="1129"/>
      <c r="V320" s="1129"/>
      <c r="W320" s="1129"/>
      <c r="X320" s="1129"/>
      <c r="Y320" s="1129"/>
      <c r="Z320" s="1129"/>
      <c r="AA320" s="1129"/>
      <c r="AB320" s="1129"/>
      <c r="AC320" s="1129"/>
      <c r="AD320" s="1129"/>
    </row>
    <row r="321" spans="1:30" s="884" customFormat="1" ht="18" customHeight="1">
      <c r="A321" s="683"/>
      <c r="B321" s="378"/>
      <c r="C321" s="169"/>
      <c r="D321" s="168" t="s">
        <v>1192</v>
      </c>
      <c r="E321" s="1127"/>
      <c r="F321" s="379"/>
      <c r="G321" s="379"/>
      <c r="H321" s="379"/>
      <c r="I321" s="1128">
        <f t="shared" si="70"/>
        <v>363</v>
      </c>
      <c r="J321" s="1129">
        <f>SUM(J320)</f>
        <v>286</v>
      </c>
      <c r="K321" s="1129">
        <f>SUM(K320)</f>
        <v>77</v>
      </c>
      <c r="L321" s="1129">
        <f aca="true" t="shared" si="77" ref="L321:Q321">SUM(L320)</f>
        <v>0</v>
      </c>
      <c r="M321" s="1129">
        <f t="shared" si="77"/>
        <v>0</v>
      </c>
      <c r="N321" s="1129">
        <f t="shared" si="77"/>
        <v>0</v>
      </c>
      <c r="O321" s="1129">
        <f t="shared" si="77"/>
        <v>0</v>
      </c>
      <c r="P321" s="1129">
        <f t="shared" si="77"/>
        <v>0</v>
      </c>
      <c r="Q321" s="1130">
        <f t="shared" si="77"/>
        <v>0</v>
      </c>
      <c r="R321" s="1129"/>
      <c r="S321" s="1129"/>
      <c r="T321" s="1129"/>
      <c r="U321" s="1129"/>
      <c r="V321" s="1129"/>
      <c r="W321" s="1129"/>
      <c r="X321" s="1129"/>
      <c r="Y321" s="1129"/>
      <c r="Z321" s="1129"/>
      <c r="AA321" s="1129"/>
      <c r="AB321" s="1129"/>
      <c r="AC321" s="1129"/>
      <c r="AD321" s="1129"/>
    </row>
    <row r="322" spans="1:30" s="884" customFormat="1" ht="18" customHeight="1">
      <c r="A322" s="683"/>
      <c r="B322" s="378"/>
      <c r="C322" s="151">
        <v>11</v>
      </c>
      <c r="D322" s="878" t="s">
        <v>1351</v>
      </c>
      <c r="E322" s="1127"/>
      <c r="F322" s="379"/>
      <c r="G322" s="379"/>
      <c r="H322" s="379"/>
      <c r="I322" s="1128"/>
      <c r="J322" s="1129"/>
      <c r="K322" s="1129"/>
      <c r="L322" s="1129"/>
      <c r="M322" s="1129"/>
      <c r="N322" s="1129"/>
      <c r="O322" s="1129"/>
      <c r="P322" s="1129"/>
      <c r="Q322" s="1130"/>
      <c r="R322" s="1129"/>
      <c r="S322" s="1129"/>
      <c r="T322" s="1129"/>
      <c r="U322" s="1129"/>
      <c r="V322" s="1129"/>
      <c r="W322" s="1129"/>
      <c r="X322" s="1129"/>
      <c r="Y322" s="1129"/>
      <c r="Z322" s="1129"/>
      <c r="AA322" s="1129"/>
      <c r="AB322" s="1129"/>
      <c r="AC322" s="1129"/>
      <c r="AD322" s="1129"/>
    </row>
    <row r="323" spans="1:30" s="884" customFormat="1" ht="18" customHeight="1">
      <c r="A323" s="683"/>
      <c r="B323" s="378"/>
      <c r="C323" s="169"/>
      <c r="D323" s="377" t="s">
        <v>1362</v>
      </c>
      <c r="E323" s="1127"/>
      <c r="F323" s="379"/>
      <c r="G323" s="379"/>
      <c r="H323" s="379"/>
      <c r="I323" s="1131">
        <f t="shared" si="70"/>
        <v>3150</v>
      </c>
      <c r="J323" s="396">
        <v>2480</v>
      </c>
      <c r="K323" s="396">
        <v>670</v>
      </c>
      <c r="L323" s="396"/>
      <c r="M323" s="396"/>
      <c r="N323" s="396"/>
      <c r="O323" s="396"/>
      <c r="P323" s="396"/>
      <c r="Q323" s="1104"/>
      <c r="R323" s="1129"/>
      <c r="S323" s="1129"/>
      <c r="T323" s="1129"/>
      <c r="U323" s="1129"/>
      <c r="V323" s="1129"/>
      <c r="W323" s="1129"/>
      <c r="X323" s="1129"/>
      <c r="Y323" s="1129"/>
      <c r="Z323" s="1129"/>
      <c r="AA323" s="1129"/>
      <c r="AB323" s="1129"/>
      <c r="AC323" s="1129"/>
      <c r="AD323" s="1129"/>
    </row>
    <row r="324" spans="1:30" s="884" customFormat="1" ht="18" customHeight="1">
      <c r="A324" s="683"/>
      <c r="B324" s="378"/>
      <c r="C324" s="169"/>
      <c r="D324" s="168" t="s">
        <v>1192</v>
      </c>
      <c r="E324" s="1127"/>
      <c r="F324" s="379"/>
      <c r="G324" s="379"/>
      <c r="H324" s="379"/>
      <c r="I324" s="1128">
        <f t="shared" si="70"/>
        <v>3150</v>
      </c>
      <c r="J324" s="1129">
        <f>SUM(J323)</f>
        <v>2480</v>
      </c>
      <c r="K324" s="1129">
        <f>SUM(K323)</f>
        <v>670</v>
      </c>
      <c r="L324" s="1129">
        <f aca="true" t="shared" si="78" ref="L324:Q324">SUM(L323)</f>
        <v>0</v>
      </c>
      <c r="M324" s="1129">
        <f t="shared" si="78"/>
        <v>0</v>
      </c>
      <c r="N324" s="1129">
        <f t="shared" si="78"/>
        <v>0</v>
      </c>
      <c r="O324" s="1129">
        <f t="shared" si="78"/>
        <v>0</v>
      </c>
      <c r="P324" s="1129">
        <f t="shared" si="78"/>
        <v>0</v>
      </c>
      <c r="Q324" s="1130">
        <f t="shared" si="78"/>
        <v>0</v>
      </c>
      <c r="R324" s="1129"/>
      <c r="S324" s="1129"/>
      <c r="T324" s="1129"/>
      <c r="U324" s="1129"/>
      <c r="V324" s="1129"/>
      <c r="W324" s="1129"/>
      <c r="X324" s="1129"/>
      <c r="Y324" s="1129"/>
      <c r="Z324" s="1129"/>
      <c r="AA324" s="1129"/>
      <c r="AB324" s="1129"/>
      <c r="AC324" s="1129"/>
      <c r="AD324" s="1129"/>
    </row>
    <row r="325" spans="1:30" s="869" customFormat="1" ht="22.5" customHeight="1">
      <c r="A325" s="683">
        <v>317</v>
      </c>
      <c r="B325" s="156"/>
      <c r="C325" s="157">
        <v>12</v>
      </c>
      <c r="D325" s="384" t="s">
        <v>245</v>
      </c>
      <c r="E325" s="1136"/>
      <c r="F325" s="426">
        <v>11753</v>
      </c>
      <c r="G325" s="426"/>
      <c r="H325" s="426"/>
      <c r="I325" s="428">
        <f t="shared" si="70"/>
        <v>0</v>
      </c>
      <c r="J325" s="128"/>
      <c r="K325" s="128"/>
      <c r="L325" s="128"/>
      <c r="M325" s="128"/>
      <c r="N325" s="128"/>
      <c r="O325" s="128"/>
      <c r="P325" s="128"/>
      <c r="Q325" s="824"/>
      <c r="R325" s="1120"/>
      <c r="S325" s="1120"/>
      <c r="T325" s="1120"/>
      <c r="U325" s="1120"/>
      <c r="V325" s="1120"/>
      <c r="W325" s="1120"/>
      <c r="X325" s="1120"/>
      <c r="Y325" s="1120"/>
      <c r="Z325" s="1120"/>
      <c r="AA325" s="1120"/>
      <c r="AB325" s="1120"/>
      <c r="AC325" s="1120"/>
      <c r="AD325" s="1120"/>
    </row>
    <row r="326" spans="1:30" s="857" customFormat="1" ht="26.25" customHeight="1">
      <c r="A326" s="683">
        <v>318</v>
      </c>
      <c r="B326" s="159"/>
      <c r="C326" s="164">
        <v>13</v>
      </c>
      <c r="D326" s="1556" t="s">
        <v>246</v>
      </c>
      <c r="E326" s="1556"/>
      <c r="F326" s="162">
        <v>10933</v>
      </c>
      <c r="G326" s="129"/>
      <c r="H326" s="129"/>
      <c r="I326" s="1180">
        <f t="shared" si="70"/>
        <v>0</v>
      </c>
      <c r="J326" s="28"/>
      <c r="K326" s="28"/>
      <c r="L326" s="28"/>
      <c r="M326" s="28"/>
      <c r="N326" s="28"/>
      <c r="O326" s="28"/>
      <c r="P326" s="28"/>
      <c r="Q326" s="439"/>
      <c r="R326" s="950"/>
      <c r="S326" s="950"/>
      <c r="T326" s="950"/>
      <c r="U326" s="950"/>
      <c r="V326" s="950"/>
      <c r="W326" s="950"/>
      <c r="X326" s="950"/>
      <c r="Y326" s="950"/>
      <c r="Z326" s="950"/>
      <c r="AA326" s="950"/>
      <c r="AB326" s="950"/>
      <c r="AC326" s="950"/>
      <c r="AD326" s="950"/>
    </row>
    <row r="327" spans="1:30" s="857" customFormat="1" ht="15.75" customHeight="1">
      <c r="A327" s="683">
        <v>319</v>
      </c>
      <c r="B327" s="159"/>
      <c r="C327" s="157">
        <v>14</v>
      </c>
      <c r="D327" s="170" t="s">
        <v>247</v>
      </c>
      <c r="E327" s="1181"/>
      <c r="F327" s="129">
        <v>10350</v>
      </c>
      <c r="G327" s="129"/>
      <c r="H327" s="129"/>
      <c r="I327" s="1180">
        <f t="shared" si="70"/>
        <v>0</v>
      </c>
      <c r="J327" s="28"/>
      <c r="K327" s="28"/>
      <c r="L327" s="28"/>
      <c r="M327" s="28"/>
      <c r="N327" s="28"/>
      <c r="O327" s="28"/>
      <c r="P327" s="28"/>
      <c r="Q327" s="439"/>
      <c r="R327" s="950"/>
      <c r="S327" s="950"/>
      <c r="T327" s="950"/>
      <c r="U327" s="950"/>
      <c r="V327" s="950"/>
      <c r="W327" s="950"/>
      <c r="X327" s="950"/>
      <c r="Y327" s="950"/>
      <c r="Z327" s="950"/>
      <c r="AA327" s="950"/>
      <c r="AB327" s="950"/>
      <c r="AC327" s="950"/>
      <c r="AD327" s="950"/>
    </row>
    <row r="328" spans="1:30" s="857" customFormat="1" ht="15.75" customHeight="1">
      <c r="A328" s="683">
        <v>320</v>
      </c>
      <c r="B328" s="159"/>
      <c r="C328" s="157">
        <v>15</v>
      </c>
      <c r="D328" s="170" t="s">
        <v>248</v>
      </c>
      <c r="E328" s="1181"/>
      <c r="F328" s="129"/>
      <c r="G328" s="129">
        <v>9170</v>
      </c>
      <c r="H328" s="129">
        <v>9770</v>
      </c>
      <c r="I328" s="1180">
        <f t="shared" si="70"/>
        <v>0</v>
      </c>
      <c r="J328" s="28"/>
      <c r="K328" s="28"/>
      <c r="L328" s="28"/>
      <c r="M328" s="28"/>
      <c r="N328" s="28"/>
      <c r="O328" s="28"/>
      <c r="P328" s="28"/>
      <c r="Q328" s="439"/>
      <c r="R328" s="950"/>
      <c r="S328" s="950"/>
      <c r="T328" s="950"/>
      <c r="U328" s="950"/>
      <c r="V328" s="950"/>
      <c r="W328" s="950"/>
      <c r="X328" s="950"/>
      <c r="Y328" s="950"/>
      <c r="Z328" s="950"/>
      <c r="AA328" s="950"/>
      <c r="AB328" s="950"/>
      <c r="AC328" s="950"/>
      <c r="AD328" s="950"/>
    </row>
    <row r="329" spans="1:30" s="857" customFormat="1" ht="19.5" customHeight="1">
      <c r="A329" s="683">
        <v>321</v>
      </c>
      <c r="B329" s="159"/>
      <c r="C329" s="164">
        <v>16</v>
      </c>
      <c r="D329" s="170" t="s">
        <v>251</v>
      </c>
      <c r="E329" s="1181"/>
      <c r="F329" s="129">
        <v>4458</v>
      </c>
      <c r="G329" s="129"/>
      <c r="H329" s="129">
        <v>2690</v>
      </c>
      <c r="I329" s="1180">
        <f aca="true" t="shared" si="79" ref="I329:I339">SUM(J329:Q329)</f>
        <v>0</v>
      </c>
      <c r="J329" s="28"/>
      <c r="K329" s="28"/>
      <c r="L329" s="28"/>
      <c r="M329" s="28"/>
      <c r="N329" s="28"/>
      <c r="O329" s="28"/>
      <c r="P329" s="28"/>
      <c r="Q329" s="439"/>
      <c r="R329" s="950"/>
      <c r="S329" s="950"/>
      <c r="T329" s="950"/>
      <c r="U329" s="950"/>
      <c r="V329" s="950"/>
      <c r="W329" s="950"/>
      <c r="X329" s="950"/>
      <c r="Y329" s="950"/>
      <c r="Z329" s="950"/>
      <c r="AA329" s="950"/>
      <c r="AB329" s="950"/>
      <c r="AC329" s="950"/>
      <c r="AD329" s="950"/>
    </row>
    <row r="330" spans="1:30" s="857" customFormat="1" ht="28.5">
      <c r="A330" s="683">
        <v>322</v>
      </c>
      <c r="B330" s="159"/>
      <c r="C330" s="157">
        <v>17</v>
      </c>
      <c r="D330" s="170" t="s">
        <v>252</v>
      </c>
      <c r="E330" s="1181"/>
      <c r="F330" s="129">
        <v>146</v>
      </c>
      <c r="G330" s="129"/>
      <c r="H330" s="129"/>
      <c r="I330" s="1180">
        <f t="shared" si="79"/>
        <v>0</v>
      </c>
      <c r="J330" s="28"/>
      <c r="K330" s="28"/>
      <c r="L330" s="28"/>
      <c r="M330" s="28"/>
      <c r="N330" s="28"/>
      <c r="O330" s="28"/>
      <c r="P330" s="28"/>
      <c r="Q330" s="439"/>
      <c r="R330" s="950"/>
      <c r="S330" s="950"/>
      <c r="T330" s="950"/>
      <c r="U330" s="950"/>
      <c r="V330" s="950"/>
      <c r="W330" s="950"/>
      <c r="X330" s="950"/>
      <c r="Y330" s="950"/>
      <c r="Z330" s="950"/>
      <c r="AA330" s="950"/>
      <c r="AB330" s="950"/>
      <c r="AC330" s="950"/>
      <c r="AD330" s="950"/>
    </row>
    <row r="331" spans="1:30" s="857" customFormat="1" ht="28.5">
      <c r="A331" s="683">
        <v>323</v>
      </c>
      <c r="B331" s="159"/>
      <c r="C331" s="157">
        <v>18</v>
      </c>
      <c r="D331" s="170" t="s">
        <v>240</v>
      </c>
      <c r="E331" s="1181"/>
      <c r="F331" s="129">
        <v>1086</v>
      </c>
      <c r="G331" s="129"/>
      <c r="H331" s="129">
        <v>34</v>
      </c>
      <c r="I331" s="1180">
        <f t="shared" si="79"/>
        <v>0</v>
      </c>
      <c r="J331" s="28"/>
      <c r="K331" s="28"/>
      <c r="L331" s="28"/>
      <c r="M331" s="28"/>
      <c r="N331" s="28"/>
      <c r="O331" s="28"/>
      <c r="P331" s="28"/>
      <c r="Q331" s="439"/>
      <c r="R331" s="950"/>
      <c r="S331" s="950"/>
      <c r="T331" s="950"/>
      <c r="U331" s="950"/>
      <c r="V331" s="950"/>
      <c r="W331" s="950"/>
      <c r="X331" s="950"/>
      <c r="Y331" s="950"/>
      <c r="Z331" s="950"/>
      <c r="AA331" s="950"/>
      <c r="AB331" s="950"/>
      <c r="AC331" s="950"/>
      <c r="AD331" s="950"/>
    </row>
    <row r="332" spans="1:30" s="857" customFormat="1" ht="42.75">
      <c r="A332" s="683">
        <v>324</v>
      </c>
      <c r="B332" s="159"/>
      <c r="C332" s="164">
        <v>19</v>
      </c>
      <c r="D332" s="170" t="s">
        <v>253</v>
      </c>
      <c r="E332" s="1181"/>
      <c r="F332" s="129">
        <v>2071</v>
      </c>
      <c r="G332" s="129"/>
      <c r="H332" s="129">
        <v>635</v>
      </c>
      <c r="I332" s="1180">
        <f t="shared" si="79"/>
        <v>0</v>
      </c>
      <c r="J332" s="28"/>
      <c r="K332" s="28"/>
      <c r="L332" s="28"/>
      <c r="M332" s="28"/>
      <c r="N332" s="28"/>
      <c r="O332" s="28"/>
      <c r="P332" s="28"/>
      <c r="Q332" s="439"/>
      <c r="R332" s="950"/>
      <c r="S332" s="950"/>
      <c r="T332" s="950"/>
      <c r="U332" s="950"/>
      <c r="V332" s="950"/>
      <c r="W332" s="950"/>
      <c r="X332" s="950"/>
      <c r="Y332" s="950"/>
      <c r="Z332" s="950"/>
      <c r="AA332" s="950"/>
      <c r="AB332" s="950"/>
      <c r="AC332" s="950"/>
      <c r="AD332" s="950"/>
    </row>
    <row r="333" spans="1:30" s="857" customFormat="1" ht="18" customHeight="1">
      <c r="A333" s="683">
        <v>325</v>
      </c>
      <c r="B333" s="159"/>
      <c r="C333" s="157">
        <v>20</v>
      </c>
      <c r="D333" s="1543" t="s">
        <v>254</v>
      </c>
      <c r="E333" s="1543"/>
      <c r="F333" s="129">
        <v>5263</v>
      </c>
      <c r="G333" s="129"/>
      <c r="H333" s="129"/>
      <c r="I333" s="1180">
        <f t="shared" si="79"/>
        <v>0</v>
      </c>
      <c r="J333" s="28"/>
      <c r="K333" s="28"/>
      <c r="L333" s="28"/>
      <c r="M333" s="28"/>
      <c r="N333" s="28"/>
      <c r="O333" s="28"/>
      <c r="P333" s="28"/>
      <c r="Q333" s="439"/>
      <c r="R333" s="950"/>
      <c r="S333" s="950"/>
      <c r="T333" s="950"/>
      <c r="U333" s="950"/>
      <c r="V333" s="950"/>
      <c r="W333" s="950"/>
      <c r="X333" s="950"/>
      <c r="Y333" s="950"/>
      <c r="Z333" s="950"/>
      <c r="AA333" s="950"/>
      <c r="AB333" s="950"/>
      <c r="AC333" s="950"/>
      <c r="AD333" s="950"/>
    </row>
    <row r="334" spans="1:30" s="857" customFormat="1" ht="31.5" customHeight="1">
      <c r="A334" s="683">
        <v>326</v>
      </c>
      <c r="B334" s="159"/>
      <c r="C334" s="157">
        <v>21</v>
      </c>
      <c r="D334" s="166" t="s">
        <v>255</v>
      </c>
      <c r="E334" s="1181"/>
      <c r="F334" s="129">
        <v>1617</v>
      </c>
      <c r="G334" s="129"/>
      <c r="H334" s="129"/>
      <c r="I334" s="1180">
        <f t="shared" si="79"/>
        <v>0</v>
      </c>
      <c r="J334" s="28"/>
      <c r="K334" s="28"/>
      <c r="L334" s="28"/>
      <c r="M334" s="28"/>
      <c r="N334" s="28"/>
      <c r="O334" s="28"/>
      <c r="P334" s="28"/>
      <c r="Q334" s="439"/>
      <c r="R334" s="950"/>
      <c r="S334" s="950"/>
      <c r="T334" s="950"/>
      <c r="U334" s="950"/>
      <c r="V334" s="950"/>
      <c r="W334" s="950"/>
      <c r="X334" s="950"/>
      <c r="Y334" s="950"/>
      <c r="Z334" s="950"/>
      <c r="AA334" s="950"/>
      <c r="AB334" s="950"/>
      <c r="AC334" s="950"/>
      <c r="AD334" s="950"/>
    </row>
    <row r="335" spans="1:30" s="857" customFormat="1" ht="30" customHeight="1">
      <c r="A335" s="683">
        <v>327</v>
      </c>
      <c r="B335" s="159"/>
      <c r="C335" s="164">
        <v>22</v>
      </c>
      <c r="D335" s="1543" t="s">
        <v>175</v>
      </c>
      <c r="E335" s="1543"/>
      <c r="F335" s="129">
        <v>1522</v>
      </c>
      <c r="G335" s="129"/>
      <c r="H335" s="129">
        <v>1395</v>
      </c>
      <c r="I335" s="1180">
        <f t="shared" si="79"/>
        <v>0</v>
      </c>
      <c r="J335" s="28"/>
      <c r="K335" s="28"/>
      <c r="L335" s="28"/>
      <c r="M335" s="28"/>
      <c r="N335" s="28"/>
      <c r="O335" s="28"/>
      <c r="P335" s="28"/>
      <c r="Q335" s="439"/>
      <c r="R335" s="950"/>
      <c r="S335" s="950"/>
      <c r="T335" s="950"/>
      <c r="U335" s="950"/>
      <c r="V335" s="950"/>
      <c r="W335" s="950"/>
      <c r="X335" s="950"/>
      <c r="Y335" s="950"/>
      <c r="Z335" s="950"/>
      <c r="AA335" s="950"/>
      <c r="AB335" s="950"/>
      <c r="AC335" s="950"/>
      <c r="AD335" s="950"/>
    </row>
    <row r="336" spans="1:30" s="857" customFormat="1" ht="44.25" customHeight="1">
      <c r="A336" s="683">
        <v>328</v>
      </c>
      <c r="B336" s="159"/>
      <c r="C336" s="157">
        <v>23</v>
      </c>
      <c r="D336" s="170" t="s">
        <v>256</v>
      </c>
      <c r="E336" s="1181"/>
      <c r="F336" s="129">
        <v>9957</v>
      </c>
      <c r="G336" s="129"/>
      <c r="H336" s="129"/>
      <c r="I336" s="1180">
        <f t="shared" si="79"/>
        <v>0</v>
      </c>
      <c r="J336" s="28"/>
      <c r="K336" s="28"/>
      <c r="L336" s="28"/>
      <c r="M336" s="28"/>
      <c r="N336" s="28"/>
      <c r="O336" s="28"/>
      <c r="P336" s="28"/>
      <c r="Q336" s="439"/>
      <c r="R336" s="950"/>
      <c r="S336" s="950"/>
      <c r="T336" s="950"/>
      <c r="U336" s="950"/>
      <c r="V336" s="950"/>
      <c r="W336" s="950"/>
      <c r="X336" s="950"/>
      <c r="Y336" s="950"/>
      <c r="Z336" s="950"/>
      <c r="AA336" s="950"/>
      <c r="AB336" s="950"/>
      <c r="AC336" s="950"/>
      <c r="AD336" s="950"/>
    </row>
    <row r="337" spans="1:30" s="857" customFormat="1" ht="18" customHeight="1">
      <c r="A337" s="683">
        <v>329</v>
      </c>
      <c r="B337" s="159"/>
      <c r="C337" s="157">
        <v>24</v>
      </c>
      <c r="D337" s="170" t="s">
        <v>46</v>
      </c>
      <c r="E337" s="1181"/>
      <c r="F337" s="129"/>
      <c r="G337" s="129"/>
      <c r="H337" s="129">
        <v>13463</v>
      </c>
      <c r="I337" s="1180">
        <f t="shared" si="79"/>
        <v>0</v>
      </c>
      <c r="J337" s="28"/>
      <c r="K337" s="28"/>
      <c r="L337" s="28"/>
      <c r="M337" s="28"/>
      <c r="N337" s="28"/>
      <c r="O337" s="28"/>
      <c r="P337" s="28"/>
      <c r="Q337" s="439"/>
      <c r="R337" s="950"/>
      <c r="S337" s="950"/>
      <c r="T337" s="950"/>
      <c r="U337" s="950"/>
      <c r="V337" s="950"/>
      <c r="W337" s="950"/>
      <c r="X337" s="950"/>
      <c r="Y337" s="950"/>
      <c r="Z337" s="950"/>
      <c r="AA337" s="950"/>
      <c r="AB337" s="950"/>
      <c r="AC337" s="950"/>
      <c r="AD337" s="950"/>
    </row>
    <row r="338" spans="1:30" s="857" customFormat="1" ht="19.5" customHeight="1">
      <c r="A338" s="683">
        <v>330</v>
      </c>
      <c r="B338" s="159"/>
      <c r="C338" s="164">
        <v>25</v>
      </c>
      <c r="D338" s="170" t="s">
        <v>374</v>
      </c>
      <c r="E338" s="1181"/>
      <c r="F338" s="129"/>
      <c r="G338" s="129"/>
      <c r="H338" s="129">
        <v>1811</v>
      </c>
      <c r="I338" s="1180">
        <f t="shared" si="79"/>
        <v>0</v>
      </c>
      <c r="J338" s="28"/>
      <c r="K338" s="28"/>
      <c r="L338" s="28"/>
      <c r="M338" s="28"/>
      <c r="N338" s="28"/>
      <c r="O338" s="28"/>
      <c r="P338" s="28"/>
      <c r="Q338" s="439"/>
      <c r="R338" s="950"/>
      <c r="S338" s="950"/>
      <c r="T338" s="950"/>
      <c r="U338" s="950"/>
      <c r="V338" s="950"/>
      <c r="W338" s="950"/>
      <c r="X338" s="950"/>
      <c r="Y338" s="950"/>
      <c r="Z338" s="950"/>
      <c r="AA338" s="950"/>
      <c r="AB338" s="950"/>
      <c r="AC338" s="950"/>
      <c r="AD338" s="950"/>
    </row>
    <row r="339" spans="1:30" s="857" customFormat="1" ht="28.5">
      <c r="A339" s="683">
        <v>331</v>
      </c>
      <c r="B339" s="159"/>
      <c r="C339" s="157">
        <v>26</v>
      </c>
      <c r="D339" s="1419" t="s">
        <v>459</v>
      </c>
      <c r="E339" s="1181"/>
      <c r="F339" s="129"/>
      <c r="G339" s="129"/>
      <c r="H339" s="129">
        <v>3150</v>
      </c>
      <c r="I339" s="1180">
        <f t="shared" si="79"/>
        <v>0</v>
      </c>
      <c r="J339" s="28"/>
      <c r="K339" s="28"/>
      <c r="L339" s="28"/>
      <c r="M339" s="28"/>
      <c r="N339" s="28"/>
      <c r="O339" s="28"/>
      <c r="P339" s="28"/>
      <c r="Q339" s="439"/>
      <c r="R339" s="950"/>
      <c r="S339" s="950"/>
      <c r="T339" s="950"/>
      <c r="U339" s="950"/>
      <c r="V339" s="950"/>
      <c r="W339" s="950"/>
      <c r="X339" s="950"/>
      <c r="Y339" s="950"/>
      <c r="Z339" s="950"/>
      <c r="AA339" s="950"/>
      <c r="AB339" s="950"/>
      <c r="AC339" s="950"/>
      <c r="AD339" s="950"/>
    </row>
    <row r="340" spans="1:30" s="869" customFormat="1" ht="21.75" customHeight="1">
      <c r="A340" s="683">
        <v>332</v>
      </c>
      <c r="B340" s="1182"/>
      <c r="C340" s="1183"/>
      <c r="D340" s="1418" t="s">
        <v>257</v>
      </c>
      <c r="E340" s="1170"/>
      <c r="F340" s="407">
        <f>SUM(F279:F338)</f>
        <v>1335184</v>
      </c>
      <c r="G340" s="407">
        <f>SUM(G279:G338)</f>
        <v>1386577</v>
      </c>
      <c r="H340" s="407">
        <f>SUM(H279:H339)</f>
        <v>1337035</v>
      </c>
      <c r="I340" s="1171"/>
      <c r="J340" s="408"/>
      <c r="K340" s="408"/>
      <c r="L340" s="408"/>
      <c r="M340" s="408"/>
      <c r="N340" s="408"/>
      <c r="O340" s="408"/>
      <c r="P340" s="408"/>
      <c r="Q340" s="1172"/>
      <c r="R340" s="1120"/>
      <c r="S340" s="1120"/>
      <c r="T340" s="1120"/>
      <c r="U340" s="1120"/>
      <c r="V340" s="1120"/>
      <c r="W340" s="1120"/>
      <c r="X340" s="1120"/>
      <c r="Y340" s="1120"/>
      <c r="Z340" s="1120"/>
      <c r="AA340" s="1120"/>
      <c r="AB340" s="1120"/>
      <c r="AC340" s="1120"/>
      <c r="AD340" s="1120"/>
    </row>
    <row r="341" spans="1:30" s="857" customFormat="1" ht="15">
      <c r="A341" s="683">
        <v>333</v>
      </c>
      <c r="B341" s="159"/>
      <c r="C341" s="151"/>
      <c r="D341" s="160" t="s">
        <v>603</v>
      </c>
      <c r="E341" s="1143"/>
      <c r="F341" s="29"/>
      <c r="G341" s="29"/>
      <c r="H341" s="29"/>
      <c r="I341" s="397">
        <f>SUM(J341:Q341)</f>
        <v>1366932</v>
      </c>
      <c r="J341" s="28">
        <f aca="true" t="shared" si="80" ref="J341:Q341">SUM(J325:J339,J295,J290,J285,J280)</f>
        <v>865910</v>
      </c>
      <c r="K341" s="28">
        <f t="shared" si="80"/>
        <v>243856</v>
      </c>
      <c r="L341" s="28">
        <f t="shared" si="80"/>
        <v>231416</v>
      </c>
      <c r="M341" s="28">
        <f t="shared" si="80"/>
        <v>0</v>
      </c>
      <c r="N341" s="28">
        <f t="shared" si="80"/>
        <v>0</v>
      </c>
      <c r="O341" s="28">
        <f t="shared" si="80"/>
        <v>25750</v>
      </c>
      <c r="P341" s="28">
        <f t="shared" si="80"/>
        <v>0</v>
      </c>
      <c r="Q341" s="439">
        <f t="shared" si="80"/>
        <v>0</v>
      </c>
      <c r="R341" s="950"/>
      <c r="S341" s="950"/>
      <c r="T341" s="950"/>
      <c r="U341" s="950"/>
      <c r="V341" s="950"/>
      <c r="W341" s="950"/>
      <c r="X341" s="950"/>
      <c r="Y341" s="950"/>
      <c r="Z341" s="950"/>
      <c r="AA341" s="950"/>
      <c r="AB341" s="950"/>
      <c r="AC341" s="950"/>
      <c r="AD341" s="950"/>
    </row>
    <row r="342" spans="1:30" s="857" customFormat="1" ht="15">
      <c r="A342" s="683">
        <v>334</v>
      </c>
      <c r="B342" s="159"/>
      <c r="C342" s="151"/>
      <c r="D342" s="160" t="s">
        <v>1109</v>
      </c>
      <c r="E342" s="1143"/>
      <c r="F342" s="29"/>
      <c r="G342" s="29"/>
      <c r="H342" s="29"/>
      <c r="I342" s="397">
        <f>SUM(J342:Q342)</f>
        <v>1485520</v>
      </c>
      <c r="J342" s="28">
        <f>SUM(J300,J296,J291,J286,J281)+J304+J308+J312+J316</f>
        <v>888703</v>
      </c>
      <c r="K342" s="28">
        <f>SUM(K300,K296,K291,K286,K281)+K304+K308+K312+K316</f>
        <v>250690</v>
      </c>
      <c r="L342" s="28">
        <f aca="true" t="shared" si="81" ref="L342:Q342">SUM(L300,L296,L291,L286,L281)+L304</f>
        <v>302134</v>
      </c>
      <c r="M342" s="28">
        <f t="shared" si="81"/>
        <v>0</v>
      </c>
      <c r="N342" s="28">
        <f t="shared" si="81"/>
        <v>0</v>
      </c>
      <c r="O342" s="28">
        <f t="shared" si="81"/>
        <v>43993</v>
      </c>
      <c r="P342" s="28">
        <f t="shared" si="81"/>
        <v>0</v>
      </c>
      <c r="Q342" s="439">
        <f t="shared" si="81"/>
        <v>0</v>
      </c>
      <c r="R342" s="950"/>
      <c r="S342" s="950"/>
      <c r="T342" s="950"/>
      <c r="U342" s="950"/>
      <c r="V342" s="950"/>
      <c r="W342" s="950"/>
      <c r="X342" s="950"/>
      <c r="Y342" s="950"/>
      <c r="Z342" s="950"/>
      <c r="AA342" s="950"/>
      <c r="AB342" s="950"/>
      <c r="AC342" s="950"/>
      <c r="AD342" s="950"/>
    </row>
    <row r="343" spans="1:30" s="858" customFormat="1" ht="15">
      <c r="A343" s="683">
        <v>335</v>
      </c>
      <c r="B343" s="375"/>
      <c r="C343" s="376"/>
      <c r="D343" s="677" t="s">
        <v>604</v>
      </c>
      <c r="E343" s="1126"/>
      <c r="F343" s="30"/>
      <c r="G343" s="30"/>
      <c r="H343" s="30"/>
      <c r="I343" s="395">
        <f>SUM(J343:Q343)</f>
        <v>14942</v>
      </c>
      <c r="J343" s="396">
        <f>SUM(J282,J287,J292,J297)+J301+J305+J309+J313+J317+J320+J323</f>
        <v>11765</v>
      </c>
      <c r="K343" s="396">
        <f aca="true" t="shared" si="82" ref="K343:Q343">SUM(K282,K287,K292,K297)+K301+K305+K309+K313+K317+K320+K323</f>
        <v>3177</v>
      </c>
      <c r="L343" s="396">
        <f t="shared" si="82"/>
        <v>0</v>
      </c>
      <c r="M343" s="396">
        <f t="shared" si="82"/>
        <v>0</v>
      </c>
      <c r="N343" s="396">
        <f t="shared" si="82"/>
        <v>0</v>
      </c>
      <c r="O343" s="396">
        <f t="shared" si="82"/>
        <v>0</v>
      </c>
      <c r="P343" s="396">
        <f t="shared" si="82"/>
        <v>0</v>
      </c>
      <c r="Q343" s="1104">
        <f t="shared" si="82"/>
        <v>0</v>
      </c>
      <c r="R343" s="983"/>
      <c r="S343" s="983"/>
      <c r="T343" s="983"/>
      <c r="U343" s="983"/>
      <c r="V343" s="983"/>
      <c r="W343" s="983"/>
      <c r="X343" s="983"/>
      <c r="Y343" s="983"/>
      <c r="Z343" s="983"/>
      <c r="AA343" s="983"/>
      <c r="AB343" s="983"/>
      <c r="AC343" s="983"/>
      <c r="AD343" s="983"/>
    </row>
    <row r="344" spans="1:30" s="887" customFormat="1" ht="19.5" customHeight="1" thickBot="1">
      <c r="A344" s="683">
        <v>336</v>
      </c>
      <c r="B344" s="418"/>
      <c r="C344" s="1491"/>
      <c r="D344" s="415" t="s">
        <v>1192</v>
      </c>
      <c r="E344" s="1177"/>
      <c r="F344" s="416"/>
      <c r="G344" s="416"/>
      <c r="H344" s="416"/>
      <c r="I344" s="1360">
        <f>SUM(J344:Q344)</f>
        <v>1500462</v>
      </c>
      <c r="J344" s="1178">
        <f>SUM(J342:J343)</f>
        <v>900468</v>
      </c>
      <c r="K344" s="1178">
        <f>SUM(K342:K343)</f>
        <v>253867</v>
      </c>
      <c r="L344" s="1178">
        <f aca="true" t="shared" si="83" ref="L344:Q344">SUM(L342:L343)</f>
        <v>302134</v>
      </c>
      <c r="M344" s="1178">
        <f t="shared" si="83"/>
        <v>0</v>
      </c>
      <c r="N344" s="1178">
        <f t="shared" si="83"/>
        <v>0</v>
      </c>
      <c r="O344" s="1178">
        <f t="shared" si="83"/>
        <v>43993</v>
      </c>
      <c r="P344" s="1178">
        <f t="shared" si="83"/>
        <v>0</v>
      </c>
      <c r="Q344" s="1179">
        <f t="shared" si="83"/>
        <v>0</v>
      </c>
      <c r="R344" s="1118"/>
      <c r="S344" s="1118"/>
      <c r="T344" s="1118"/>
      <c r="U344" s="1118"/>
      <c r="V344" s="1118"/>
      <c r="W344" s="1118"/>
      <c r="X344" s="1118"/>
      <c r="Y344" s="1118"/>
      <c r="Z344" s="1118"/>
      <c r="AA344" s="1118"/>
      <c r="AB344" s="1118"/>
      <c r="AC344" s="1118"/>
      <c r="AD344" s="1118"/>
    </row>
    <row r="345" spans="1:30" s="869" customFormat="1" ht="21.75" customHeight="1">
      <c r="A345" s="683">
        <v>337</v>
      </c>
      <c r="B345" s="1184"/>
      <c r="C345" s="421"/>
      <c r="D345" s="679" t="s">
        <v>16</v>
      </c>
      <c r="E345" s="422"/>
      <c r="F345" s="423">
        <f>SUM(F273,F340)</f>
        <v>6668003</v>
      </c>
      <c r="G345" s="423">
        <f>SUM(G273,G340)</f>
        <v>6418114</v>
      </c>
      <c r="H345" s="423">
        <f>SUM(H273,H340)</f>
        <v>6597582</v>
      </c>
      <c r="I345" s="1124"/>
      <c r="J345" s="866"/>
      <c r="K345" s="866"/>
      <c r="L345" s="866"/>
      <c r="M345" s="866"/>
      <c r="N345" s="866"/>
      <c r="O345" s="866"/>
      <c r="P345" s="866"/>
      <c r="Q345" s="868"/>
      <c r="R345" s="1120"/>
      <c r="S345" s="1120"/>
      <c r="T345" s="1120"/>
      <c r="U345" s="1120"/>
      <c r="V345" s="1120"/>
      <c r="W345" s="1120"/>
      <c r="X345" s="1120"/>
      <c r="Y345" s="1120"/>
      <c r="Z345" s="1120"/>
      <c r="AA345" s="1120"/>
      <c r="AB345" s="1120"/>
      <c r="AC345" s="1120"/>
      <c r="AD345" s="1120"/>
    </row>
    <row r="346" spans="1:30" s="857" customFormat="1" ht="18" customHeight="1">
      <c r="A346" s="683">
        <v>338</v>
      </c>
      <c r="B346" s="159"/>
      <c r="C346" s="167"/>
      <c r="D346" s="160" t="s">
        <v>603</v>
      </c>
      <c r="E346" s="1143"/>
      <c r="F346" s="29"/>
      <c r="G346" s="29"/>
      <c r="H346" s="29"/>
      <c r="I346" s="1125">
        <f>SUM(J346:Q346)</f>
        <v>6293324</v>
      </c>
      <c r="J346" s="128">
        <f aca="true" t="shared" si="84" ref="J346:Q346">SUM(J274,J341)</f>
        <v>3210452</v>
      </c>
      <c r="K346" s="128">
        <f t="shared" si="84"/>
        <v>909502</v>
      </c>
      <c r="L346" s="128">
        <f t="shared" si="84"/>
        <v>2115109</v>
      </c>
      <c r="M346" s="128">
        <f t="shared" si="84"/>
        <v>0</v>
      </c>
      <c r="N346" s="128">
        <f t="shared" si="84"/>
        <v>1667</v>
      </c>
      <c r="O346" s="128">
        <f t="shared" si="84"/>
        <v>56594</v>
      </c>
      <c r="P346" s="128">
        <f t="shared" si="84"/>
        <v>0</v>
      </c>
      <c r="Q346" s="824">
        <f t="shared" si="84"/>
        <v>0</v>
      </c>
      <c r="R346" s="950"/>
      <c r="S346" s="950"/>
      <c r="T346" s="950"/>
      <c r="U346" s="950"/>
      <c r="V346" s="950"/>
      <c r="W346" s="950"/>
      <c r="X346" s="950"/>
      <c r="Y346" s="950"/>
      <c r="Z346" s="950"/>
      <c r="AA346" s="950"/>
      <c r="AB346" s="950"/>
      <c r="AC346" s="950"/>
      <c r="AD346" s="950"/>
    </row>
    <row r="347" spans="1:30" s="857" customFormat="1" ht="15">
      <c r="A347" s="683">
        <v>339</v>
      </c>
      <c r="B347" s="159"/>
      <c r="C347" s="167"/>
      <c r="D347" s="160" t="s">
        <v>1109</v>
      </c>
      <c r="E347" s="1143"/>
      <c r="F347" s="29"/>
      <c r="G347" s="29"/>
      <c r="H347" s="29"/>
      <c r="I347" s="1125">
        <f>SUM(J347:Q347)</f>
        <v>6991302</v>
      </c>
      <c r="J347" s="128">
        <f aca="true" t="shared" si="85" ref="J347:Q347">SUM(J342+J275)</f>
        <v>3446954</v>
      </c>
      <c r="K347" s="128">
        <f t="shared" si="85"/>
        <v>975350</v>
      </c>
      <c r="L347" s="128">
        <f t="shared" si="85"/>
        <v>2389595</v>
      </c>
      <c r="M347" s="128">
        <f t="shared" si="85"/>
        <v>0</v>
      </c>
      <c r="N347" s="128">
        <f t="shared" si="85"/>
        <v>21402</v>
      </c>
      <c r="O347" s="128">
        <f t="shared" si="85"/>
        <v>155954</v>
      </c>
      <c r="P347" s="128">
        <f t="shared" si="85"/>
        <v>2047</v>
      </c>
      <c r="Q347" s="824">
        <f t="shared" si="85"/>
        <v>0</v>
      </c>
      <c r="R347" s="950"/>
      <c r="S347" s="950"/>
      <c r="T347" s="950"/>
      <c r="U347" s="950"/>
      <c r="V347" s="950"/>
      <c r="W347" s="950"/>
      <c r="X347" s="950"/>
      <c r="Y347" s="950"/>
      <c r="Z347" s="950"/>
      <c r="AA347" s="950"/>
      <c r="AB347" s="950"/>
      <c r="AC347" s="950"/>
      <c r="AD347" s="950"/>
    </row>
    <row r="348" spans="1:30" s="858" customFormat="1" ht="15">
      <c r="A348" s="683">
        <v>340</v>
      </c>
      <c r="B348" s="375"/>
      <c r="C348" s="417"/>
      <c r="D348" s="677" t="s">
        <v>604</v>
      </c>
      <c r="E348" s="1126"/>
      <c r="F348" s="30"/>
      <c r="G348" s="30"/>
      <c r="H348" s="30"/>
      <c r="I348" s="395">
        <f>SUM(J348:Q348)</f>
        <v>90512</v>
      </c>
      <c r="J348" s="396">
        <f aca="true" t="shared" si="86" ref="J348:Q348">SUM(J343,J276)</f>
        <v>72326</v>
      </c>
      <c r="K348" s="396">
        <f t="shared" si="86"/>
        <v>24826</v>
      </c>
      <c r="L348" s="396">
        <f t="shared" si="86"/>
        <v>-29591</v>
      </c>
      <c r="M348" s="396">
        <f t="shared" si="86"/>
        <v>0</v>
      </c>
      <c r="N348" s="396">
        <f t="shared" si="86"/>
        <v>3154</v>
      </c>
      <c r="O348" s="396">
        <f t="shared" si="86"/>
        <v>19797</v>
      </c>
      <c r="P348" s="396">
        <f t="shared" si="86"/>
        <v>0</v>
      </c>
      <c r="Q348" s="1104">
        <f t="shared" si="86"/>
        <v>0</v>
      </c>
      <c r="R348" s="983"/>
      <c r="S348" s="983"/>
      <c r="T348" s="983"/>
      <c r="U348" s="983"/>
      <c r="V348" s="983"/>
      <c r="W348" s="983"/>
      <c r="X348" s="983"/>
      <c r="Y348" s="983"/>
      <c r="Z348" s="983"/>
      <c r="AA348" s="983"/>
      <c r="AB348" s="983"/>
      <c r="AC348" s="983"/>
      <c r="AD348" s="983"/>
    </row>
    <row r="349" spans="1:30" s="887" customFormat="1" ht="19.5" customHeight="1" thickBot="1">
      <c r="A349" s="683">
        <v>341</v>
      </c>
      <c r="B349" s="418"/>
      <c r="C349" s="419"/>
      <c r="D349" s="415" t="s">
        <v>1192</v>
      </c>
      <c r="E349" s="1177"/>
      <c r="F349" s="416"/>
      <c r="G349" s="416"/>
      <c r="H349" s="416"/>
      <c r="I349" s="1338">
        <f>SUM(J349:Q349)</f>
        <v>7081814</v>
      </c>
      <c r="J349" s="1178">
        <f>SUM(J347:J348)</f>
        <v>3519280</v>
      </c>
      <c r="K349" s="1178">
        <f aca="true" t="shared" si="87" ref="K349:Q349">SUM(K347:K348)</f>
        <v>1000176</v>
      </c>
      <c r="L349" s="1178">
        <f t="shared" si="87"/>
        <v>2360004</v>
      </c>
      <c r="M349" s="1178">
        <f t="shared" si="87"/>
        <v>0</v>
      </c>
      <c r="N349" s="1178">
        <f t="shared" si="87"/>
        <v>24556</v>
      </c>
      <c r="O349" s="1178">
        <f t="shared" si="87"/>
        <v>175751</v>
      </c>
      <c r="P349" s="1178">
        <f t="shared" si="87"/>
        <v>2047</v>
      </c>
      <c r="Q349" s="1179">
        <f t="shared" si="87"/>
        <v>0</v>
      </c>
      <c r="R349" s="1118"/>
      <c r="S349" s="1118"/>
      <c r="T349" s="1118"/>
      <c r="U349" s="1118"/>
      <c r="V349" s="1118"/>
      <c r="W349" s="1118"/>
      <c r="X349" s="1118"/>
      <c r="Y349" s="1118"/>
      <c r="Z349" s="1118"/>
      <c r="AA349" s="1118"/>
      <c r="AB349" s="1118"/>
      <c r="AC349" s="1118"/>
      <c r="AD349" s="1118"/>
    </row>
    <row r="350" spans="1:30" s="884" customFormat="1" ht="22.5" customHeight="1">
      <c r="A350" s="683">
        <v>342</v>
      </c>
      <c r="B350" s="1546" t="s">
        <v>258</v>
      </c>
      <c r="C350" s="1547"/>
      <c r="D350" s="1547"/>
      <c r="E350" s="1185"/>
      <c r="F350" s="130"/>
      <c r="G350" s="130"/>
      <c r="H350" s="130"/>
      <c r="I350" s="1186"/>
      <c r="J350" s="1187"/>
      <c r="K350" s="1187"/>
      <c r="L350" s="1187"/>
      <c r="M350" s="1187"/>
      <c r="N350" s="1187"/>
      <c r="O350" s="1187"/>
      <c r="P350" s="1187"/>
      <c r="Q350" s="1188"/>
      <c r="R350" s="1129"/>
      <c r="S350" s="1129"/>
      <c r="T350" s="1129"/>
      <c r="U350" s="1129"/>
      <c r="V350" s="1129"/>
      <c r="W350" s="1129"/>
      <c r="X350" s="1129"/>
      <c r="Y350" s="1129"/>
      <c r="Z350" s="1129"/>
      <c r="AA350" s="1129"/>
      <c r="AB350" s="1129"/>
      <c r="AC350" s="1129"/>
      <c r="AD350" s="1129"/>
    </row>
    <row r="351" spans="1:30" s="859" customFormat="1" ht="18" customHeight="1">
      <c r="A351" s="683">
        <v>343</v>
      </c>
      <c r="B351" s="1548" t="s">
        <v>259</v>
      </c>
      <c r="C351" s="1549"/>
      <c r="D351" s="1549"/>
      <c r="E351" s="1549"/>
      <c r="F351" s="129">
        <f>SUM(F156:F223,F151,F116,F266)</f>
        <v>4440653</v>
      </c>
      <c r="G351" s="129">
        <f>SUM(G156:G223,G151,G116,G266)</f>
        <v>4216828</v>
      </c>
      <c r="H351" s="129">
        <f>SUM(H156:H223,H151,H116,H266)</f>
        <v>4470534</v>
      </c>
      <c r="I351" s="1180"/>
      <c r="Q351" s="918"/>
      <c r="R351" s="128"/>
      <c r="S351" s="28"/>
      <c r="T351" s="28"/>
      <c r="U351" s="28"/>
      <c r="V351" s="28"/>
      <c r="W351" s="28"/>
      <c r="X351" s="28"/>
      <c r="Y351" s="28"/>
      <c r="Z351" s="28"/>
      <c r="AA351" s="28"/>
      <c r="AB351" s="28"/>
      <c r="AC351" s="28"/>
      <c r="AD351" s="28"/>
    </row>
    <row r="352" spans="1:30" s="879" customFormat="1" ht="15" customHeight="1">
      <c r="A352" s="683">
        <v>344</v>
      </c>
      <c r="B352" s="984"/>
      <c r="C352" s="985"/>
      <c r="D352" s="160" t="s">
        <v>603</v>
      </c>
      <c r="E352" s="985"/>
      <c r="F352" s="433"/>
      <c r="G352" s="433"/>
      <c r="H352" s="433"/>
      <c r="I352" s="1189">
        <f>SUM(J352:Q352)</f>
        <v>4133579</v>
      </c>
      <c r="J352" s="28">
        <f aca="true" t="shared" si="88" ref="J352:Q352">SUM(J117,J152,J157,J163,J168,J173,J178,J185,J190,J195,J202,J207,J212,J219,J224,J267)</f>
        <v>2019804</v>
      </c>
      <c r="K352" s="28">
        <f t="shared" si="88"/>
        <v>578479</v>
      </c>
      <c r="L352" s="28">
        <f t="shared" si="88"/>
        <v>1502785</v>
      </c>
      <c r="M352" s="28">
        <f t="shared" si="88"/>
        <v>0</v>
      </c>
      <c r="N352" s="28">
        <f t="shared" si="88"/>
        <v>1667</v>
      </c>
      <c r="O352" s="28">
        <f t="shared" si="88"/>
        <v>30844</v>
      </c>
      <c r="P352" s="28">
        <f t="shared" si="88"/>
        <v>0</v>
      </c>
      <c r="Q352" s="439">
        <f t="shared" si="88"/>
        <v>0</v>
      </c>
      <c r="R352" s="1144"/>
      <c r="S352" s="396"/>
      <c r="T352" s="396"/>
      <c r="U352" s="396"/>
      <c r="V352" s="396"/>
      <c r="W352" s="396"/>
      <c r="X352" s="396"/>
      <c r="Y352" s="396"/>
      <c r="Z352" s="396"/>
      <c r="AA352" s="396"/>
      <c r="AB352" s="396"/>
      <c r="AC352" s="396"/>
      <c r="AD352" s="396"/>
    </row>
    <row r="353" spans="1:30" s="879" customFormat="1" ht="15" customHeight="1">
      <c r="A353" s="683">
        <v>345</v>
      </c>
      <c r="B353" s="984"/>
      <c r="C353" s="985"/>
      <c r="D353" s="160" t="s">
        <v>1109</v>
      </c>
      <c r="E353" s="985"/>
      <c r="F353" s="433"/>
      <c r="G353" s="433"/>
      <c r="H353" s="433"/>
      <c r="I353" s="1189">
        <f>SUM(J353:Q353)</f>
        <v>4659222</v>
      </c>
      <c r="J353" s="28">
        <f aca="true" t="shared" si="89" ref="J353:Q353">SUM(J118+J153+J158+J164+J169+J174+J179+J186+J191+J196+J203+J208+J213+J220+J225+J268)</f>
        <v>2225543</v>
      </c>
      <c r="K353" s="28">
        <f t="shared" si="89"/>
        <v>635155</v>
      </c>
      <c r="L353" s="28">
        <f t="shared" si="89"/>
        <v>1673606</v>
      </c>
      <c r="M353" s="28">
        <f t="shared" si="89"/>
        <v>0</v>
      </c>
      <c r="N353" s="28">
        <f t="shared" si="89"/>
        <v>20578</v>
      </c>
      <c r="O353" s="28">
        <f t="shared" si="89"/>
        <v>103100</v>
      </c>
      <c r="P353" s="28">
        <f t="shared" si="89"/>
        <v>1240</v>
      </c>
      <c r="Q353" s="439">
        <f t="shared" si="89"/>
        <v>0</v>
      </c>
      <c r="R353" s="1144"/>
      <c r="S353" s="396"/>
      <c r="T353" s="396"/>
      <c r="U353" s="396"/>
      <c r="V353" s="396"/>
      <c r="W353" s="396"/>
      <c r="X353" s="396"/>
      <c r="Y353" s="396"/>
      <c r="Z353" s="396"/>
      <c r="AA353" s="396"/>
      <c r="AB353" s="396"/>
      <c r="AC353" s="396"/>
      <c r="AD353" s="396"/>
    </row>
    <row r="354" spans="1:30" s="879" customFormat="1" ht="15" customHeight="1">
      <c r="A354" s="683">
        <v>346</v>
      </c>
      <c r="B354" s="984"/>
      <c r="C354" s="985"/>
      <c r="D354" s="377" t="s">
        <v>604</v>
      </c>
      <c r="E354" s="985"/>
      <c r="F354" s="433"/>
      <c r="G354" s="433"/>
      <c r="H354" s="433"/>
      <c r="I354" s="1190">
        <f aca="true" t="shared" si="90" ref="I354:I367">SUM(J354:Q354)</f>
        <v>73729</v>
      </c>
      <c r="J354" s="396">
        <f>SUM(J119,J154,J159:J160,J165,J170,J175,J180:J180,J187,J192,J197:J199,J204,J209,J214:J215,J221,J226)+J269+J270+J181+J182+J216+J271</f>
        <v>57064</v>
      </c>
      <c r="K354" s="396">
        <f aca="true" t="shared" si="91" ref="K354:Q354">SUM(K119,K154,K159:K160,K165,K170,K175,K180:K180,K187,K192,K197:K199,K204,K209,K214:K215,K221,K226)+K269+K270+K181+K182+K216+K271</f>
        <v>18805</v>
      </c>
      <c r="L354" s="396">
        <f t="shared" si="91"/>
        <v>-13993</v>
      </c>
      <c r="M354" s="396">
        <f t="shared" si="91"/>
        <v>0</v>
      </c>
      <c r="N354" s="396">
        <f t="shared" si="91"/>
        <v>3154</v>
      </c>
      <c r="O354" s="396">
        <f t="shared" si="91"/>
        <v>8699</v>
      </c>
      <c r="P354" s="396">
        <f t="shared" si="91"/>
        <v>0</v>
      </c>
      <c r="Q354" s="1104">
        <f t="shared" si="91"/>
        <v>0</v>
      </c>
      <c r="R354" s="1144"/>
      <c r="S354" s="396"/>
      <c r="T354" s="396"/>
      <c r="U354" s="396"/>
      <c r="V354" s="396"/>
      <c r="W354" s="396"/>
      <c r="X354" s="396"/>
      <c r="Y354" s="396"/>
      <c r="Z354" s="396"/>
      <c r="AA354" s="396"/>
      <c r="AB354" s="396"/>
      <c r="AC354" s="396"/>
      <c r="AD354" s="396"/>
    </row>
    <row r="355" spans="1:30" s="879" customFormat="1" ht="18" customHeight="1">
      <c r="A355" s="683">
        <v>347</v>
      </c>
      <c r="B355" s="984"/>
      <c r="C355" s="985"/>
      <c r="D355" s="168" t="s">
        <v>1192</v>
      </c>
      <c r="E355" s="985"/>
      <c r="F355" s="433"/>
      <c r="G355" s="433"/>
      <c r="H355" s="433"/>
      <c r="I355" s="1180">
        <f t="shared" si="90"/>
        <v>4732951</v>
      </c>
      <c r="J355" s="1129">
        <f>SUM(J353:J354)</f>
        <v>2282607</v>
      </c>
      <c r="K355" s="1129">
        <f aca="true" t="shared" si="92" ref="K355:Q355">SUM(K353:K354)</f>
        <v>653960</v>
      </c>
      <c r="L355" s="1129">
        <f t="shared" si="92"/>
        <v>1659613</v>
      </c>
      <c r="M355" s="1129">
        <f t="shared" si="92"/>
        <v>0</v>
      </c>
      <c r="N355" s="1129">
        <f t="shared" si="92"/>
        <v>23732</v>
      </c>
      <c r="O355" s="1129">
        <f t="shared" si="92"/>
        <v>111799</v>
      </c>
      <c r="P355" s="1129">
        <f t="shared" si="92"/>
        <v>1240</v>
      </c>
      <c r="Q355" s="1130">
        <f t="shared" si="92"/>
        <v>0</v>
      </c>
      <c r="R355" s="1144"/>
      <c r="S355" s="396"/>
      <c r="T355" s="396"/>
      <c r="U355" s="396"/>
      <c r="V355" s="396"/>
      <c r="W355" s="396"/>
      <c r="X355" s="396"/>
      <c r="Y355" s="396"/>
      <c r="Z355" s="396"/>
      <c r="AA355" s="396"/>
      <c r="AB355" s="396"/>
      <c r="AC355" s="396"/>
      <c r="AD355" s="396"/>
    </row>
    <row r="356" spans="1:30" s="859" customFormat="1" ht="22.5" customHeight="1">
      <c r="A356" s="683">
        <v>348</v>
      </c>
      <c r="B356" s="1548" t="s">
        <v>258</v>
      </c>
      <c r="C356" s="1549"/>
      <c r="D356" s="1549"/>
      <c r="E356" s="1191"/>
      <c r="F356" s="129"/>
      <c r="G356" s="129"/>
      <c r="H356" s="129"/>
      <c r="I356" s="1190"/>
      <c r="J356" s="28"/>
      <c r="K356" s="28"/>
      <c r="L356" s="28"/>
      <c r="M356" s="28"/>
      <c r="N356" s="28"/>
      <c r="O356" s="28"/>
      <c r="P356" s="28"/>
      <c r="Q356" s="439"/>
      <c r="R356" s="128"/>
      <c r="S356" s="28"/>
      <c r="T356" s="28"/>
      <c r="U356" s="28"/>
      <c r="V356" s="28"/>
      <c r="W356" s="28"/>
      <c r="X356" s="28"/>
      <c r="Y356" s="28"/>
      <c r="Z356" s="28"/>
      <c r="AA356" s="28"/>
      <c r="AB356" s="28"/>
      <c r="AC356" s="28"/>
      <c r="AD356" s="28"/>
    </row>
    <row r="357" spans="1:30" s="859" customFormat="1" ht="18" customHeight="1">
      <c r="A357" s="683">
        <v>349</v>
      </c>
      <c r="B357" s="1548" t="s">
        <v>260</v>
      </c>
      <c r="C357" s="1549"/>
      <c r="D357" s="1549"/>
      <c r="E357" s="1549"/>
      <c r="F357" s="129">
        <f>SUM(F228:F256)</f>
        <v>892166</v>
      </c>
      <c r="G357" s="129">
        <f>SUM(G228:G256)</f>
        <v>814709</v>
      </c>
      <c r="H357" s="129">
        <f>SUM(H228:H256)</f>
        <v>790013</v>
      </c>
      <c r="I357" s="1190"/>
      <c r="J357" s="28"/>
      <c r="K357" s="28"/>
      <c r="L357" s="28"/>
      <c r="M357" s="28"/>
      <c r="N357" s="28"/>
      <c r="O357" s="28"/>
      <c r="P357" s="28"/>
      <c r="Q357" s="439"/>
      <c r="R357" s="128"/>
      <c r="S357" s="28"/>
      <c r="T357" s="28"/>
      <c r="U357" s="28"/>
      <c r="V357" s="28"/>
      <c r="W357" s="28"/>
      <c r="X357" s="28"/>
      <c r="Y357" s="28"/>
      <c r="Z357" s="28"/>
      <c r="AA357" s="28"/>
      <c r="AB357" s="28"/>
      <c r="AC357" s="28"/>
      <c r="AD357" s="28"/>
    </row>
    <row r="358" spans="1:30" s="879" customFormat="1" ht="15" customHeight="1">
      <c r="A358" s="683">
        <v>350</v>
      </c>
      <c r="B358" s="984"/>
      <c r="C358" s="985"/>
      <c r="D358" s="160" t="s">
        <v>603</v>
      </c>
      <c r="E358" s="985"/>
      <c r="F358" s="433"/>
      <c r="G358" s="433"/>
      <c r="H358" s="433"/>
      <c r="I358" s="1189">
        <f t="shared" si="90"/>
        <v>792813</v>
      </c>
      <c r="J358" s="28">
        <f aca="true" t="shared" si="93" ref="J358:Q358">SUM(J229,J235,J240,J245,J250,J257)</f>
        <v>324738</v>
      </c>
      <c r="K358" s="28">
        <f t="shared" si="93"/>
        <v>87167</v>
      </c>
      <c r="L358" s="28">
        <f t="shared" si="93"/>
        <v>380908</v>
      </c>
      <c r="M358" s="28">
        <f t="shared" si="93"/>
        <v>0</v>
      </c>
      <c r="N358" s="28">
        <f t="shared" si="93"/>
        <v>0</v>
      </c>
      <c r="O358" s="28">
        <f t="shared" si="93"/>
        <v>0</v>
      </c>
      <c r="P358" s="28">
        <f t="shared" si="93"/>
        <v>0</v>
      </c>
      <c r="Q358" s="439">
        <f t="shared" si="93"/>
        <v>0</v>
      </c>
      <c r="R358" s="1144"/>
      <c r="S358" s="396"/>
      <c r="T358" s="396"/>
      <c r="U358" s="396"/>
      <c r="V358" s="396"/>
      <c r="W358" s="396"/>
      <c r="X358" s="396"/>
      <c r="Y358" s="396"/>
      <c r="Z358" s="396"/>
      <c r="AA358" s="396"/>
      <c r="AB358" s="396"/>
      <c r="AC358" s="396"/>
      <c r="AD358" s="396"/>
    </row>
    <row r="359" spans="1:30" s="879" customFormat="1" ht="15" customHeight="1">
      <c r="A359" s="683">
        <v>351</v>
      </c>
      <c r="B359" s="984"/>
      <c r="C359" s="985"/>
      <c r="D359" s="160" t="s">
        <v>1109</v>
      </c>
      <c r="E359" s="985"/>
      <c r="F359" s="433"/>
      <c r="G359" s="433"/>
      <c r="H359" s="433"/>
      <c r="I359" s="1189">
        <f t="shared" si="90"/>
        <v>846560</v>
      </c>
      <c r="J359" s="28">
        <f aca="true" t="shared" si="94" ref="J359:Q359">SUM(J230+J236+J241+J246+J251+J258)</f>
        <v>332708</v>
      </c>
      <c r="K359" s="28">
        <f t="shared" si="94"/>
        <v>89505</v>
      </c>
      <c r="L359" s="28">
        <f t="shared" si="94"/>
        <v>413855</v>
      </c>
      <c r="M359" s="28">
        <f t="shared" si="94"/>
        <v>0</v>
      </c>
      <c r="N359" s="28">
        <f t="shared" si="94"/>
        <v>824</v>
      </c>
      <c r="O359" s="28">
        <f t="shared" si="94"/>
        <v>8861</v>
      </c>
      <c r="P359" s="28">
        <f t="shared" si="94"/>
        <v>807</v>
      </c>
      <c r="Q359" s="439">
        <f t="shared" si="94"/>
        <v>0</v>
      </c>
      <c r="R359" s="1144"/>
      <c r="S359" s="396"/>
      <c r="T359" s="396"/>
      <c r="U359" s="396"/>
      <c r="V359" s="396"/>
      <c r="W359" s="396"/>
      <c r="X359" s="396"/>
      <c r="Y359" s="396"/>
      <c r="Z359" s="396"/>
      <c r="AA359" s="396"/>
      <c r="AB359" s="396"/>
      <c r="AC359" s="396"/>
      <c r="AD359" s="396"/>
    </row>
    <row r="360" spans="1:30" s="879" customFormat="1" ht="15" customHeight="1">
      <c r="A360" s="683">
        <v>352</v>
      </c>
      <c r="B360" s="984"/>
      <c r="C360" s="985"/>
      <c r="D360" s="377" t="s">
        <v>604</v>
      </c>
      <c r="E360" s="985"/>
      <c r="F360" s="433"/>
      <c r="G360" s="433"/>
      <c r="H360" s="433"/>
      <c r="I360" s="1190">
        <f t="shared" si="90"/>
        <v>1841</v>
      </c>
      <c r="J360" s="396">
        <f aca="true" t="shared" si="95" ref="J360:Q360">SUM(J231:J232,J237,J242,J247,J252:J254,J259)</f>
        <v>3497</v>
      </c>
      <c r="K360" s="396">
        <f t="shared" si="95"/>
        <v>2844</v>
      </c>
      <c r="L360" s="396">
        <f t="shared" si="95"/>
        <v>-15598</v>
      </c>
      <c r="M360" s="396">
        <f t="shared" si="95"/>
        <v>0</v>
      </c>
      <c r="N360" s="396">
        <f t="shared" si="95"/>
        <v>0</v>
      </c>
      <c r="O360" s="396">
        <f t="shared" si="95"/>
        <v>11098</v>
      </c>
      <c r="P360" s="396">
        <f t="shared" si="95"/>
        <v>0</v>
      </c>
      <c r="Q360" s="1104">
        <f t="shared" si="95"/>
        <v>0</v>
      </c>
      <c r="R360" s="1144"/>
      <c r="S360" s="396"/>
      <c r="T360" s="396"/>
      <c r="U360" s="396"/>
      <c r="V360" s="396"/>
      <c r="W360" s="396"/>
      <c r="X360" s="396"/>
      <c r="Y360" s="396"/>
      <c r="Z360" s="396"/>
      <c r="AA360" s="396"/>
      <c r="AB360" s="396"/>
      <c r="AC360" s="396"/>
      <c r="AD360" s="396"/>
    </row>
    <row r="361" spans="1:30" s="879" customFormat="1" ht="18" customHeight="1">
      <c r="A361" s="683">
        <v>353</v>
      </c>
      <c r="B361" s="984"/>
      <c r="C361" s="985"/>
      <c r="D361" s="168" t="s">
        <v>1192</v>
      </c>
      <c r="E361" s="985"/>
      <c r="F361" s="433"/>
      <c r="G361" s="433"/>
      <c r="H361" s="433"/>
      <c r="I361" s="1180">
        <f t="shared" si="90"/>
        <v>848401</v>
      </c>
      <c r="J361" s="1129">
        <f>SUM(J359:J360)</f>
        <v>336205</v>
      </c>
      <c r="K361" s="1129">
        <f aca="true" t="shared" si="96" ref="K361:Q361">SUM(K359:K360)</f>
        <v>92349</v>
      </c>
      <c r="L361" s="1129">
        <f t="shared" si="96"/>
        <v>398257</v>
      </c>
      <c r="M361" s="1129">
        <f t="shared" si="96"/>
        <v>0</v>
      </c>
      <c r="N361" s="1129">
        <f t="shared" si="96"/>
        <v>824</v>
      </c>
      <c r="O361" s="1129">
        <f t="shared" si="96"/>
        <v>19959</v>
      </c>
      <c r="P361" s="1129">
        <f t="shared" si="96"/>
        <v>807</v>
      </c>
      <c r="Q361" s="1130">
        <f t="shared" si="96"/>
        <v>0</v>
      </c>
      <c r="R361" s="1144"/>
      <c r="S361" s="396"/>
      <c r="T361" s="396"/>
      <c r="U361" s="396"/>
      <c r="V361" s="396"/>
      <c r="W361" s="396"/>
      <c r="X361" s="396"/>
      <c r="Y361" s="396"/>
      <c r="Z361" s="396"/>
      <c r="AA361" s="396"/>
      <c r="AB361" s="396"/>
      <c r="AC361" s="396"/>
      <c r="AD361" s="396"/>
    </row>
    <row r="362" spans="1:30" s="859" customFormat="1" ht="22.5" customHeight="1">
      <c r="A362" s="683">
        <v>354</v>
      </c>
      <c r="B362" s="1548" t="s">
        <v>258</v>
      </c>
      <c r="C362" s="1549"/>
      <c r="D362" s="1549"/>
      <c r="E362" s="1191"/>
      <c r="F362" s="129"/>
      <c r="G362" s="129"/>
      <c r="H362" s="129"/>
      <c r="I362" s="1190"/>
      <c r="J362" s="1129"/>
      <c r="K362" s="1129"/>
      <c r="L362" s="1129"/>
      <c r="M362" s="1129"/>
      <c r="N362" s="1129"/>
      <c r="O362" s="1129"/>
      <c r="P362" s="1129"/>
      <c r="Q362" s="1130"/>
      <c r="R362" s="128"/>
      <c r="S362" s="28"/>
      <c r="T362" s="28"/>
      <c r="U362" s="28"/>
      <c r="V362" s="28"/>
      <c r="W362" s="28"/>
      <c r="X362" s="28"/>
      <c r="Y362" s="28"/>
      <c r="Z362" s="28"/>
      <c r="AA362" s="28"/>
      <c r="AB362" s="28"/>
      <c r="AC362" s="28"/>
      <c r="AD362" s="28"/>
    </row>
    <row r="363" spans="1:30" s="27" customFormat="1" ht="18" customHeight="1">
      <c r="A363" s="683">
        <v>355</v>
      </c>
      <c r="B363" s="1552" t="s">
        <v>261</v>
      </c>
      <c r="C363" s="1553"/>
      <c r="D363" s="1553"/>
      <c r="E363" s="1553"/>
      <c r="F363" s="432">
        <f>SUM(F340)</f>
        <v>1335184</v>
      </c>
      <c r="G363" s="432">
        <f>SUM(G340)</f>
        <v>1386577</v>
      </c>
      <c r="H363" s="432">
        <f>SUM(H340)</f>
        <v>1337035</v>
      </c>
      <c r="I363" s="1190"/>
      <c r="J363" s="28"/>
      <c r="K363" s="28"/>
      <c r="L363" s="28"/>
      <c r="M363" s="28"/>
      <c r="N363" s="28"/>
      <c r="O363" s="28"/>
      <c r="P363" s="28"/>
      <c r="Q363" s="439"/>
      <c r="R363" s="128"/>
      <c r="S363" s="33"/>
      <c r="T363" s="33"/>
      <c r="U363" s="33"/>
      <c r="V363" s="33"/>
      <c r="W363" s="33"/>
      <c r="X363" s="33"/>
      <c r="Y363" s="33"/>
      <c r="Z363" s="33"/>
      <c r="AA363" s="33"/>
      <c r="AB363" s="33"/>
      <c r="AC363" s="33"/>
      <c r="AD363" s="33"/>
    </row>
    <row r="364" spans="1:30" s="879" customFormat="1" ht="15" customHeight="1">
      <c r="A364" s="683">
        <v>356</v>
      </c>
      <c r="B364" s="984"/>
      <c r="C364" s="985"/>
      <c r="D364" s="160" t="s">
        <v>603</v>
      </c>
      <c r="E364" s="985"/>
      <c r="F364" s="433"/>
      <c r="G364" s="433"/>
      <c r="H364" s="433"/>
      <c r="I364" s="1189">
        <f t="shared" si="90"/>
        <v>1366932</v>
      </c>
      <c r="J364" s="28">
        <f aca="true" t="shared" si="97" ref="J364:Q364">SUM(J341)</f>
        <v>865910</v>
      </c>
      <c r="K364" s="28">
        <f t="shared" si="97"/>
        <v>243856</v>
      </c>
      <c r="L364" s="28">
        <f t="shared" si="97"/>
        <v>231416</v>
      </c>
      <c r="M364" s="28">
        <f t="shared" si="97"/>
        <v>0</v>
      </c>
      <c r="N364" s="28">
        <f t="shared" si="97"/>
        <v>0</v>
      </c>
      <c r="O364" s="28">
        <f t="shared" si="97"/>
        <v>25750</v>
      </c>
      <c r="P364" s="28">
        <f t="shared" si="97"/>
        <v>0</v>
      </c>
      <c r="Q364" s="439">
        <f t="shared" si="97"/>
        <v>0</v>
      </c>
      <c r="R364" s="1144"/>
      <c r="S364" s="396"/>
      <c r="T364" s="396"/>
      <c r="U364" s="396"/>
      <c r="V364" s="396"/>
      <c r="W364" s="396"/>
      <c r="X364" s="396"/>
      <c r="Y364" s="396"/>
      <c r="Z364" s="396"/>
      <c r="AA364" s="396"/>
      <c r="AB364" s="396"/>
      <c r="AC364" s="396"/>
      <c r="AD364" s="396"/>
    </row>
    <row r="365" spans="1:30" s="879" customFormat="1" ht="15" customHeight="1">
      <c r="A365" s="683">
        <v>357</v>
      </c>
      <c r="B365" s="984"/>
      <c r="C365" s="985"/>
      <c r="D365" s="160" t="s">
        <v>1109</v>
      </c>
      <c r="E365" s="985"/>
      <c r="F365" s="433"/>
      <c r="G365" s="433"/>
      <c r="H365" s="433"/>
      <c r="I365" s="1189">
        <f t="shared" si="90"/>
        <v>1485520</v>
      </c>
      <c r="J365" s="28">
        <f>SUM(J342)</f>
        <v>888703</v>
      </c>
      <c r="K365" s="28">
        <f aca="true" t="shared" si="98" ref="K365:Q365">SUM(K342)</f>
        <v>250690</v>
      </c>
      <c r="L365" s="28">
        <f t="shared" si="98"/>
        <v>302134</v>
      </c>
      <c r="M365" s="28">
        <f t="shared" si="98"/>
        <v>0</v>
      </c>
      <c r="N365" s="28">
        <f t="shared" si="98"/>
        <v>0</v>
      </c>
      <c r="O365" s="28">
        <f t="shared" si="98"/>
        <v>43993</v>
      </c>
      <c r="P365" s="28">
        <f t="shared" si="98"/>
        <v>0</v>
      </c>
      <c r="Q365" s="439">
        <f t="shared" si="98"/>
        <v>0</v>
      </c>
      <c r="R365" s="1144"/>
      <c r="S365" s="396"/>
      <c r="T365" s="396"/>
      <c r="U365" s="396"/>
      <c r="V365" s="396"/>
      <c r="W365" s="396"/>
      <c r="X365" s="396"/>
      <c r="Y365" s="396"/>
      <c r="Z365" s="396"/>
      <c r="AA365" s="396"/>
      <c r="AB365" s="396"/>
      <c r="AC365" s="396"/>
      <c r="AD365" s="396"/>
    </row>
    <row r="366" spans="1:30" s="879" customFormat="1" ht="15" customHeight="1">
      <c r="A366" s="683">
        <v>358</v>
      </c>
      <c r="B366" s="984"/>
      <c r="C366" s="985"/>
      <c r="D366" s="377" t="s">
        <v>604</v>
      </c>
      <c r="E366" s="985"/>
      <c r="F366" s="433"/>
      <c r="G366" s="433"/>
      <c r="H366" s="433"/>
      <c r="I366" s="1190">
        <f t="shared" si="90"/>
        <v>14942</v>
      </c>
      <c r="J366" s="396">
        <f>SUM(J343)</f>
        <v>11765</v>
      </c>
      <c r="K366" s="396">
        <f aca="true" t="shared" si="99" ref="K366:Q366">SUM(K343)</f>
        <v>3177</v>
      </c>
      <c r="L366" s="396">
        <f t="shared" si="99"/>
        <v>0</v>
      </c>
      <c r="M366" s="396">
        <f t="shared" si="99"/>
        <v>0</v>
      </c>
      <c r="N366" s="396">
        <f t="shared" si="99"/>
        <v>0</v>
      </c>
      <c r="O366" s="396">
        <f t="shared" si="99"/>
        <v>0</v>
      </c>
      <c r="P366" s="396">
        <f t="shared" si="99"/>
        <v>0</v>
      </c>
      <c r="Q366" s="1104">
        <f t="shared" si="99"/>
        <v>0</v>
      </c>
      <c r="R366" s="1144"/>
      <c r="S366" s="396"/>
      <c r="T366" s="396"/>
      <c r="U366" s="396"/>
      <c r="V366" s="396"/>
      <c r="W366" s="396"/>
      <c r="X366" s="396"/>
      <c r="Y366" s="396"/>
      <c r="Z366" s="396"/>
      <c r="AA366" s="396"/>
      <c r="AB366" s="396"/>
      <c r="AC366" s="396"/>
      <c r="AD366" s="396"/>
    </row>
    <row r="367" spans="1:30" s="879" customFormat="1" ht="18" customHeight="1" thickBot="1">
      <c r="A367" s="683">
        <v>359</v>
      </c>
      <c r="B367" s="1192"/>
      <c r="C367" s="1193"/>
      <c r="D367" s="415" t="s">
        <v>1192</v>
      </c>
      <c r="E367" s="1193"/>
      <c r="F367" s="434"/>
      <c r="G367" s="434"/>
      <c r="H367" s="434"/>
      <c r="I367" s="1194">
        <f t="shared" si="90"/>
        <v>1500462</v>
      </c>
      <c r="J367" s="1178">
        <f>SUM(J365:J366)</f>
        <v>900468</v>
      </c>
      <c r="K367" s="1178">
        <f aca="true" t="shared" si="100" ref="K367:Q367">SUM(K365:K366)</f>
        <v>253867</v>
      </c>
      <c r="L367" s="1178">
        <f t="shared" si="100"/>
        <v>302134</v>
      </c>
      <c r="M367" s="1178">
        <f t="shared" si="100"/>
        <v>0</v>
      </c>
      <c r="N367" s="1178">
        <f t="shared" si="100"/>
        <v>0</v>
      </c>
      <c r="O367" s="1178">
        <f t="shared" si="100"/>
        <v>43993</v>
      </c>
      <c r="P367" s="1178">
        <f t="shared" si="100"/>
        <v>0</v>
      </c>
      <c r="Q367" s="1179">
        <f t="shared" si="100"/>
        <v>0</v>
      </c>
      <c r="R367" s="1144"/>
      <c r="S367" s="396"/>
      <c r="T367" s="396"/>
      <c r="U367" s="396"/>
      <c r="V367" s="396"/>
      <c r="W367" s="396"/>
      <c r="X367" s="396"/>
      <c r="Y367" s="396"/>
      <c r="Z367" s="396"/>
      <c r="AA367" s="396"/>
      <c r="AB367" s="396"/>
      <c r="AC367" s="396"/>
      <c r="AD367" s="396"/>
    </row>
    <row r="368" spans="2:17" ht="15">
      <c r="B368" s="1550" t="s">
        <v>39</v>
      </c>
      <c r="C368" s="1551"/>
      <c r="D368" s="1551"/>
      <c r="E368" s="157"/>
      <c r="F368" s="426"/>
      <c r="G368" s="426"/>
      <c r="H368" s="426"/>
      <c r="I368" s="427"/>
      <c r="J368" s="128"/>
      <c r="K368" s="128"/>
      <c r="L368" s="128"/>
      <c r="M368" s="128"/>
      <c r="N368" s="128"/>
      <c r="O368" s="128"/>
      <c r="P368" s="128"/>
      <c r="Q368" s="824"/>
    </row>
    <row r="369" spans="2:17" ht="15">
      <c r="B369" s="1550" t="s">
        <v>40</v>
      </c>
      <c r="C369" s="1551"/>
      <c r="D369" s="1551"/>
      <c r="E369" s="1551"/>
      <c r="F369" s="1551"/>
      <c r="G369" s="1551"/>
      <c r="H369" s="1551"/>
      <c r="I369" s="1551"/>
      <c r="J369" s="128"/>
      <c r="K369" s="128"/>
      <c r="L369" s="128"/>
      <c r="M369" s="128"/>
      <c r="N369" s="128"/>
      <c r="O369" s="128"/>
      <c r="P369" s="128"/>
      <c r="Q369" s="824"/>
    </row>
    <row r="370" spans="2:17" ht="15.75" thickBot="1">
      <c r="B370" s="1544" t="s">
        <v>41</v>
      </c>
      <c r="C370" s="1545"/>
      <c r="D370" s="1545"/>
      <c r="E370" s="150"/>
      <c r="F370" s="1333"/>
      <c r="G370" s="1333"/>
      <c r="H370" s="1333"/>
      <c r="I370" s="1334"/>
      <c r="J370" s="1335"/>
      <c r="K370" s="1335"/>
      <c r="L370" s="1335"/>
      <c r="M370" s="1335"/>
      <c r="N370" s="1335"/>
      <c r="O370" s="1335"/>
      <c r="P370" s="1335"/>
      <c r="Q370" s="1336"/>
    </row>
    <row r="371" spans="6:17" ht="15">
      <c r="F371" s="127">
        <f>+F345-F351-F357-F363</f>
        <v>0</v>
      </c>
      <c r="G371" s="127">
        <f>+G345-G351-G357-G363</f>
        <v>0</v>
      </c>
      <c r="H371" s="127">
        <f>+H345-H351-H357-H363</f>
        <v>0</v>
      </c>
      <c r="I371" s="127">
        <f>+I346-I352-I358-I364</f>
        <v>0</v>
      </c>
      <c r="J371" s="127">
        <f aca="true" t="shared" si="101" ref="J371:Q371">+J346-J352-J358-J364</f>
        <v>0</v>
      </c>
      <c r="K371" s="127">
        <f t="shared" si="101"/>
        <v>0</v>
      </c>
      <c r="L371" s="127">
        <f t="shared" si="101"/>
        <v>0</v>
      </c>
      <c r="M371" s="127">
        <f t="shared" si="101"/>
        <v>0</v>
      </c>
      <c r="N371" s="127">
        <f t="shared" si="101"/>
        <v>0</v>
      </c>
      <c r="O371" s="127">
        <f t="shared" si="101"/>
        <v>0</v>
      </c>
      <c r="P371" s="127">
        <f t="shared" si="101"/>
        <v>0</v>
      </c>
      <c r="Q371" s="127">
        <f t="shared" si="101"/>
        <v>0</v>
      </c>
    </row>
    <row r="372" spans="1:30" s="1197" customFormat="1" ht="15">
      <c r="A372" s="684"/>
      <c r="B372" s="435"/>
      <c r="C372" s="373"/>
      <c r="D372" s="680"/>
      <c r="E372" s="1195"/>
      <c r="F372" s="436"/>
      <c r="G372" s="436"/>
      <c r="H372" s="436"/>
      <c r="I372" s="1196">
        <f>SUM(I348-I354-I360-I366)</f>
        <v>0</v>
      </c>
      <c r="J372" s="1196">
        <f>SUM(J348-J354-J360-J366)</f>
        <v>0</v>
      </c>
      <c r="K372" s="1196">
        <f aca="true" t="shared" si="102" ref="K372:Q372">SUM(K348-K354-K360-K366)</f>
        <v>0</v>
      </c>
      <c r="L372" s="1196">
        <f>SUM(L348-L354-L360-L366)</f>
        <v>0</v>
      </c>
      <c r="M372" s="1196">
        <f t="shared" si="102"/>
        <v>0</v>
      </c>
      <c r="N372" s="1196">
        <f>SUM(N348-N354-N360-N366)</f>
        <v>0</v>
      </c>
      <c r="O372" s="1196">
        <f t="shared" si="102"/>
        <v>0</v>
      </c>
      <c r="P372" s="1196">
        <f t="shared" si="102"/>
        <v>0</v>
      </c>
      <c r="Q372" s="1196">
        <f t="shared" si="102"/>
        <v>0</v>
      </c>
      <c r="R372" s="1196"/>
      <c r="S372" s="1196"/>
      <c r="T372" s="1196"/>
      <c r="U372" s="1196"/>
      <c r="V372" s="1196"/>
      <c r="W372" s="1196"/>
      <c r="X372" s="1196"/>
      <c r="Y372" s="1196"/>
      <c r="Z372" s="1196"/>
      <c r="AA372" s="1196"/>
      <c r="AB372" s="1196"/>
      <c r="AC372" s="1196"/>
      <c r="AD372" s="1196"/>
    </row>
    <row r="373" spans="1:30" s="1199" customFormat="1" ht="15">
      <c r="A373" s="685"/>
      <c r="B373" s="437"/>
      <c r="C373" s="372"/>
      <c r="D373" s="681"/>
      <c r="E373" s="1198"/>
      <c r="F373" s="438"/>
      <c r="G373" s="438"/>
      <c r="H373" s="438"/>
      <c r="I373" s="431">
        <f>SUM(I349-I355-I361-I367)</f>
        <v>0</v>
      </c>
      <c r="J373" s="431">
        <f>SUM(J349-J355-J361-J367)</f>
        <v>0</v>
      </c>
      <c r="K373" s="431">
        <f aca="true" t="shared" si="103" ref="K373:Q373">SUM(K349-K355-K361-K367)</f>
        <v>0</v>
      </c>
      <c r="L373" s="431">
        <f t="shared" si="103"/>
        <v>0</v>
      </c>
      <c r="M373" s="431">
        <f t="shared" si="103"/>
        <v>0</v>
      </c>
      <c r="N373" s="431">
        <f t="shared" si="103"/>
        <v>0</v>
      </c>
      <c r="O373" s="431">
        <f t="shared" si="103"/>
        <v>0</v>
      </c>
      <c r="P373" s="431">
        <f t="shared" si="103"/>
        <v>0</v>
      </c>
      <c r="Q373" s="431">
        <f t="shared" si="103"/>
        <v>0</v>
      </c>
      <c r="R373" s="431"/>
      <c r="S373" s="431"/>
      <c r="T373" s="431"/>
      <c r="U373" s="431"/>
      <c r="V373" s="431"/>
      <c r="W373" s="431"/>
      <c r="X373" s="431"/>
      <c r="Y373" s="431"/>
      <c r="Z373" s="431"/>
      <c r="AA373" s="431"/>
      <c r="AB373" s="431"/>
      <c r="AC373" s="431"/>
      <c r="AD373" s="431"/>
    </row>
  </sheetData>
  <sheetProtection/>
  <mergeCells count="29">
    <mergeCell ref="F7:F8"/>
    <mergeCell ref="G7:G8"/>
    <mergeCell ref="H7:H8"/>
    <mergeCell ref="B1:F1"/>
    <mergeCell ref="B2:Q2"/>
    <mergeCell ref="B3:Q3"/>
    <mergeCell ref="P5:Q5"/>
    <mergeCell ref="B7:B8"/>
    <mergeCell ref="I7:I8"/>
    <mergeCell ref="C278:D278"/>
    <mergeCell ref="B4:Q4"/>
    <mergeCell ref="D326:E326"/>
    <mergeCell ref="D333:E333"/>
    <mergeCell ref="D335:E335"/>
    <mergeCell ref="J7:N7"/>
    <mergeCell ref="O7:Q7"/>
    <mergeCell ref="C7:C8"/>
    <mergeCell ref="D7:D8"/>
    <mergeCell ref="E7:E8"/>
    <mergeCell ref="D319:F319"/>
    <mergeCell ref="B370:D370"/>
    <mergeCell ref="B350:D350"/>
    <mergeCell ref="B351:E351"/>
    <mergeCell ref="B356:D356"/>
    <mergeCell ref="B357:E357"/>
    <mergeCell ref="B368:D368"/>
    <mergeCell ref="B369:I369"/>
    <mergeCell ref="B362:D362"/>
    <mergeCell ref="B363:E363"/>
  </mergeCells>
  <printOptions horizontalCentered="1"/>
  <pageMargins left="0.1968503937007874" right="0.1968503937007874" top="0.5905511811023623" bottom="0.5905511811023623" header="0.31496062992125984" footer="0.31496062992125984"/>
  <pageSetup fitToHeight="6" horizontalDpi="600" verticalDpi="600" orientation="landscape" paperSize="9" scale="59" r:id="rId1"/>
  <headerFooter alignWithMargins="0">
    <oddFooter>&amp;C - &amp;P -</oddFooter>
  </headerFooter>
</worksheet>
</file>

<file path=xl/worksheets/sheet7.xml><?xml version="1.0" encoding="utf-8"?>
<worksheet xmlns="http://schemas.openxmlformats.org/spreadsheetml/2006/main" xmlns:r="http://schemas.openxmlformats.org/officeDocument/2006/relationships">
  <dimension ref="A1:O1237"/>
  <sheetViews>
    <sheetView view="pageBreakPreview" zoomScale="90" zoomScaleNormal="75" zoomScaleSheetLayoutView="90" workbookViewId="0" topLeftCell="A1">
      <selection activeCell="D23" sqref="D23"/>
    </sheetView>
  </sheetViews>
  <sheetFormatPr defaultColWidth="9.00390625" defaultRowHeight="12.75"/>
  <cols>
    <col min="1" max="1" width="3.75390625" style="825" bestFit="1" customWidth="1"/>
    <col min="2" max="2" width="4.75390625" style="3" customWidth="1"/>
    <col min="3" max="3" width="4.75390625" style="7" customWidth="1"/>
    <col min="4" max="4" width="89.75390625" style="20" customWidth="1"/>
    <col min="5" max="5" width="5.75390625" style="3" customWidth="1"/>
    <col min="6" max="6" width="11.75390625" style="4" customWidth="1"/>
    <col min="7" max="7" width="11.75390625" style="5" customWidth="1"/>
    <col min="8" max="8" width="11.75390625" style="4" customWidth="1"/>
    <col min="9" max="14" width="12.75390625" style="17" customWidth="1"/>
    <col min="15" max="15" width="9.25390625" style="4" bestFit="1" customWidth="1"/>
    <col min="16" max="16384" width="9.125" style="4" customWidth="1"/>
  </cols>
  <sheetData>
    <row r="1" spans="1:14" s="553" customFormat="1" ht="14.25">
      <c r="A1" s="825"/>
      <c r="B1" s="1583" t="s">
        <v>1383</v>
      </c>
      <c r="C1" s="1583"/>
      <c r="D1" s="1583"/>
      <c r="E1" s="552"/>
      <c r="G1" s="554"/>
      <c r="H1" s="1584"/>
      <c r="I1" s="1584"/>
      <c r="J1" s="555"/>
      <c r="K1" s="555"/>
      <c r="L1" s="555"/>
      <c r="M1" s="555"/>
      <c r="N1" s="555"/>
    </row>
    <row r="2" spans="2:14" ht="17.25">
      <c r="B2" s="1585" t="s">
        <v>17</v>
      </c>
      <c r="C2" s="1585"/>
      <c r="D2" s="1585"/>
      <c r="E2" s="1585"/>
      <c r="F2" s="1585"/>
      <c r="G2" s="1585"/>
      <c r="H2" s="1585"/>
      <c r="I2" s="1585"/>
      <c r="J2" s="1585"/>
      <c r="K2" s="1585"/>
      <c r="L2" s="1585"/>
      <c r="M2" s="1585"/>
      <c r="N2" s="1585"/>
    </row>
    <row r="3" spans="1:14" s="6" customFormat="1" ht="17.25">
      <c r="A3" s="825"/>
      <c r="B3" s="1586" t="s">
        <v>608</v>
      </c>
      <c r="C3" s="1586"/>
      <c r="D3" s="1586"/>
      <c r="E3" s="1586"/>
      <c r="F3" s="1586"/>
      <c r="G3" s="1586"/>
      <c r="H3" s="1586"/>
      <c r="I3" s="1586"/>
      <c r="J3" s="1586"/>
      <c r="K3" s="1586"/>
      <c r="L3" s="1586"/>
      <c r="M3" s="1586"/>
      <c r="N3" s="1586"/>
    </row>
    <row r="4" spans="1:14" s="6" customFormat="1" ht="16.5">
      <c r="A4" s="825"/>
      <c r="B4" s="1574" t="s">
        <v>1189</v>
      </c>
      <c r="C4" s="1574"/>
      <c r="D4" s="1574"/>
      <c r="E4" s="1574"/>
      <c r="F4" s="1574"/>
      <c r="G4" s="1574"/>
      <c r="H4" s="1574"/>
      <c r="I4" s="1574"/>
      <c r="J4" s="1574"/>
      <c r="K4" s="1574"/>
      <c r="L4" s="1574"/>
      <c r="M4" s="1574"/>
      <c r="N4" s="1574"/>
    </row>
    <row r="5" spans="4:14" ht="17.25">
      <c r="D5" s="8"/>
      <c r="E5" s="9"/>
      <c r="H5" s="10"/>
      <c r="I5" s="10"/>
      <c r="J5" s="121"/>
      <c r="K5" s="121"/>
      <c r="L5" s="121"/>
      <c r="M5" s="1587" t="s">
        <v>0</v>
      </c>
      <c r="N5" s="1587"/>
    </row>
    <row r="6" spans="1:14" s="237" customFormat="1" ht="14.25" thickBot="1">
      <c r="A6" s="825"/>
      <c r="B6" s="237" t="s">
        <v>1</v>
      </c>
      <c r="C6" s="444" t="s">
        <v>3</v>
      </c>
      <c r="D6" s="568" t="s">
        <v>2</v>
      </c>
      <c r="E6" s="444" t="s">
        <v>4</v>
      </c>
      <c r="F6" s="237" t="s">
        <v>5</v>
      </c>
      <c r="G6" s="237" t="s">
        <v>18</v>
      </c>
      <c r="H6" s="237" t="s">
        <v>19</v>
      </c>
      <c r="I6" s="444" t="s">
        <v>20</v>
      </c>
      <c r="J6" s="444" t="s">
        <v>67</v>
      </c>
      <c r="K6" s="444" t="s">
        <v>42</v>
      </c>
      <c r="L6" s="444" t="s">
        <v>26</v>
      </c>
      <c r="M6" s="444" t="s">
        <v>68</v>
      </c>
      <c r="N6" s="444" t="s">
        <v>69</v>
      </c>
    </row>
    <row r="7" spans="1:14" s="123" customFormat="1" ht="34.5" customHeight="1">
      <c r="A7" s="825"/>
      <c r="B7" s="1588" t="s">
        <v>21</v>
      </c>
      <c r="C7" s="1590" t="s">
        <v>22</v>
      </c>
      <c r="D7" s="1592" t="s">
        <v>6</v>
      </c>
      <c r="E7" s="1594" t="s">
        <v>23</v>
      </c>
      <c r="F7" s="1575" t="s">
        <v>389</v>
      </c>
      <c r="G7" s="1575" t="s">
        <v>379</v>
      </c>
      <c r="H7" s="1577" t="s">
        <v>599</v>
      </c>
      <c r="I7" s="1579" t="s">
        <v>7</v>
      </c>
      <c r="J7" s="1581" t="s">
        <v>70</v>
      </c>
      <c r="K7" s="1581"/>
      <c r="L7" s="1581"/>
      <c r="M7" s="1581"/>
      <c r="N7" s="1582"/>
    </row>
    <row r="8" spans="1:14" s="123" customFormat="1" ht="45.75" thickBot="1">
      <c r="A8" s="825"/>
      <c r="B8" s="1589"/>
      <c r="C8" s="1591"/>
      <c r="D8" s="1593"/>
      <c r="E8" s="1595"/>
      <c r="F8" s="1576"/>
      <c r="G8" s="1576"/>
      <c r="H8" s="1578"/>
      <c r="I8" s="1580"/>
      <c r="J8" s="463" t="s">
        <v>71</v>
      </c>
      <c r="K8" s="463" t="s">
        <v>72</v>
      </c>
      <c r="L8" s="463" t="s">
        <v>73</v>
      </c>
      <c r="M8" s="463" t="s">
        <v>74</v>
      </c>
      <c r="N8" s="464" t="s">
        <v>75</v>
      </c>
    </row>
    <row r="9" spans="1:15" s="3" customFormat="1" ht="21.75" customHeight="1" thickTop="1">
      <c r="A9" s="826">
        <v>1</v>
      </c>
      <c r="B9" s="465">
        <v>18</v>
      </c>
      <c r="C9" s="466">
        <v>1</v>
      </c>
      <c r="D9" s="467" t="s">
        <v>76</v>
      </c>
      <c r="E9" s="466" t="s">
        <v>26</v>
      </c>
      <c r="F9" s="468">
        <v>3097</v>
      </c>
      <c r="G9" s="468">
        <v>5000</v>
      </c>
      <c r="H9" s="469">
        <v>4800</v>
      </c>
      <c r="I9" s="470"/>
      <c r="J9" s="471"/>
      <c r="K9" s="471"/>
      <c r="L9" s="471"/>
      <c r="M9" s="471"/>
      <c r="N9" s="472"/>
      <c r="O9" s="3">
        <f>SUM(J10:N10)-I10</f>
        <v>0</v>
      </c>
    </row>
    <row r="10" spans="1:14" s="11" customFormat="1" ht="16.5">
      <c r="A10" s="826">
        <v>2</v>
      </c>
      <c r="B10" s="473"/>
      <c r="C10" s="474"/>
      <c r="D10" s="475" t="s">
        <v>603</v>
      </c>
      <c r="E10" s="474"/>
      <c r="F10" s="476"/>
      <c r="G10" s="476"/>
      <c r="H10" s="477"/>
      <c r="I10" s="556">
        <f>SUM(J10:N10)</f>
        <v>5000</v>
      </c>
      <c r="J10" s="479">
        <v>200</v>
      </c>
      <c r="K10" s="479"/>
      <c r="L10" s="479">
        <v>4200</v>
      </c>
      <c r="M10" s="479"/>
      <c r="N10" s="480">
        <v>600</v>
      </c>
    </row>
    <row r="11" spans="1:14" s="11" customFormat="1" ht="16.5">
      <c r="A11" s="826">
        <v>3</v>
      </c>
      <c r="B11" s="534"/>
      <c r="C11" s="516"/>
      <c r="D11" s="475" t="s">
        <v>1109</v>
      </c>
      <c r="E11" s="516"/>
      <c r="F11" s="818"/>
      <c r="G11" s="818"/>
      <c r="H11" s="819"/>
      <c r="I11" s="556">
        <f>SUM(J11:N11)</f>
        <v>5138</v>
      </c>
      <c r="J11" s="715">
        <v>150</v>
      </c>
      <c r="K11" s="715">
        <v>50</v>
      </c>
      <c r="L11" s="715">
        <v>4338</v>
      </c>
      <c r="M11" s="715"/>
      <c r="N11" s="815">
        <v>600</v>
      </c>
    </row>
    <row r="12" spans="1:15" s="441" customFormat="1" ht="17.25">
      <c r="A12" s="826">
        <v>4</v>
      </c>
      <c r="B12" s="481"/>
      <c r="C12" s="482"/>
      <c r="D12" s="483" t="s">
        <v>1062</v>
      </c>
      <c r="E12" s="482"/>
      <c r="F12" s="484"/>
      <c r="G12" s="484"/>
      <c r="H12" s="485"/>
      <c r="I12" s="564">
        <f>SUM(J12:N12)</f>
        <v>0</v>
      </c>
      <c r="J12" s="491"/>
      <c r="K12" s="491"/>
      <c r="L12" s="491"/>
      <c r="M12" s="491"/>
      <c r="N12" s="492"/>
      <c r="O12" s="12"/>
    </row>
    <row r="13" spans="1:15" s="122" customFormat="1" ht="17.25">
      <c r="A13" s="826">
        <v>5</v>
      </c>
      <c r="B13" s="486"/>
      <c r="C13" s="487"/>
      <c r="D13" s="488" t="s">
        <v>1192</v>
      </c>
      <c r="E13" s="487"/>
      <c r="F13" s="489"/>
      <c r="G13" s="489"/>
      <c r="H13" s="490"/>
      <c r="I13" s="478">
        <f>SUM(J13:N13)</f>
        <v>5138</v>
      </c>
      <c r="J13" s="471">
        <f>SUM(J11:J12)</f>
        <v>150</v>
      </c>
      <c r="K13" s="471">
        <f>SUM(K11:K12)</f>
        <v>50</v>
      </c>
      <c r="L13" s="471">
        <f>SUM(L11:L12)</f>
        <v>4338</v>
      </c>
      <c r="M13" s="471">
        <f>SUM(M11:M12)</f>
        <v>0</v>
      </c>
      <c r="N13" s="472">
        <f>SUM(N11:N12)</f>
        <v>600</v>
      </c>
      <c r="O13" s="123"/>
    </row>
    <row r="14" spans="1:15" s="3" customFormat="1" ht="21.75" customHeight="1">
      <c r="A14" s="826">
        <v>6</v>
      </c>
      <c r="B14" s="465"/>
      <c r="C14" s="466">
        <v>2</v>
      </c>
      <c r="D14" s="467" t="s">
        <v>77</v>
      </c>
      <c r="E14" s="466" t="s">
        <v>26</v>
      </c>
      <c r="F14" s="468">
        <v>704</v>
      </c>
      <c r="G14" s="468">
        <v>4000</v>
      </c>
      <c r="H14" s="469">
        <v>3415</v>
      </c>
      <c r="I14" s="470"/>
      <c r="J14" s="471"/>
      <c r="K14" s="471"/>
      <c r="L14" s="471"/>
      <c r="M14" s="471"/>
      <c r="N14" s="472"/>
      <c r="O14" s="3">
        <f>SUM(J15:N15)-I15</f>
        <v>0</v>
      </c>
    </row>
    <row r="15" spans="1:14" s="11" customFormat="1" ht="16.5">
      <c r="A15" s="826">
        <v>7</v>
      </c>
      <c r="B15" s="473"/>
      <c r="C15" s="474"/>
      <c r="D15" s="475" t="s">
        <v>603</v>
      </c>
      <c r="E15" s="474"/>
      <c r="F15" s="476"/>
      <c r="G15" s="476"/>
      <c r="H15" s="477"/>
      <c r="I15" s="556">
        <f>SUM(J15:N15)</f>
        <v>3000</v>
      </c>
      <c r="J15" s="479"/>
      <c r="K15" s="479"/>
      <c r="L15" s="479">
        <v>3000</v>
      </c>
      <c r="M15" s="479"/>
      <c r="N15" s="480"/>
    </row>
    <row r="16" spans="1:14" s="11" customFormat="1" ht="16.5">
      <c r="A16" s="826">
        <v>8</v>
      </c>
      <c r="B16" s="534"/>
      <c r="C16" s="516"/>
      <c r="D16" s="475" t="s">
        <v>1109</v>
      </c>
      <c r="E16" s="516"/>
      <c r="F16" s="818"/>
      <c r="G16" s="818"/>
      <c r="H16" s="819"/>
      <c r="I16" s="556">
        <f>SUM(J16:N16)</f>
        <v>4753</v>
      </c>
      <c r="J16" s="715"/>
      <c r="K16" s="715"/>
      <c r="L16" s="715">
        <v>4753</v>
      </c>
      <c r="M16" s="715"/>
      <c r="N16" s="815"/>
    </row>
    <row r="17" spans="1:15" s="441" customFormat="1" ht="17.25">
      <c r="A17" s="826">
        <v>9</v>
      </c>
      <c r="B17" s="481"/>
      <c r="C17" s="482"/>
      <c r="D17" s="483" t="s">
        <v>604</v>
      </c>
      <c r="E17" s="482"/>
      <c r="F17" s="484"/>
      <c r="G17" s="484"/>
      <c r="H17" s="485"/>
      <c r="I17" s="564">
        <f>SUM(J17:N17)</f>
        <v>0</v>
      </c>
      <c r="J17" s="491"/>
      <c r="K17" s="491"/>
      <c r="L17" s="491"/>
      <c r="M17" s="491"/>
      <c r="N17" s="492"/>
      <c r="O17" s="12"/>
    </row>
    <row r="18" spans="1:15" s="122" customFormat="1" ht="17.25">
      <c r="A18" s="826">
        <v>10</v>
      </c>
      <c r="B18" s="486"/>
      <c r="C18" s="487"/>
      <c r="D18" s="488" t="s">
        <v>1192</v>
      </c>
      <c r="E18" s="487"/>
      <c r="F18" s="489"/>
      <c r="G18" s="489"/>
      <c r="H18" s="490"/>
      <c r="I18" s="478">
        <f>SUM(J18:N18)</f>
        <v>4753</v>
      </c>
      <c r="J18" s="471">
        <f>SUM(J16:J17)</f>
        <v>0</v>
      </c>
      <c r="K18" s="471">
        <f>SUM(K16:K17)</f>
        <v>0</v>
      </c>
      <c r="L18" s="471">
        <f>SUM(L16:L17)</f>
        <v>4753</v>
      </c>
      <c r="M18" s="471">
        <f>SUM(M16:M17)</f>
        <v>0</v>
      </c>
      <c r="N18" s="472">
        <f>SUM(N16:N17)</f>
        <v>0</v>
      </c>
      <c r="O18" s="123"/>
    </row>
    <row r="19" spans="1:15" s="3" customFormat="1" ht="21.75" customHeight="1">
      <c r="A19" s="826">
        <v>11</v>
      </c>
      <c r="B19" s="465"/>
      <c r="C19" s="466">
        <v>3</v>
      </c>
      <c r="D19" s="467" t="s">
        <v>79</v>
      </c>
      <c r="E19" s="466" t="s">
        <v>27</v>
      </c>
      <c r="F19" s="468">
        <v>7673</v>
      </c>
      <c r="G19" s="468">
        <v>6000</v>
      </c>
      <c r="H19" s="469">
        <v>6900</v>
      </c>
      <c r="I19" s="493"/>
      <c r="J19" s="494"/>
      <c r="K19" s="494"/>
      <c r="L19" s="494"/>
      <c r="M19" s="494"/>
      <c r="N19" s="495"/>
      <c r="O19" s="3">
        <f>SUM(J20:N20)-I20</f>
        <v>0</v>
      </c>
    </row>
    <row r="20" spans="1:14" s="11" customFormat="1" ht="16.5">
      <c r="A20" s="826">
        <v>12</v>
      </c>
      <c r="B20" s="473"/>
      <c r="C20" s="474"/>
      <c r="D20" s="475" t="s">
        <v>603</v>
      </c>
      <c r="E20" s="474"/>
      <c r="F20" s="476"/>
      <c r="G20" s="476"/>
      <c r="H20" s="477"/>
      <c r="I20" s="556">
        <f>SUM(J20:N20)</f>
        <v>9000</v>
      </c>
      <c r="J20" s="479">
        <v>800</v>
      </c>
      <c r="K20" s="479">
        <v>400</v>
      </c>
      <c r="L20" s="479">
        <v>7800</v>
      </c>
      <c r="M20" s="479"/>
      <c r="N20" s="480"/>
    </row>
    <row r="21" spans="1:14" s="11" customFormat="1" ht="16.5">
      <c r="A21" s="826">
        <v>13</v>
      </c>
      <c r="B21" s="534"/>
      <c r="C21" s="516"/>
      <c r="D21" s="475" t="s">
        <v>1109</v>
      </c>
      <c r="E21" s="516"/>
      <c r="F21" s="818"/>
      <c r="G21" s="818"/>
      <c r="H21" s="819"/>
      <c r="I21" s="556">
        <f>SUM(J21:N21)</f>
        <v>9381</v>
      </c>
      <c r="J21" s="715">
        <v>950</v>
      </c>
      <c r="K21" s="715">
        <v>550</v>
      </c>
      <c r="L21" s="715">
        <v>7881</v>
      </c>
      <c r="M21" s="715"/>
      <c r="N21" s="815"/>
    </row>
    <row r="22" spans="1:15" s="441" customFormat="1" ht="17.25">
      <c r="A22" s="826">
        <v>14</v>
      </c>
      <c r="B22" s="481"/>
      <c r="C22" s="482"/>
      <c r="D22" s="483" t="s">
        <v>604</v>
      </c>
      <c r="E22" s="482"/>
      <c r="F22" s="484"/>
      <c r="G22" s="484"/>
      <c r="H22" s="485"/>
      <c r="I22" s="564">
        <f>SUM(J22:N22)</f>
        <v>0</v>
      </c>
      <c r="J22" s="491"/>
      <c r="K22" s="491"/>
      <c r="L22" s="491"/>
      <c r="M22" s="491"/>
      <c r="N22" s="492"/>
      <c r="O22" s="12"/>
    </row>
    <row r="23" spans="1:15" s="122" customFormat="1" ht="17.25">
      <c r="A23" s="826">
        <v>15</v>
      </c>
      <c r="B23" s="486"/>
      <c r="C23" s="487"/>
      <c r="D23" s="488" t="s">
        <v>1192</v>
      </c>
      <c r="E23" s="487"/>
      <c r="F23" s="489"/>
      <c r="G23" s="489"/>
      <c r="H23" s="490"/>
      <c r="I23" s="478">
        <f>SUM(J23:N23)</f>
        <v>9381</v>
      </c>
      <c r="J23" s="471">
        <f>SUM(J21:J22)</f>
        <v>950</v>
      </c>
      <c r="K23" s="471">
        <f>SUM(K21:K22)</f>
        <v>550</v>
      </c>
      <c r="L23" s="471">
        <f>SUM(L21:L22)</f>
        <v>7881</v>
      </c>
      <c r="M23" s="471">
        <f>SUM(M21:M22)</f>
        <v>0</v>
      </c>
      <c r="N23" s="472">
        <f>SUM(N21:N22)</f>
        <v>0</v>
      </c>
      <c r="O23" s="123"/>
    </row>
    <row r="24" spans="1:15" s="3" customFormat="1" ht="21.75" customHeight="1">
      <c r="A24" s="826">
        <v>16</v>
      </c>
      <c r="B24" s="465"/>
      <c r="C24" s="466">
        <v>4</v>
      </c>
      <c r="D24" s="467" t="s">
        <v>80</v>
      </c>
      <c r="E24" s="466" t="s">
        <v>27</v>
      </c>
      <c r="F24" s="468">
        <v>7494</v>
      </c>
      <c r="G24" s="468">
        <v>13000</v>
      </c>
      <c r="H24" s="469">
        <v>12878</v>
      </c>
      <c r="I24" s="478"/>
      <c r="J24" s="479"/>
      <c r="K24" s="479"/>
      <c r="L24" s="479"/>
      <c r="M24" s="479"/>
      <c r="N24" s="480"/>
      <c r="O24" s="3">
        <f>SUM(J25:N25)-I25</f>
        <v>0</v>
      </c>
    </row>
    <row r="25" spans="1:14" s="11" customFormat="1" ht="16.5">
      <c r="A25" s="826">
        <v>17</v>
      </c>
      <c r="B25" s="473"/>
      <c r="C25" s="474"/>
      <c r="D25" s="475" t="s">
        <v>603</v>
      </c>
      <c r="E25" s="474"/>
      <c r="F25" s="476"/>
      <c r="G25" s="476"/>
      <c r="H25" s="477"/>
      <c r="I25" s="556">
        <f>SUM(J25:N25)</f>
        <v>12000</v>
      </c>
      <c r="J25" s="479"/>
      <c r="K25" s="479"/>
      <c r="L25" s="479">
        <v>12000</v>
      </c>
      <c r="M25" s="479"/>
      <c r="N25" s="480"/>
    </row>
    <row r="26" spans="1:14" s="11" customFormat="1" ht="16.5">
      <c r="A26" s="826">
        <v>18</v>
      </c>
      <c r="B26" s="534"/>
      <c r="C26" s="516"/>
      <c r="D26" s="475" t="s">
        <v>1109</v>
      </c>
      <c r="E26" s="516"/>
      <c r="F26" s="818"/>
      <c r="G26" s="818"/>
      <c r="H26" s="819"/>
      <c r="I26" s="556">
        <f>SUM(J26:N26)</f>
        <v>14549</v>
      </c>
      <c r="J26" s="715"/>
      <c r="K26" s="715"/>
      <c r="L26" s="715">
        <v>14549</v>
      </c>
      <c r="M26" s="715"/>
      <c r="N26" s="815"/>
    </row>
    <row r="27" spans="1:15" s="441" customFormat="1" ht="17.25">
      <c r="A27" s="826">
        <v>19</v>
      </c>
      <c r="B27" s="481"/>
      <c r="C27" s="482"/>
      <c r="D27" s="483" t="s">
        <v>604</v>
      </c>
      <c r="E27" s="482"/>
      <c r="F27" s="484"/>
      <c r="G27" s="484"/>
      <c r="H27" s="485"/>
      <c r="I27" s="564">
        <f>SUM(J27:N27)</f>
        <v>0</v>
      </c>
      <c r="J27" s="491"/>
      <c r="K27" s="491"/>
      <c r="L27" s="491"/>
      <c r="M27" s="491"/>
      <c r="N27" s="492"/>
      <c r="O27" s="12"/>
    </row>
    <row r="28" spans="1:15" s="122" customFormat="1" ht="17.25">
      <c r="A28" s="826">
        <v>20</v>
      </c>
      <c r="B28" s="486"/>
      <c r="C28" s="487"/>
      <c r="D28" s="488" t="s">
        <v>1192</v>
      </c>
      <c r="E28" s="487"/>
      <c r="F28" s="489"/>
      <c r="G28" s="489"/>
      <c r="H28" s="490"/>
      <c r="I28" s="478">
        <f>SUM(J28:N28)</f>
        <v>14549</v>
      </c>
      <c r="J28" s="471">
        <f>SUM(J26:J27)</f>
        <v>0</v>
      </c>
      <c r="K28" s="471">
        <f>SUM(K26:K27)</f>
        <v>0</v>
      </c>
      <c r="L28" s="471">
        <f>SUM(L26:L27)</f>
        <v>14549</v>
      </c>
      <c r="M28" s="471">
        <f>SUM(M26:M27)</f>
        <v>0</v>
      </c>
      <c r="N28" s="472">
        <f>SUM(N26:N27)</f>
        <v>0</v>
      </c>
      <c r="O28" s="123"/>
    </row>
    <row r="29" spans="1:15" s="3" customFormat="1" ht="21.75" customHeight="1">
      <c r="A29" s="826">
        <v>21</v>
      </c>
      <c r="B29" s="465"/>
      <c r="C29" s="466">
        <v>5</v>
      </c>
      <c r="D29" s="467" t="s">
        <v>15</v>
      </c>
      <c r="E29" s="466" t="s">
        <v>27</v>
      </c>
      <c r="F29" s="468">
        <v>6242</v>
      </c>
      <c r="G29" s="468">
        <v>7000</v>
      </c>
      <c r="H29" s="469">
        <v>6655</v>
      </c>
      <c r="I29" s="493"/>
      <c r="J29" s="494"/>
      <c r="K29" s="494"/>
      <c r="L29" s="494"/>
      <c r="M29" s="494"/>
      <c r="N29" s="495"/>
      <c r="O29" s="11">
        <f>SUM(J30:N30)-I30</f>
        <v>0</v>
      </c>
    </row>
    <row r="30" spans="1:14" s="11" customFormat="1" ht="16.5">
      <c r="A30" s="826">
        <v>22</v>
      </c>
      <c r="B30" s="473"/>
      <c r="C30" s="474"/>
      <c r="D30" s="475" t="s">
        <v>603</v>
      </c>
      <c r="E30" s="474"/>
      <c r="F30" s="476"/>
      <c r="G30" s="476"/>
      <c r="H30" s="477"/>
      <c r="I30" s="556">
        <f>SUM(J30:N30)</f>
        <v>7000</v>
      </c>
      <c r="J30" s="479">
        <v>3835</v>
      </c>
      <c r="K30" s="479">
        <v>1700</v>
      </c>
      <c r="L30" s="479">
        <v>1465</v>
      </c>
      <c r="M30" s="479"/>
      <c r="N30" s="480"/>
    </row>
    <row r="31" spans="1:14" s="11" customFormat="1" ht="16.5">
      <c r="A31" s="826">
        <v>23</v>
      </c>
      <c r="B31" s="534"/>
      <c r="C31" s="516"/>
      <c r="D31" s="475" t="s">
        <v>1109</v>
      </c>
      <c r="E31" s="516"/>
      <c r="F31" s="818"/>
      <c r="G31" s="818"/>
      <c r="H31" s="819"/>
      <c r="I31" s="556">
        <f>SUM(J31:N31)</f>
        <v>7736</v>
      </c>
      <c r="J31" s="715">
        <v>3835</v>
      </c>
      <c r="K31" s="715">
        <v>1700</v>
      </c>
      <c r="L31" s="715">
        <v>1820</v>
      </c>
      <c r="M31" s="715"/>
      <c r="N31" s="815">
        <v>381</v>
      </c>
    </row>
    <row r="32" spans="1:15" s="441" customFormat="1" ht="17.25">
      <c r="A32" s="826">
        <v>24</v>
      </c>
      <c r="B32" s="481"/>
      <c r="C32" s="482"/>
      <c r="D32" s="483" t="s">
        <v>604</v>
      </c>
      <c r="E32" s="482"/>
      <c r="F32" s="484"/>
      <c r="G32" s="484"/>
      <c r="H32" s="485"/>
      <c r="I32" s="564">
        <f>SUM(J32:N32)</f>
        <v>0</v>
      </c>
      <c r="J32" s="491"/>
      <c r="K32" s="491"/>
      <c r="L32" s="491"/>
      <c r="M32" s="491"/>
      <c r="N32" s="492"/>
      <c r="O32" s="12"/>
    </row>
    <row r="33" spans="1:15" s="122" customFormat="1" ht="17.25">
      <c r="A33" s="826">
        <v>25</v>
      </c>
      <c r="B33" s="486"/>
      <c r="C33" s="487"/>
      <c r="D33" s="488" t="s">
        <v>1192</v>
      </c>
      <c r="E33" s="487"/>
      <c r="F33" s="489"/>
      <c r="G33" s="489"/>
      <c r="H33" s="490"/>
      <c r="I33" s="478">
        <f>SUM(J33:N33)</f>
        <v>7736</v>
      </c>
      <c r="J33" s="471">
        <f>SUM(J31:J32)</f>
        <v>3835</v>
      </c>
      <c r="K33" s="471">
        <f>SUM(K31:K32)</f>
        <v>1700</v>
      </c>
      <c r="L33" s="471">
        <f>SUM(L31:L32)</f>
        <v>1820</v>
      </c>
      <c r="M33" s="471">
        <f>SUM(M31:M32)</f>
        <v>0</v>
      </c>
      <c r="N33" s="472">
        <f>SUM(N31:N32)</f>
        <v>381</v>
      </c>
      <c r="O33" s="123"/>
    </row>
    <row r="34" spans="1:15" s="3" customFormat="1" ht="21.75" customHeight="1">
      <c r="A34" s="826">
        <v>26</v>
      </c>
      <c r="B34" s="465"/>
      <c r="C34" s="466">
        <v>6</v>
      </c>
      <c r="D34" s="467" t="s">
        <v>81</v>
      </c>
      <c r="E34" s="466" t="s">
        <v>27</v>
      </c>
      <c r="F34" s="468">
        <v>2000</v>
      </c>
      <c r="G34" s="468">
        <v>1000</v>
      </c>
      <c r="H34" s="469">
        <v>1000</v>
      </c>
      <c r="I34" s="493"/>
      <c r="J34" s="494"/>
      <c r="K34" s="494"/>
      <c r="L34" s="494"/>
      <c r="M34" s="494"/>
      <c r="N34" s="495"/>
      <c r="O34" s="11">
        <f>SUM(J35:N35)-I35</f>
        <v>0</v>
      </c>
    </row>
    <row r="35" spans="1:14" s="11" customFormat="1" ht="16.5">
      <c r="A35" s="826">
        <v>27</v>
      </c>
      <c r="B35" s="473"/>
      <c r="C35" s="474"/>
      <c r="D35" s="475" t="s">
        <v>603</v>
      </c>
      <c r="E35" s="474"/>
      <c r="F35" s="476"/>
      <c r="G35" s="476"/>
      <c r="H35" s="477"/>
      <c r="I35" s="556">
        <f>SUM(J35:N35)</f>
        <v>1000</v>
      </c>
      <c r="J35" s="479"/>
      <c r="K35" s="479"/>
      <c r="L35" s="479">
        <v>1000</v>
      </c>
      <c r="M35" s="479"/>
      <c r="N35" s="480"/>
    </row>
    <row r="36" spans="1:14" s="11" customFormat="1" ht="16.5">
      <c r="A36" s="826">
        <v>28</v>
      </c>
      <c r="B36" s="534"/>
      <c r="C36" s="516"/>
      <c r="D36" s="475" t="s">
        <v>1109</v>
      </c>
      <c r="E36" s="516"/>
      <c r="F36" s="818"/>
      <c r="G36" s="818"/>
      <c r="H36" s="819"/>
      <c r="I36" s="556">
        <f>SUM(J36:N36)</f>
        <v>1000</v>
      </c>
      <c r="J36" s="715"/>
      <c r="K36" s="715"/>
      <c r="L36" s="715">
        <v>1000</v>
      </c>
      <c r="M36" s="715"/>
      <c r="N36" s="815"/>
    </row>
    <row r="37" spans="1:15" s="441" customFormat="1" ht="17.25">
      <c r="A37" s="826">
        <v>29</v>
      </c>
      <c r="B37" s="481"/>
      <c r="C37" s="482"/>
      <c r="D37" s="483" t="s">
        <v>604</v>
      </c>
      <c r="E37" s="482"/>
      <c r="F37" s="484"/>
      <c r="G37" s="484"/>
      <c r="H37" s="485"/>
      <c r="I37" s="564">
        <f>SUM(J37:N37)</f>
        <v>0</v>
      </c>
      <c r="J37" s="491"/>
      <c r="K37" s="491"/>
      <c r="L37" s="491"/>
      <c r="M37" s="491"/>
      <c r="N37" s="492"/>
      <c r="O37" s="12"/>
    </row>
    <row r="38" spans="1:15" s="122" customFormat="1" ht="17.25">
      <c r="A38" s="826">
        <v>30</v>
      </c>
      <c r="B38" s="486"/>
      <c r="C38" s="487"/>
      <c r="D38" s="488" t="s">
        <v>1192</v>
      </c>
      <c r="E38" s="487"/>
      <c r="F38" s="489"/>
      <c r="G38" s="489"/>
      <c r="H38" s="490"/>
      <c r="I38" s="478">
        <f>SUM(J38:N38)</f>
        <v>1000</v>
      </c>
      <c r="J38" s="471">
        <f>SUM(J36:J37)</f>
        <v>0</v>
      </c>
      <c r="K38" s="471">
        <f>SUM(K36:K37)</f>
        <v>0</v>
      </c>
      <c r="L38" s="471">
        <f>SUM(L36:L37)</f>
        <v>1000</v>
      </c>
      <c r="M38" s="471">
        <f>SUM(M36:M37)</f>
        <v>0</v>
      </c>
      <c r="N38" s="472">
        <f>SUM(N36:N37)</f>
        <v>0</v>
      </c>
      <c r="O38" s="123"/>
    </row>
    <row r="39" spans="1:15" s="3" customFormat="1" ht="21.75" customHeight="1">
      <c r="A39" s="826">
        <v>31</v>
      </c>
      <c r="B39" s="465"/>
      <c r="C39" s="466">
        <v>7</v>
      </c>
      <c r="D39" s="467" t="s">
        <v>13</v>
      </c>
      <c r="E39" s="466" t="s">
        <v>27</v>
      </c>
      <c r="F39" s="468">
        <f>SUM(F44:F73)</f>
        <v>39310</v>
      </c>
      <c r="G39" s="468">
        <f>SUM(G44:G73)</f>
        <v>47300</v>
      </c>
      <c r="H39" s="469">
        <v>49435</v>
      </c>
      <c r="I39" s="493"/>
      <c r="J39" s="494"/>
      <c r="K39" s="494"/>
      <c r="L39" s="494"/>
      <c r="M39" s="494"/>
      <c r="N39" s="495"/>
      <c r="O39" s="11">
        <f>SUM(J40:N40)-I40</f>
        <v>0</v>
      </c>
    </row>
    <row r="40" spans="1:14" s="11" customFormat="1" ht="16.5">
      <c r="A40" s="826">
        <v>32</v>
      </c>
      <c r="B40" s="473"/>
      <c r="C40" s="474"/>
      <c r="D40" s="475" t="s">
        <v>603</v>
      </c>
      <c r="E40" s="474"/>
      <c r="F40" s="476"/>
      <c r="G40" s="476"/>
      <c r="H40" s="477"/>
      <c r="I40" s="556">
        <f>SUM(J40:N40)</f>
        <v>47300</v>
      </c>
      <c r="J40" s="479">
        <f>SUM(J45,J54,J59,J64,J69,J74)</f>
        <v>0</v>
      </c>
      <c r="K40" s="479">
        <f>SUM(K45,K54,K59,K64,K69,K74)</f>
        <v>0</v>
      </c>
      <c r="L40" s="479">
        <f>SUM(L45,L54,L59,L64,L69,L74)</f>
        <v>8300</v>
      </c>
      <c r="M40" s="479">
        <f>SUM(M45,M54,M59,M64,M69,M74)</f>
        <v>0</v>
      </c>
      <c r="N40" s="480">
        <f>SUM(N45,N54,N59,N64,N69,N74)</f>
        <v>39000</v>
      </c>
    </row>
    <row r="41" spans="1:14" s="11" customFormat="1" ht="16.5">
      <c r="A41" s="826">
        <v>33</v>
      </c>
      <c r="B41" s="473"/>
      <c r="C41" s="474"/>
      <c r="D41" s="475" t="s">
        <v>1109</v>
      </c>
      <c r="E41" s="474"/>
      <c r="F41" s="476"/>
      <c r="G41" s="476"/>
      <c r="H41" s="477"/>
      <c r="I41" s="556">
        <f>SUM(J41:N41)</f>
        <v>45308</v>
      </c>
      <c r="J41" s="479">
        <f aca="true" t="shared" si="0" ref="J41:N42">SUM(J46,J55,J60,J65,J70,J75)+J50</f>
        <v>117</v>
      </c>
      <c r="K41" s="479">
        <f t="shared" si="0"/>
        <v>74</v>
      </c>
      <c r="L41" s="479">
        <f t="shared" si="0"/>
        <v>8117</v>
      </c>
      <c r="M41" s="479">
        <f t="shared" si="0"/>
        <v>0</v>
      </c>
      <c r="N41" s="480">
        <f t="shared" si="0"/>
        <v>37000</v>
      </c>
    </row>
    <row r="42" spans="1:15" s="441" customFormat="1" ht="17.25">
      <c r="A42" s="826">
        <v>34</v>
      </c>
      <c r="B42" s="481"/>
      <c r="C42" s="482"/>
      <c r="D42" s="483" t="s">
        <v>604</v>
      </c>
      <c r="E42" s="482"/>
      <c r="F42" s="484"/>
      <c r="G42" s="484"/>
      <c r="H42" s="485"/>
      <c r="I42" s="564">
        <f>SUM(J42:N42)</f>
        <v>0</v>
      </c>
      <c r="J42" s="491">
        <f t="shared" si="0"/>
        <v>0</v>
      </c>
      <c r="K42" s="491">
        <f t="shared" si="0"/>
        <v>0</v>
      </c>
      <c r="L42" s="491">
        <f t="shared" si="0"/>
        <v>0</v>
      </c>
      <c r="M42" s="491">
        <f t="shared" si="0"/>
        <v>0</v>
      </c>
      <c r="N42" s="492">
        <f t="shared" si="0"/>
        <v>0</v>
      </c>
      <c r="O42" s="12"/>
    </row>
    <row r="43" spans="1:15" s="122" customFormat="1" ht="17.25">
      <c r="A43" s="826">
        <v>35</v>
      </c>
      <c r="B43" s="486"/>
      <c r="C43" s="487"/>
      <c r="D43" s="488" t="s">
        <v>1192</v>
      </c>
      <c r="E43" s="487"/>
      <c r="F43" s="489"/>
      <c r="G43" s="489"/>
      <c r="H43" s="490"/>
      <c r="I43" s="478">
        <f>SUM(J43:N43)</f>
        <v>45308</v>
      </c>
      <c r="J43" s="471">
        <f>SUM(J41:J42)</f>
        <v>117</v>
      </c>
      <c r="K43" s="471">
        <f>SUM(K41:K42)</f>
        <v>74</v>
      </c>
      <c r="L43" s="471">
        <f>SUM(L41:L42)</f>
        <v>8117</v>
      </c>
      <c r="M43" s="471">
        <f>SUM(M41:M42)</f>
        <v>0</v>
      </c>
      <c r="N43" s="472">
        <f>SUM(N41:N42)</f>
        <v>37000</v>
      </c>
      <c r="O43" s="123"/>
    </row>
    <row r="44" spans="1:15" s="12" customFormat="1" ht="18" customHeight="1">
      <c r="A44" s="826">
        <v>36</v>
      </c>
      <c r="B44" s="497"/>
      <c r="C44" s="498"/>
      <c r="D44" s="499" t="s">
        <v>82</v>
      </c>
      <c r="E44" s="500"/>
      <c r="F44" s="501">
        <v>22000</v>
      </c>
      <c r="G44" s="501">
        <v>22000</v>
      </c>
      <c r="H44" s="502">
        <v>22000</v>
      </c>
      <c r="I44" s="515"/>
      <c r="J44" s="565"/>
      <c r="K44" s="565"/>
      <c r="L44" s="565"/>
      <c r="M44" s="565"/>
      <c r="N44" s="566"/>
      <c r="O44" s="12">
        <f>SUM(J45:N45)-I45</f>
        <v>0</v>
      </c>
    </row>
    <row r="45" spans="1:14" s="12" customFormat="1" ht="17.25">
      <c r="A45" s="826">
        <v>37</v>
      </c>
      <c r="B45" s="497"/>
      <c r="C45" s="507"/>
      <c r="D45" s="506" t="s">
        <v>603</v>
      </c>
      <c r="E45" s="507"/>
      <c r="F45" s="509"/>
      <c r="G45" s="509"/>
      <c r="H45" s="510"/>
      <c r="I45" s="564">
        <f>SUM(J45:N45)</f>
        <v>22000</v>
      </c>
      <c r="J45" s="565"/>
      <c r="K45" s="565"/>
      <c r="L45" s="565"/>
      <c r="M45" s="565"/>
      <c r="N45" s="566">
        <v>22000</v>
      </c>
    </row>
    <row r="46" spans="1:14" s="12" customFormat="1" ht="17.25">
      <c r="A46" s="826">
        <v>38</v>
      </c>
      <c r="B46" s="820"/>
      <c r="C46" s="821"/>
      <c r="D46" s="506" t="s">
        <v>1109</v>
      </c>
      <c r="E46" s="821"/>
      <c r="F46" s="822"/>
      <c r="G46" s="822"/>
      <c r="H46" s="823"/>
      <c r="I46" s="564">
        <f>SUM(J46:N46)</f>
        <v>0</v>
      </c>
      <c r="J46" s="491"/>
      <c r="K46" s="491"/>
      <c r="L46" s="491"/>
      <c r="M46" s="491"/>
      <c r="N46" s="492">
        <v>0</v>
      </c>
    </row>
    <row r="47" spans="1:15" s="441" customFormat="1" ht="17.25">
      <c r="A47" s="826">
        <v>39</v>
      </c>
      <c r="B47" s="481"/>
      <c r="C47" s="482"/>
      <c r="D47" s="506" t="s">
        <v>604</v>
      </c>
      <c r="E47" s="482"/>
      <c r="F47" s="484"/>
      <c r="G47" s="484"/>
      <c r="H47" s="485"/>
      <c r="I47" s="564">
        <f>SUM(J47:N47)</f>
        <v>0</v>
      </c>
      <c r="J47" s="491"/>
      <c r="K47" s="491"/>
      <c r="L47" s="491"/>
      <c r="M47" s="491"/>
      <c r="N47" s="492"/>
      <c r="O47" s="12"/>
    </row>
    <row r="48" spans="1:15" s="563" customFormat="1" ht="16.5">
      <c r="A48" s="826">
        <v>40</v>
      </c>
      <c r="B48" s="557"/>
      <c r="C48" s="558"/>
      <c r="D48" s="567" t="s">
        <v>1192</v>
      </c>
      <c r="E48" s="558"/>
      <c r="F48" s="559"/>
      <c r="G48" s="559"/>
      <c r="H48" s="560"/>
      <c r="I48" s="515">
        <f>SUM(J48:N48)</f>
        <v>0</v>
      </c>
      <c r="J48" s="561">
        <f>SUM(J46:J47)</f>
        <v>0</v>
      </c>
      <c r="K48" s="561">
        <f>SUM(K46:K47)</f>
        <v>0</v>
      </c>
      <c r="L48" s="561">
        <f>SUM(L46:L47)</f>
        <v>0</v>
      </c>
      <c r="M48" s="561">
        <f>SUM(M46:M47)</f>
        <v>0</v>
      </c>
      <c r="N48" s="562">
        <f>SUM(N46:N47)</f>
        <v>0</v>
      </c>
      <c r="O48" s="456"/>
    </row>
    <row r="49" spans="1:15" s="563" customFormat="1" ht="18" customHeight="1">
      <c r="A49" s="826">
        <v>41</v>
      </c>
      <c r="B49" s="557"/>
      <c r="C49" s="558"/>
      <c r="D49" s="499" t="s">
        <v>910</v>
      </c>
      <c r="E49" s="558"/>
      <c r="F49" s="559"/>
      <c r="G49" s="559"/>
      <c r="H49" s="560"/>
      <c r="I49" s="515"/>
      <c r="J49" s="561"/>
      <c r="K49" s="561"/>
      <c r="L49" s="561"/>
      <c r="M49" s="561"/>
      <c r="N49" s="562"/>
      <c r="O49" s="456"/>
    </row>
    <row r="50" spans="1:15" s="563" customFormat="1" ht="16.5">
      <c r="A50" s="826">
        <v>42</v>
      </c>
      <c r="B50" s="557"/>
      <c r="C50" s="558"/>
      <c r="D50" s="506" t="s">
        <v>1109</v>
      </c>
      <c r="E50" s="558"/>
      <c r="F50" s="559"/>
      <c r="G50" s="559"/>
      <c r="H50" s="560"/>
      <c r="I50" s="564">
        <f>SUM(J50:N50)</f>
        <v>22000</v>
      </c>
      <c r="J50" s="561"/>
      <c r="K50" s="561"/>
      <c r="L50" s="561"/>
      <c r="M50" s="561"/>
      <c r="N50" s="492">
        <v>22000</v>
      </c>
      <c r="O50" s="456"/>
    </row>
    <row r="51" spans="1:15" s="563" customFormat="1" ht="16.5">
      <c r="A51" s="826">
        <v>43</v>
      </c>
      <c r="B51" s="557"/>
      <c r="C51" s="558"/>
      <c r="D51" s="506" t="s">
        <v>604</v>
      </c>
      <c r="E51" s="558"/>
      <c r="F51" s="559"/>
      <c r="G51" s="559"/>
      <c r="H51" s="560"/>
      <c r="I51" s="564">
        <f>SUM(J51:N51)</f>
        <v>0</v>
      </c>
      <c r="J51" s="561"/>
      <c r="K51" s="561"/>
      <c r="L51" s="561"/>
      <c r="M51" s="561"/>
      <c r="N51" s="562"/>
      <c r="O51" s="456"/>
    </row>
    <row r="52" spans="1:15" s="563" customFormat="1" ht="16.5">
      <c r="A52" s="826">
        <v>44</v>
      </c>
      <c r="B52" s="557"/>
      <c r="C52" s="558"/>
      <c r="D52" s="567" t="s">
        <v>1192</v>
      </c>
      <c r="E52" s="558"/>
      <c r="F52" s="559"/>
      <c r="G52" s="559"/>
      <c r="H52" s="560"/>
      <c r="I52" s="515">
        <f>SUM(J52:N52)</f>
        <v>22000</v>
      </c>
      <c r="J52" s="561">
        <f>SUM(J50:J51)</f>
        <v>0</v>
      </c>
      <c r="K52" s="561">
        <f>SUM(K50:K51)</f>
        <v>0</v>
      </c>
      <c r="L52" s="561">
        <f>SUM(L50:L51)</f>
        <v>0</v>
      </c>
      <c r="M52" s="561">
        <f>SUM(M50:M51)</f>
        <v>0</v>
      </c>
      <c r="N52" s="562">
        <f>SUM(N50:N51)</f>
        <v>22000</v>
      </c>
      <c r="O52" s="456"/>
    </row>
    <row r="53" spans="1:15" s="12" customFormat="1" ht="18" customHeight="1">
      <c r="A53" s="826">
        <v>45</v>
      </c>
      <c r="B53" s="497"/>
      <c r="C53" s="498"/>
      <c r="D53" s="499" t="s">
        <v>83</v>
      </c>
      <c r="E53" s="500"/>
      <c r="F53" s="501">
        <v>7310</v>
      </c>
      <c r="G53" s="501">
        <v>8300</v>
      </c>
      <c r="H53" s="502">
        <v>8435</v>
      </c>
      <c r="I53" s="503"/>
      <c r="J53" s="504"/>
      <c r="K53" s="504"/>
      <c r="L53" s="504"/>
      <c r="M53" s="504"/>
      <c r="N53" s="505"/>
      <c r="O53" s="12">
        <f>SUM(J54:N54)-I54</f>
        <v>0</v>
      </c>
    </row>
    <row r="54" spans="1:14" s="12" customFormat="1" ht="17.25">
      <c r="A54" s="826">
        <v>46</v>
      </c>
      <c r="B54" s="497"/>
      <c r="C54" s="507"/>
      <c r="D54" s="506" t="s">
        <v>603</v>
      </c>
      <c r="E54" s="507"/>
      <c r="F54" s="509"/>
      <c r="G54" s="509"/>
      <c r="H54" s="510"/>
      <c r="I54" s="564">
        <f>SUM(J54:N54)</f>
        <v>8300</v>
      </c>
      <c r="J54" s="565"/>
      <c r="K54" s="565"/>
      <c r="L54" s="565">
        <v>8300</v>
      </c>
      <c r="M54" s="565"/>
      <c r="N54" s="566"/>
    </row>
    <row r="55" spans="1:14" s="12" customFormat="1" ht="17.25">
      <c r="A55" s="826">
        <v>47</v>
      </c>
      <c r="B55" s="820"/>
      <c r="C55" s="821"/>
      <c r="D55" s="506" t="s">
        <v>1109</v>
      </c>
      <c r="E55" s="821"/>
      <c r="F55" s="822"/>
      <c r="G55" s="822"/>
      <c r="H55" s="823"/>
      <c r="I55" s="564">
        <f>SUM(J55:N55)</f>
        <v>8308</v>
      </c>
      <c r="J55" s="491">
        <v>117</v>
      </c>
      <c r="K55" s="491">
        <v>74</v>
      </c>
      <c r="L55" s="491">
        <v>8117</v>
      </c>
      <c r="M55" s="491"/>
      <c r="N55" s="492"/>
    </row>
    <row r="56" spans="1:15" s="441" customFormat="1" ht="17.25" customHeight="1">
      <c r="A56" s="826">
        <v>48</v>
      </c>
      <c r="B56" s="481"/>
      <c r="C56" s="482"/>
      <c r="D56" s="506" t="s">
        <v>604</v>
      </c>
      <c r="E56" s="482"/>
      <c r="F56" s="484"/>
      <c r="G56" s="484"/>
      <c r="H56" s="485"/>
      <c r="I56" s="564">
        <f>SUM(J56:N56)</f>
        <v>0</v>
      </c>
      <c r="J56" s="491"/>
      <c r="K56" s="491"/>
      <c r="L56" s="491"/>
      <c r="M56" s="491"/>
      <c r="N56" s="492"/>
      <c r="O56" s="12"/>
    </row>
    <row r="57" spans="1:15" s="563" customFormat="1" ht="16.5">
      <c r="A57" s="826">
        <v>49</v>
      </c>
      <c r="B57" s="557"/>
      <c r="C57" s="558"/>
      <c r="D57" s="567" t="s">
        <v>1192</v>
      </c>
      <c r="E57" s="558"/>
      <c r="F57" s="559"/>
      <c r="G57" s="559"/>
      <c r="H57" s="560"/>
      <c r="I57" s="515">
        <f>SUM(J57:N57)</f>
        <v>8308</v>
      </c>
      <c r="J57" s="561">
        <f>SUM(J55:J56)</f>
        <v>117</v>
      </c>
      <c r="K57" s="561">
        <f>SUM(K55:K56)</f>
        <v>74</v>
      </c>
      <c r="L57" s="561">
        <f>SUM(L55:L56)</f>
        <v>8117</v>
      </c>
      <c r="M57" s="561">
        <f>SUM(M55:M56)</f>
        <v>0</v>
      </c>
      <c r="N57" s="562">
        <f>SUM(N55:N56)</f>
        <v>0</v>
      </c>
      <c r="O57" s="456"/>
    </row>
    <row r="58" spans="1:15" s="12" customFormat="1" ht="18" customHeight="1">
      <c r="A58" s="826">
        <v>50</v>
      </c>
      <c r="B58" s="497"/>
      <c r="C58" s="498"/>
      <c r="D58" s="499" t="s">
        <v>84</v>
      </c>
      <c r="E58" s="500"/>
      <c r="F58" s="501">
        <v>2000</v>
      </c>
      <c r="G58" s="501">
        <v>2000</v>
      </c>
      <c r="H58" s="502">
        <v>2000</v>
      </c>
      <c r="I58" s="503"/>
      <c r="J58" s="504"/>
      <c r="K58" s="504"/>
      <c r="L58" s="504"/>
      <c r="M58" s="504"/>
      <c r="N58" s="505"/>
      <c r="O58" s="12">
        <f>SUM(J59:N59)-I59</f>
        <v>0</v>
      </c>
    </row>
    <row r="59" spans="1:14" s="12" customFormat="1" ht="17.25">
      <c r="A59" s="826">
        <v>51</v>
      </c>
      <c r="B59" s="497"/>
      <c r="C59" s="507"/>
      <c r="D59" s="506" t="s">
        <v>603</v>
      </c>
      <c r="E59" s="507"/>
      <c r="F59" s="509"/>
      <c r="G59" s="509"/>
      <c r="H59" s="510"/>
      <c r="I59" s="564">
        <f>SUM(J59:N59)</f>
        <v>2000</v>
      </c>
      <c r="J59" s="565"/>
      <c r="K59" s="565"/>
      <c r="L59" s="565"/>
      <c r="M59" s="565"/>
      <c r="N59" s="566">
        <v>2000</v>
      </c>
    </row>
    <row r="60" spans="1:14" s="12" customFormat="1" ht="17.25">
      <c r="A60" s="826">
        <v>52</v>
      </c>
      <c r="B60" s="820"/>
      <c r="C60" s="821"/>
      <c r="D60" s="506" t="s">
        <v>1109</v>
      </c>
      <c r="E60" s="821"/>
      <c r="F60" s="822"/>
      <c r="G60" s="822"/>
      <c r="H60" s="823"/>
      <c r="I60" s="564">
        <f>SUM(J60:N60)</f>
        <v>2000</v>
      </c>
      <c r="J60" s="491"/>
      <c r="K60" s="491"/>
      <c r="L60" s="491"/>
      <c r="M60" s="491"/>
      <c r="N60" s="492">
        <v>2000</v>
      </c>
    </row>
    <row r="61" spans="1:15" s="441" customFormat="1" ht="17.25" customHeight="1">
      <c r="A61" s="826">
        <v>53</v>
      </c>
      <c r="B61" s="481"/>
      <c r="C61" s="482"/>
      <c r="D61" s="506" t="s">
        <v>604</v>
      </c>
      <c r="E61" s="482"/>
      <c r="F61" s="484"/>
      <c r="G61" s="484"/>
      <c r="H61" s="485"/>
      <c r="I61" s="564">
        <f>SUM(J61:N61)</f>
        <v>0</v>
      </c>
      <c r="J61" s="491"/>
      <c r="K61" s="491"/>
      <c r="L61" s="491"/>
      <c r="M61" s="491"/>
      <c r="N61" s="492"/>
      <c r="O61" s="12"/>
    </row>
    <row r="62" spans="1:15" s="563" customFormat="1" ht="16.5">
      <c r="A62" s="826">
        <v>54</v>
      </c>
      <c r="B62" s="557"/>
      <c r="C62" s="558"/>
      <c r="D62" s="567" t="s">
        <v>1192</v>
      </c>
      <c r="E62" s="558"/>
      <c r="F62" s="559"/>
      <c r="G62" s="559"/>
      <c r="H62" s="560"/>
      <c r="I62" s="515">
        <f>SUM(J62:N62)</f>
        <v>2000</v>
      </c>
      <c r="J62" s="561">
        <f>SUM(J60:J61)</f>
        <v>0</v>
      </c>
      <c r="K62" s="561">
        <f>SUM(K60:K61)</f>
        <v>0</v>
      </c>
      <c r="L62" s="561">
        <f>SUM(L60:L61)</f>
        <v>0</v>
      </c>
      <c r="M62" s="561">
        <f>SUM(M60:M61)</f>
        <v>0</v>
      </c>
      <c r="N62" s="562">
        <f>SUM(N60:N61)</f>
        <v>2000</v>
      </c>
      <c r="O62" s="456"/>
    </row>
    <row r="63" spans="1:15" s="12" customFormat="1" ht="18" customHeight="1">
      <c r="A63" s="826">
        <v>55</v>
      </c>
      <c r="B63" s="497"/>
      <c r="C63" s="498"/>
      <c r="D63" s="499" t="s">
        <v>85</v>
      </c>
      <c r="E63" s="500"/>
      <c r="F63" s="501">
        <v>8000</v>
      </c>
      <c r="G63" s="501">
        <v>8000</v>
      </c>
      <c r="H63" s="502">
        <v>8000</v>
      </c>
      <c r="I63" s="503"/>
      <c r="J63" s="504"/>
      <c r="K63" s="504"/>
      <c r="L63" s="504"/>
      <c r="M63" s="504"/>
      <c r="N63" s="505"/>
      <c r="O63" s="12">
        <f>SUM(J64:N64)-I64</f>
        <v>0</v>
      </c>
    </row>
    <row r="64" spans="1:14" s="12" customFormat="1" ht="17.25">
      <c r="A64" s="826">
        <v>56</v>
      </c>
      <c r="B64" s="497"/>
      <c r="C64" s="507"/>
      <c r="D64" s="506" t="s">
        <v>603</v>
      </c>
      <c r="E64" s="507"/>
      <c r="F64" s="509"/>
      <c r="G64" s="509"/>
      <c r="H64" s="510"/>
      <c r="I64" s="564">
        <f>SUM(J64:N64)</f>
        <v>8000</v>
      </c>
      <c r="J64" s="565"/>
      <c r="K64" s="565"/>
      <c r="L64" s="565"/>
      <c r="M64" s="565"/>
      <c r="N64" s="566">
        <v>8000</v>
      </c>
    </row>
    <row r="65" spans="1:14" s="12" customFormat="1" ht="17.25">
      <c r="A65" s="826">
        <v>57</v>
      </c>
      <c r="B65" s="820"/>
      <c r="C65" s="821"/>
      <c r="D65" s="506" t="s">
        <v>1109</v>
      </c>
      <c r="E65" s="821"/>
      <c r="F65" s="822"/>
      <c r="G65" s="822"/>
      <c r="H65" s="823"/>
      <c r="I65" s="564">
        <f>SUM(J65:N65)</f>
        <v>8000</v>
      </c>
      <c r="J65" s="491"/>
      <c r="K65" s="491"/>
      <c r="L65" s="491"/>
      <c r="M65" s="491"/>
      <c r="N65" s="492">
        <v>8000</v>
      </c>
    </row>
    <row r="66" spans="1:15" s="441" customFormat="1" ht="17.25">
      <c r="A66" s="826">
        <v>58</v>
      </c>
      <c r="B66" s="481"/>
      <c r="C66" s="482"/>
      <c r="D66" s="506" t="s">
        <v>604</v>
      </c>
      <c r="E66" s="482"/>
      <c r="F66" s="484"/>
      <c r="G66" s="484"/>
      <c r="H66" s="485"/>
      <c r="I66" s="564">
        <f>SUM(J66:N66)</f>
        <v>0</v>
      </c>
      <c r="J66" s="491"/>
      <c r="K66" s="491"/>
      <c r="L66" s="491"/>
      <c r="M66" s="491"/>
      <c r="N66" s="492"/>
      <c r="O66" s="12"/>
    </row>
    <row r="67" spans="1:15" s="563" customFormat="1" ht="16.5">
      <c r="A67" s="826">
        <v>59</v>
      </c>
      <c r="B67" s="557"/>
      <c r="C67" s="558"/>
      <c r="D67" s="567" t="s">
        <v>1192</v>
      </c>
      <c r="E67" s="558"/>
      <c r="F67" s="559"/>
      <c r="G67" s="559"/>
      <c r="H67" s="560"/>
      <c r="I67" s="515">
        <f>SUM(J67:N67)</f>
        <v>8000</v>
      </c>
      <c r="J67" s="561">
        <f>SUM(J65:J66)</f>
        <v>0</v>
      </c>
      <c r="K67" s="561">
        <f>SUM(K65:K66)</f>
        <v>0</v>
      </c>
      <c r="L67" s="561">
        <f>SUM(L65:L66)</f>
        <v>0</v>
      </c>
      <c r="M67" s="561">
        <f>SUM(M65:M66)</f>
        <v>0</v>
      </c>
      <c r="N67" s="562">
        <f>SUM(N65:N66)</f>
        <v>8000</v>
      </c>
      <c r="O67" s="456"/>
    </row>
    <row r="68" spans="1:15" s="12" customFormat="1" ht="18" customHeight="1">
      <c r="A68" s="826">
        <v>60</v>
      </c>
      <c r="B68" s="497"/>
      <c r="C68" s="498"/>
      <c r="D68" s="499" t="s">
        <v>86</v>
      </c>
      <c r="E68" s="500"/>
      <c r="F68" s="501"/>
      <c r="G68" s="501">
        <v>2000</v>
      </c>
      <c r="H68" s="502">
        <v>4000</v>
      </c>
      <c r="I68" s="503"/>
      <c r="J68" s="504"/>
      <c r="K68" s="504"/>
      <c r="L68" s="504"/>
      <c r="M68" s="504"/>
      <c r="N68" s="505"/>
      <c r="O68" s="12">
        <f>SUM(J69:N69)-I69</f>
        <v>0</v>
      </c>
    </row>
    <row r="69" spans="1:14" s="12" customFormat="1" ht="17.25">
      <c r="A69" s="826">
        <v>61</v>
      </c>
      <c r="B69" s="497"/>
      <c r="C69" s="507"/>
      <c r="D69" s="506" t="s">
        <v>603</v>
      </c>
      <c r="E69" s="507"/>
      <c r="F69" s="509"/>
      <c r="G69" s="509"/>
      <c r="H69" s="510"/>
      <c r="I69" s="564">
        <f>SUM(J69:N69)</f>
        <v>2000</v>
      </c>
      <c r="J69" s="565"/>
      <c r="K69" s="565"/>
      <c r="L69" s="565"/>
      <c r="M69" s="565"/>
      <c r="N69" s="566">
        <v>2000</v>
      </c>
    </row>
    <row r="70" spans="1:14" s="12" customFormat="1" ht="17.25">
      <c r="A70" s="826">
        <v>62</v>
      </c>
      <c r="B70" s="820"/>
      <c r="C70" s="821"/>
      <c r="D70" s="506" t="s">
        <v>1109</v>
      </c>
      <c r="E70" s="821"/>
      <c r="F70" s="822"/>
      <c r="G70" s="822"/>
      <c r="H70" s="823"/>
      <c r="I70" s="564">
        <f>SUM(J70:N70)</f>
        <v>0</v>
      </c>
      <c r="J70" s="491"/>
      <c r="K70" s="491"/>
      <c r="L70" s="491"/>
      <c r="M70" s="491"/>
      <c r="N70" s="492">
        <v>0</v>
      </c>
    </row>
    <row r="71" spans="1:15" s="441" customFormat="1" ht="17.25">
      <c r="A71" s="826">
        <v>63</v>
      </c>
      <c r="B71" s="481"/>
      <c r="C71" s="482"/>
      <c r="D71" s="506" t="s">
        <v>1062</v>
      </c>
      <c r="E71" s="482"/>
      <c r="F71" s="484"/>
      <c r="G71" s="484"/>
      <c r="H71" s="485"/>
      <c r="I71" s="564">
        <f>SUM(J71:N71)</f>
        <v>0</v>
      </c>
      <c r="J71" s="491"/>
      <c r="K71" s="491"/>
      <c r="L71" s="491"/>
      <c r="M71" s="491"/>
      <c r="N71" s="492"/>
      <c r="O71" s="12"/>
    </row>
    <row r="72" spans="1:15" s="563" customFormat="1" ht="16.5">
      <c r="A72" s="826">
        <v>64</v>
      </c>
      <c r="B72" s="557"/>
      <c r="C72" s="558"/>
      <c r="D72" s="567" t="s">
        <v>1192</v>
      </c>
      <c r="E72" s="558"/>
      <c r="F72" s="559"/>
      <c r="G72" s="559"/>
      <c r="H72" s="560"/>
      <c r="I72" s="515">
        <f>SUM(J72:N72)</f>
        <v>0</v>
      </c>
      <c r="J72" s="561">
        <f>SUM(J70:J71)</f>
        <v>0</v>
      </c>
      <c r="K72" s="561">
        <f>SUM(K70:K71)</f>
        <v>0</v>
      </c>
      <c r="L72" s="561">
        <f>SUM(L70:L71)</f>
        <v>0</v>
      </c>
      <c r="M72" s="561">
        <f>SUM(M70:M71)</f>
        <v>0</v>
      </c>
      <c r="N72" s="562">
        <f>SUM(N70:N71)</f>
        <v>0</v>
      </c>
      <c r="O72" s="456"/>
    </row>
    <row r="73" spans="1:15" s="12" customFormat="1" ht="18" customHeight="1">
      <c r="A73" s="826">
        <v>65</v>
      </c>
      <c r="B73" s="497"/>
      <c r="C73" s="507"/>
      <c r="D73" s="508" t="s">
        <v>87</v>
      </c>
      <c r="E73" s="507"/>
      <c r="F73" s="509"/>
      <c r="G73" s="509">
        <v>5000</v>
      </c>
      <c r="H73" s="510">
        <v>5000</v>
      </c>
      <c r="I73" s="503"/>
      <c r="J73" s="504"/>
      <c r="K73" s="504"/>
      <c r="L73" s="504"/>
      <c r="M73" s="504"/>
      <c r="N73" s="505"/>
      <c r="O73" s="12">
        <f>SUM(J74:N74)-I74</f>
        <v>0</v>
      </c>
    </row>
    <row r="74" spans="1:14" s="12" customFormat="1" ht="17.25">
      <c r="A74" s="826">
        <v>66</v>
      </c>
      <c r="B74" s="497"/>
      <c r="C74" s="507"/>
      <c r="D74" s="506" t="s">
        <v>603</v>
      </c>
      <c r="E74" s="507"/>
      <c r="F74" s="509"/>
      <c r="G74" s="509"/>
      <c r="H74" s="510"/>
      <c r="I74" s="564">
        <f>SUM(J74:N74)</f>
        <v>5000</v>
      </c>
      <c r="J74" s="565"/>
      <c r="K74" s="565"/>
      <c r="L74" s="565"/>
      <c r="M74" s="565"/>
      <c r="N74" s="566">
        <v>5000</v>
      </c>
    </row>
    <row r="75" spans="1:14" s="12" customFormat="1" ht="17.25">
      <c r="A75" s="826">
        <v>67</v>
      </c>
      <c r="B75" s="820"/>
      <c r="C75" s="821"/>
      <c r="D75" s="506" t="s">
        <v>1109</v>
      </c>
      <c r="E75" s="821"/>
      <c r="F75" s="822"/>
      <c r="G75" s="822"/>
      <c r="H75" s="823"/>
      <c r="I75" s="564">
        <f>SUM(J75:N75)</f>
        <v>5000</v>
      </c>
      <c r="J75" s="491"/>
      <c r="K75" s="491"/>
      <c r="L75" s="491"/>
      <c r="M75" s="491"/>
      <c r="N75" s="492">
        <v>5000</v>
      </c>
    </row>
    <row r="76" spans="1:15" s="441" customFormat="1" ht="17.25">
      <c r="A76" s="826">
        <v>68</v>
      </c>
      <c r="B76" s="481"/>
      <c r="C76" s="482"/>
      <c r="D76" s="506" t="s">
        <v>604</v>
      </c>
      <c r="E76" s="482"/>
      <c r="F76" s="484"/>
      <c r="G76" s="484"/>
      <c r="H76" s="485"/>
      <c r="I76" s="564">
        <f>SUM(J76:N76)</f>
        <v>0</v>
      </c>
      <c r="J76" s="491"/>
      <c r="K76" s="491"/>
      <c r="L76" s="491"/>
      <c r="M76" s="491"/>
      <c r="N76" s="492"/>
      <c r="O76" s="12"/>
    </row>
    <row r="77" spans="1:15" s="563" customFormat="1" ht="16.5">
      <c r="A77" s="826">
        <v>69</v>
      </c>
      <c r="B77" s="557"/>
      <c r="C77" s="558"/>
      <c r="D77" s="567" t="s">
        <v>1192</v>
      </c>
      <c r="E77" s="558"/>
      <c r="F77" s="559"/>
      <c r="G77" s="559"/>
      <c r="H77" s="560"/>
      <c r="I77" s="515">
        <f>SUM(J77:N77)</f>
        <v>5000</v>
      </c>
      <c r="J77" s="561">
        <f>SUM(J75:J76)</f>
        <v>0</v>
      </c>
      <c r="K77" s="561">
        <f>SUM(K75:K76)</f>
        <v>0</v>
      </c>
      <c r="L77" s="561">
        <f>SUM(L75:L76)</f>
        <v>0</v>
      </c>
      <c r="M77" s="561">
        <f>SUM(M75:M76)</f>
        <v>0</v>
      </c>
      <c r="N77" s="562">
        <f>SUM(N75:N76)</f>
        <v>5000</v>
      </c>
      <c r="O77" s="456"/>
    </row>
    <row r="78" spans="1:15" s="3" customFormat="1" ht="22.5" customHeight="1">
      <c r="A78" s="826">
        <v>70</v>
      </c>
      <c r="B78" s="465"/>
      <c r="C78" s="466">
        <v>8</v>
      </c>
      <c r="D78" s="467" t="s">
        <v>461</v>
      </c>
      <c r="E78" s="466" t="s">
        <v>27</v>
      </c>
      <c r="F78" s="468"/>
      <c r="G78" s="468"/>
      <c r="H78" s="469"/>
      <c r="I78" s="478"/>
      <c r="J78" s="479"/>
      <c r="K78" s="479"/>
      <c r="L78" s="479"/>
      <c r="M78" s="479"/>
      <c r="N78" s="480"/>
      <c r="O78" s="3">
        <f>SUM(J79:N79)-I79</f>
        <v>0</v>
      </c>
    </row>
    <row r="79" spans="1:14" s="11" customFormat="1" ht="16.5">
      <c r="A79" s="826">
        <v>71</v>
      </c>
      <c r="B79" s="473"/>
      <c r="C79" s="474"/>
      <c r="D79" s="475" t="s">
        <v>603</v>
      </c>
      <c r="E79" s="474"/>
      <c r="F79" s="476"/>
      <c r="G79" s="476"/>
      <c r="H79" s="477"/>
      <c r="I79" s="556">
        <f>SUM(J79:N79)</f>
        <v>5500</v>
      </c>
      <c r="J79" s="479"/>
      <c r="K79" s="479"/>
      <c r="L79" s="479">
        <v>5500</v>
      </c>
      <c r="M79" s="479"/>
      <c r="N79" s="480"/>
    </row>
    <row r="80" spans="1:14" s="11" customFormat="1" ht="16.5">
      <c r="A80" s="826">
        <v>72</v>
      </c>
      <c r="B80" s="534"/>
      <c r="C80" s="516"/>
      <c r="D80" s="475" t="s">
        <v>1109</v>
      </c>
      <c r="E80" s="516"/>
      <c r="F80" s="818"/>
      <c r="G80" s="818"/>
      <c r="H80" s="819"/>
      <c r="I80" s="556">
        <f>SUM(J80:N80)</f>
        <v>6500</v>
      </c>
      <c r="J80" s="715">
        <v>1000</v>
      </c>
      <c r="K80" s="715">
        <v>500</v>
      </c>
      <c r="L80" s="715">
        <v>5000</v>
      </c>
      <c r="M80" s="715"/>
      <c r="N80" s="815"/>
    </row>
    <row r="81" spans="1:15" s="441" customFormat="1" ht="17.25">
      <c r="A81" s="826">
        <v>73</v>
      </c>
      <c r="B81" s="481"/>
      <c r="C81" s="482"/>
      <c r="D81" s="483" t="s">
        <v>604</v>
      </c>
      <c r="E81" s="482"/>
      <c r="F81" s="484"/>
      <c r="G81" s="484"/>
      <c r="H81" s="485"/>
      <c r="I81" s="564">
        <f>SUM(J81:N81)</f>
        <v>0</v>
      </c>
      <c r="J81" s="491"/>
      <c r="K81" s="491"/>
      <c r="L81" s="491"/>
      <c r="M81" s="491"/>
      <c r="N81" s="492"/>
      <c r="O81" s="12"/>
    </row>
    <row r="82" spans="1:15" s="122" customFormat="1" ht="17.25">
      <c r="A82" s="826">
        <v>74</v>
      </c>
      <c r="B82" s="486"/>
      <c r="C82" s="487"/>
      <c r="D82" s="488" t="s">
        <v>1192</v>
      </c>
      <c r="E82" s="487"/>
      <c r="F82" s="489"/>
      <c r="G82" s="489"/>
      <c r="H82" s="490"/>
      <c r="I82" s="478">
        <f>SUM(J82:N82)</f>
        <v>6500</v>
      </c>
      <c r="J82" s="471">
        <f>SUM(J80:J81)</f>
        <v>1000</v>
      </c>
      <c r="K82" s="471">
        <f>SUM(K80:K81)</f>
        <v>500</v>
      </c>
      <c r="L82" s="471">
        <f>SUM(L80:L81)</f>
        <v>5000</v>
      </c>
      <c r="M82" s="471">
        <f>SUM(M80:M81)</f>
        <v>0</v>
      </c>
      <c r="N82" s="472">
        <f>SUM(N80:N81)</f>
        <v>0</v>
      </c>
      <c r="O82" s="123"/>
    </row>
    <row r="83" spans="1:15" s="3" customFormat="1" ht="22.5" customHeight="1">
      <c r="A83" s="826">
        <v>75</v>
      </c>
      <c r="B83" s="465"/>
      <c r="C83" s="466">
        <v>9</v>
      </c>
      <c r="D83" s="467" t="s">
        <v>88</v>
      </c>
      <c r="E83" s="466" t="s">
        <v>27</v>
      </c>
      <c r="F83" s="468">
        <v>7592</v>
      </c>
      <c r="G83" s="468">
        <v>3000</v>
      </c>
      <c r="H83" s="469">
        <v>4813</v>
      </c>
      <c r="I83" s="478"/>
      <c r="J83" s="479"/>
      <c r="K83" s="479"/>
      <c r="L83" s="479"/>
      <c r="M83" s="479"/>
      <c r="N83" s="480"/>
      <c r="O83" s="3">
        <f>SUM(J84:N84)-I84</f>
        <v>0</v>
      </c>
    </row>
    <row r="84" spans="1:14" s="11" customFormat="1" ht="16.5">
      <c r="A84" s="826">
        <v>76</v>
      </c>
      <c r="B84" s="473"/>
      <c r="C84" s="474"/>
      <c r="D84" s="475" t="s">
        <v>603</v>
      </c>
      <c r="E84" s="474"/>
      <c r="F84" s="476"/>
      <c r="G84" s="476"/>
      <c r="H84" s="477"/>
      <c r="I84" s="556">
        <f>SUM(J84:N84)</f>
        <v>2000</v>
      </c>
      <c r="J84" s="479"/>
      <c r="K84" s="479"/>
      <c r="L84" s="479">
        <v>2000</v>
      </c>
      <c r="M84" s="479"/>
      <c r="N84" s="480"/>
    </row>
    <row r="85" spans="1:14" s="11" customFormat="1" ht="16.5">
      <c r="A85" s="826">
        <v>77</v>
      </c>
      <c r="B85" s="534"/>
      <c r="C85" s="516"/>
      <c r="D85" s="475" t="s">
        <v>1109</v>
      </c>
      <c r="E85" s="516"/>
      <c r="F85" s="818"/>
      <c r="G85" s="818"/>
      <c r="H85" s="819"/>
      <c r="I85" s="556">
        <f>SUM(J85:N85)</f>
        <v>4031</v>
      </c>
      <c r="J85" s="715">
        <v>100</v>
      </c>
      <c r="K85" s="715">
        <v>50</v>
      </c>
      <c r="L85" s="715">
        <v>3881</v>
      </c>
      <c r="M85" s="715"/>
      <c r="N85" s="815"/>
    </row>
    <row r="86" spans="1:15" s="441" customFormat="1" ht="17.25">
      <c r="A86" s="826">
        <v>78</v>
      </c>
      <c r="B86" s="481"/>
      <c r="C86" s="482"/>
      <c r="D86" s="483" t="s">
        <v>604</v>
      </c>
      <c r="E86" s="482"/>
      <c r="F86" s="484"/>
      <c r="G86" s="484"/>
      <c r="H86" s="485"/>
      <c r="I86" s="564">
        <f>SUM(J86:N86)</f>
        <v>0</v>
      </c>
      <c r="J86" s="491"/>
      <c r="K86" s="491"/>
      <c r="L86" s="491"/>
      <c r="M86" s="491"/>
      <c r="N86" s="492"/>
      <c r="O86" s="12"/>
    </row>
    <row r="87" spans="1:15" s="122" customFormat="1" ht="17.25">
      <c r="A87" s="826">
        <v>79</v>
      </c>
      <c r="B87" s="486"/>
      <c r="C87" s="487"/>
      <c r="D87" s="488" t="s">
        <v>1192</v>
      </c>
      <c r="E87" s="487"/>
      <c r="F87" s="489"/>
      <c r="G87" s="489"/>
      <c r="H87" s="490"/>
      <c r="I87" s="478">
        <f>SUM(J87:N87)</f>
        <v>4031</v>
      </c>
      <c r="J87" s="471">
        <f>SUM(J85:J86)</f>
        <v>100</v>
      </c>
      <c r="K87" s="471">
        <f>SUM(K85:K86)</f>
        <v>50</v>
      </c>
      <c r="L87" s="471">
        <f>SUM(L85:L86)</f>
        <v>3881</v>
      </c>
      <c r="M87" s="471">
        <f>SUM(M85:M86)</f>
        <v>0</v>
      </c>
      <c r="N87" s="472">
        <f>SUM(N85:N86)</f>
        <v>0</v>
      </c>
      <c r="O87" s="123"/>
    </row>
    <row r="88" spans="1:15" s="3" customFormat="1" ht="31.5" customHeight="1">
      <c r="A88" s="826">
        <v>80</v>
      </c>
      <c r="B88" s="465"/>
      <c r="C88" s="466">
        <v>10</v>
      </c>
      <c r="D88" s="467" t="s">
        <v>89</v>
      </c>
      <c r="E88" s="524" t="s">
        <v>27</v>
      </c>
      <c r="F88" s="468">
        <v>652</v>
      </c>
      <c r="G88" s="468">
        <v>1000</v>
      </c>
      <c r="H88" s="469">
        <v>812</v>
      </c>
      <c r="I88" s="478"/>
      <c r="J88" s="479"/>
      <c r="K88" s="479"/>
      <c r="L88" s="479"/>
      <c r="M88" s="479"/>
      <c r="N88" s="480"/>
      <c r="O88" s="3">
        <f>SUM(J88:N88)-I88</f>
        <v>0</v>
      </c>
    </row>
    <row r="89" spans="1:14" s="3" customFormat="1" ht="16.5">
      <c r="A89" s="826">
        <v>81</v>
      </c>
      <c r="B89" s="663"/>
      <c r="C89" s="524"/>
      <c r="D89" s="475" t="s">
        <v>1109</v>
      </c>
      <c r="E89" s="524"/>
      <c r="F89" s="716"/>
      <c r="G89" s="716"/>
      <c r="H89" s="717"/>
      <c r="I89" s="556">
        <f>SUM(J89:N89)</f>
        <v>136</v>
      </c>
      <c r="J89" s="715"/>
      <c r="K89" s="715"/>
      <c r="L89" s="715">
        <v>136</v>
      </c>
      <c r="M89" s="715"/>
      <c r="N89" s="815"/>
    </row>
    <row r="90" spans="1:15" s="441" customFormat="1" ht="17.25">
      <c r="A90" s="826">
        <v>82</v>
      </c>
      <c r="B90" s="481"/>
      <c r="C90" s="482"/>
      <c r="D90" s="483" t="s">
        <v>604</v>
      </c>
      <c r="E90" s="482"/>
      <c r="F90" s="484"/>
      <c r="G90" s="484"/>
      <c r="H90" s="485"/>
      <c r="I90" s="564">
        <f>SUM(J90:N90)</f>
        <v>0</v>
      </c>
      <c r="J90" s="491"/>
      <c r="K90" s="491"/>
      <c r="L90" s="491"/>
      <c r="M90" s="491"/>
      <c r="N90" s="492"/>
      <c r="O90" s="12"/>
    </row>
    <row r="91" spans="1:15" s="122" customFormat="1" ht="17.25">
      <c r="A91" s="826">
        <v>83</v>
      </c>
      <c r="B91" s="486"/>
      <c r="C91" s="487"/>
      <c r="D91" s="488" t="s">
        <v>1192</v>
      </c>
      <c r="E91" s="487"/>
      <c r="F91" s="489"/>
      <c r="G91" s="489"/>
      <c r="H91" s="490"/>
      <c r="I91" s="478">
        <f>SUM(J91:N91)</f>
        <v>136</v>
      </c>
      <c r="J91" s="471">
        <f>SUM(J89:J90)</f>
        <v>0</v>
      </c>
      <c r="K91" s="471">
        <f>SUM(K89:K90)</f>
        <v>0</v>
      </c>
      <c r="L91" s="471">
        <f>SUM(L89:L90)</f>
        <v>136</v>
      </c>
      <c r="M91" s="471">
        <f>SUM(M89:M90)</f>
        <v>0</v>
      </c>
      <c r="N91" s="472">
        <f>SUM(N89:N90)</f>
        <v>0</v>
      </c>
      <c r="O91" s="123"/>
    </row>
    <row r="92" spans="1:15" s="3" customFormat="1" ht="22.5" customHeight="1">
      <c r="A92" s="826">
        <v>84</v>
      </c>
      <c r="B92" s="465"/>
      <c r="C92" s="466">
        <v>11</v>
      </c>
      <c r="D92" s="467" t="s">
        <v>90</v>
      </c>
      <c r="E92" s="466" t="s">
        <v>27</v>
      </c>
      <c r="F92" s="468">
        <v>1077</v>
      </c>
      <c r="G92" s="468">
        <v>4000</v>
      </c>
      <c r="H92" s="469">
        <v>1849</v>
      </c>
      <c r="I92" s="478"/>
      <c r="J92" s="479"/>
      <c r="K92" s="479"/>
      <c r="L92" s="479"/>
      <c r="M92" s="479"/>
      <c r="N92" s="480"/>
      <c r="O92" s="3">
        <f>SUM(J93:N93)-I93</f>
        <v>0</v>
      </c>
    </row>
    <row r="93" spans="1:14" s="11" customFormat="1" ht="16.5">
      <c r="A93" s="826">
        <v>85</v>
      </c>
      <c r="B93" s="473"/>
      <c r="C93" s="474"/>
      <c r="D93" s="475" t="s">
        <v>603</v>
      </c>
      <c r="E93" s="474"/>
      <c r="F93" s="476"/>
      <c r="G93" s="476"/>
      <c r="H93" s="477"/>
      <c r="I93" s="556">
        <f>SUM(J93:N93)</f>
        <v>3000</v>
      </c>
      <c r="J93" s="479"/>
      <c r="K93" s="479"/>
      <c r="L93" s="479">
        <v>3000</v>
      </c>
      <c r="M93" s="479"/>
      <c r="N93" s="480"/>
    </row>
    <row r="94" spans="1:14" s="11" customFormat="1" ht="16.5">
      <c r="A94" s="826">
        <v>86</v>
      </c>
      <c r="B94" s="534"/>
      <c r="C94" s="516"/>
      <c r="D94" s="475" t="s">
        <v>1109</v>
      </c>
      <c r="E94" s="516"/>
      <c r="F94" s="818"/>
      <c r="G94" s="818"/>
      <c r="H94" s="819"/>
      <c r="I94" s="556">
        <f>SUM(J94:N94)</f>
        <v>3000</v>
      </c>
      <c r="J94" s="715"/>
      <c r="K94" s="715"/>
      <c r="L94" s="715">
        <v>1918</v>
      </c>
      <c r="M94" s="715"/>
      <c r="N94" s="815">
        <v>1082</v>
      </c>
    </row>
    <row r="95" spans="1:15" s="441" customFormat="1" ht="17.25">
      <c r="A95" s="826">
        <v>87</v>
      </c>
      <c r="B95" s="481"/>
      <c r="C95" s="482"/>
      <c r="D95" s="483" t="s">
        <v>604</v>
      </c>
      <c r="E95" s="482"/>
      <c r="F95" s="484"/>
      <c r="G95" s="484"/>
      <c r="H95" s="485"/>
      <c r="I95" s="564">
        <f aca="true" t="shared" si="1" ref="I95:I101">SUM(J95:N95)</f>
        <v>0</v>
      </c>
      <c r="J95" s="491"/>
      <c r="K95" s="491"/>
      <c r="L95" s="491"/>
      <c r="M95" s="491"/>
      <c r="N95" s="492"/>
      <c r="O95" s="12"/>
    </row>
    <row r="96" spans="1:15" s="122" customFormat="1" ht="17.25">
      <c r="A96" s="826">
        <v>88</v>
      </c>
      <c r="B96" s="486"/>
      <c r="C96" s="487"/>
      <c r="D96" s="488" t="s">
        <v>1192</v>
      </c>
      <c r="E96" s="487"/>
      <c r="F96" s="489"/>
      <c r="G96" s="489"/>
      <c r="H96" s="490"/>
      <c r="I96" s="478">
        <f t="shared" si="1"/>
        <v>3000</v>
      </c>
      <c r="J96" s="471">
        <f>SUM(J94:J95)</f>
        <v>0</v>
      </c>
      <c r="K96" s="471">
        <f>SUM(K94:K95)</f>
        <v>0</v>
      </c>
      <c r="L96" s="471">
        <f>SUM(L94:L95)</f>
        <v>1918</v>
      </c>
      <c r="M96" s="471">
        <f>SUM(M94:M95)</f>
        <v>0</v>
      </c>
      <c r="N96" s="472">
        <f>SUM(N94:N95)</f>
        <v>1082</v>
      </c>
      <c r="O96" s="123"/>
    </row>
    <row r="97" spans="1:15" s="3" customFormat="1" ht="21" customHeight="1">
      <c r="A97" s="826">
        <v>89</v>
      </c>
      <c r="B97" s="465"/>
      <c r="C97" s="466">
        <v>12</v>
      </c>
      <c r="D97" s="467" t="s">
        <v>91</v>
      </c>
      <c r="E97" s="466" t="s">
        <v>27</v>
      </c>
      <c r="F97" s="468">
        <v>1654</v>
      </c>
      <c r="G97" s="468">
        <v>3000</v>
      </c>
      <c r="H97" s="469">
        <v>3000</v>
      </c>
      <c r="I97" s="478"/>
      <c r="J97" s="479"/>
      <c r="K97" s="479"/>
      <c r="L97" s="479"/>
      <c r="M97" s="479"/>
      <c r="N97" s="480"/>
      <c r="O97" s="3">
        <f>SUM(J98:N98)-I98</f>
        <v>0</v>
      </c>
    </row>
    <row r="98" spans="1:14" s="11" customFormat="1" ht="16.5">
      <c r="A98" s="826">
        <v>90</v>
      </c>
      <c r="B98" s="473"/>
      <c r="C98" s="474"/>
      <c r="D98" s="475" t="s">
        <v>603</v>
      </c>
      <c r="E98" s="474"/>
      <c r="F98" s="476"/>
      <c r="G98" s="476"/>
      <c r="H98" s="477"/>
      <c r="I98" s="556">
        <f t="shared" si="1"/>
        <v>3500</v>
      </c>
      <c r="J98" s="479">
        <f>SUM(J103,J108)</f>
        <v>0</v>
      </c>
      <c r="K98" s="479">
        <f>SUM(K103,K108)</f>
        <v>0</v>
      </c>
      <c r="L98" s="479">
        <f>SUM(L103,L108)</f>
        <v>0</v>
      </c>
      <c r="M98" s="479">
        <f>SUM(M103,M108)</f>
        <v>0</v>
      </c>
      <c r="N98" s="480">
        <f>SUM(N103,N108)</f>
        <v>3500</v>
      </c>
    </row>
    <row r="99" spans="1:14" s="11" customFormat="1" ht="16.5">
      <c r="A99" s="826">
        <v>91</v>
      </c>
      <c r="B99" s="534"/>
      <c r="C99" s="516"/>
      <c r="D99" s="475" t="s">
        <v>1109</v>
      </c>
      <c r="E99" s="516"/>
      <c r="F99" s="818"/>
      <c r="G99" s="818"/>
      <c r="H99" s="819"/>
      <c r="I99" s="556">
        <f t="shared" si="1"/>
        <v>2000</v>
      </c>
      <c r="J99" s="715">
        <f>SUM(J104+J109)</f>
        <v>0</v>
      </c>
      <c r="K99" s="715">
        <f>SUM(K104+K109)</f>
        <v>0</v>
      </c>
      <c r="L99" s="715">
        <f>SUM(L104+L109)</f>
        <v>0</v>
      </c>
      <c r="M99" s="715">
        <f>SUM(M104+M109)</f>
        <v>0</v>
      </c>
      <c r="N99" s="815">
        <f>SUM(N104+N109)</f>
        <v>2000</v>
      </c>
    </row>
    <row r="100" spans="1:15" s="441" customFormat="1" ht="17.25">
      <c r="A100" s="826">
        <v>92</v>
      </c>
      <c r="B100" s="481"/>
      <c r="C100" s="482"/>
      <c r="D100" s="483" t="s">
        <v>604</v>
      </c>
      <c r="E100" s="482"/>
      <c r="F100" s="484"/>
      <c r="G100" s="484"/>
      <c r="H100" s="485"/>
      <c r="I100" s="564">
        <f>SUM(J100:N100)</f>
        <v>0</v>
      </c>
      <c r="J100" s="491">
        <f>SUM(J105,J110)</f>
        <v>0</v>
      </c>
      <c r="K100" s="491">
        <f>SUM(K105,K110)</f>
        <v>0</v>
      </c>
      <c r="L100" s="491">
        <f>SUM(L105,L110)</f>
        <v>0</v>
      </c>
      <c r="M100" s="491">
        <f>SUM(M105,M110)</f>
        <v>0</v>
      </c>
      <c r="N100" s="492">
        <f>SUM(N105,N110)</f>
        <v>0</v>
      </c>
      <c r="O100" s="12"/>
    </row>
    <row r="101" spans="1:15" s="122" customFormat="1" ht="17.25">
      <c r="A101" s="826">
        <v>93</v>
      </c>
      <c r="B101" s="486"/>
      <c r="C101" s="487"/>
      <c r="D101" s="488" t="s">
        <v>1192</v>
      </c>
      <c r="E101" s="487"/>
      <c r="F101" s="489"/>
      <c r="G101" s="489"/>
      <c r="H101" s="490"/>
      <c r="I101" s="478">
        <f t="shared" si="1"/>
        <v>2000</v>
      </c>
      <c r="J101" s="471">
        <f>SUM(J99:J100)</f>
        <v>0</v>
      </c>
      <c r="K101" s="471">
        <f>SUM(K99:K100)</f>
        <v>0</v>
      </c>
      <c r="L101" s="471">
        <f>SUM(L99:L100)</f>
        <v>0</v>
      </c>
      <c r="M101" s="471">
        <f>SUM(M99:M100)</f>
        <v>0</v>
      </c>
      <c r="N101" s="472">
        <f>SUM(N99:N100)</f>
        <v>2000</v>
      </c>
      <c r="O101" s="123"/>
    </row>
    <row r="102" spans="1:15" s="12" customFormat="1" ht="18.75" customHeight="1">
      <c r="A102" s="826">
        <v>94</v>
      </c>
      <c r="B102" s="497"/>
      <c r="C102" s="507"/>
      <c r="D102" s="508" t="s">
        <v>481</v>
      </c>
      <c r="E102" s="507"/>
      <c r="F102" s="509"/>
      <c r="G102" s="509"/>
      <c r="H102" s="510"/>
      <c r="I102" s="515"/>
      <c r="J102" s="565"/>
      <c r="K102" s="565"/>
      <c r="L102" s="565"/>
      <c r="M102" s="565"/>
      <c r="N102" s="566"/>
      <c r="O102" s="12">
        <f>SUM(J103:N103)-I103</f>
        <v>0</v>
      </c>
    </row>
    <row r="103" spans="1:14" s="12" customFormat="1" ht="17.25">
      <c r="A103" s="826">
        <v>95</v>
      </c>
      <c r="B103" s="497"/>
      <c r="C103" s="507"/>
      <c r="D103" s="506" t="s">
        <v>603</v>
      </c>
      <c r="E103" s="507"/>
      <c r="F103" s="509"/>
      <c r="G103" s="509"/>
      <c r="H103" s="510"/>
      <c r="I103" s="564">
        <f>SUM(J103:N103)</f>
        <v>1500</v>
      </c>
      <c r="J103" s="565"/>
      <c r="K103" s="565"/>
      <c r="L103" s="565"/>
      <c r="M103" s="565"/>
      <c r="N103" s="566">
        <v>1500</v>
      </c>
    </row>
    <row r="104" spans="1:14" s="12" customFormat="1" ht="17.25">
      <c r="A104" s="826">
        <v>96</v>
      </c>
      <c r="B104" s="820"/>
      <c r="C104" s="821"/>
      <c r="D104" s="506" t="s">
        <v>1109</v>
      </c>
      <c r="E104" s="821"/>
      <c r="F104" s="822"/>
      <c r="G104" s="822"/>
      <c r="H104" s="823"/>
      <c r="I104" s="564">
        <f>SUM(J104:N104)</f>
        <v>0</v>
      </c>
      <c r="J104" s="491"/>
      <c r="K104" s="491"/>
      <c r="L104" s="491"/>
      <c r="M104" s="491"/>
      <c r="N104" s="492">
        <v>0</v>
      </c>
    </row>
    <row r="105" spans="1:15" s="441" customFormat="1" ht="17.25">
      <c r="A105" s="826">
        <v>97</v>
      </c>
      <c r="B105" s="481"/>
      <c r="C105" s="482"/>
      <c r="D105" s="506" t="s">
        <v>604</v>
      </c>
      <c r="E105" s="482"/>
      <c r="F105" s="484"/>
      <c r="G105" s="484"/>
      <c r="H105" s="485"/>
      <c r="I105" s="564">
        <f>SUM(J105:N105)</f>
        <v>0</v>
      </c>
      <c r="J105" s="491"/>
      <c r="K105" s="491"/>
      <c r="L105" s="491"/>
      <c r="M105" s="491"/>
      <c r="N105" s="492"/>
      <c r="O105" s="12"/>
    </row>
    <row r="106" spans="1:15" s="563" customFormat="1" ht="16.5">
      <c r="A106" s="826">
        <v>98</v>
      </c>
      <c r="B106" s="557"/>
      <c r="C106" s="558"/>
      <c r="D106" s="567" t="s">
        <v>1192</v>
      </c>
      <c r="E106" s="558"/>
      <c r="F106" s="559"/>
      <c r="G106" s="559"/>
      <c r="H106" s="560"/>
      <c r="I106" s="515">
        <f>SUM(J106:N106)</f>
        <v>0</v>
      </c>
      <c r="J106" s="561">
        <f>SUM(J104:J105)</f>
        <v>0</v>
      </c>
      <c r="K106" s="561">
        <f>SUM(K104:K105)</f>
        <v>0</v>
      </c>
      <c r="L106" s="561">
        <f>SUM(L104:L105)</f>
        <v>0</v>
      </c>
      <c r="M106" s="561">
        <f>SUM(M104:M105)</f>
        <v>0</v>
      </c>
      <c r="N106" s="562">
        <f>SUM(N104:N105)</f>
        <v>0</v>
      </c>
      <c r="O106" s="456"/>
    </row>
    <row r="107" spans="1:15" s="12" customFormat="1" ht="18.75" customHeight="1">
      <c r="A107" s="826">
        <v>99</v>
      </c>
      <c r="B107" s="497"/>
      <c r="C107" s="507"/>
      <c r="D107" s="508" t="s">
        <v>482</v>
      </c>
      <c r="E107" s="507"/>
      <c r="F107" s="509"/>
      <c r="G107" s="509"/>
      <c r="H107" s="510"/>
      <c r="I107" s="503"/>
      <c r="J107" s="504"/>
      <c r="K107" s="504"/>
      <c r="L107" s="504"/>
      <c r="M107" s="504"/>
      <c r="N107" s="505"/>
      <c r="O107" s="12">
        <f>SUM(J108:N108)-I108</f>
        <v>0</v>
      </c>
    </row>
    <row r="108" spans="1:14" s="12" customFormat="1" ht="17.25">
      <c r="A108" s="826">
        <v>100</v>
      </c>
      <c r="B108" s="497"/>
      <c r="C108" s="507"/>
      <c r="D108" s="506" t="s">
        <v>603</v>
      </c>
      <c r="E108" s="507"/>
      <c r="F108" s="509"/>
      <c r="G108" s="509"/>
      <c r="H108" s="510"/>
      <c r="I108" s="564">
        <f>SUM(J108:N108)</f>
        <v>2000</v>
      </c>
      <c r="J108" s="565"/>
      <c r="K108" s="565"/>
      <c r="L108" s="565"/>
      <c r="M108" s="565"/>
      <c r="N108" s="566">
        <v>2000</v>
      </c>
    </row>
    <row r="109" spans="1:14" s="12" customFormat="1" ht="17.25">
      <c r="A109" s="826">
        <v>101</v>
      </c>
      <c r="B109" s="820"/>
      <c r="C109" s="821"/>
      <c r="D109" s="506" t="s">
        <v>1109</v>
      </c>
      <c r="E109" s="821"/>
      <c r="F109" s="822"/>
      <c r="G109" s="822"/>
      <c r="H109" s="823"/>
      <c r="I109" s="564">
        <f>SUM(J109:N109)</f>
        <v>2000</v>
      </c>
      <c r="J109" s="491"/>
      <c r="K109" s="491"/>
      <c r="L109" s="491"/>
      <c r="M109" s="491"/>
      <c r="N109" s="492">
        <v>2000</v>
      </c>
    </row>
    <row r="110" spans="1:15" s="441" customFormat="1" ht="17.25">
      <c r="A110" s="826">
        <v>102</v>
      </c>
      <c r="B110" s="481"/>
      <c r="C110" s="482"/>
      <c r="D110" s="506" t="s">
        <v>604</v>
      </c>
      <c r="E110" s="482"/>
      <c r="F110" s="484"/>
      <c r="G110" s="484"/>
      <c r="H110" s="485"/>
      <c r="I110" s="564">
        <f>SUM(J110:N110)</f>
        <v>0</v>
      </c>
      <c r="J110" s="491"/>
      <c r="K110" s="491"/>
      <c r="L110" s="491"/>
      <c r="M110" s="491"/>
      <c r="N110" s="492"/>
      <c r="O110" s="12"/>
    </row>
    <row r="111" spans="1:15" s="563" customFormat="1" ht="16.5">
      <c r="A111" s="826">
        <v>103</v>
      </c>
      <c r="B111" s="557"/>
      <c r="C111" s="558"/>
      <c r="D111" s="567" t="s">
        <v>1192</v>
      </c>
      <c r="E111" s="558"/>
      <c r="F111" s="559"/>
      <c r="G111" s="559"/>
      <c r="H111" s="560"/>
      <c r="I111" s="515">
        <f>SUM(J111:N111)</f>
        <v>2000</v>
      </c>
      <c r="J111" s="561">
        <f>SUM(J109:J110)</f>
        <v>0</v>
      </c>
      <c r="K111" s="561">
        <f>SUM(K109:K110)</f>
        <v>0</v>
      </c>
      <c r="L111" s="561">
        <f>SUM(L109:L110)</f>
        <v>0</v>
      </c>
      <c r="M111" s="561">
        <f>SUM(M109:M110)</f>
        <v>0</v>
      </c>
      <c r="N111" s="562">
        <f>SUM(N109:N110)</f>
        <v>2000</v>
      </c>
      <c r="O111" s="456"/>
    </row>
    <row r="112" spans="1:15" s="3" customFormat="1" ht="21" customHeight="1">
      <c r="A112" s="826">
        <v>104</v>
      </c>
      <c r="B112" s="465"/>
      <c r="C112" s="466">
        <v>13</v>
      </c>
      <c r="D112" s="467" t="s">
        <v>93</v>
      </c>
      <c r="E112" s="466" t="s">
        <v>27</v>
      </c>
      <c r="F112" s="468">
        <v>4583</v>
      </c>
      <c r="G112" s="468">
        <v>5000</v>
      </c>
      <c r="H112" s="469">
        <v>5000</v>
      </c>
      <c r="I112" s="493"/>
      <c r="J112" s="494"/>
      <c r="K112" s="494"/>
      <c r="L112" s="494"/>
      <c r="M112" s="494"/>
      <c r="N112" s="495"/>
      <c r="O112" s="11">
        <f>SUM(J113:N113)-I113</f>
        <v>0</v>
      </c>
    </row>
    <row r="113" spans="1:14" s="11" customFormat="1" ht="16.5">
      <c r="A113" s="826">
        <v>105</v>
      </c>
      <c r="B113" s="473"/>
      <c r="C113" s="474"/>
      <c r="D113" s="475" t="s">
        <v>603</v>
      </c>
      <c r="E113" s="474"/>
      <c r="F113" s="476"/>
      <c r="G113" s="476"/>
      <c r="H113" s="477"/>
      <c r="I113" s="556">
        <f>SUM(J113:N113)</f>
        <v>5000</v>
      </c>
      <c r="J113" s="479"/>
      <c r="K113" s="479"/>
      <c r="L113" s="479">
        <v>5000</v>
      </c>
      <c r="M113" s="479"/>
      <c r="N113" s="480"/>
    </row>
    <row r="114" spans="1:14" s="11" customFormat="1" ht="16.5">
      <c r="A114" s="826">
        <v>106</v>
      </c>
      <c r="B114" s="534"/>
      <c r="C114" s="516"/>
      <c r="D114" s="475" t="s">
        <v>1109</v>
      </c>
      <c r="E114" s="516"/>
      <c r="F114" s="818"/>
      <c r="G114" s="818"/>
      <c r="H114" s="819"/>
      <c r="I114" s="556">
        <f>SUM(J114:N114)</f>
        <v>5000</v>
      </c>
      <c r="J114" s="715"/>
      <c r="K114" s="715"/>
      <c r="L114" s="715">
        <v>5000</v>
      </c>
      <c r="M114" s="715"/>
      <c r="N114" s="815"/>
    </row>
    <row r="115" spans="1:15" s="441" customFormat="1" ht="17.25">
      <c r="A115" s="826">
        <v>107</v>
      </c>
      <c r="B115" s="481"/>
      <c r="C115" s="482"/>
      <c r="D115" s="483" t="s">
        <v>604</v>
      </c>
      <c r="E115" s="482"/>
      <c r="F115" s="484"/>
      <c r="G115" s="484"/>
      <c r="H115" s="485"/>
      <c r="I115" s="564">
        <f>SUM(J115:N115)</f>
        <v>0</v>
      </c>
      <c r="J115" s="491"/>
      <c r="K115" s="491"/>
      <c r="L115" s="491"/>
      <c r="M115" s="491"/>
      <c r="N115" s="492"/>
      <c r="O115" s="12"/>
    </row>
    <row r="116" spans="1:15" s="122" customFormat="1" ht="17.25">
      <c r="A116" s="826">
        <v>108</v>
      </c>
      <c r="B116" s="486"/>
      <c r="C116" s="487"/>
      <c r="D116" s="488" t="s">
        <v>1192</v>
      </c>
      <c r="E116" s="487"/>
      <c r="F116" s="489"/>
      <c r="G116" s="489"/>
      <c r="H116" s="490"/>
      <c r="I116" s="478">
        <f>SUM(J116:N116)</f>
        <v>5000</v>
      </c>
      <c r="J116" s="471">
        <f>SUM(J114:J115)</f>
        <v>0</v>
      </c>
      <c r="K116" s="471">
        <f>SUM(K114:K115)</f>
        <v>0</v>
      </c>
      <c r="L116" s="471">
        <f>SUM(L114:L115)</f>
        <v>5000</v>
      </c>
      <c r="M116" s="471">
        <f>SUM(M114:M115)</f>
        <v>0</v>
      </c>
      <c r="N116" s="472">
        <f>SUM(N114:N115)</f>
        <v>0</v>
      </c>
      <c r="O116" s="123"/>
    </row>
    <row r="117" spans="1:15" s="3" customFormat="1" ht="21" customHeight="1">
      <c r="A117" s="826">
        <v>109</v>
      </c>
      <c r="B117" s="465"/>
      <c r="C117" s="466">
        <v>14</v>
      </c>
      <c r="D117" s="467" t="s">
        <v>94</v>
      </c>
      <c r="E117" s="466" t="s">
        <v>27</v>
      </c>
      <c r="F117" s="468">
        <v>1000</v>
      </c>
      <c r="G117" s="468">
        <v>1000</v>
      </c>
      <c r="H117" s="469">
        <v>1000</v>
      </c>
      <c r="I117" s="493"/>
      <c r="J117" s="494"/>
      <c r="K117" s="494"/>
      <c r="L117" s="494"/>
      <c r="M117" s="494"/>
      <c r="N117" s="495"/>
      <c r="O117" s="11">
        <f>SUM(J118:N118)-I118</f>
        <v>0</v>
      </c>
    </row>
    <row r="118" spans="1:14" s="11" customFormat="1" ht="16.5">
      <c r="A118" s="826">
        <v>110</v>
      </c>
      <c r="B118" s="473"/>
      <c r="C118" s="474"/>
      <c r="D118" s="475" t="s">
        <v>603</v>
      </c>
      <c r="E118" s="474"/>
      <c r="F118" s="476"/>
      <c r="G118" s="476"/>
      <c r="H118" s="477"/>
      <c r="I118" s="556">
        <f>SUM(J118:N118)</f>
        <v>1000</v>
      </c>
      <c r="J118" s="479"/>
      <c r="K118" s="479"/>
      <c r="L118" s="479"/>
      <c r="M118" s="479"/>
      <c r="N118" s="480">
        <v>1000</v>
      </c>
    </row>
    <row r="119" spans="1:14" s="11" customFormat="1" ht="16.5">
      <c r="A119" s="826">
        <v>111</v>
      </c>
      <c r="B119" s="534"/>
      <c r="C119" s="516"/>
      <c r="D119" s="475" t="s">
        <v>1109</v>
      </c>
      <c r="E119" s="516"/>
      <c r="F119" s="818"/>
      <c r="G119" s="818"/>
      <c r="H119" s="819"/>
      <c r="I119" s="556">
        <f>SUM(J119:N119)</f>
        <v>1000</v>
      </c>
      <c r="J119" s="715"/>
      <c r="K119" s="715"/>
      <c r="L119" s="715"/>
      <c r="M119" s="715"/>
      <c r="N119" s="815">
        <v>1000</v>
      </c>
    </row>
    <row r="120" spans="1:15" s="441" customFormat="1" ht="17.25">
      <c r="A120" s="826">
        <v>112</v>
      </c>
      <c r="B120" s="481"/>
      <c r="C120" s="482"/>
      <c r="D120" s="483" t="s">
        <v>604</v>
      </c>
      <c r="E120" s="482"/>
      <c r="F120" s="484"/>
      <c r="G120" s="484"/>
      <c r="H120" s="485"/>
      <c r="I120" s="564">
        <f>SUM(J120:N120)</f>
        <v>0</v>
      </c>
      <c r="J120" s="491"/>
      <c r="K120" s="491"/>
      <c r="L120" s="491"/>
      <c r="M120" s="491"/>
      <c r="N120" s="492"/>
      <c r="O120" s="12"/>
    </row>
    <row r="121" spans="1:15" s="122" customFormat="1" ht="17.25">
      <c r="A121" s="826">
        <v>113</v>
      </c>
      <c r="B121" s="486"/>
      <c r="C121" s="487"/>
      <c r="D121" s="488" t="s">
        <v>1192</v>
      </c>
      <c r="E121" s="487"/>
      <c r="F121" s="489"/>
      <c r="G121" s="489"/>
      <c r="H121" s="490"/>
      <c r="I121" s="478">
        <f>SUM(J121:N121)</f>
        <v>1000</v>
      </c>
      <c r="J121" s="471">
        <f>SUM(J119:J120)</f>
        <v>0</v>
      </c>
      <c r="K121" s="471">
        <f>SUM(K119:K120)</f>
        <v>0</v>
      </c>
      <c r="L121" s="471">
        <f>SUM(L119:L120)</f>
        <v>0</v>
      </c>
      <c r="M121" s="471">
        <f>SUM(M119:M120)</f>
        <v>0</v>
      </c>
      <c r="N121" s="472">
        <f>SUM(N119:N120)</f>
        <v>1000</v>
      </c>
      <c r="O121" s="123"/>
    </row>
    <row r="122" spans="1:15" s="3" customFormat="1" ht="21" customHeight="1">
      <c r="A122" s="826">
        <v>114</v>
      </c>
      <c r="B122" s="465"/>
      <c r="C122" s="466">
        <v>15</v>
      </c>
      <c r="D122" s="467" t="s">
        <v>362</v>
      </c>
      <c r="E122" s="466" t="s">
        <v>27</v>
      </c>
      <c r="F122" s="468">
        <f>SUM(F127:F147)</f>
        <v>39700</v>
      </c>
      <c r="G122" s="468">
        <f>SUM(G127:G147)</f>
        <v>42300</v>
      </c>
      <c r="H122" s="469">
        <f>SUM(H127:H147)</f>
        <v>42300</v>
      </c>
      <c r="I122" s="493"/>
      <c r="J122" s="494"/>
      <c r="K122" s="494"/>
      <c r="L122" s="494"/>
      <c r="M122" s="494"/>
      <c r="N122" s="495"/>
      <c r="O122" s="11">
        <f>SUM(J123:N123)-I123</f>
        <v>0</v>
      </c>
    </row>
    <row r="123" spans="1:14" s="11" customFormat="1" ht="16.5">
      <c r="A123" s="826">
        <v>115</v>
      </c>
      <c r="B123" s="473"/>
      <c r="C123" s="474"/>
      <c r="D123" s="475" t="s">
        <v>603</v>
      </c>
      <c r="E123" s="474"/>
      <c r="F123" s="476"/>
      <c r="G123" s="476"/>
      <c r="H123" s="477"/>
      <c r="I123" s="556">
        <f>SUM(J123:N123)</f>
        <v>42300</v>
      </c>
      <c r="J123" s="479">
        <f aca="true" t="shared" si="2" ref="J123:N125">SUM(J128,J133,J138,J143,J148)</f>
        <v>0</v>
      </c>
      <c r="K123" s="479">
        <f t="shared" si="2"/>
        <v>0</v>
      </c>
      <c r="L123" s="479">
        <f t="shared" si="2"/>
        <v>0</v>
      </c>
      <c r="M123" s="479">
        <f t="shared" si="2"/>
        <v>0</v>
      </c>
      <c r="N123" s="480">
        <f t="shared" si="2"/>
        <v>42300</v>
      </c>
    </row>
    <row r="124" spans="1:14" s="11" customFormat="1" ht="16.5">
      <c r="A124" s="826">
        <v>116</v>
      </c>
      <c r="B124" s="534"/>
      <c r="C124" s="516"/>
      <c r="D124" s="475" t="s">
        <v>1109</v>
      </c>
      <c r="E124" s="516"/>
      <c r="F124" s="818"/>
      <c r="G124" s="818"/>
      <c r="H124" s="819"/>
      <c r="I124" s="556">
        <f>SUM(J124:N124)</f>
        <v>42900</v>
      </c>
      <c r="J124" s="715">
        <f t="shared" si="2"/>
        <v>0</v>
      </c>
      <c r="K124" s="715">
        <f t="shared" si="2"/>
        <v>0</v>
      </c>
      <c r="L124" s="715">
        <f t="shared" si="2"/>
        <v>0</v>
      </c>
      <c r="M124" s="715">
        <f t="shared" si="2"/>
        <v>0</v>
      </c>
      <c r="N124" s="815">
        <f t="shared" si="2"/>
        <v>42900</v>
      </c>
    </row>
    <row r="125" spans="1:15" s="441" customFormat="1" ht="17.25">
      <c r="A125" s="826">
        <v>117</v>
      </c>
      <c r="B125" s="481"/>
      <c r="C125" s="482"/>
      <c r="D125" s="483" t="s">
        <v>604</v>
      </c>
      <c r="E125" s="482"/>
      <c r="F125" s="484"/>
      <c r="G125" s="484"/>
      <c r="H125" s="485"/>
      <c r="I125" s="564">
        <f>SUM(J125:N125)</f>
        <v>0</v>
      </c>
      <c r="J125" s="491">
        <f t="shared" si="2"/>
        <v>0</v>
      </c>
      <c r="K125" s="491">
        <f t="shared" si="2"/>
        <v>0</v>
      </c>
      <c r="L125" s="491">
        <f t="shared" si="2"/>
        <v>0</v>
      </c>
      <c r="M125" s="491">
        <f t="shared" si="2"/>
        <v>0</v>
      </c>
      <c r="N125" s="492">
        <f t="shared" si="2"/>
        <v>0</v>
      </c>
      <c r="O125" s="12"/>
    </row>
    <row r="126" spans="1:15" s="122" customFormat="1" ht="17.25">
      <c r="A126" s="826">
        <v>118</v>
      </c>
      <c r="B126" s="486"/>
      <c r="C126" s="487"/>
      <c r="D126" s="488" t="s">
        <v>1192</v>
      </c>
      <c r="E126" s="487"/>
      <c r="F126" s="489"/>
      <c r="G126" s="489"/>
      <c r="H126" s="490"/>
      <c r="I126" s="478">
        <f>SUM(J126:N126)</f>
        <v>42900</v>
      </c>
      <c r="J126" s="471">
        <f>SUM(J124:J125)</f>
        <v>0</v>
      </c>
      <c r="K126" s="471">
        <f>SUM(K124:K125)</f>
        <v>0</v>
      </c>
      <c r="L126" s="471">
        <f>SUM(L124:L125)</f>
        <v>0</v>
      </c>
      <c r="M126" s="471">
        <f>SUM(M124:M125)</f>
        <v>0</v>
      </c>
      <c r="N126" s="472">
        <f>SUM(N124:N125)</f>
        <v>42900</v>
      </c>
      <c r="O126" s="123"/>
    </row>
    <row r="127" spans="1:15" s="12" customFormat="1" ht="17.25">
      <c r="A127" s="826">
        <v>119</v>
      </c>
      <c r="B127" s="497"/>
      <c r="C127" s="498"/>
      <c r="D127" s="511" t="s">
        <v>96</v>
      </c>
      <c r="E127" s="500"/>
      <c r="F127" s="501">
        <v>28200</v>
      </c>
      <c r="G127" s="501">
        <v>28200</v>
      </c>
      <c r="H127" s="502">
        <v>28200</v>
      </c>
      <c r="I127" s="515"/>
      <c r="J127" s="565"/>
      <c r="K127" s="565"/>
      <c r="L127" s="565"/>
      <c r="M127" s="565"/>
      <c r="N127" s="566"/>
      <c r="O127" s="12">
        <f>SUM(J128:N128)-I128</f>
        <v>0</v>
      </c>
    </row>
    <row r="128" spans="1:14" s="12" customFormat="1" ht="17.25">
      <c r="A128" s="826">
        <v>120</v>
      </c>
      <c r="B128" s="497"/>
      <c r="C128" s="507"/>
      <c r="D128" s="506" t="s">
        <v>603</v>
      </c>
      <c r="E128" s="507"/>
      <c r="F128" s="509"/>
      <c r="G128" s="509"/>
      <c r="H128" s="510"/>
      <c r="I128" s="564">
        <f>SUM(J128:N128)</f>
        <v>28200</v>
      </c>
      <c r="J128" s="565"/>
      <c r="K128" s="565"/>
      <c r="L128" s="565"/>
      <c r="M128" s="565"/>
      <c r="N128" s="566">
        <v>28200</v>
      </c>
    </row>
    <row r="129" spans="1:14" s="12" customFormat="1" ht="17.25">
      <c r="A129" s="826">
        <v>121</v>
      </c>
      <c r="B129" s="820"/>
      <c r="C129" s="821"/>
      <c r="D129" s="506" t="s">
        <v>1109</v>
      </c>
      <c r="E129" s="821"/>
      <c r="F129" s="822"/>
      <c r="G129" s="822"/>
      <c r="H129" s="823"/>
      <c r="I129" s="564">
        <f>SUM(J129:N129)</f>
        <v>28200</v>
      </c>
      <c r="J129" s="491"/>
      <c r="K129" s="491"/>
      <c r="L129" s="491"/>
      <c r="M129" s="491"/>
      <c r="N129" s="492">
        <v>28200</v>
      </c>
    </row>
    <row r="130" spans="1:15" s="441" customFormat="1" ht="17.25">
      <c r="A130" s="826">
        <v>122</v>
      </c>
      <c r="B130" s="481"/>
      <c r="C130" s="482"/>
      <c r="D130" s="506" t="s">
        <v>604</v>
      </c>
      <c r="E130" s="482"/>
      <c r="F130" s="484"/>
      <c r="G130" s="484"/>
      <c r="H130" s="485"/>
      <c r="I130" s="564">
        <f>SUM(J130:N130)</f>
        <v>0</v>
      </c>
      <c r="J130" s="491"/>
      <c r="K130" s="491"/>
      <c r="L130" s="491"/>
      <c r="M130" s="491"/>
      <c r="N130" s="492"/>
      <c r="O130" s="12"/>
    </row>
    <row r="131" spans="1:15" s="563" customFormat="1" ht="16.5">
      <c r="A131" s="826">
        <v>123</v>
      </c>
      <c r="B131" s="557"/>
      <c r="C131" s="558"/>
      <c r="D131" s="567" t="s">
        <v>1192</v>
      </c>
      <c r="E131" s="558"/>
      <c r="F131" s="559"/>
      <c r="G131" s="559"/>
      <c r="H131" s="560"/>
      <c r="I131" s="515">
        <f>SUM(J131:N131)</f>
        <v>28200</v>
      </c>
      <c r="J131" s="561">
        <f>SUM(J129:J130)</f>
        <v>0</v>
      </c>
      <c r="K131" s="561">
        <f>SUM(K129:K130)</f>
        <v>0</v>
      </c>
      <c r="L131" s="561">
        <f>SUM(L129:L130)</f>
        <v>0</v>
      </c>
      <c r="M131" s="561">
        <f>SUM(M129:M130)</f>
        <v>0</v>
      </c>
      <c r="N131" s="562">
        <f>SUM(N129:N130)</f>
        <v>28200</v>
      </c>
      <c r="O131" s="456"/>
    </row>
    <row r="132" spans="1:15" s="12" customFormat="1" ht="17.25">
      <c r="A132" s="826">
        <v>124</v>
      </c>
      <c r="B132" s="497"/>
      <c r="C132" s="498"/>
      <c r="D132" s="512" t="s">
        <v>97</v>
      </c>
      <c r="E132" s="500"/>
      <c r="F132" s="501">
        <v>4200</v>
      </c>
      <c r="G132" s="501">
        <v>5600</v>
      </c>
      <c r="H132" s="502">
        <v>5600</v>
      </c>
      <c r="I132" s="503"/>
      <c r="J132" s="504"/>
      <c r="K132" s="504"/>
      <c r="L132" s="504"/>
      <c r="M132" s="504"/>
      <c r="N132" s="505"/>
      <c r="O132" s="12">
        <f>SUM(J133:N133)-I133</f>
        <v>0</v>
      </c>
    </row>
    <row r="133" spans="1:14" s="12" customFormat="1" ht="17.25">
      <c r="A133" s="826">
        <v>125</v>
      </c>
      <c r="B133" s="497"/>
      <c r="C133" s="507"/>
      <c r="D133" s="506" t="s">
        <v>603</v>
      </c>
      <c r="E133" s="507"/>
      <c r="F133" s="509"/>
      <c r="G133" s="509"/>
      <c r="H133" s="510"/>
      <c r="I133" s="564">
        <f>SUM(J133:N133)</f>
        <v>5600</v>
      </c>
      <c r="J133" s="565"/>
      <c r="K133" s="565"/>
      <c r="L133" s="565"/>
      <c r="M133" s="565"/>
      <c r="N133" s="566">
        <v>5600</v>
      </c>
    </row>
    <row r="134" spans="1:14" s="12" customFormat="1" ht="17.25">
      <c r="A134" s="826">
        <v>126</v>
      </c>
      <c r="B134" s="820"/>
      <c r="C134" s="821"/>
      <c r="D134" s="506" t="s">
        <v>1109</v>
      </c>
      <c r="E134" s="821"/>
      <c r="F134" s="822"/>
      <c r="G134" s="822"/>
      <c r="H134" s="823"/>
      <c r="I134" s="564">
        <f>SUM(J134:N134)</f>
        <v>6200</v>
      </c>
      <c r="J134" s="491"/>
      <c r="K134" s="491"/>
      <c r="L134" s="491"/>
      <c r="M134" s="491"/>
      <c r="N134" s="492">
        <v>6200</v>
      </c>
    </row>
    <row r="135" spans="1:15" s="441" customFormat="1" ht="17.25">
      <c r="A135" s="826">
        <v>127</v>
      </c>
      <c r="B135" s="481"/>
      <c r="C135" s="482"/>
      <c r="D135" s="506" t="s">
        <v>604</v>
      </c>
      <c r="E135" s="482"/>
      <c r="F135" s="484"/>
      <c r="G135" s="484"/>
      <c r="H135" s="485"/>
      <c r="I135" s="564">
        <f>SUM(J135:N135)</f>
        <v>0</v>
      </c>
      <c r="J135" s="491"/>
      <c r="K135" s="491"/>
      <c r="L135" s="491"/>
      <c r="M135" s="491"/>
      <c r="N135" s="492"/>
      <c r="O135" s="12"/>
    </row>
    <row r="136" spans="1:15" s="563" customFormat="1" ht="16.5">
      <c r="A136" s="826">
        <v>128</v>
      </c>
      <c r="B136" s="557"/>
      <c r="C136" s="558"/>
      <c r="D136" s="567" t="s">
        <v>1192</v>
      </c>
      <c r="E136" s="558"/>
      <c r="F136" s="559"/>
      <c r="G136" s="559"/>
      <c r="H136" s="560"/>
      <c r="I136" s="515">
        <f>SUM(J136:N136)</f>
        <v>6200</v>
      </c>
      <c r="J136" s="561">
        <f>SUM(J134:J135)</f>
        <v>0</v>
      </c>
      <c r="K136" s="561">
        <f>SUM(K134:K135)</f>
        <v>0</v>
      </c>
      <c r="L136" s="561">
        <f>SUM(L134:L135)</f>
        <v>0</v>
      </c>
      <c r="M136" s="561">
        <f>SUM(M134:M135)</f>
        <v>0</v>
      </c>
      <c r="N136" s="562">
        <f>SUM(N134:N135)</f>
        <v>6200</v>
      </c>
      <c r="O136" s="456"/>
    </row>
    <row r="137" spans="1:15" s="12" customFormat="1" ht="17.25">
      <c r="A137" s="826">
        <v>129</v>
      </c>
      <c r="B137" s="497"/>
      <c r="C137" s="507"/>
      <c r="D137" s="513" t="s">
        <v>98</v>
      </c>
      <c r="E137" s="507"/>
      <c r="F137" s="509">
        <v>4500</v>
      </c>
      <c r="G137" s="509">
        <v>4500</v>
      </c>
      <c r="H137" s="510">
        <v>4500</v>
      </c>
      <c r="I137" s="503"/>
      <c r="J137" s="504"/>
      <c r="K137" s="504"/>
      <c r="L137" s="504"/>
      <c r="M137" s="504"/>
      <c r="N137" s="505"/>
      <c r="O137" s="12">
        <f>SUM(J138:N138)-I138</f>
        <v>0</v>
      </c>
    </row>
    <row r="138" spans="1:14" s="12" customFormat="1" ht="17.25">
      <c r="A138" s="826">
        <v>130</v>
      </c>
      <c r="B138" s="497"/>
      <c r="C138" s="507"/>
      <c r="D138" s="506" t="s">
        <v>603</v>
      </c>
      <c r="E138" s="507"/>
      <c r="F138" s="509"/>
      <c r="G138" s="509"/>
      <c r="H138" s="510"/>
      <c r="I138" s="564">
        <f>SUM(J138:N138)</f>
        <v>4500</v>
      </c>
      <c r="J138" s="565"/>
      <c r="K138" s="565"/>
      <c r="L138" s="565"/>
      <c r="M138" s="565"/>
      <c r="N138" s="566">
        <v>4500</v>
      </c>
    </row>
    <row r="139" spans="1:14" s="12" customFormat="1" ht="17.25">
      <c r="A139" s="826">
        <v>131</v>
      </c>
      <c r="B139" s="820"/>
      <c r="C139" s="821"/>
      <c r="D139" s="506" t="s">
        <v>1109</v>
      </c>
      <c r="E139" s="821"/>
      <c r="F139" s="822"/>
      <c r="G139" s="822"/>
      <c r="H139" s="823"/>
      <c r="I139" s="564">
        <f>SUM(J139:N139)</f>
        <v>4500</v>
      </c>
      <c r="J139" s="491"/>
      <c r="K139" s="491"/>
      <c r="L139" s="491"/>
      <c r="M139" s="491"/>
      <c r="N139" s="492">
        <v>4500</v>
      </c>
    </row>
    <row r="140" spans="1:15" s="441" customFormat="1" ht="17.25">
      <c r="A140" s="826">
        <v>132</v>
      </c>
      <c r="B140" s="481"/>
      <c r="C140" s="482"/>
      <c r="D140" s="506" t="s">
        <v>604</v>
      </c>
      <c r="E140" s="482"/>
      <c r="F140" s="484"/>
      <c r="G140" s="484"/>
      <c r="H140" s="485"/>
      <c r="I140" s="564">
        <f>SUM(J140:N140)</f>
        <v>0</v>
      </c>
      <c r="J140" s="491"/>
      <c r="K140" s="491"/>
      <c r="L140" s="491"/>
      <c r="M140" s="491"/>
      <c r="N140" s="492"/>
      <c r="O140" s="12"/>
    </row>
    <row r="141" spans="1:15" s="563" customFormat="1" ht="16.5">
      <c r="A141" s="826">
        <v>133</v>
      </c>
      <c r="B141" s="557"/>
      <c r="C141" s="558"/>
      <c r="D141" s="567" t="s">
        <v>1192</v>
      </c>
      <c r="E141" s="558"/>
      <c r="F141" s="559"/>
      <c r="G141" s="559"/>
      <c r="H141" s="560"/>
      <c r="I141" s="515">
        <f>SUM(J141:N141)</f>
        <v>4500</v>
      </c>
      <c r="J141" s="561">
        <f>SUM(J139:J140)</f>
        <v>0</v>
      </c>
      <c r="K141" s="561">
        <f>SUM(K139:K140)</f>
        <v>0</v>
      </c>
      <c r="L141" s="561">
        <f>SUM(L139:L140)</f>
        <v>0</v>
      </c>
      <c r="M141" s="561">
        <f>SUM(M139:M140)</f>
        <v>0</v>
      </c>
      <c r="N141" s="562">
        <f>SUM(N139:N140)</f>
        <v>4500</v>
      </c>
      <c r="O141" s="456"/>
    </row>
    <row r="142" spans="1:15" s="12" customFormat="1" ht="17.25">
      <c r="A142" s="826">
        <v>134</v>
      </c>
      <c r="B142" s="497"/>
      <c r="C142" s="507"/>
      <c r="D142" s="513" t="s">
        <v>99</v>
      </c>
      <c r="E142" s="507"/>
      <c r="F142" s="509">
        <v>2800</v>
      </c>
      <c r="G142" s="509">
        <v>3000</v>
      </c>
      <c r="H142" s="510">
        <v>3000</v>
      </c>
      <c r="I142" s="503"/>
      <c r="J142" s="504"/>
      <c r="K142" s="504"/>
      <c r="L142" s="504"/>
      <c r="M142" s="504"/>
      <c r="N142" s="505"/>
      <c r="O142" s="12">
        <f>SUM(J143:N143)-I143</f>
        <v>0</v>
      </c>
    </row>
    <row r="143" spans="1:14" s="12" customFormat="1" ht="17.25">
      <c r="A143" s="826">
        <v>135</v>
      </c>
      <c r="B143" s="497"/>
      <c r="C143" s="507"/>
      <c r="D143" s="506" t="s">
        <v>603</v>
      </c>
      <c r="E143" s="507"/>
      <c r="F143" s="509"/>
      <c r="G143" s="509"/>
      <c r="H143" s="510"/>
      <c r="I143" s="564">
        <f>SUM(J143:N143)</f>
        <v>3000</v>
      </c>
      <c r="J143" s="565"/>
      <c r="K143" s="565"/>
      <c r="L143" s="565"/>
      <c r="M143" s="565"/>
      <c r="N143" s="566">
        <v>3000</v>
      </c>
    </row>
    <row r="144" spans="1:14" s="12" customFormat="1" ht="17.25">
      <c r="A144" s="826">
        <v>136</v>
      </c>
      <c r="B144" s="820"/>
      <c r="C144" s="821"/>
      <c r="D144" s="506" t="s">
        <v>1109</v>
      </c>
      <c r="E144" s="821"/>
      <c r="F144" s="822"/>
      <c r="G144" s="822"/>
      <c r="H144" s="823"/>
      <c r="I144" s="564">
        <f>SUM(J144:N144)</f>
        <v>3000</v>
      </c>
      <c r="J144" s="491"/>
      <c r="K144" s="491"/>
      <c r="L144" s="491"/>
      <c r="M144" s="491"/>
      <c r="N144" s="492">
        <v>3000</v>
      </c>
    </row>
    <row r="145" spans="1:15" s="441" customFormat="1" ht="17.25">
      <c r="A145" s="826">
        <v>137</v>
      </c>
      <c r="B145" s="481"/>
      <c r="C145" s="482"/>
      <c r="D145" s="506" t="s">
        <v>604</v>
      </c>
      <c r="E145" s="482"/>
      <c r="F145" s="484"/>
      <c r="G145" s="484"/>
      <c r="H145" s="485"/>
      <c r="I145" s="564">
        <f>SUM(J145:N145)</f>
        <v>0</v>
      </c>
      <c r="J145" s="491"/>
      <c r="K145" s="491"/>
      <c r="L145" s="491"/>
      <c r="M145" s="491"/>
      <c r="N145" s="492"/>
      <c r="O145" s="12"/>
    </row>
    <row r="146" spans="1:15" s="563" customFormat="1" ht="16.5">
      <c r="A146" s="826">
        <v>138</v>
      </c>
      <c r="B146" s="557"/>
      <c r="C146" s="558"/>
      <c r="D146" s="567" t="s">
        <v>1192</v>
      </c>
      <c r="E146" s="558"/>
      <c r="F146" s="559"/>
      <c r="G146" s="559"/>
      <c r="H146" s="560"/>
      <c r="I146" s="515">
        <f>SUM(J146:N146)</f>
        <v>3000</v>
      </c>
      <c r="J146" s="561">
        <f>SUM(J144:J145)</f>
        <v>0</v>
      </c>
      <c r="K146" s="561">
        <f>SUM(K144:K145)</f>
        <v>0</v>
      </c>
      <c r="L146" s="561">
        <f>SUM(L144:L145)</f>
        <v>0</v>
      </c>
      <c r="M146" s="561">
        <f>SUM(M144:M145)</f>
        <v>0</v>
      </c>
      <c r="N146" s="562">
        <f>SUM(N144:N145)</f>
        <v>3000</v>
      </c>
      <c r="O146" s="456"/>
    </row>
    <row r="147" spans="1:15" s="12" customFormat="1" ht="17.25">
      <c r="A147" s="826">
        <v>139</v>
      </c>
      <c r="B147" s="497"/>
      <c r="C147" s="507"/>
      <c r="D147" s="513" t="s">
        <v>1064</v>
      </c>
      <c r="E147" s="507"/>
      <c r="F147" s="509"/>
      <c r="G147" s="509">
        <v>1000</v>
      </c>
      <c r="H147" s="510">
        <v>1000</v>
      </c>
      <c r="I147" s="503"/>
      <c r="J147" s="504"/>
      <c r="K147" s="504"/>
      <c r="L147" s="504"/>
      <c r="M147" s="504"/>
      <c r="N147" s="505"/>
      <c r="O147" s="12">
        <f>SUM(J148:N148)-I148</f>
        <v>0</v>
      </c>
    </row>
    <row r="148" spans="1:14" s="12" customFormat="1" ht="17.25">
      <c r="A148" s="826">
        <v>140</v>
      </c>
      <c r="B148" s="497"/>
      <c r="C148" s="507"/>
      <c r="D148" s="506" t="s">
        <v>603</v>
      </c>
      <c r="E148" s="507"/>
      <c r="F148" s="509"/>
      <c r="G148" s="509"/>
      <c r="H148" s="510"/>
      <c r="I148" s="564">
        <f>SUM(J148:N148)</f>
        <v>1000</v>
      </c>
      <c r="J148" s="565"/>
      <c r="K148" s="565"/>
      <c r="L148" s="565"/>
      <c r="M148" s="565"/>
      <c r="N148" s="566">
        <v>1000</v>
      </c>
    </row>
    <row r="149" spans="1:14" s="12" customFormat="1" ht="17.25">
      <c r="A149" s="826">
        <v>141</v>
      </c>
      <c r="B149" s="820"/>
      <c r="C149" s="821"/>
      <c r="D149" s="506" t="s">
        <v>1109</v>
      </c>
      <c r="E149" s="821"/>
      <c r="F149" s="822"/>
      <c r="G149" s="822"/>
      <c r="H149" s="823"/>
      <c r="I149" s="564">
        <f>SUM(J149:N149)</f>
        <v>1000</v>
      </c>
      <c r="J149" s="491"/>
      <c r="K149" s="491"/>
      <c r="L149" s="491"/>
      <c r="M149" s="491"/>
      <c r="N149" s="492">
        <v>1000</v>
      </c>
    </row>
    <row r="150" spans="1:15" s="441" customFormat="1" ht="17.25">
      <c r="A150" s="826">
        <v>142</v>
      </c>
      <c r="B150" s="481"/>
      <c r="C150" s="482"/>
      <c r="D150" s="506" t="s">
        <v>604</v>
      </c>
      <c r="E150" s="482"/>
      <c r="F150" s="484"/>
      <c r="G150" s="484"/>
      <c r="H150" s="485"/>
      <c r="I150" s="564">
        <f>SUM(J150:N150)</f>
        <v>0</v>
      </c>
      <c r="J150" s="491"/>
      <c r="K150" s="491"/>
      <c r="L150" s="491"/>
      <c r="M150" s="491"/>
      <c r="N150" s="492"/>
      <c r="O150" s="12"/>
    </row>
    <row r="151" spans="1:15" s="563" customFormat="1" ht="16.5">
      <c r="A151" s="826">
        <v>143</v>
      </c>
      <c r="B151" s="557"/>
      <c r="C151" s="558"/>
      <c r="D151" s="567" t="s">
        <v>1192</v>
      </c>
      <c r="E151" s="558"/>
      <c r="F151" s="559"/>
      <c r="G151" s="559"/>
      <c r="H151" s="560"/>
      <c r="I151" s="515">
        <f>SUM(J151:N151)</f>
        <v>1000</v>
      </c>
      <c r="J151" s="561">
        <f>SUM(J149:J150)</f>
        <v>0</v>
      </c>
      <c r="K151" s="561">
        <f>SUM(K149:K150)</f>
        <v>0</v>
      </c>
      <c r="L151" s="561">
        <f>SUM(L149:L150)</f>
        <v>0</v>
      </c>
      <c r="M151" s="561">
        <f>SUM(M149:M150)</f>
        <v>0</v>
      </c>
      <c r="N151" s="562">
        <f>SUM(N149:N150)</f>
        <v>1000</v>
      </c>
      <c r="O151" s="456"/>
    </row>
    <row r="152" spans="1:15" s="3" customFormat="1" ht="21" customHeight="1">
      <c r="A152" s="826">
        <v>144</v>
      </c>
      <c r="B152" s="465"/>
      <c r="C152" s="466">
        <v>16</v>
      </c>
      <c r="D152" s="467" t="s">
        <v>391</v>
      </c>
      <c r="E152" s="466" t="s">
        <v>27</v>
      </c>
      <c r="F152" s="468"/>
      <c r="G152" s="468"/>
      <c r="H152" s="469">
        <v>5000</v>
      </c>
      <c r="I152" s="478"/>
      <c r="J152" s="479"/>
      <c r="K152" s="479"/>
      <c r="L152" s="479"/>
      <c r="M152" s="479"/>
      <c r="N152" s="480"/>
      <c r="O152" s="3">
        <f>SUM(J153:N153)-I153</f>
        <v>0</v>
      </c>
    </row>
    <row r="153" spans="1:14" s="11" customFormat="1" ht="16.5">
      <c r="A153" s="826">
        <v>145</v>
      </c>
      <c r="B153" s="473"/>
      <c r="C153" s="474"/>
      <c r="D153" s="475" t="s">
        <v>603</v>
      </c>
      <c r="E153" s="474"/>
      <c r="F153" s="476"/>
      <c r="G153" s="476"/>
      <c r="H153" s="477"/>
      <c r="I153" s="556">
        <f>SUM(J153:N153)</f>
        <v>6500</v>
      </c>
      <c r="J153" s="479"/>
      <c r="K153" s="479"/>
      <c r="L153" s="479"/>
      <c r="M153" s="479"/>
      <c r="N153" s="480">
        <v>6500</v>
      </c>
    </row>
    <row r="154" spans="1:14" s="11" customFormat="1" ht="16.5">
      <c r="A154" s="826">
        <v>146</v>
      </c>
      <c r="B154" s="534"/>
      <c r="C154" s="516"/>
      <c r="D154" s="475" t="s">
        <v>1109</v>
      </c>
      <c r="E154" s="516"/>
      <c r="F154" s="818"/>
      <c r="G154" s="818"/>
      <c r="H154" s="819"/>
      <c r="I154" s="556">
        <f>SUM(J154:N154)</f>
        <v>0</v>
      </c>
      <c r="J154" s="715"/>
      <c r="K154" s="715"/>
      <c r="L154" s="715"/>
      <c r="M154" s="715"/>
      <c r="N154" s="815">
        <v>0</v>
      </c>
    </row>
    <row r="155" spans="1:15" s="441" customFormat="1" ht="17.25">
      <c r="A155" s="826">
        <v>147</v>
      </c>
      <c r="B155" s="481"/>
      <c r="C155" s="482"/>
      <c r="D155" s="483" t="s">
        <v>604</v>
      </c>
      <c r="E155" s="482"/>
      <c r="F155" s="484"/>
      <c r="G155" s="484"/>
      <c r="H155" s="485"/>
      <c r="I155" s="564">
        <f>SUM(J155:N155)</f>
        <v>0</v>
      </c>
      <c r="J155" s="491"/>
      <c r="K155" s="491"/>
      <c r="L155" s="491"/>
      <c r="M155" s="491"/>
      <c r="N155" s="492"/>
      <c r="O155" s="12"/>
    </row>
    <row r="156" spans="1:15" s="122" customFormat="1" ht="17.25">
      <c r="A156" s="826">
        <v>148</v>
      </c>
      <c r="B156" s="486"/>
      <c r="C156" s="487"/>
      <c r="D156" s="488" t="s">
        <v>1192</v>
      </c>
      <c r="E156" s="487"/>
      <c r="F156" s="489"/>
      <c r="G156" s="489"/>
      <c r="H156" s="490"/>
      <c r="I156" s="478">
        <f>SUM(J156:N156)</f>
        <v>0</v>
      </c>
      <c r="J156" s="471">
        <f>SUM(J154:J155)</f>
        <v>0</v>
      </c>
      <c r="K156" s="471">
        <f>SUM(K154:K155)</f>
        <v>0</v>
      </c>
      <c r="L156" s="471">
        <f>SUM(L154:L155)</f>
        <v>0</v>
      </c>
      <c r="M156" s="471">
        <f>SUM(M154:M155)</f>
        <v>0</v>
      </c>
      <c r="N156" s="472">
        <f>SUM(N154:N155)</f>
        <v>0</v>
      </c>
      <c r="O156" s="123"/>
    </row>
    <row r="157" spans="1:15" s="3" customFormat="1" ht="21" customHeight="1">
      <c r="A157" s="826">
        <v>149</v>
      </c>
      <c r="B157" s="465"/>
      <c r="C157" s="466">
        <v>17</v>
      </c>
      <c r="D157" s="467" t="s">
        <v>100</v>
      </c>
      <c r="E157" s="466" t="s">
        <v>27</v>
      </c>
      <c r="F157" s="468">
        <v>1500</v>
      </c>
      <c r="G157" s="468">
        <v>5000</v>
      </c>
      <c r="H157" s="469"/>
      <c r="I157" s="478"/>
      <c r="J157" s="479"/>
      <c r="K157" s="479"/>
      <c r="L157" s="479"/>
      <c r="M157" s="479"/>
      <c r="N157" s="480"/>
      <c r="O157" s="3">
        <f>SUM(J157:N157)-I157</f>
        <v>0</v>
      </c>
    </row>
    <row r="158" spans="1:14" s="3" customFormat="1" ht="17.25" customHeight="1">
      <c r="A158" s="826">
        <v>150</v>
      </c>
      <c r="B158" s="663"/>
      <c r="C158" s="524"/>
      <c r="D158" s="475" t="s">
        <v>1109</v>
      </c>
      <c r="E158" s="524"/>
      <c r="F158" s="716"/>
      <c r="G158" s="716"/>
      <c r="H158" s="717"/>
      <c r="I158" s="564">
        <f>SUM(J158:N158)</f>
        <v>2500</v>
      </c>
      <c r="J158" s="715"/>
      <c r="K158" s="715"/>
      <c r="L158" s="715"/>
      <c r="M158" s="715"/>
      <c r="N158" s="815">
        <v>2500</v>
      </c>
    </row>
    <row r="159" spans="1:15" s="441" customFormat="1" ht="17.25">
      <c r="A159" s="826">
        <v>151</v>
      </c>
      <c r="B159" s="481"/>
      <c r="C159" s="482"/>
      <c r="D159" s="483" t="s">
        <v>604</v>
      </c>
      <c r="E159" s="482"/>
      <c r="F159" s="484"/>
      <c r="G159" s="484"/>
      <c r="H159" s="485"/>
      <c r="I159" s="564">
        <f>SUM(J159:N159)</f>
        <v>0</v>
      </c>
      <c r="J159" s="491"/>
      <c r="K159" s="491"/>
      <c r="L159" s="491"/>
      <c r="M159" s="491"/>
      <c r="N159" s="492"/>
      <c r="O159" s="12"/>
    </row>
    <row r="160" spans="1:15" s="122" customFormat="1" ht="17.25">
      <c r="A160" s="826">
        <v>152</v>
      </c>
      <c r="B160" s="486"/>
      <c r="C160" s="487"/>
      <c r="D160" s="488" t="s">
        <v>1192</v>
      </c>
      <c r="E160" s="487"/>
      <c r="F160" s="489"/>
      <c r="G160" s="489"/>
      <c r="H160" s="490"/>
      <c r="I160" s="478">
        <f>SUM(J160:N160)</f>
        <v>2500</v>
      </c>
      <c r="J160" s="471">
        <f>SUM(J158:J159)</f>
        <v>0</v>
      </c>
      <c r="K160" s="471">
        <f>SUM(K158:K159)</f>
        <v>0</v>
      </c>
      <c r="L160" s="471">
        <f>SUM(L158:L159)</f>
        <v>0</v>
      </c>
      <c r="M160" s="471">
        <f>SUM(M158:M159)</f>
        <v>0</v>
      </c>
      <c r="N160" s="472">
        <f>SUM(N158:N159)</f>
        <v>2500</v>
      </c>
      <c r="O160" s="123"/>
    </row>
    <row r="161" spans="1:14" s="3" customFormat="1" ht="21" customHeight="1">
      <c r="A161" s="826">
        <v>153</v>
      </c>
      <c r="B161" s="465"/>
      <c r="C161" s="466">
        <v>18</v>
      </c>
      <c r="D161" s="467" t="s">
        <v>861</v>
      </c>
      <c r="E161" s="466" t="s">
        <v>27</v>
      </c>
      <c r="F161" s="468"/>
      <c r="G161" s="468"/>
      <c r="H161" s="469"/>
      <c r="I161" s="478"/>
      <c r="J161" s="479"/>
      <c r="K161" s="479"/>
      <c r="L161" s="479"/>
      <c r="M161" s="479"/>
      <c r="N161" s="480"/>
    </row>
    <row r="162" spans="1:14" s="3" customFormat="1" ht="18" customHeight="1">
      <c r="A162" s="826">
        <v>154</v>
      </c>
      <c r="B162" s="663"/>
      <c r="C162" s="524"/>
      <c r="D162" s="475" t="s">
        <v>1109</v>
      </c>
      <c r="E162" s="524"/>
      <c r="F162" s="716"/>
      <c r="G162" s="716"/>
      <c r="H162" s="717"/>
      <c r="I162" s="564">
        <f>SUM(J162:N162)</f>
        <v>2500</v>
      </c>
      <c r="J162" s="715"/>
      <c r="K162" s="715"/>
      <c r="L162" s="715"/>
      <c r="M162" s="715"/>
      <c r="N162" s="815">
        <v>2500</v>
      </c>
    </row>
    <row r="163" spans="1:15" s="441" customFormat="1" ht="17.25">
      <c r="A163" s="826">
        <v>155</v>
      </c>
      <c r="B163" s="481"/>
      <c r="C163" s="482"/>
      <c r="D163" s="483" t="s">
        <v>604</v>
      </c>
      <c r="E163" s="482"/>
      <c r="F163" s="484"/>
      <c r="G163" s="484"/>
      <c r="H163" s="485"/>
      <c r="I163" s="564">
        <f>SUM(J163:N163)</f>
        <v>0</v>
      </c>
      <c r="J163" s="491"/>
      <c r="K163" s="491"/>
      <c r="L163" s="491"/>
      <c r="M163" s="491"/>
      <c r="N163" s="492"/>
      <c r="O163" s="12"/>
    </row>
    <row r="164" spans="1:15" s="122" customFormat="1" ht="17.25">
      <c r="A164" s="826">
        <v>156</v>
      </c>
      <c r="B164" s="486"/>
      <c r="C164" s="487"/>
      <c r="D164" s="488" t="s">
        <v>1192</v>
      </c>
      <c r="E164" s="487"/>
      <c r="F164" s="489"/>
      <c r="G164" s="489"/>
      <c r="H164" s="490"/>
      <c r="I164" s="478">
        <f>SUM(J164:N164)</f>
        <v>2500</v>
      </c>
      <c r="J164" s="471">
        <f>SUM(J162:J163)</f>
        <v>0</v>
      </c>
      <c r="K164" s="471">
        <f>SUM(K162:K163)</f>
        <v>0</v>
      </c>
      <c r="L164" s="471">
        <f>SUM(L162:L163)</f>
        <v>0</v>
      </c>
      <c r="M164" s="471">
        <f>SUM(M162:M163)</f>
        <v>0</v>
      </c>
      <c r="N164" s="472">
        <f>SUM(N162:N163)</f>
        <v>2500</v>
      </c>
      <c r="O164" s="123"/>
    </row>
    <row r="165" spans="1:15" s="3" customFormat="1" ht="21" customHeight="1">
      <c r="A165" s="826">
        <v>157</v>
      </c>
      <c r="B165" s="465"/>
      <c r="C165" s="466">
        <v>19</v>
      </c>
      <c r="D165" s="467" t="s">
        <v>101</v>
      </c>
      <c r="E165" s="466" t="s">
        <v>27</v>
      </c>
      <c r="F165" s="468">
        <v>1500</v>
      </c>
      <c r="G165" s="468">
        <v>1500</v>
      </c>
      <c r="H165" s="469">
        <v>1500</v>
      </c>
      <c r="I165" s="478"/>
      <c r="J165" s="479"/>
      <c r="K165" s="479"/>
      <c r="L165" s="479"/>
      <c r="M165" s="479"/>
      <c r="N165" s="480"/>
      <c r="O165" s="3">
        <f>SUM(J166:N166)-I166</f>
        <v>0</v>
      </c>
    </row>
    <row r="166" spans="1:14" s="11" customFormat="1" ht="16.5">
      <c r="A166" s="826">
        <v>158</v>
      </c>
      <c r="B166" s="473"/>
      <c r="C166" s="474"/>
      <c r="D166" s="475" t="s">
        <v>603</v>
      </c>
      <c r="E166" s="474"/>
      <c r="F166" s="476"/>
      <c r="G166" s="476"/>
      <c r="H166" s="477"/>
      <c r="I166" s="556">
        <f>SUM(J166:N166)</f>
        <v>1500</v>
      </c>
      <c r="J166" s="479"/>
      <c r="K166" s="479"/>
      <c r="L166" s="479"/>
      <c r="M166" s="479"/>
      <c r="N166" s="480">
        <v>1500</v>
      </c>
    </row>
    <row r="167" spans="1:14" s="11" customFormat="1" ht="16.5">
      <c r="A167" s="826">
        <v>159</v>
      </c>
      <c r="B167" s="534"/>
      <c r="C167" s="516"/>
      <c r="D167" s="475" t="s">
        <v>1109</v>
      </c>
      <c r="E167" s="516"/>
      <c r="F167" s="818"/>
      <c r="G167" s="818"/>
      <c r="H167" s="819"/>
      <c r="I167" s="556">
        <f>SUM(J167:N167)</f>
        <v>1500</v>
      </c>
      <c r="J167" s="715"/>
      <c r="K167" s="715"/>
      <c r="L167" s="715"/>
      <c r="M167" s="715"/>
      <c r="N167" s="815">
        <v>1500</v>
      </c>
    </row>
    <row r="168" spans="1:15" s="441" customFormat="1" ht="17.25">
      <c r="A168" s="826">
        <v>160</v>
      </c>
      <c r="B168" s="481"/>
      <c r="C168" s="482"/>
      <c r="D168" s="483" t="s">
        <v>604</v>
      </c>
      <c r="E168" s="482"/>
      <c r="F168" s="484"/>
      <c r="G168" s="484"/>
      <c r="H168" s="485"/>
      <c r="I168" s="564">
        <f>SUM(J168:N168)</f>
        <v>0</v>
      </c>
      <c r="J168" s="491"/>
      <c r="K168" s="491"/>
      <c r="L168" s="491"/>
      <c r="M168" s="491"/>
      <c r="N168" s="492"/>
      <c r="O168" s="12"/>
    </row>
    <row r="169" spans="1:15" s="122" customFormat="1" ht="17.25" customHeight="1">
      <c r="A169" s="826">
        <v>161</v>
      </c>
      <c r="B169" s="486"/>
      <c r="C169" s="487"/>
      <c r="D169" s="488" t="s">
        <v>1192</v>
      </c>
      <c r="E169" s="487"/>
      <c r="F169" s="489"/>
      <c r="G169" s="489"/>
      <c r="H169" s="490"/>
      <c r="I169" s="478">
        <f>SUM(J169:N169)</f>
        <v>1500</v>
      </c>
      <c r="J169" s="471">
        <f>SUM(J167:J168)</f>
        <v>0</v>
      </c>
      <c r="K169" s="471">
        <f>SUM(K167:K168)</f>
        <v>0</v>
      </c>
      <c r="L169" s="471">
        <f>SUM(L167:L168)</f>
        <v>0</v>
      </c>
      <c r="M169" s="471">
        <f>SUM(M167:M168)</f>
        <v>0</v>
      </c>
      <c r="N169" s="472">
        <f>SUM(N167:N168)</f>
        <v>1500</v>
      </c>
      <c r="O169" s="123"/>
    </row>
    <row r="170" spans="1:15" s="3" customFormat="1" ht="30" customHeight="1">
      <c r="A170" s="826">
        <v>162</v>
      </c>
      <c r="B170" s="465"/>
      <c r="C170" s="466">
        <v>20</v>
      </c>
      <c r="D170" s="467" t="s">
        <v>102</v>
      </c>
      <c r="E170" s="466" t="s">
        <v>27</v>
      </c>
      <c r="F170" s="468">
        <v>2000</v>
      </c>
      <c r="G170" s="468">
        <v>2000</v>
      </c>
      <c r="H170" s="469">
        <v>2000</v>
      </c>
      <c r="I170" s="478"/>
      <c r="J170" s="479"/>
      <c r="K170" s="479"/>
      <c r="L170" s="479"/>
      <c r="M170" s="479"/>
      <c r="N170" s="480"/>
      <c r="O170" s="3">
        <f>SUM(J171:N171)-I171</f>
        <v>0</v>
      </c>
    </row>
    <row r="171" spans="1:14" s="11" customFormat="1" ht="16.5">
      <c r="A171" s="826">
        <v>163</v>
      </c>
      <c r="B171" s="473"/>
      <c r="C171" s="474"/>
      <c r="D171" s="475" t="s">
        <v>603</v>
      </c>
      <c r="E171" s="474"/>
      <c r="F171" s="476"/>
      <c r="G171" s="476"/>
      <c r="H171" s="477"/>
      <c r="I171" s="556">
        <f>SUM(J171:N171)</f>
        <v>1000</v>
      </c>
      <c r="J171" s="479"/>
      <c r="K171" s="479"/>
      <c r="L171" s="479"/>
      <c r="M171" s="479"/>
      <c r="N171" s="480">
        <v>1000</v>
      </c>
    </row>
    <row r="172" spans="1:14" s="11" customFormat="1" ht="16.5">
      <c r="A172" s="826">
        <v>164</v>
      </c>
      <c r="B172" s="534"/>
      <c r="C172" s="516"/>
      <c r="D172" s="475" t="s">
        <v>1109</v>
      </c>
      <c r="E172" s="516"/>
      <c r="F172" s="818"/>
      <c r="G172" s="818"/>
      <c r="H172" s="819"/>
      <c r="I172" s="556">
        <f>SUM(J172:N172)</f>
        <v>1000</v>
      </c>
      <c r="J172" s="715"/>
      <c r="K172" s="715"/>
      <c r="L172" s="715"/>
      <c r="M172" s="715"/>
      <c r="N172" s="815">
        <v>1000</v>
      </c>
    </row>
    <row r="173" spans="1:15" s="441" customFormat="1" ht="17.25">
      <c r="A173" s="826">
        <v>165</v>
      </c>
      <c r="B173" s="481"/>
      <c r="C173" s="482"/>
      <c r="D173" s="483" t="s">
        <v>604</v>
      </c>
      <c r="E173" s="482"/>
      <c r="F173" s="484"/>
      <c r="G173" s="484"/>
      <c r="H173" s="485"/>
      <c r="I173" s="564">
        <f>SUM(J173:N173)</f>
        <v>0</v>
      </c>
      <c r="J173" s="491"/>
      <c r="K173" s="491"/>
      <c r="L173" s="491"/>
      <c r="M173" s="491"/>
      <c r="N173" s="492"/>
      <c r="O173" s="12"/>
    </row>
    <row r="174" spans="1:15" s="122" customFormat="1" ht="18.75" customHeight="1">
      <c r="A174" s="826">
        <v>166</v>
      </c>
      <c r="B174" s="486"/>
      <c r="C174" s="487"/>
      <c r="D174" s="488" t="s">
        <v>1192</v>
      </c>
      <c r="E174" s="487"/>
      <c r="F174" s="489"/>
      <c r="G174" s="489"/>
      <c r="H174" s="490"/>
      <c r="I174" s="478">
        <f>SUM(J174:N174)</f>
        <v>1000</v>
      </c>
      <c r="J174" s="471">
        <f>SUM(J172:J173)</f>
        <v>0</v>
      </c>
      <c r="K174" s="471">
        <f>SUM(K172:K173)</f>
        <v>0</v>
      </c>
      <c r="L174" s="471">
        <f>SUM(L172:L173)</f>
        <v>0</v>
      </c>
      <c r="M174" s="471">
        <f>SUM(M172:M173)</f>
        <v>0</v>
      </c>
      <c r="N174" s="472">
        <f>SUM(N172:N173)</f>
        <v>1000</v>
      </c>
      <c r="O174" s="123"/>
    </row>
    <row r="175" spans="1:15" s="3" customFormat="1" ht="21" customHeight="1">
      <c r="A175" s="826">
        <v>167</v>
      </c>
      <c r="B175" s="465"/>
      <c r="C175" s="466">
        <v>21</v>
      </c>
      <c r="D175" s="467" t="s">
        <v>480</v>
      </c>
      <c r="E175" s="466" t="s">
        <v>27</v>
      </c>
      <c r="F175" s="468"/>
      <c r="G175" s="468">
        <v>2000</v>
      </c>
      <c r="H175" s="469">
        <v>2000</v>
      </c>
      <c r="I175" s="493"/>
      <c r="J175" s="494"/>
      <c r="K175" s="494"/>
      <c r="L175" s="494"/>
      <c r="M175" s="494"/>
      <c r="N175" s="495"/>
      <c r="O175" s="11">
        <f>SUM(J176:N176)-I176</f>
        <v>0</v>
      </c>
    </row>
    <row r="176" spans="1:14" s="11" customFormat="1" ht="16.5">
      <c r="A176" s="826">
        <v>168</v>
      </c>
      <c r="B176" s="473"/>
      <c r="C176" s="474"/>
      <c r="D176" s="475" t="s">
        <v>603</v>
      </c>
      <c r="E176" s="474"/>
      <c r="F176" s="476"/>
      <c r="G176" s="476"/>
      <c r="H176" s="477"/>
      <c r="I176" s="556">
        <f aca="true" t="shared" si="3" ref="I176:I204">SUM(J176:N176)</f>
        <v>2000</v>
      </c>
      <c r="J176" s="479"/>
      <c r="K176" s="479"/>
      <c r="L176" s="479"/>
      <c r="M176" s="479"/>
      <c r="N176" s="480">
        <v>2000</v>
      </c>
    </row>
    <row r="177" spans="1:14" s="11" customFormat="1" ht="16.5">
      <c r="A177" s="826">
        <v>169</v>
      </c>
      <c r="B177" s="534"/>
      <c r="C177" s="516"/>
      <c r="D177" s="475" t="s">
        <v>1109</v>
      </c>
      <c r="E177" s="516"/>
      <c r="F177" s="818"/>
      <c r="G177" s="818"/>
      <c r="H177" s="819"/>
      <c r="I177" s="556">
        <f t="shared" si="3"/>
        <v>2000</v>
      </c>
      <c r="J177" s="715"/>
      <c r="K177" s="715"/>
      <c r="L177" s="715"/>
      <c r="M177" s="715"/>
      <c r="N177" s="815">
        <v>2000</v>
      </c>
    </row>
    <row r="178" spans="1:15" s="441" customFormat="1" ht="17.25">
      <c r="A178" s="826">
        <v>170</v>
      </c>
      <c r="B178" s="481"/>
      <c r="C178" s="482"/>
      <c r="D178" s="483" t="s">
        <v>604</v>
      </c>
      <c r="E178" s="482"/>
      <c r="F178" s="484"/>
      <c r="G178" s="484"/>
      <c r="H178" s="485"/>
      <c r="I178" s="564">
        <f t="shared" si="3"/>
        <v>0</v>
      </c>
      <c r="J178" s="491"/>
      <c r="K178" s="491"/>
      <c r="L178" s="491"/>
      <c r="M178" s="491"/>
      <c r="N178" s="492"/>
      <c r="O178" s="12"/>
    </row>
    <row r="179" spans="1:15" s="122" customFormat="1" ht="18.75" customHeight="1">
      <c r="A179" s="826">
        <v>171</v>
      </c>
      <c r="B179" s="486"/>
      <c r="C179" s="487"/>
      <c r="D179" s="488" t="s">
        <v>1192</v>
      </c>
      <c r="E179" s="487"/>
      <c r="F179" s="489"/>
      <c r="G179" s="489"/>
      <c r="H179" s="490"/>
      <c r="I179" s="478">
        <f t="shared" si="3"/>
        <v>2000</v>
      </c>
      <c r="J179" s="471">
        <f>SUM(J177:J178)</f>
        <v>0</v>
      </c>
      <c r="K179" s="471">
        <f>SUM(K177:K178)</f>
        <v>0</v>
      </c>
      <c r="L179" s="471">
        <f>SUM(L177:L178)</f>
        <v>0</v>
      </c>
      <c r="M179" s="471">
        <f>SUM(M177:M178)</f>
        <v>0</v>
      </c>
      <c r="N179" s="472">
        <f>SUM(N177:N178)</f>
        <v>2000</v>
      </c>
      <c r="O179" s="123"/>
    </row>
    <row r="180" spans="1:15" s="3" customFormat="1" ht="21" customHeight="1">
      <c r="A180" s="826">
        <v>172</v>
      </c>
      <c r="B180" s="465"/>
      <c r="C180" s="466">
        <v>22</v>
      </c>
      <c r="D180" s="467" t="s">
        <v>462</v>
      </c>
      <c r="E180" s="466" t="s">
        <v>27</v>
      </c>
      <c r="F180" s="468"/>
      <c r="G180" s="468"/>
      <c r="H180" s="469"/>
      <c r="I180" s="478"/>
      <c r="J180" s="479"/>
      <c r="K180" s="479"/>
      <c r="L180" s="479"/>
      <c r="M180" s="479"/>
      <c r="N180" s="480"/>
      <c r="O180" s="3">
        <f>SUM(J181:N181)-I181</f>
        <v>0</v>
      </c>
    </row>
    <row r="181" spans="1:14" s="11" customFormat="1" ht="16.5">
      <c r="A181" s="826">
        <v>173</v>
      </c>
      <c r="B181" s="473"/>
      <c r="C181" s="474"/>
      <c r="D181" s="475" t="s">
        <v>603</v>
      </c>
      <c r="E181" s="474"/>
      <c r="F181" s="476"/>
      <c r="G181" s="476"/>
      <c r="H181" s="477"/>
      <c r="I181" s="556">
        <f t="shared" si="3"/>
        <v>4500</v>
      </c>
      <c r="J181" s="479"/>
      <c r="K181" s="479"/>
      <c r="L181" s="479">
        <v>4500</v>
      </c>
      <c r="M181" s="479"/>
      <c r="N181" s="480"/>
    </row>
    <row r="182" spans="1:14" s="11" customFormat="1" ht="16.5">
      <c r="A182" s="826">
        <v>174</v>
      </c>
      <c r="B182" s="534"/>
      <c r="C182" s="516"/>
      <c r="D182" s="475" t="s">
        <v>1109</v>
      </c>
      <c r="E182" s="516"/>
      <c r="F182" s="818"/>
      <c r="G182" s="818"/>
      <c r="H182" s="819"/>
      <c r="I182" s="556">
        <f t="shared" si="3"/>
        <v>4500</v>
      </c>
      <c r="J182" s="715"/>
      <c r="K182" s="715"/>
      <c r="L182" s="715">
        <v>1700</v>
      </c>
      <c r="M182" s="715"/>
      <c r="N182" s="815">
        <v>2800</v>
      </c>
    </row>
    <row r="183" spans="1:15" s="441" customFormat="1" ht="17.25">
      <c r="A183" s="826">
        <v>175</v>
      </c>
      <c r="B183" s="481"/>
      <c r="C183" s="482"/>
      <c r="D183" s="483" t="s">
        <v>604</v>
      </c>
      <c r="E183" s="482"/>
      <c r="F183" s="484"/>
      <c r="G183" s="484"/>
      <c r="H183" s="485"/>
      <c r="I183" s="564">
        <f t="shared" si="3"/>
        <v>0</v>
      </c>
      <c r="J183" s="491"/>
      <c r="K183" s="491"/>
      <c r="L183" s="491"/>
      <c r="M183" s="491"/>
      <c r="N183" s="492"/>
      <c r="O183" s="12"/>
    </row>
    <row r="184" spans="1:15" s="122" customFormat="1" ht="18.75" customHeight="1">
      <c r="A184" s="826">
        <v>176</v>
      </c>
      <c r="B184" s="486"/>
      <c r="C184" s="487"/>
      <c r="D184" s="488" t="s">
        <v>1192</v>
      </c>
      <c r="E184" s="487"/>
      <c r="F184" s="489"/>
      <c r="G184" s="489"/>
      <c r="H184" s="490"/>
      <c r="I184" s="478">
        <f t="shared" si="3"/>
        <v>4500</v>
      </c>
      <c r="J184" s="471">
        <f>SUM(J182:J183)</f>
        <v>0</v>
      </c>
      <c r="K184" s="471">
        <f>SUM(K182:K183)</f>
        <v>0</v>
      </c>
      <c r="L184" s="471">
        <f>SUM(L182:L183)</f>
        <v>1700</v>
      </c>
      <c r="M184" s="471">
        <f>SUM(M182:M183)</f>
        <v>0</v>
      </c>
      <c r="N184" s="472">
        <f>SUM(N182:N183)</f>
        <v>2800</v>
      </c>
      <c r="O184" s="123"/>
    </row>
    <row r="185" spans="1:15" s="3" customFormat="1" ht="21" customHeight="1">
      <c r="A185" s="826">
        <v>177</v>
      </c>
      <c r="B185" s="465"/>
      <c r="C185" s="466">
        <v>23</v>
      </c>
      <c r="D185" s="467" t="s">
        <v>463</v>
      </c>
      <c r="E185" s="466" t="s">
        <v>27</v>
      </c>
      <c r="F185" s="468"/>
      <c r="G185" s="468"/>
      <c r="H185" s="469"/>
      <c r="I185" s="478"/>
      <c r="J185" s="479"/>
      <c r="K185" s="479"/>
      <c r="L185" s="479"/>
      <c r="M185" s="479"/>
      <c r="N185" s="480"/>
      <c r="O185" s="3">
        <f>SUM(J186:N186)-I186</f>
        <v>0</v>
      </c>
    </row>
    <row r="186" spans="1:14" s="11" customFormat="1" ht="16.5">
      <c r="A186" s="826">
        <v>178</v>
      </c>
      <c r="B186" s="473"/>
      <c r="C186" s="474"/>
      <c r="D186" s="475" t="s">
        <v>603</v>
      </c>
      <c r="E186" s="474"/>
      <c r="F186" s="476"/>
      <c r="G186" s="476"/>
      <c r="H186" s="477"/>
      <c r="I186" s="556">
        <f t="shared" si="3"/>
        <v>25000</v>
      </c>
      <c r="J186" s="479"/>
      <c r="K186" s="479"/>
      <c r="L186" s="479">
        <v>25000</v>
      </c>
      <c r="M186" s="479"/>
      <c r="N186" s="480"/>
    </row>
    <row r="187" spans="1:14" s="11" customFormat="1" ht="16.5">
      <c r="A187" s="826">
        <v>179</v>
      </c>
      <c r="B187" s="534"/>
      <c r="C187" s="516"/>
      <c r="D187" s="475" t="s">
        <v>1109</v>
      </c>
      <c r="E187" s="516"/>
      <c r="F187" s="818"/>
      <c r="G187" s="818"/>
      <c r="H187" s="819"/>
      <c r="I187" s="556">
        <f t="shared" si="3"/>
        <v>25000</v>
      </c>
      <c r="J187" s="715">
        <v>350</v>
      </c>
      <c r="K187" s="715">
        <v>280</v>
      </c>
      <c r="L187" s="715">
        <v>24370</v>
      </c>
      <c r="M187" s="715"/>
      <c r="N187" s="815"/>
    </row>
    <row r="188" spans="1:15" s="441" customFormat="1" ht="17.25">
      <c r="A188" s="826">
        <v>180</v>
      </c>
      <c r="B188" s="481"/>
      <c r="C188" s="482"/>
      <c r="D188" s="483" t="s">
        <v>604</v>
      </c>
      <c r="E188" s="482"/>
      <c r="F188" s="484"/>
      <c r="G188" s="484"/>
      <c r="H188" s="485"/>
      <c r="I188" s="564">
        <f t="shared" si="3"/>
        <v>0</v>
      </c>
      <c r="J188" s="491"/>
      <c r="K188" s="491"/>
      <c r="L188" s="491"/>
      <c r="M188" s="491"/>
      <c r="N188" s="492"/>
      <c r="O188" s="12"/>
    </row>
    <row r="189" spans="1:15" s="122" customFormat="1" ht="18.75" customHeight="1">
      <c r="A189" s="826">
        <v>181</v>
      </c>
      <c r="B189" s="486"/>
      <c r="C189" s="487"/>
      <c r="D189" s="488" t="s">
        <v>1192</v>
      </c>
      <c r="E189" s="487"/>
      <c r="F189" s="489"/>
      <c r="G189" s="489"/>
      <c r="H189" s="490"/>
      <c r="I189" s="478">
        <f t="shared" si="3"/>
        <v>25000</v>
      </c>
      <c r="J189" s="471">
        <f>SUM(J187:J188)</f>
        <v>350</v>
      </c>
      <c r="K189" s="471">
        <f>SUM(K187:K188)</f>
        <v>280</v>
      </c>
      <c r="L189" s="471">
        <f>SUM(L187:L188)</f>
        <v>24370</v>
      </c>
      <c r="M189" s="471">
        <f>SUM(M187:M188)</f>
        <v>0</v>
      </c>
      <c r="N189" s="472">
        <f>SUM(N187:N188)</f>
        <v>0</v>
      </c>
      <c r="O189" s="123"/>
    </row>
    <row r="190" spans="1:15" s="3" customFormat="1" ht="21" customHeight="1">
      <c r="A190" s="826">
        <v>182</v>
      </c>
      <c r="B190" s="465"/>
      <c r="C190" s="466">
        <v>24</v>
      </c>
      <c r="D190" s="467" t="s">
        <v>464</v>
      </c>
      <c r="E190" s="466" t="s">
        <v>27</v>
      </c>
      <c r="F190" s="468"/>
      <c r="G190" s="468"/>
      <c r="H190" s="469"/>
      <c r="I190" s="478"/>
      <c r="J190" s="479"/>
      <c r="K190" s="479"/>
      <c r="L190" s="479"/>
      <c r="M190" s="479"/>
      <c r="N190" s="480"/>
      <c r="O190" s="3">
        <f>SUM(J191:N191)-I191</f>
        <v>0</v>
      </c>
    </row>
    <row r="191" spans="1:14" s="11" customFormat="1" ht="16.5">
      <c r="A191" s="826">
        <v>183</v>
      </c>
      <c r="B191" s="473"/>
      <c r="C191" s="474"/>
      <c r="D191" s="475" t="s">
        <v>603</v>
      </c>
      <c r="E191" s="474"/>
      <c r="F191" s="476"/>
      <c r="G191" s="476"/>
      <c r="H191" s="477"/>
      <c r="I191" s="556">
        <f t="shared" si="3"/>
        <v>10000</v>
      </c>
      <c r="J191" s="479"/>
      <c r="K191" s="479"/>
      <c r="L191" s="479">
        <v>10000</v>
      </c>
      <c r="M191" s="479"/>
      <c r="N191" s="480"/>
    </row>
    <row r="192" spans="1:14" s="11" customFormat="1" ht="16.5">
      <c r="A192" s="826">
        <v>184</v>
      </c>
      <c r="B192" s="534"/>
      <c r="C192" s="516"/>
      <c r="D192" s="475" t="s">
        <v>1109</v>
      </c>
      <c r="E192" s="516"/>
      <c r="F192" s="818"/>
      <c r="G192" s="818"/>
      <c r="H192" s="819"/>
      <c r="I192" s="556">
        <f t="shared" si="3"/>
        <v>10130</v>
      </c>
      <c r="J192" s="715">
        <v>700</v>
      </c>
      <c r="K192" s="715">
        <v>300</v>
      </c>
      <c r="L192" s="715">
        <v>7130</v>
      </c>
      <c r="M192" s="715"/>
      <c r="N192" s="815">
        <v>2000</v>
      </c>
    </row>
    <row r="193" spans="1:15" s="441" customFormat="1" ht="17.25">
      <c r="A193" s="826">
        <v>185</v>
      </c>
      <c r="B193" s="481"/>
      <c r="C193" s="482"/>
      <c r="D193" s="483" t="s">
        <v>604</v>
      </c>
      <c r="E193" s="482"/>
      <c r="F193" s="484"/>
      <c r="G193" s="484"/>
      <c r="H193" s="485"/>
      <c r="I193" s="564">
        <f t="shared" si="3"/>
        <v>0</v>
      </c>
      <c r="J193" s="491"/>
      <c r="K193" s="491"/>
      <c r="L193" s="491"/>
      <c r="M193" s="491"/>
      <c r="N193" s="492"/>
      <c r="O193" s="12"/>
    </row>
    <row r="194" spans="1:15" s="122" customFormat="1" ht="18.75" customHeight="1">
      <c r="A194" s="826">
        <v>186</v>
      </c>
      <c r="B194" s="486"/>
      <c r="C194" s="487"/>
      <c r="D194" s="488" t="s">
        <v>1192</v>
      </c>
      <c r="E194" s="487"/>
      <c r="F194" s="489"/>
      <c r="G194" s="489"/>
      <c r="H194" s="490"/>
      <c r="I194" s="478">
        <f t="shared" si="3"/>
        <v>10130</v>
      </c>
      <c r="J194" s="471">
        <f>SUM(J192:J193)</f>
        <v>700</v>
      </c>
      <c r="K194" s="471">
        <f>SUM(K192:K193)</f>
        <v>300</v>
      </c>
      <c r="L194" s="471">
        <f>SUM(L192:L193)</f>
        <v>7130</v>
      </c>
      <c r="M194" s="471">
        <f>SUM(M192:M193)</f>
        <v>0</v>
      </c>
      <c r="N194" s="472">
        <f>SUM(N192:N193)</f>
        <v>2000</v>
      </c>
      <c r="O194" s="123"/>
    </row>
    <row r="195" spans="1:15" s="11" customFormat="1" ht="33" customHeight="1">
      <c r="A195" s="826">
        <v>187</v>
      </c>
      <c r="B195" s="473"/>
      <c r="C195" s="514">
        <v>25</v>
      </c>
      <c r="D195" s="467" t="s">
        <v>486</v>
      </c>
      <c r="E195" s="474" t="s">
        <v>27</v>
      </c>
      <c r="F195" s="476"/>
      <c r="G195" s="476"/>
      <c r="H195" s="477">
        <v>4000</v>
      </c>
      <c r="I195" s="493"/>
      <c r="J195" s="494"/>
      <c r="K195" s="494"/>
      <c r="L195" s="494"/>
      <c r="M195" s="494"/>
      <c r="N195" s="495"/>
      <c r="O195" s="11">
        <f>SUM(J196:N196)-I196</f>
        <v>0</v>
      </c>
    </row>
    <row r="196" spans="1:14" s="11" customFormat="1" ht="16.5">
      <c r="A196" s="826">
        <v>188</v>
      </c>
      <c r="B196" s="473"/>
      <c r="C196" s="474"/>
      <c r="D196" s="475" t="s">
        <v>603</v>
      </c>
      <c r="E196" s="474"/>
      <c r="F196" s="476"/>
      <c r="G196" s="476"/>
      <c r="H196" s="477"/>
      <c r="I196" s="556">
        <f t="shared" si="3"/>
        <v>0</v>
      </c>
      <c r="J196" s="479"/>
      <c r="K196" s="479"/>
      <c r="L196" s="479"/>
      <c r="M196" s="479"/>
      <c r="N196" s="480"/>
    </row>
    <row r="197" spans="1:14" s="11" customFormat="1" ht="16.5">
      <c r="A197" s="826">
        <v>189</v>
      </c>
      <c r="B197" s="534"/>
      <c r="C197" s="516"/>
      <c r="D197" s="475" t="s">
        <v>1109</v>
      </c>
      <c r="E197" s="516"/>
      <c r="F197" s="818"/>
      <c r="G197" s="818"/>
      <c r="H197" s="819"/>
      <c r="I197" s="556">
        <f t="shared" si="3"/>
        <v>0</v>
      </c>
      <c r="J197" s="715"/>
      <c r="K197" s="715"/>
      <c r="L197" s="715"/>
      <c r="M197" s="715"/>
      <c r="N197" s="815"/>
    </row>
    <row r="198" spans="1:15" s="441" customFormat="1" ht="17.25">
      <c r="A198" s="826">
        <v>190</v>
      </c>
      <c r="B198" s="481"/>
      <c r="C198" s="482"/>
      <c r="D198" s="483" t="s">
        <v>604</v>
      </c>
      <c r="E198" s="482"/>
      <c r="F198" s="484"/>
      <c r="G198" s="484"/>
      <c r="H198" s="485"/>
      <c r="I198" s="564">
        <f t="shared" si="3"/>
        <v>0</v>
      </c>
      <c r="J198" s="491"/>
      <c r="K198" s="491"/>
      <c r="L198" s="491"/>
      <c r="M198" s="491"/>
      <c r="N198" s="492"/>
      <c r="O198" s="12"/>
    </row>
    <row r="199" spans="1:15" s="122" customFormat="1" ht="18.75" customHeight="1">
      <c r="A199" s="826">
        <v>191</v>
      </c>
      <c r="B199" s="486"/>
      <c r="C199" s="487"/>
      <c r="D199" s="488" t="s">
        <v>1192</v>
      </c>
      <c r="E199" s="487"/>
      <c r="F199" s="489"/>
      <c r="G199" s="489"/>
      <c r="H199" s="490"/>
      <c r="I199" s="478">
        <f t="shared" si="3"/>
        <v>0</v>
      </c>
      <c r="J199" s="471">
        <f>SUM(J196:J198)</f>
        <v>0</v>
      </c>
      <c r="K199" s="471">
        <f>SUM(K196:K198)</f>
        <v>0</v>
      </c>
      <c r="L199" s="471">
        <f>SUM(L196:L198)</f>
        <v>0</v>
      </c>
      <c r="M199" s="471">
        <f>SUM(M196:M198)</f>
        <v>0</v>
      </c>
      <c r="N199" s="472">
        <f>SUM(N196:N198)</f>
        <v>0</v>
      </c>
      <c r="O199" s="123"/>
    </row>
    <row r="200" spans="1:15" s="3" customFormat="1" ht="21" customHeight="1">
      <c r="A200" s="826">
        <v>192</v>
      </c>
      <c r="B200" s="465"/>
      <c r="C200" s="466">
        <v>26</v>
      </c>
      <c r="D200" s="467" t="s">
        <v>465</v>
      </c>
      <c r="E200" s="466" t="s">
        <v>27</v>
      </c>
      <c r="F200" s="468"/>
      <c r="G200" s="468"/>
      <c r="H200" s="469"/>
      <c r="I200" s="478"/>
      <c r="J200" s="479"/>
      <c r="K200" s="479"/>
      <c r="L200" s="479"/>
      <c r="M200" s="479"/>
      <c r="N200" s="480"/>
      <c r="O200" s="3">
        <f>SUM(J201:N201)-I201</f>
        <v>0</v>
      </c>
    </row>
    <row r="201" spans="1:14" s="11" customFormat="1" ht="16.5">
      <c r="A201" s="826">
        <v>193</v>
      </c>
      <c r="B201" s="473"/>
      <c r="C201" s="474"/>
      <c r="D201" s="475" t="s">
        <v>603</v>
      </c>
      <c r="E201" s="474"/>
      <c r="F201" s="476"/>
      <c r="G201" s="476"/>
      <c r="H201" s="477"/>
      <c r="I201" s="556">
        <f t="shared" si="3"/>
        <v>5000</v>
      </c>
      <c r="J201" s="479"/>
      <c r="K201" s="479"/>
      <c r="L201" s="479"/>
      <c r="M201" s="479"/>
      <c r="N201" s="480">
        <v>5000</v>
      </c>
    </row>
    <row r="202" spans="1:14" s="11" customFormat="1" ht="16.5">
      <c r="A202" s="826">
        <v>194</v>
      </c>
      <c r="B202" s="534"/>
      <c r="C202" s="516"/>
      <c r="D202" s="475" t="s">
        <v>1109</v>
      </c>
      <c r="E202" s="516"/>
      <c r="F202" s="818"/>
      <c r="G202" s="818"/>
      <c r="H202" s="819"/>
      <c r="I202" s="556">
        <f t="shared" si="3"/>
        <v>5000</v>
      </c>
      <c r="J202" s="715"/>
      <c r="K202" s="715"/>
      <c r="L202" s="715"/>
      <c r="M202" s="715"/>
      <c r="N202" s="815">
        <v>5000</v>
      </c>
    </row>
    <row r="203" spans="1:15" s="441" customFormat="1" ht="17.25">
      <c r="A203" s="826">
        <v>195</v>
      </c>
      <c r="B203" s="481"/>
      <c r="C203" s="482"/>
      <c r="D203" s="483" t="s">
        <v>604</v>
      </c>
      <c r="E203" s="482"/>
      <c r="F203" s="484"/>
      <c r="G203" s="484"/>
      <c r="H203" s="485"/>
      <c r="I203" s="564">
        <f t="shared" si="3"/>
        <v>0</v>
      </c>
      <c r="J203" s="491"/>
      <c r="K203" s="491"/>
      <c r="L203" s="491"/>
      <c r="M203" s="491"/>
      <c r="N203" s="492"/>
      <c r="O203" s="12"/>
    </row>
    <row r="204" spans="1:15" s="122" customFormat="1" ht="18.75" customHeight="1">
      <c r="A204" s="826">
        <v>196</v>
      </c>
      <c r="B204" s="486"/>
      <c r="C204" s="487"/>
      <c r="D204" s="488" t="s">
        <v>1192</v>
      </c>
      <c r="E204" s="487"/>
      <c r="F204" s="489"/>
      <c r="G204" s="489"/>
      <c r="H204" s="490"/>
      <c r="I204" s="478">
        <f t="shared" si="3"/>
        <v>5000</v>
      </c>
      <c r="J204" s="471">
        <f>SUM(J202:J203)</f>
        <v>0</v>
      </c>
      <c r="K204" s="471">
        <f>SUM(K202:K203)</f>
        <v>0</v>
      </c>
      <c r="L204" s="471">
        <f>SUM(L202:L203)</f>
        <v>0</v>
      </c>
      <c r="M204" s="471">
        <f>SUM(M202:M203)</f>
        <v>0</v>
      </c>
      <c r="N204" s="472">
        <f>SUM(N202:N203)</f>
        <v>5000</v>
      </c>
      <c r="O204" s="123"/>
    </row>
    <row r="205" spans="1:15" s="3" customFormat="1" ht="21" customHeight="1">
      <c r="A205" s="826">
        <v>197</v>
      </c>
      <c r="B205" s="465"/>
      <c r="C205" s="466">
        <v>27</v>
      </c>
      <c r="D205" s="467" t="s">
        <v>104</v>
      </c>
      <c r="E205" s="466" t="s">
        <v>27</v>
      </c>
      <c r="F205" s="468">
        <v>206719</v>
      </c>
      <c r="G205" s="468">
        <v>213500</v>
      </c>
      <c r="H205" s="469">
        <v>212120</v>
      </c>
      <c r="I205" s="478"/>
      <c r="J205" s="479"/>
      <c r="K205" s="479"/>
      <c r="L205" s="479"/>
      <c r="M205" s="479"/>
      <c r="N205" s="480"/>
      <c r="O205" s="3">
        <f>SUM(J206:N206)-I206</f>
        <v>0</v>
      </c>
    </row>
    <row r="206" spans="1:14" s="11" customFormat="1" ht="16.5">
      <c r="A206" s="826">
        <v>198</v>
      </c>
      <c r="B206" s="473"/>
      <c r="C206" s="474"/>
      <c r="D206" s="475" t="s">
        <v>603</v>
      </c>
      <c r="E206" s="474"/>
      <c r="F206" s="476"/>
      <c r="G206" s="476"/>
      <c r="H206" s="477"/>
      <c r="I206" s="556">
        <f aca="true" t="shared" si="4" ref="I206:I440">SUM(J206:N206)</f>
        <v>215500</v>
      </c>
      <c r="J206" s="479">
        <v>345</v>
      </c>
      <c r="K206" s="479">
        <v>93</v>
      </c>
      <c r="L206" s="479">
        <v>61590</v>
      </c>
      <c r="M206" s="479"/>
      <c r="N206" s="480">
        <v>153472</v>
      </c>
    </row>
    <row r="207" spans="1:14" s="11" customFormat="1" ht="16.5">
      <c r="A207" s="826">
        <v>199</v>
      </c>
      <c r="B207" s="534"/>
      <c r="C207" s="516"/>
      <c r="D207" s="475" t="s">
        <v>1109</v>
      </c>
      <c r="E207" s="516"/>
      <c r="F207" s="818"/>
      <c r="G207" s="818"/>
      <c r="H207" s="819"/>
      <c r="I207" s="556">
        <f t="shared" si="4"/>
        <v>230500</v>
      </c>
      <c r="J207" s="715">
        <v>0</v>
      </c>
      <c r="K207" s="715">
        <v>0</v>
      </c>
      <c r="L207" s="715">
        <v>95000</v>
      </c>
      <c r="M207" s="715"/>
      <c r="N207" s="815">
        <v>135500</v>
      </c>
    </row>
    <row r="208" spans="1:15" s="441" customFormat="1" ht="17.25">
      <c r="A208" s="826">
        <v>200</v>
      </c>
      <c r="B208" s="481"/>
      <c r="C208" s="482"/>
      <c r="D208" s="483" t="s">
        <v>604</v>
      </c>
      <c r="E208" s="482"/>
      <c r="F208" s="484"/>
      <c r="G208" s="484"/>
      <c r="H208" s="485"/>
      <c r="I208" s="564">
        <f t="shared" si="4"/>
        <v>0</v>
      </c>
      <c r="J208" s="491"/>
      <c r="K208" s="491"/>
      <c r="L208" s="491"/>
      <c r="M208" s="491"/>
      <c r="N208" s="492"/>
      <c r="O208" s="12"/>
    </row>
    <row r="209" spans="1:15" s="122" customFormat="1" ht="15.75" customHeight="1">
      <c r="A209" s="826">
        <v>201</v>
      </c>
      <c r="B209" s="486"/>
      <c r="C209" s="487"/>
      <c r="D209" s="488" t="s">
        <v>1192</v>
      </c>
      <c r="E209" s="487"/>
      <c r="F209" s="489"/>
      <c r="G209" s="489"/>
      <c r="H209" s="490"/>
      <c r="I209" s="478">
        <f t="shared" si="4"/>
        <v>230500</v>
      </c>
      <c r="J209" s="471">
        <f>SUM(J207:J208)</f>
        <v>0</v>
      </c>
      <c r="K209" s="471">
        <f>SUM(K207:K208)</f>
        <v>0</v>
      </c>
      <c r="L209" s="471">
        <f>SUM(L207:L208)</f>
        <v>95000</v>
      </c>
      <c r="M209" s="471">
        <f>SUM(M207:M208)</f>
        <v>0</v>
      </c>
      <c r="N209" s="472">
        <f>SUM(N207:N208)</f>
        <v>135500</v>
      </c>
      <c r="O209" s="123"/>
    </row>
    <row r="210" spans="1:15" s="3" customFormat="1" ht="21.75" customHeight="1">
      <c r="A210" s="826">
        <v>202</v>
      </c>
      <c r="B210" s="465"/>
      <c r="C210" s="466">
        <v>28</v>
      </c>
      <c r="D210" s="467" t="s">
        <v>105</v>
      </c>
      <c r="E210" s="466" t="s">
        <v>26</v>
      </c>
      <c r="F210" s="468">
        <v>13500</v>
      </c>
      <c r="G210" s="468">
        <v>13600</v>
      </c>
      <c r="H210" s="469">
        <v>13000</v>
      </c>
      <c r="I210" s="478"/>
      <c r="J210" s="479"/>
      <c r="K210" s="479"/>
      <c r="L210" s="479"/>
      <c r="M210" s="479"/>
      <c r="N210" s="480"/>
      <c r="O210" s="3">
        <f>SUM(J211:N211)-I211</f>
        <v>0</v>
      </c>
    </row>
    <row r="211" spans="1:14" s="11" customFormat="1" ht="16.5">
      <c r="A211" s="826">
        <v>203</v>
      </c>
      <c r="B211" s="473"/>
      <c r="C211" s="474"/>
      <c r="D211" s="475" t="s">
        <v>603</v>
      </c>
      <c r="E211" s="474"/>
      <c r="F211" s="476"/>
      <c r="G211" s="476"/>
      <c r="H211" s="477"/>
      <c r="I211" s="556">
        <f t="shared" si="4"/>
        <v>13600</v>
      </c>
      <c r="J211" s="479"/>
      <c r="K211" s="479"/>
      <c r="L211" s="479">
        <v>13000</v>
      </c>
      <c r="M211" s="479"/>
      <c r="N211" s="480">
        <v>600</v>
      </c>
    </row>
    <row r="212" spans="1:14" s="11" customFormat="1" ht="16.5">
      <c r="A212" s="826">
        <v>204</v>
      </c>
      <c r="B212" s="534"/>
      <c r="C212" s="516"/>
      <c r="D212" s="475" t="s">
        <v>1109</v>
      </c>
      <c r="E212" s="516"/>
      <c r="F212" s="818"/>
      <c r="G212" s="818"/>
      <c r="H212" s="819"/>
      <c r="I212" s="556">
        <f t="shared" si="4"/>
        <v>13600</v>
      </c>
      <c r="J212" s="715"/>
      <c r="K212" s="715"/>
      <c r="L212" s="715">
        <v>13000</v>
      </c>
      <c r="M212" s="715"/>
      <c r="N212" s="815">
        <v>600</v>
      </c>
    </row>
    <row r="213" spans="1:15" s="441" customFormat="1" ht="17.25">
      <c r="A213" s="826">
        <v>205</v>
      </c>
      <c r="B213" s="481"/>
      <c r="C213" s="482"/>
      <c r="D213" s="483" t="s">
        <v>604</v>
      </c>
      <c r="E213" s="482"/>
      <c r="F213" s="484"/>
      <c r="G213" s="484"/>
      <c r="H213" s="485"/>
      <c r="I213" s="564">
        <f t="shared" si="4"/>
        <v>0</v>
      </c>
      <c r="J213" s="491"/>
      <c r="K213" s="491"/>
      <c r="L213" s="491"/>
      <c r="M213" s="491"/>
      <c r="N213" s="492"/>
      <c r="O213" s="12"/>
    </row>
    <row r="214" spans="1:15" s="122" customFormat="1" ht="15.75" customHeight="1">
      <c r="A214" s="826">
        <v>206</v>
      </c>
      <c r="B214" s="486"/>
      <c r="C214" s="487"/>
      <c r="D214" s="488" t="s">
        <v>1192</v>
      </c>
      <c r="E214" s="487"/>
      <c r="F214" s="489"/>
      <c r="G214" s="489"/>
      <c r="H214" s="490"/>
      <c r="I214" s="478">
        <f t="shared" si="4"/>
        <v>13600</v>
      </c>
      <c r="J214" s="471">
        <f>SUM(J212:J213)</f>
        <v>0</v>
      </c>
      <c r="K214" s="471">
        <f>SUM(K212:K213)</f>
        <v>0</v>
      </c>
      <c r="L214" s="471">
        <f>SUM(L212:L213)</f>
        <v>13000</v>
      </c>
      <c r="M214" s="471">
        <f>SUM(M212:M213)</f>
        <v>0</v>
      </c>
      <c r="N214" s="472">
        <f>SUM(N212:N213)</f>
        <v>600</v>
      </c>
      <c r="O214" s="123"/>
    </row>
    <row r="215" spans="1:15" s="3" customFormat="1" ht="21.75" customHeight="1">
      <c r="A215" s="826">
        <v>207</v>
      </c>
      <c r="B215" s="465"/>
      <c r="C215" s="466">
        <v>29</v>
      </c>
      <c r="D215" s="467" t="s">
        <v>106</v>
      </c>
      <c r="E215" s="466" t="s">
        <v>26</v>
      </c>
      <c r="F215" s="468">
        <v>5898</v>
      </c>
      <c r="G215" s="468">
        <v>4000</v>
      </c>
      <c r="H215" s="469">
        <v>2867</v>
      </c>
      <c r="I215" s="478"/>
      <c r="J215" s="479"/>
      <c r="K215" s="479"/>
      <c r="L215" s="479"/>
      <c r="M215" s="479"/>
      <c r="N215" s="480"/>
      <c r="O215" s="3">
        <f>SUM(J216:N216)-I216</f>
        <v>0</v>
      </c>
    </row>
    <row r="216" spans="1:14" s="11" customFormat="1" ht="16.5">
      <c r="A216" s="826">
        <v>208</v>
      </c>
      <c r="B216" s="473"/>
      <c r="C216" s="474"/>
      <c r="D216" s="475" t="s">
        <v>603</v>
      </c>
      <c r="E216" s="474"/>
      <c r="F216" s="476"/>
      <c r="G216" s="476"/>
      <c r="H216" s="477"/>
      <c r="I216" s="556">
        <f t="shared" si="4"/>
        <v>4000</v>
      </c>
      <c r="J216" s="479">
        <v>100</v>
      </c>
      <c r="K216" s="479">
        <v>77</v>
      </c>
      <c r="L216" s="479">
        <v>3823</v>
      </c>
      <c r="M216" s="479"/>
      <c r="N216" s="480"/>
    </row>
    <row r="217" spans="1:14" s="11" customFormat="1" ht="16.5">
      <c r="A217" s="826">
        <v>209</v>
      </c>
      <c r="B217" s="534"/>
      <c r="C217" s="516"/>
      <c r="D217" s="475" t="s">
        <v>1109</v>
      </c>
      <c r="E217" s="516"/>
      <c r="F217" s="818"/>
      <c r="G217" s="818"/>
      <c r="H217" s="819"/>
      <c r="I217" s="556">
        <f t="shared" si="4"/>
        <v>11297</v>
      </c>
      <c r="J217" s="715">
        <v>100</v>
      </c>
      <c r="K217" s="715">
        <v>77</v>
      </c>
      <c r="L217" s="715">
        <v>11120</v>
      </c>
      <c r="M217" s="715"/>
      <c r="N217" s="815"/>
    </row>
    <row r="218" spans="1:15" s="441" customFormat="1" ht="17.25">
      <c r="A218" s="826">
        <v>210</v>
      </c>
      <c r="B218" s="481"/>
      <c r="C218" s="482"/>
      <c r="D218" s="483" t="s">
        <v>604</v>
      </c>
      <c r="E218" s="482"/>
      <c r="F218" s="484"/>
      <c r="G218" s="484"/>
      <c r="H218" s="485"/>
      <c r="I218" s="564">
        <f t="shared" si="4"/>
        <v>0</v>
      </c>
      <c r="J218" s="491"/>
      <c r="K218" s="491"/>
      <c r="L218" s="491"/>
      <c r="M218" s="491"/>
      <c r="N218" s="492"/>
      <c r="O218" s="12"/>
    </row>
    <row r="219" spans="1:15" s="122" customFormat="1" ht="15.75" customHeight="1">
      <c r="A219" s="826">
        <v>211</v>
      </c>
      <c r="B219" s="486"/>
      <c r="C219" s="487"/>
      <c r="D219" s="488" t="s">
        <v>1192</v>
      </c>
      <c r="E219" s="487"/>
      <c r="F219" s="489"/>
      <c r="G219" s="489"/>
      <c r="H219" s="490"/>
      <c r="I219" s="478">
        <f t="shared" si="4"/>
        <v>11297</v>
      </c>
      <c r="J219" s="471">
        <f>SUM(J217:J218)</f>
        <v>100</v>
      </c>
      <c r="K219" s="471">
        <f>SUM(K217:K218)</f>
        <v>77</v>
      </c>
      <c r="L219" s="471">
        <f>SUM(L217:L218)</f>
        <v>11120</v>
      </c>
      <c r="M219" s="471">
        <f>SUM(M217:M218)</f>
        <v>0</v>
      </c>
      <c r="N219" s="472">
        <f>SUM(N217:N218)</f>
        <v>0</v>
      </c>
      <c r="O219" s="123"/>
    </row>
    <row r="220" spans="1:15" s="3" customFormat="1" ht="21.75" customHeight="1">
      <c r="A220" s="826">
        <v>212</v>
      </c>
      <c r="B220" s="465"/>
      <c r="C220" s="466">
        <v>30</v>
      </c>
      <c r="D220" s="467" t="s">
        <v>107</v>
      </c>
      <c r="E220" s="466" t="s">
        <v>26</v>
      </c>
      <c r="F220" s="468">
        <v>1587</v>
      </c>
      <c r="G220" s="468">
        <v>2000</v>
      </c>
      <c r="H220" s="469">
        <v>1288</v>
      </c>
      <c r="I220" s="503"/>
      <c r="J220" s="504"/>
      <c r="K220" s="504"/>
      <c r="L220" s="504"/>
      <c r="M220" s="504"/>
      <c r="N220" s="505"/>
      <c r="O220" s="11">
        <f>SUM(J221:N221)-I221</f>
        <v>0</v>
      </c>
    </row>
    <row r="221" spans="1:14" s="11" customFormat="1" ht="16.5">
      <c r="A221" s="826">
        <v>213</v>
      </c>
      <c r="B221" s="473"/>
      <c r="C221" s="474"/>
      <c r="D221" s="475" t="s">
        <v>603</v>
      </c>
      <c r="E221" s="474"/>
      <c r="F221" s="476"/>
      <c r="G221" s="476"/>
      <c r="H221" s="477"/>
      <c r="I221" s="556">
        <f t="shared" si="4"/>
        <v>2500</v>
      </c>
      <c r="J221" s="479"/>
      <c r="K221" s="479"/>
      <c r="L221" s="479">
        <v>2500</v>
      </c>
      <c r="M221" s="479"/>
      <c r="N221" s="480"/>
    </row>
    <row r="222" spans="1:14" s="11" customFormat="1" ht="16.5">
      <c r="A222" s="826">
        <v>214</v>
      </c>
      <c r="B222" s="534"/>
      <c r="C222" s="516"/>
      <c r="D222" s="475" t="s">
        <v>1109</v>
      </c>
      <c r="E222" s="516"/>
      <c r="F222" s="818"/>
      <c r="G222" s="818"/>
      <c r="H222" s="819"/>
      <c r="I222" s="556">
        <f t="shared" si="4"/>
        <v>2500</v>
      </c>
      <c r="J222" s="715"/>
      <c r="K222" s="715"/>
      <c r="L222" s="715">
        <v>2500</v>
      </c>
      <c r="M222" s="715"/>
      <c r="N222" s="815"/>
    </row>
    <row r="223" spans="1:15" s="441" customFormat="1" ht="17.25">
      <c r="A223" s="826">
        <v>215</v>
      </c>
      <c r="B223" s="481"/>
      <c r="C223" s="482"/>
      <c r="D223" s="483" t="s">
        <v>604</v>
      </c>
      <c r="E223" s="482"/>
      <c r="F223" s="484"/>
      <c r="G223" s="484"/>
      <c r="H223" s="485"/>
      <c r="I223" s="564">
        <f t="shared" si="4"/>
        <v>0</v>
      </c>
      <c r="J223" s="491"/>
      <c r="K223" s="491"/>
      <c r="L223" s="491"/>
      <c r="M223" s="491"/>
      <c r="N223" s="492"/>
      <c r="O223" s="12"/>
    </row>
    <row r="224" spans="1:15" s="122" customFormat="1" ht="17.25">
      <c r="A224" s="826">
        <v>216</v>
      </c>
      <c r="B224" s="486"/>
      <c r="C224" s="487"/>
      <c r="D224" s="488" t="s">
        <v>1192</v>
      </c>
      <c r="E224" s="487"/>
      <c r="F224" s="489"/>
      <c r="G224" s="489"/>
      <c r="H224" s="490"/>
      <c r="I224" s="478">
        <f t="shared" si="4"/>
        <v>2500</v>
      </c>
      <c r="J224" s="471">
        <f>SUM(J222:J223)</f>
        <v>0</v>
      </c>
      <c r="K224" s="471">
        <f>SUM(K222:K223)</f>
        <v>0</v>
      </c>
      <c r="L224" s="471">
        <f>SUM(L222:L223)</f>
        <v>2500</v>
      </c>
      <c r="M224" s="471">
        <f>SUM(M222:M223)</f>
        <v>0</v>
      </c>
      <c r="N224" s="472">
        <f>SUM(N222:N223)</f>
        <v>0</v>
      </c>
      <c r="O224" s="123"/>
    </row>
    <row r="225" spans="1:15" s="3" customFormat="1" ht="21.75" customHeight="1">
      <c r="A225" s="826">
        <v>217</v>
      </c>
      <c r="B225" s="465"/>
      <c r="C225" s="466">
        <v>31</v>
      </c>
      <c r="D225" s="467" t="s">
        <v>14</v>
      </c>
      <c r="E225" s="466" t="s">
        <v>27</v>
      </c>
      <c r="F225" s="468">
        <v>22917</v>
      </c>
      <c r="G225" s="468">
        <v>25000</v>
      </c>
      <c r="H225" s="469">
        <v>24959</v>
      </c>
      <c r="I225" s="503"/>
      <c r="J225" s="504"/>
      <c r="K225" s="504"/>
      <c r="L225" s="504"/>
      <c r="M225" s="504"/>
      <c r="N225" s="505"/>
      <c r="O225" s="11">
        <f>SUM(J226:N226)-I226</f>
        <v>0</v>
      </c>
    </row>
    <row r="226" spans="1:14" s="11" customFormat="1" ht="16.5">
      <c r="A226" s="826">
        <v>218</v>
      </c>
      <c r="B226" s="473"/>
      <c r="C226" s="474"/>
      <c r="D226" s="475" t="s">
        <v>603</v>
      </c>
      <c r="E226" s="474"/>
      <c r="F226" s="476"/>
      <c r="G226" s="476"/>
      <c r="H226" s="477"/>
      <c r="I226" s="556">
        <f t="shared" si="4"/>
        <v>31750</v>
      </c>
      <c r="J226" s="479"/>
      <c r="K226" s="479"/>
      <c r="L226" s="479">
        <v>31750</v>
      </c>
      <c r="M226" s="479"/>
      <c r="N226" s="480"/>
    </row>
    <row r="227" spans="1:14" s="11" customFormat="1" ht="16.5">
      <c r="A227" s="826">
        <v>219</v>
      </c>
      <c r="B227" s="534"/>
      <c r="C227" s="516"/>
      <c r="D227" s="475" t="s">
        <v>1109</v>
      </c>
      <c r="E227" s="516"/>
      <c r="F227" s="818"/>
      <c r="G227" s="818"/>
      <c r="H227" s="819"/>
      <c r="I227" s="556">
        <f t="shared" si="4"/>
        <v>33874</v>
      </c>
      <c r="J227" s="715"/>
      <c r="K227" s="715"/>
      <c r="L227" s="715">
        <v>33874</v>
      </c>
      <c r="M227" s="715"/>
      <c r="N227" s="815"/>
    </row>
    <row r="228" spans="1:15" s="441" customFormat="1" ht="17.25">
      <c r="A228" s="826">
        <v>220</v>
      </c>
      <c r="B228" s="481"/>
      <c r="C228" s="482"/>
      <c r="D228" s="483" t="s">
        <v>604</v>
      </c>
      <c r="E228" s="482"/>
      <c r="F228" s="484"/>
      <c r="G228" s="484"/>
      <c r="H228" s="485"/>
      <c r="I228" s="564">
        <f t="shared" si="4"/>
        <v>0</v>
      </c>
      <c r="J228" s="491"/>
      <c r="K228" s="491"/>
      <c r="L228" s="491"/>
      <c r="M228" s="491"/>
      <c r="N228" s="492"/>
      <c r="O228" s="12"/>
    </row>
    <row r="229" spans="1:15" s="122" customFormat="1" ht="17.25">
      <c r="A229" s="826">
        <v>221</v>
      </c>
      <c r="B229" s="486"/>
      <c r="C229" s="487"/>
      <c r="D229" s="488" t="s">
        <v>1192</v>
      </c>
      <c r="E229" s="487"/>
      <c r="F229" s="489"/>
      <c r="G229" s="489"/>
      <c r="H229" s="490"/>
      <c r="I229" s="478">
        <f t="shared" si="4"/>
        <v>33874</v>
      </c>
      <c r="J229" s="471">
        <f>SUM(J227:J228)</f>
        <v>0</v>
      </c>
      <c r="K229" s="471">
        <f>SUM(K227:K228)</f>
        <v>0</v>
      </c>
      <c r="L229" s="471">
        <f>SUM(L227:L228)</f>
        <v>33874</v>
      </c>
      <c r="M229" s="471">
        <f>SUM(M227:M228)</f>
        <v>0</v>
      </c>
      <c r="N229" s="472">
        <f>SUM(N227:N228)</f>
        <v>0</v>
      </c>
      <c r="O229" s="123"/>
    </row>
    <row r="230" spans="1:15" s="3" customFormat="1" ht="21.75" customHeight="1">
      <c r="A230" s="826">
        <v>222</v>
      </c>
      <c r="B230" s="465"/>
      <c r="C230" s="466">
        <v>32</v>
      </c>
      <c r="D230" s="467" t="s">
        <v>108</v>
      </c>
      <c r="E230" s="466" t="s">
        <v>27</v>
      </c>
      <c r="F230" s="468"/>
      <c r="G230" s="468">
        <v>3000</v>
      </c>
      <c r="H230" s="469">
        <v>1967</v>
      </c>
      <c r="I230" s="503"/>
      <c r="J230" s="504"/>
      <c r="K230" s="504"/>
      <c r="L230" s="504"/>
      <c r="M230" s="504"/>
      <c r="N230" s="505"/>
      <c r="O230" s="11">
        <f>SUM(J231:N231)-I231</f>
        <v>0</v>
      </c>
    </row>
    <row r="231" spans="1:14" s="11" customFormat="1" ht="16.5">
      <c r="A231" s="826">
        <v>223</v>
      </c>
      <c r="B231" s="473"/>
      <c r="C231" s="474"/>
      <c r="D231" s="475" t="s">
        <v>603</v>
      </c>
      <c r="E231" s="474"/>
      <c r="F231" s="476"/>
      <c r="G231" s="476"/>
      <c r="H231" s="477"/>
      <c r="I231" s="556">
        <f t="shared" si="4"/>
        <v>4000</v>
      </c>
      <c r="J231" s="479"/>
      <c r="K231" s="479"/>
      <c r="L231" s="479">
        <v>4000</v>
      </c>
      <c r="M231" s="479"/>
      <c r="N231" s="480"/>
    </row>
    <row r="232" spans="1:14" s="11" customFormat="1" ht="16.5">
      <c r="A232" s="826">
        <v>224</v>
      </c>
      <c r="B232" s="534"/>
      <c r="C232" s="516"/>
      <c r="D232" s="475" t="s">
        <v>1109</v>
      </c>
      <c r="E232" s="516"/>
      <c r="F232" s="818"/>
      <c r="G232" s="818"/>
      <c r="H232" s="819"/>
      <c r="I232" s="556">
        <f t="shared" si="4"/>
        <v>3405</v>
      </c>
      <c r="J232" s="715"/>
      <c r="K232" s="715"/>
      <c r="L232" s="715">
        <v>3405</v>
      </c>
      <c r="M232" s="715"/>
      <c r="N232" s="815"/>
    </row>
    <row r="233" spans="1:15" s="441" customFormat="1" ht="17.25">
      <c r="A233" s="826">
        <v>225</v>
      </c>
      <c r="B233" s="481"/>
      <c r="C233" s="482"/>
      <c r="D233" s="483" t="s">
        <v>604</v>
      </c>
      <c r="E233" s="482"/>
      <c r="F233" s="484"/>
      <c r="G233" s="484"/>
      <c r="H233" s="485"/>
      <c r="I233" s="564">
        <f t="shared" si="4"/>
        <v>0</v>
      </c>
      <c r="J233" s="491"/>
      <c r="K233" s="491"/>
      <c r="L233" s="491"/>
      <c r="M233" s="491"/>
      <c r="N233" s="492"/>
      <c r="O233" s="12"/>
    </row>
    <row r="234" spans="1:15" s="122" customFormat="1" ht="17.25">
      <c r="A234" s="826">
        <v>226</v>
      </c>
      <c r="B234" s="486"/>
      <c r="C234" s="487"/>
      <c r="D234" s="488" t="s">
        <v>1192</v>
      </c>
      <c r="E234" s="487"/>
      <c r="F234" s="489"/>
      <c r="G234" s="489"/>
      <c r="H234" s="490"/>
      <c r="I234" s="478">
        <f t="shared" si="4"/>
        <v>3405</v>
      </c>
      <c r="J234" s="471">
        <f>SUM(J232:J233)</f>
        <v>0</v>
      </c>
      <c r="K234" s="471">
        <f>SUM(K232:K233)</f>
        <v>0</v>
      </c>
      <c r="L234" s="471">
        <f>SUM(L232:L233)</f>
        <v>3405</v>
      </c>
      <c r="M234" s="471">
        <f>SUM(M232:M233)</f>
        <v>0</v>
      </c>
      <c r="N234" s="472">
        <f>SUM(N232:N233)</f>
        <v>0</v>
      </c>
      <c r="O234" s="123"/>
    </row>
    <row r="235" spans="1:15" s="3" customFormat="1" ht="21.75" customHeight="1">
      <c r="A235" s="826">
        <v>227</v>
      </c>
      <c r="B235" s="465"/>
      <c r="C235" s="466">
        <v>33</v>
      </c>
      <c r="D235" s="467" t="s">
        <v>109</v>
      </c>
      <c r="E235" s="466" t="s">
        <v>27</v>
      </c>
      <c r="F235" s="468">
        <f>SUM(F240:F260)</f>
        <v>8250</v>
      </c>
      <c r="G235" s="468">
        <f>SUM(G240:G260)</f>
        <v>10000</v>
      </c>
      <c r="H235" s="469">
        <v>7440</v>
      </c>
      <c r="I235" s="503"/>
      <c r="J235" s="504"/>
      <c r="K235" s="504"/>
      <c r="L235" s="504"/>
      <c r="M235" s="504"/>
      <c r="N235" s="505"/>
      <c r="O235" s="11">
        <f>SUM(J236:N236)-I236</f>
        <v>0</v>
      </c>
    </row>
    <row r="236" spans="1:14" s="11" customFormat="1" ht="16.5">
      <c r="A236" s="826">
        <v>228</v>
      </c>
      <c r="B236" s="473"/>
      <c r="C236" s="474"/>
      <c r="D236" s="475" t="s">
        <v>603</v>
      </c>
      <c r="E236" s="474"/>
      <c r="F236" s="476"/>
      <c r="G236" s="476"/>
      <c r="H236" s="477"/>
      <c r="I236" s="556">
        <f>SUM(J236:N236)</f>
        <v>7600</v>
      </c>
      <c r="J236" s="479">
        <f aca="true" t="shared" si="5" ref="J236:N238">SUM(J241,J246,J251,J256,J261)</f>
        <v>0</v>
      </c>
      <c r="K236" s="479">
        <f t="shared" si="5"/>
        <v>0</v>
      </c>
      <c r="L236" s="479">
        <f t="shared" si="5"/>
        <v>500</v>
      </c>
      <c r="M236" s="479">
        <f t="shared" si="5"/>
        <v>0</v>
      </c>
      <c r="N236" s="480">
        <f t="shared" si="5"/>
        <v>7100</v>
      </c>
    </row>
    <row r="237" spans="1:14" s="11" customFormat="1" ht="16.5">
      <c r="A237" s="826">
        <v>229</v>
      </c>
      <c r="B237" s="534"/>
      <c r="C237" s="516"/>
      <c r="D237" s="475" t="s">
        <v>1109</v>
      </c>
      <c r="E237" s="516"/>
      <c r="F237" s="818"/>
      <c r="G237" s="818"/>
      <c r="H237" s="819"/>
      <c r="I237" s="556">
        <f>SUM(J237:N237)</f>
        <v>5970</v>
      </c>
      <c r="J237" s="715">
        <f t="shared" si="5"/>
        <v>0</v>
      </c>
      <c r="K237" s="715">
        <f t="shared" si="5"/>
        <v>0</v>
      </c>
      <c r="L237" s="715">
        <f t="shared" si="5"/>
        <v>750</v>
      </c>
      <c r="M237" s="715">
        <f t="shared" si="5"/>
        <v>0</v>
      </c>
      <c r="N237" s="815">
        <f t="shared" si="5"/>
        <v>5220</v>
      </c>
    </row>
    <row r="238" spans="1:15" s="441" customFormat="1" ht="17.25">
      <c r="A238" s="826">
        <v>230</v>
      </c>
      <c r="B238" s="481"/>
      <c r="C238" s="482"/>
      <c r="D238" s="483" t="s">
        <v>604</v>
      </c>
      <c r="E238" s="482"/>
      <c r="F238" s="484"/>
      <c r="G238" s="484"/>
      <c r="H238" s="485"/>
      <c r="I238" s="564">
        <f>SUM(J238:N238)</f>
        <v>0</v>
      </c>
      <c r="J238" s="491">
        <f t="shared" si="5"/>
        <v>0</v>
      </c>
      <c r="K238" s="491">
        <f t="shared" si="5"/>
        <v>0</v>
      </c>
      <c r="L238" s="491">
        <f t="shared" si="5"/>
        <v>0</v>
      </c>
      <c r="M238" s="491">
        <f t="shared" si="5"/>
        <v>0</v>
      </c>
      <c r="N238" s="492">
        <f t="shared" si="5"/>
        <v>0</v>
      </c>
      <c r="O238" s="12"/>
    </row>
    <row r="239" spans="1:15" s="122" customFormat="1" ht="17.25">
      <c r="A239" s="826">
        <v>231</v>
      </c>
      <c r="B239" s="486"/>
      <c r="C239" s="487"/>
      <c r="D239" s="488" t="s">
        <v>1192</v>
      </c>
      <c r="E239" s="487"/>
      <c r="F239" s="489"/>
      <c r="G239" s="489"/>
      <c r="H239" s="490"/>
      <c r="I239" s="478">
        <f>SUM(J239:N239)</f>
        <v>5970</v>
      </c>
      <c r="J239" s="471">
        <f>SUM(J237:J238)</f>
        <v>0</v>
      </c>
      <c r="K239" s="471">
        <f>SUM(K237:K238)</f>
        <v>0</v>
      </c>
      <c r="L239" s="471">
        <f>SUM(L237:L238)</f>
        <v>750</v>
      </c>
      <c r="M239" s="471">
        <f>SUM(M237:M238)</f>
        <v>0</v>
      </c>
      <c r="N239" s="472">
        <f>SUM(N237:N238)</f>
        <v>5220</v>
      </c>
      <c r="O239" s="123"/>
    </row>
    <row r="240" spans="1:15" s="577" customFormat="1" ht="17.25" customHeight="1">
      <c r="A240" s="826">
        <v>232</v>
      </c>
      <c r="B240" s="569"/>
      <c r="C240" s="570"/>
      <c r="D240" s="686" t="s">
        <v>110</v>
      </c>
      <c r="E240" s="570"/>
      <c r="F240" s="572"/>
      <c r="G240" s="572">
        <v>2500</v>
      </c>
      <c r="H240" s="573"/>
      <c r="I240" s="590"/>
      <c r="J240" s="575"/>
      <c r="K240" s="575"/>
      <c r="L240" s="575"/>
      <c r="M240" s="575"/>
      <c r="N240" s="576"/>
      <c r="O240" s="577">
        <f>SUM(J241:N241)-I241</f>
        <v>0</v>
      </c>
    </row>
    <row r="241" spans="1:14" s="12" customFormat="1" ht="17.25" customHeight="1">
      <c r="A241" s="826">
        <v>233</v>
      </c>
      <c r="B241" s="497"/>
      <c r="C241" s="507"/>
      <c r="D241" s="506" t="s">
        <v>603</v>
      </c>
      <c r="E241" s="507"/>
      <c r="F241" s="509"/>
      <c r="G241" s="509"/>
      <c r="H241" s="510"/>
      <c r="I241" s="564">
        <f t="shared" si="4"/>
        <v>2500</v>
      </c>
      <c r="J241" s="565"/>
      <c r="K241" s="565"/>
      <c r="L241" s="565"/>
      <c r="M241" s="565"/>
      <c r="N241" s="566">
        <v>2500</v>
      </c>
    </row>
    <row r="242" spans="1:14" s="12" customFormat="1" ht="17.25" customHeight="1">
      <c r="A242" s="826">
        <v>234</v>
      </c>
      <c r="B242" s="820"/>
      <c r="C242" s="821"/>
      <c r="D242" s="506" t="s">
        <v>1109</v>
      </c>
      <c r="E242" s="821"/>
      <c r="F242" s="822"/>
      <c r="G242" s="822"/>
      <c r="H242" s="823"/>
      <c r="I242" s="564">
        <f t="shared" si="4"/>
        <v>0</v>
      </c>
      <c r="J242" s="491"/>
      <c r="K242" s="491"/>
      <c r="L242" s="491"/>
      <c r="M242" s="491"/>
      <c r="N242" s="492">
        <v>0</v>
      </c>
    </row>
    <row r="243" spans="1:15" s="584" customFormat="1" ht="17.25" customHeight="1">
      <c r="A243" s="826">
        <v>235</v>
      </c>
      <c r="B243" s="578"/>
      <c r="C243" s="579"/>
      <c r="D243" s="571" t="s">
        <v>863</v>
      </c>
      <c r="E243" s="579"/>
      <c r="F243" s="580"/>
      <c r="G243" s="580"/>
      <c r="H243" s="581"/>
      <c r="I243" s="574">
        <f t="shared" si="4"/>
        <v>0</v>
      </c>
      <c r="J243" s="582"/>
      <c r="K243" s="582"/>
      <c r="L243" s="582"/>
      <c r="M243" s="582"/>
      <c r="N243" s="583"/>
      <c r="O243" s="577"/>
    </row>
    <row r="244" spans="1:15" s="593" customFormat="1" ht="17.25" customHeight="1">
      <c r="A244" s="826">
        <v>236</v>
      </c>
      <c r="B244" s="585"/>
      <c r="C244" s="586"/>
      <c r="D244" s="587" t="s">
        <v>1192</v>
      </c>
      <c r="E244" s="586"/>
      <c r="F244" s="588"/>
      <c r="G244" s="588"/>
      <c r="H244" s="589"/>
      <c r="I244" s="590">
        <f t="shared" si="4"/>
        <v>0</v>
      </c>
      <c r="J244" s="591">
        <f>SUM(J242:J243)</f>
        <v>0</v>
      </c>
      <c r="K244" s="591">
        <f>SUM(K242:K243)</f>
        <v>0</v>
      </c>
      <c r="L244" s="591">
        <f>SUM(L242:L243)</f>
        <v>0</v>
      </c>
      <c r="M244" s="591">
        <f>SUM(M242:M243)</f>
        <v>0</v>
      </c>
      <c r="N244" s="595">
        <f>SUM(N242:N243)</f>
        <v>0</v>
      </c>
      <c r="O244" s="592"/>
    </row>
    <row r="245" spans="1:15" s="577" customFormat="1" ht="17.25" customHeight="1">
      <c r="A245" s="826">
        <v>237</v>
      </c>
      <c r="B245" s="569"/>
      <c r="C245" s="570"/>
      <c r="D245" s="686" t="s">
        <v>111</v>
      </c>
      <c r="E245" s="570"/>
      <c r="F245" s="572">
        <v>6250</v>
      </c>
      <c r="G245" s="572">
        <v>5000</v>
      </c>
      <c r="H245" s="573">
        <v>5190</v>
      </c>
      <c r="I245" s="816"/>
      <c r="J245" s="790"/>
      <c r="K245" s="790"/>
      <c r="L245" s="790"/>
      <c r="M245" s="790"/>
      <c r="N245" s="791"/>
      <c r="O245" s="577">
        <f>SUM(J246:N246)-I246</f>
        <v>0</v>
      </c>
    </row>
    <row r="246" spans="1:14" s="12" customFormat="1" ht="17.25" customHeight="1">
      <c r="A246" s="826">
        <v>238</v>
      </c>
      <c r="B246" s="497"/>
      <c r="C246" s="507"/>
      <c r="D246" s="506" t="s">
        <v>603</v>
      </c>
      <c r="E246" s="507"/>
      <c r="F246" s="509"/>
      <c r="G246" s="509"/>
      <c r="H246" s="510"/>
      <c r="I246" s="564">
        <f t="shared" si="4"/>
        <v>4000</v>
      </c>
      <c r="J246" s="565"/>
      <c r="K246" s="565"/>
      <c r="L246" s="565"/>
      <c r="M246" s="565"/>
      <c r="N246" s="566">
        <v>4000</v>
      </c>
    </row>
    <row r="247" spans="1:14" s="12" customFormat="1" ht="17.25" customHeight="1">
      <c r="A247" s="826">
        <v>239</v>
      </c>
      <c r="B247" s="820"/>
      <c r="C247" s="821"/>
      <c r="D247" s="506" t="s">
        <v>1109</v>
      </c>
      <c r="E247" s="821"/>
      <c r="F247" s="822"/>
      <c r="G247" s="822"/>
      <c r="H247" s="823"/>
      <c r="I247" s="564">
        <f t="shared" si="4"/>
        <v>4620</v>
      </c>
      <c r="J247" s="491"/>
      <c r="K247" s="491"/>
      <c r="L247" s="491"/>
      <c r="M247" s="491"/>
      <c r="N247" s="492">
        <v>4620</v>
      </c>
    </row>
    <row r="248" spans="1:15" s="584" customFormat="1" ht="17.25" customHeight="1">
      <c r="A248" s="826">
        <v>240</v>
      </c>
      <c r="B248" s="578"/>
      <c r="C248" s="579"/>
      <c r="D248" s="571" t="s">
        <v>863</v>
      </c>
      <c r="E248" s="579"/>
      <c r="F248" s="580"/>
      <c r="G248" s="580"/>
      <c r="H248" s="581"/>
      <c r="I248" s="574">
        <f t="shared" si="4"/>
        <v>0</v>
      </c>
      <c r="J248" s="582"/>
      <c r="K248" s="582"/>
      <c r="L248" s="582"/>
      <c r="M248" s="582"/>
      <c r="N248" s="583"/>
      <c r="O248" s="577"/>
    </row>
    <row r="249" spans="1:15" s="593" customFormat="1" ht="17.25" customHeight="1">
      <c r="A249" s="826">
        <v>241</v>
      </c>
      <c r="B249" s="585"/>
      <c r="C249" s="586"/>
      <c r="D249" s="587" t="s">
        <v>1192</v>
      </c>
      <c r="E249" s="586"/>
      <c r="F249" s="588"/>
      <c r="G249" s="588"/>
      <c r="H249" s="589"/>
      <c r="I249" s="590">
        <f t="shared" si="4"/>
        <v>4620</v>
      </c>
      <c r="J249" s="591">
        <f>SUM(J247:J248)</f>
        <v>0</v>
      </c>
      <c r="K249" s="591">
        <f>SUM(K247:K248)</f>
        <v>0</v>
      </c>
      <c r="L249" s="591">
        <f>SUM(L247:L248)</f>
        <v>0</v>
      </c>
      <c r="M249" s="591">
        <f>SUM(M247:M248)</f>
        <v>0</v>
      </c>
      <c r="N249" s="595">
        <f>SUM(N247:N248)</f>
        <v>4620</v>
      </c>
      <c r="O249" s="592"/>
    </row>
    <row r="250" spans="1:15" s="577" customFormat="1" ht="19.5" customHeight="1">
      <c r="A250" s="826">
        <v>242</v>
      </c>
      <c r="B250" s="569"/>
      <c r="C250" s="570"/>
      <c r="D250" s="686" t="s">
        <v>112</v>
      </c>
      <c r="E250" s="570"/>
      <c r="F250" s="572">
        <v>500</v>
      </c>
      <c r="G250" s="572">
        <v>500</v>
      </c>
      <c r="H250" s="573">
        <v>250</v>
      </c>
      <c r="I250" s="816"/>
      <c r="J250" s="790"/>
      <c r="K250" s="790"/>
      <c r="L250" s="790"/>
      <c r="M250" s="790"/>
      <c r="N250" s="791"/>
      <c r="O250" s="577">
        <f>SUM(J251:N251)-I251</f>
        <v>0</v>
      </c>
    </row>
    <row r="251" spans="1:14" s="12" customFormat="1" ht="17.25" customHeight="1">
      <c r="A251" s="826">
        <v>243</v>
      </c>
      <c r="B251" s="497"/>
      <c r="C251" s="507"/>
      <c r="D251" s="506" t="s">
        <v>603</v>
      </c>
      <c r="E251" s="507"/>
      <c r="F251" s="509"/>
      <c r="G251" s="509"/>
      <c r="H251" s="510"/>
      <c r="I251" s="564">
        <f t="shared" si="4"/>
        <v>500</v>
      </c>
      <c r="J251" s="565"/>
      <c r="K251" s="565"/>
      <c r="L251" s="565">
        <v>500</v>
      </c>
      <c r="M251" s="565"/>
      <c r="N251" s="566"/>
    </row>
    <row r="252" spans="1:14" s="12" customFormat="1" ht="17.25" customHeight="1">
      <c r="A252" s="826">
        <v>244</v>
      </c>
      <c r="B252" s="820"/>
      <c r="C252" s="821"/>
      <c r="D252" s="506" t="s">
        <v>1109</v>
      </c>
      <c r="E252" s="821"/>
      <c r="F252" s="822"/>
      <c r="G252" s="822"/>
      <c r="H252" s="823"/>
      <c r="I252" s="564">
        <f t="shared" si="4"/>
        <v>750</v>
      </c>
      <c r="J252" s="491"/>
      <c r="K252" s="491"/>
      <c r="L252" s="491">
        <v>750</v>
      </c>
      <c r="M252" s="491"/>
      <c r="N252" s="492"/>
    </row>
    <row r="253" spans="1:15" s="584" customFormat="1" ht="17.25" customHeight="1">
      <c r="A253" s="826">
        <v>245</v>
      </c>
      <c r="B253" s="578"/>
      <c r="C253" s="579"/>
      <c r="D253" s="571" t="s">
        <v>604</v>
      </c>
      <c r="E253" s="579"/>
      <c r="F253" s="580"/>
      <c r="G253" s="580"/>
      <c r="H253" s="581"/>
      <c r="I253" s="574">
        <f t="shared" si="4"/>
        <v>0</v>
      </c>
      <c r="J253" s="582"/>
      <c r="K253" s="582"/>
      <c r="L253" s="582"/>
      <c r="M253" s="582"/>
      <c r="N253" s="583"/>
      <c r="O253" s="577"/>
    </row>
    <row r="254" spans="1:15" s="593" customFormat="1" ht="17.25" customHeight="1">
      <c r="A254" s="826">
        <v>246</v>
      </c>
      <c r="B254" s="585"/>
      <c r="C254" s="586"/>
      <c r="D254" s="587" t="s">
        <v>1192</v>
      </c>
      <c r="E254" s="586"/>
      <c r="F254" s="588"/>
      <c r="G254" s="588"/>
      <c r="H254" s="589"/>
      <c r="I254" s="590">
        <f t="shared" si="4"/>
        <v>750</v>
      </c>
      <c r="J254" s="591">
        <f>SUM(J252:J253)</f>
        <v>0</v>
      </c>
      <c r="K254" s="591">
        <f>SUM(K252:K253)</f>
        <v>0</v>
      </c>
      <c r="L254" s="591">
        <f>SUM(L252:L253)</f>
        <v>750</v>
      </c>
      <c r="M254" s="591">
        <f>SUM(M252:M253)</f>
        <v>0</v>
      </c>
      <c r="N254" s="595">
        <f>SUM(N252:N253)</f>
        <v>0</v>
      </c>
      <c r="O254" s="592"/>
    </row>
    <row r="255" spans="1:15" s="577" customFormat="1" ht="17.25" customHeight="1">
      <c r="A255" s="826">
        <v>247</v>
      </c>
      <c r="B255" s="569"/>
      <c r="C255" s="570"/>
      <c r="D255" s="686" t="s">
        <v>113</v>
      </c>
      <c r="E255" s="570"/>
      <c r="F255" s="572">
        <v>500</v>
      </c>
      <c r="G255" s="572">
        <v>500</v>
      </c>
      <c r="H255" s="573">
        <v>500</v>
      </c>
      <c r="I255" s="816"/>
      <c r="J255" s="790"/>
      <c r="K255" s="790"/>
      <c r="L255" s="790"/>
      <c r="M255" s="790"/>
      <c r="N255" s="791"/>
      <c r="O255" s="577">
        <f>SUM(J256:N256)-I256</f>
        <v>0</v>
      </c>
    </row>
    <row r="256" spans="1:14" s="12" customFormat="1" ht="17.25" customHeight="1">
      <c r="A256" s="826">
        <v>248</v>
      </c>
      <c r="B256" s="497"/>
      <c r="C256" s="507"/>
      <c r="D256" s="506" t="s">
        <v>603</v>
      </c>
      <c r="E256" s="507"/>
      <c r="F256" s="509"/>
      <c r="G256" s="509"/>
      <c r="H256" s="510"/>
      <c r="I256" s="564">
        <f t="shared" si="4"/>
        <v>600</v>
      </c>
      <c r="J256" s="565"/>
      <c r="K256" s="565"/>
      <c r="L256" s="565"/>
      <c r="M256" s="565"/>
      <c r="N256" s="566">
        <v>600</v>
      </c>
    </row>
    <row r="257" spans="1:14" s="12" customFormat="1" ht="17.25" customHeight="1">
      <c r="A257" s="826">
        <v>249</v>
      </c>
      <c r="B257" s="820"/>
      <c r="C257" s="821"/>
      <c r="D257" s="506" t="s">
        <v>1109</v>
      </c>
      <c r="E257" s="821"/>
      <c r="F257" s="822"/>
      <c r="G257" s="822"/>
      <c r="H257" s="823"/>
      <c r="I257" s="564">
        <f t="shared" si="4"/>
        <v>600</v>
      </c>
      <c r="J257" s="491"/>
      <c r="K257" s="491"/>
      <c r="L257" s="491"/>
      <c r="M257" s="491"/>
      <c r="N257" s="492">
        <v>600</v>
      </c>
    </row>
    <row r="258" spans="1:15" s="584" customFormat="1" ht="17.25" customHeight="1">
      <c r="A258" s="826">
        <v>250</v>
      </c>
      <c r="B258" s="578"/>
      <c r="C258" s="579"/>
      <c r="D258" s="571" t="s">
        <v>604</v>
      </c>
      <c r="E258" s="579"/>
      <c r="F258" s="580"/>
      <c r="G258" s="580"/>
      <c r="H258" s="581"/>
      <c r="I258" s="574">
        <f t="shared" si="4"/>
        <v>0</v>
      </c>
      <c r="J258" s="582"/>
      <c r="K258" s="582"/>
      <c r="L258" s="582"/>
      <c r="M258" s="582"/>
      <c r="N258" s="583"/>
      <c r="O258" s="577"/>
    </row>
    <row r="259" spans="1:15" s="593" customFormat="1" ht="17.25" customHeight="1">
      <c r="A259" s="826">
        <v>251</v>
      </c>
      <c r="B259" s="585"/>
      <c r="C259" s="586"/>
      <c r="D259" s="587" t="s">
        <v>1192</v>
      </c>
      <c r="E259" s="586"/>
      <c r="F259" s="588"/>
      <c r="G259" s="588"/>
      <c r="H259" s="589"/>
      <c r="I259" s="590">
        <f t="shared" si="4"/>
        <v>600</v>
      </c>
      <c r="J259" s="591">
        <f>SUM(J257:J258)</f>
        <v>0</v>
      </c>
      <c r="K259" s="591">
        <f>SUM(K257:K258)</f>
        <v>0</v>
      </c>
      <c r="L259" s="591">
        <f>SUM(L257:L258)</f>
        <v>0</v>
      </c>
      <c r="M259" s="591">
        <f>SUM(M257:M258)</f>
        <v>0</v>
      </c>
      <c r="N259" s="595">
        <f>SUM(N257:N258)</f>
        <v>600</v>
      </c>
      <c r="O259" s="592"/>
    </row>
    <row r="260" spans="1:15" s="577" customFormat="1" ht="17.25" customHeight="1">
      <c r="A260" s="826">
        <v>252</v>
      </c>
      <c r="B260" s="569"/>
      <c r="C260" s="570"/>
      <c r="D260" s="686" t="s">
        <v>114</v>
      </c>
      <c r="E260" s="570"/>
      <c r="F260" s="572">
        <v>1000</v>
      </c>
      <c r="G260" s="572">
        <v>1500</v>
      </c>
      <c r="H260" s="573">
        <v>1500</v>
      </c>
      <c r="I260" s="816"/>
      <c r="J260" s="790"/>
      <c r="K260" s="790"/>
      <c r="L260" s="790"/>
      <c r="M260" s="790"/>
      <c r="N260" s="791"/>
      <c r="O260" s="577">
        <f>SUM(J261:N261)-I261</f>
        <v>0</v>
      </c>
    </row>
    <row r="261" spans="1:14" s="12" customFormat="1" ht="17.25" customHeight="1">
      <c r="A261" s="826">
        <v>253</v>
      </c>
      <c r="B261" s="497"/>
      <c r="C261" s="507"/>
      <c r="D261" s="506" t="s">
        <v>603</v>
      </c>
      <c r="E261" s="507"/>
      <c r="F261" s="509"/>
      <c r="G261" s="509"/>
      <c r="H261" s="510"/>
      <c r="I261" s="564">
        <f t="shared" si="4"/>
        <v>0</v>
      </c>
      <c r="J261" s="565"/>
      <c r="K261" s="565"/>
      <c r="L261" s="565"/>
      <c r="M261" s="565"/>
      <c r="N261" s="566"/>
    </row>
    <row r="262" spans="1:14" s="12" customFormat="1" ht="17.25" customHeight="1">
      <c r="A262" s="826">
        <v>254</v>
      </c>
      <c r="B262" s="820"/>
      <c r="C262" s="821"/>
      <c r="D262" s="506" t="s">
        <v>1109</v>
      </c>
      <c r="E262" s="821"/>
      <c r="F262" s="822"/>
      <c r="G262" s="822"/>
      <c r="H262" s="823"/>
      <c r="I262" s="564">
        <f t="shared" si="4"/>
        <v>0</v>
      </c>
      <c r="J262" s="491"/>
      <c r="K262" s="491"/>
      <c r="L262" s="491"/>
      <c r="M262" s="491"/>
      <c r="N262" s="492"/>
    </row>
    <row r="263" spans="1:15" s="584" customFormat="1" ht="17.25" customHeight="1">
      <c r="A263" s="826">
        <v>255</v>
      </c>
      <c r="B263" s="578"/>
      <c r="C263" s="579"/>
      <c r="D263" s="571" t="s">
        <v>604</v>
      </c>
      <c r="E263" s="579"/>
      <c r="F263" s="580"/>
      <c r="G263" s="580"/>
      <c r="H263" s="581"/>
      <c r="I263" s="574">
        <f t="shared" si="4"/>
        <v>0</v>
      </c>
      <c r="J263" s="582"/>
      <c r="K263" s="582"/>
      <c r="L263" s="582"/>
      <c r="M263" s="582"/>
      <c r="N263" s="583"/>
      <c r="O263" s="577"/>
    </row>
    <row r="264" spans="1:15" s="593" customFormat="1" ht="17.25" customHeight="1">
      <c r="A264" s="826">
        <v>256</v>
      </c>
      <c r="B264" s="585"/>
      <c r="C264" s="586"/>
      <c r="D264" s="587" t="s">
        <v>1192</v>
      </c>
      <c r="E264" s="586"/>
      <c r="F264" s="588"/>
      <c r="G264" s="588"/>
      <c r="H264" s="589"/>
      <c r="I264" s="590">
        <f t="shared" si="4"/>
        <v>0</v>
      </c>
      <c r="J264" s="591">
        <f>SUM(J261:J263)</f>
        <v>0</v>
      </c>
      <c r="K264" s="591">
        <f>SUM(K261:K263)</f>
        <v>0</v>
      </c>
      <c r="L264" s="591">
        <f>SUM(L261:L263)</f>
        <v>0</v>
      </c>
      <c r="M264" s="591">
        <f>SUM(M261:M263)</f>
        <v>0</v>
      </c>
      <c r="N264" s="595">
        <f>SUM(N261:N263)</f>
        <v>0</v>
      </c>
      <c r="O264" s="592"/>
    </row>
    <row r="265" spans="1:15" s="3" customFormat="1" ht="22.5" customHeight="1">
      <c r="A265" s="826">
        <v>257</v>
      </c>
      <c r="B265" s="465"/>
      <c r="C265" s="466">
        <v>34</v>
      </c>
      <c r="D265" s="467" t="s">
        <v>466</v>
      </c>
      <c r="E265" s="466" t="s">
        <v>27</v>
      </c>
      <c r="F265" s="468"/>
      <c r="G265" s="468"/>
      <c r="H265" s="469"/>
      <c r="I265" s="503"/>
      <c r="J265" s="504"/>
      <c r="K265" s="504"/>
      <c r="L265" s="504"/>
      <c r="M265" s="504"/>
      <c r="N265" s="505"/>
      <c r="O265" s="11">
        <f>SUM(J266:N266)-I266</f>
        <v>0</v>
      </c>
    </row>
    <row r="266" spans="1:14" s="11" customFormat="1" ht="16.5">
      <c r="A266" s="826">
        <v>258</v>
      </c>
      <c r="B266" s="473"/>
      <c r="C266" s="474"/>
      <c r="D266" s="475" t="s">
        <v>603</v>
      </c>
      <c r="E266" s="474"/>
      <c r="F266" s="476"/>
      <c r="G266" s="476"/>
      <c r="H266" s="477"/>
      <c r="I266" s="556">
        <f t="shared" si="4"/>
        <v>20000</v>
      </c>
      <c r="J266" s="479">
        <f aca="true" t="shared" si="6" ref="J266:N268">SUM(J271,J276,J281,J286)</f>
        <v>0</v>
      </c>
      <c r="K266" s="479">
        <f t="shared" si="6"/>
        <v>0</v>
      </c>
      <c r="L266" s="479">
        <f t="shared" si="6"/>
        <v>9000</v>
      </c>
      <c r="M266" s="479">
        <f t="shared" si="6"/>
        <v>0</v>
      </c>
      <c r="N266" s="480">
        <f t="shared" si="6"/>
        <v>11000</v>
      </c>
    </row>
    <row r="267" spans="1:14" s="11" customFormat="1" ht="16.5">
      <c r="A267" s="826">
        <v>259</v>
      </c>
      <c r="B267" s="534"/>
      <c r="C267" s="516"/>
      <c r="D267" s="475" t="s">
        <v>1109</v>
      </c>
      <c r="E267" s="516"/>
      <c r="F267" s="818"/>
      <c r="G267" s="818"/>
      <c r="H267" s="819"/>
      <c r="I267" s="556">
        <f t="shared" si="4"/>
        <v>20000</v>
      </c>
      <c r="J267" s="715">
        <f t="shared" si="6"/>
        <v>0</v>
      </c>
      <c r="K267" s="715">
        <f t="shared" si="6"/>
        <v>0</v>
      </c>
      <c r="L267" s="715">
        <f t="shared" si="6"/>
        <v>9000</v>
      </c>
      <c r="M267" s="715">
        <f t="shared" si="6"/>
        <v>0</v>
      </c>
      <c r="N267" s="815">
        <f t="shared" si="6"/>
        <v>11000</v>
      </c>
    </row>
    <row r="268" spans="1:15" s="441" customFormat="1" ht="17.25">
      <c r="A268" s="826">
        <v>260</v>
      </c>
      <c r="B268" s="481"/>
      <c r="C268" s="482"/>
      <c r="D268" s="483" t="s">
        <v>604</v>
      </c>
      <c r="E268" s="482"/>
      <c r="F268" s="484"/>
      <c r="G268" s="484"/>
      <c r="H268" s="485"/>
      <c r="I268" s="564">
        <f t="shared" si="4"/>
        <v>0</v>
      </c>
      <c r="J268" s="491">
        <f t="shared" si="6"/>
        <v>0</v>
      </c>
      <c r="K268" s="491">
        <f t="shared" si="6"/>
        <v>0</v>
      </c>
      <c r="L268" s="491">
        <f t="shared" si="6"/>
        <v>0</v>
      </c>
      <c r="M268" s="491">
        <f t="shared" si="6"/>
        <v>0</v>
      </c>
      <c r="N268" s="492">
        <f t="shared" si="6"/>
        <v>0</v>
      </c>
      <c r="O268" s="12"/>
    </row>
    <row r="269" spans="1:15" s="122" customFormat="1" ht="17.25">
      <c r="A269" s="826">
        <v>261</v>
      </c>
      <c r="B269" s="486"/>
      <c r="C269" s="487"/>
      <c r="D269" s="488" t="s">
        <v>1192</v>
      </c>
      <c r="E269" s="487"/>
      <c r="F269" s="489"/>
      <c r="G269" s="489"/>
      <c r="H269" s="490"/>
      <c r="I269" s="478">
        <f t="shared" si="4"/>
        <v>20000</v>
      </c>
      <c r="J269" s="471">
        <f>SUM(J267:J268)</f>
        <v>0</v>
      </c>
      <c r="K269" s="471">
        <f>SUM(K267:K268)</f>
        <v>0</v>
      </c>
      <c r="L269" s="471">
        <f>SUM(L267:L268)</f>
        <v>9000</v>
      </c>
      <c r="M269" s="471">
        <f>SUM(M267:M268)</f>
        <v>0</v>
      </c>
      <c r="N269" s="472">
        <f>SUM(N267:N268)</f>
        <v>11000</v>
      </c>
      <c r="O269" s="123"/>
    </row>
    <row r="270" spans="1:15" s="577" customFormat="1" ht="17.25" customHeight="1">
      <c r="A270" s="826">
        <v>262</v>
      </c>
      <c r="B270" s="569"/>
      <c r="C270" s="570"/>
      <c r="D270" s="686" t="s">
        <v>467</v>
      </c>
      <c r="E270" s="570"/>
      <c r="F270" s="572"/>
      <c r="G270" s="572"/>
      <c r="H270" s="573"/>
      <c r="I270" s="590"/>
      <c r="J270" s="575"/>
      <c r="K270" s="575"/>
      <c r="L270" s="575"/>
      <c r="M270" s="575"/>
      <c r="N270" s="576"/>
      <c r="O270" s="577">
        <f>SUM(J271:N271)-I271</f>
        <v>0</v>
      </c>
    </row>
    <row r="271" spans="1:14" s="12" customFormat="1" ht="17.25" customHeight="1">
      <c r="A271" s="826">
        <v>263</v>
      </c>
      <c r="B271" s="497"/>
      <c r="C271" s="507"/>
      <c r="D271" s="506" t="s">
        <v>603</v>
      </c>
      <c r="E271" s="507"/>
      <c r="F271" s="509"/>
      <c r="G271" s="509"/>
      <c r="H271" s="510"/>
      <c r="I271" s="564">
        <f t="shared" si="4"/>
        <v>4000</v>
      </c>
      <c r="J271" s="565"/>
      <c r="K271" s="565"/>
      <c r="L271" s="565">
        <v>4000</v>
      </c>
      <c r="M271" s="565"/>
      <c r="N271" s="566"/>
    </row>
    <row r="272" spans="1:14" s="12" customFormat="1" ht="17.25" customHeight="1">
      <c r="A272" s="826">
        <v>264</v>
      </c>
      <c r="B272" s="820"/>
      <c r="C272" s="821"/>
      <c r="D272" s="506" t="s">
        <v>1109</v>
      </c>
      <c r="E272" s="821"/>
      <c r="F272" s="822"/>
      <c r="G272" s="822"/>
      <c r="H272" s="823"/>
      <c r="I272" s="564">
        <f t="shared" si="4"/>
        <v>4000</v>
      </c>
      <c r="J272" s="491"/>
      <c r="K272" s="491"/>
      <c r="L272" s="491">
        <v>4000</v>
      </c>
      <c r="M272" s="491"/>
      <c r="N272" s="492"/>
    </row>
    <row r="273" spans="1:15" s="584" customFormat="1" ht="17.25" customHeight="1">
      <c r="A273" s="826">
        <v>265</v>
      </c>
      <c r="B273" s="578"/>
      <c r="C273" s="579"/>
      <c r="D273" s="571" t="s">
        <v>604</v>
      </c>
      <c r="E273" s="579"/>
      <c r="F273" s="580"/>
      <c r="G273" s="580"/>
      <c r="H273" s="581"/>
      <c r="I273" s="574">
        <f t="shared" si="4"/>
        <v>0</v>
      </c>
      <c r="J273" s="582"/>
      <c r="K273" s="582"/>
      <c r="L273" s="582"/>
      <c r="M273" s="582"/>
      <c r="N273" s="583"/>
      <c r="O273" s="577"/>
    </row>
    <row r="274" spans="1:15" s="593" customFormat="1" ht="17.25" customHeight="1">
      <c r="A274" s="826">
        <v>266</v>
      </c>
      <c r="B274" s="585"/>
      <c r="C274" s="586"/>
      <c r="D274" s="587" t="s">
        <v>1192</v>
      </c>
      <c r="E274" s="586"/>
      <c r="F274" s="588"/>
      <c r="G274" s="588"/>
      <c r="H274" s="589"/>
      <c r="I274" s="590">
        <f t="shared" si="4"/>
        <v>4000</v>
      </c>
      <c r="J274" s="591">
        <f>SUM(J272:J273)</f>
        <v>0</v>
      </c>
      <c r="K274" s="591">
        <f>SUM(K272:K273)</f>
        <v>0</v>
      </c>
      <c r="L274" s="591">
        <f>SUM(L272:L273)</f>
        <v>4000</v>
      </c>
      <c r="M274" s="591">
        <f>SUM(M272:M273)</f>
        <v>0</v>
      </c>
      <c r="N274" s="595">
        <f>SUM(N272:N273)</f>
        <v>0</v>
      </c>
      <c r="O274" s="592"/>
    </row>
    <row r="275" spans="1:15" s="577" customFormat="1" ht="17.25" customHeight="1">
      <c r="A275" s="826">
        <v>267</v>
      </c>
      <c r="B275" s="569"/>
      <c r="C275" s="570"/>
      <c r="D275" s="686" t="s">
        <v>1168</v>
      </c>
      <c r="E275" s="570"/>
      <c r="F275" s="572"/>
      <c r="G275" s="572"/>
      <c r="H275" s="573"/>
      <c r="I275" s="590"/>
      <c r="J275" s="790"/>
      <c r="K275" s="790"/>
      <c r="L275" s="790"/>
      <c r="M275" s="790"/>
      <c r="N275" s="791"/>
      <c r="O275" s="577">
        <f>SUM(J276:N276)-I276</f>
        <v>0</v>
      </c>
    </row>
    <row r="276" spans="1:14" s="12" customFormat="1" ht="17.25" customHeight="1">
      <c r="A276" s="826">
        <v>268</v>
      </c>
      <c r="B276" s="497"/>
      <c r="C276" s="507"/>
      <c r="D276" s="506" t="s">
        <v>603</v>
      </c>
      <c r="E276" s="507"/>
      <c r="F276" s="509"/>
      <c r="G276" s="509"/>
      <c r="H276" s="510"/>
      <c r="I276" s="564">
        <f t="shared" si="4"/>
        <v>10000</v>
      </c>
      <c r="J276" s="565"/>
      <c r="K276" s="565"/>
      <c r="L276" s="565"/>
      <c r="M276" s="565"/>
      <c r="N276" s="566">
        <v>10000</v>
      </c>
    </row>
    <row r="277" spans="1:14" s="12" customFormat="1" ht="17.25" customHeight="1">
      <c r="A277" s="826">
        <v>269</v>
      </c>
      <c r="B277" s="820"/>
      <c r="C277" s="821"/>
      <c r="D277" s="506" t="s">
        <v>1109</v>
      </c>
      <c r="E277" s="821"/>
      <c r="F277" s="822"/>
      <c r="G277" s="822"/>
      <c r="H277" s="823"/>
      <c r="I277" s="564">
        <f t="shared" si="4"/>
        <v>10000</v>
      </c>
      <c r="J277" s="491"/>
      <c r="K277" s="491"/>
      <c r="L277" s="491"/>
      <c r="M277" s="491"/>
      <c r="N277" s="492">
        <v>10000</v>
      </c>
    </row>
    <row r="278" spans="1:15" s="584" customFormat="1" ht="17.25" customHeight="1">
      <c r="A278" s="826">
        <v>270</v>
      </c>
      <c r="B278" s="578"/>
      <c r="C278" s="579"/>
      <c r="D278" s="571" t="s">
        <v>604</v>
      </c>
      <c r="E278" s="579"/>
      <c r="F278" s="580"/>
      <c r="G278" s="580"/>
      <c r="H278" s="581"/>
      <c r="I278" s="574">
        <f t="shared" si="4"/>
        <v>0</v>
      </c>
      <c r="J278" s="582"/>
      <c r="K278" s="582"/>
      <c r="L278" s="582"/>
      <c r="M278" s="582"/>
      <c r="N278" s="583"/>
      <c r="O278" s="577"/>
    </row>
    <row r="279" spans="1:15" s="593" customFormat="1" ht="17.25" customHeight="1">
      <c r="A279" s="826">
        <v>271</v>
      </c>
      <c r="B279" s="585"/>
      <c r="C279" s="586"/>
      <c r="D279" s="587" t="s">
        <v>1192</v>
      </c>
      <c r="E279" s="586"/>
      <c r="F279" s="588"/>
      <c r="G279" s="588"/>
      <c r="H279" s="589"/>
      <c r="I279" s="590">
        <f t="shared" si="4"/>
        <v>10000</v>
      </c>
      <c r="J279" s="591">
        <f>SUM(J277:J278)</f>
        <v>0</v>
      </c>
      <c r="K279" s="591">
        <f>SUM(K277:K278)</f>
        <v>0</v>
      </c>
      <c r="L279" s="591">
        <f>SUM(L277:L278)</f>
        <v>0</v>
      </c>
      <c r="M279" s="591">
        <f>SUM(M277:M278)</f>
        <v>0</v>
      </c>
      <c r="N279" s="595">
        <f>SUM(N277:N278)</f>
        <v>10000</v>
      </c>
      <c r="O279" s="592"/>
    </row>
    <row r="280" spans="1:15" s="577" customFormat="1" ht="17.25" customHeight="1">
      <c r="A280" s="826">
        <v>272</v>
      </c>
      <c r="B280" s="569"/>
      <c r="C280" s="570"/>
      <c r="D280" s="686" t="s">
        <v>469</v>
      </c>
      <c r="E280" s="570"/>
      <c r="F280" s="572"/>
      <c r="G280" s="572"/>
      <c r="H280" s="573"/>
      <c r="I280" s="590"/>
      <c r="J280" s="790"/>
      <c r="K280" s="790"/>
      <c r="L280" s="790"/>
      <c r="M280" s="790"/>
      <c r="N280" s="791"/>
      <c r="O280" s="577">
        <f>SUM(J281:N281)-I281</f>
        <v>0</v>
      </c>
    </row>
    <row r="281" spans="1:14" s="12" customFormat="1" ht="17.25" customHeight="1">
      <c r="A281" s="826">
        <v>273</v>
      </c>
      <c r="B281" s="497"/>
      <c r="C281" s="507"/>
      <c r="D281" s="506" t="s">
        <v>603</v>
      </c>
      <c r="E281" s="507"/>
      <c r="F281" s="509"/>
      <c r="G281" s="509"/>
      <c r="H281" s="510"/>
      <c r="I281" s="564">
        <f t="shared" si="4"/>
        <v>5000</v>
      </c>
      <c r="J281" s="565"/>
      <c r="K281" s="565"/>
      <c r="L281" s="565">
        <v>5000</v>
      </c>
      <c r="M281" s="565"/>
      <c r="N281" s="566"/>
    </row>
    <row r="282" spans="1:14" s="12" customFormat="1" ht="17.25" customHeight="1">
      <c r="A282" s="826">
        <v>274</v>
      </c>
      <c r="B282" s="820"/>
      <c r="C282" s="821"/>
      <c r="D282" s="506" t="s">
        <v>1109</v>
      </c>
      <c r="E282" s="821"/>
      <c r="F282" s="822"/>
      <c r="G282" s="822"/>
      <c r="H282" s="823"/>
      <c r="I282" s="564">
        <f t="shared" si="4"/>
        <v>5000</v>
      </c>
      <c r="J282" s="491"/>
      <c r="K282" s="491"/>
      <c r="L282" s="491">
        <v>5000</v>
      </c>
      <c r="M282" s="491"/>
      <c r="N282" s="492"/>
    </row>
    <row r="283" spans="1:15" s="584" customFormat="1" ht="17.25" customHeight="1">
      <c r="A283" s="826">
        <v>275</v>
      </c>
      <c r="B283" s="578"/>
      <c r="C283" s="579"/>
      <c r="D283" s="571" t="s">
        <v>604</v>
      </c>
      <c r="E283" s="579"/>
      <c r="F283" s="580"/>
      <c r="G283" s="580"/>
      <c r="H283" s="581"/>
      <c r="I283" s="574">
        <f t="shared" si="4"/>
        <v>0</v>
      </c>
      <c r="J283" s="582"/>
      <c r="K283" s="582"/>
      <c r="L283" s="582"/>
      <c r="M283" s="582"/>
      <c r="N283" s="583"/>
      <c r="O283" s="577"/>
    </row>
    <row r="284" spans="1:15" s="593" customFormat="1" ht="17.25" customHeight="1">
      <c r="A284" s="826">
        <v>276</v>
      </c>
      <c r="B284" s="585"/>
      <c r="C284" s="586"/>
      <c r="D284" s="587" t="s">
        <v>1192</v>
      </c>
      <c r="E284" s="586"/>
      <c r="F284" s="588"/>
      <c r="G284" s="588"/>
      <c r="H284" s="589"/>
      <c r="I284" s="590">
        <f t="shared" si="4"/>
        <v>5000</v>
      </c>
      <c r="J284" s="591">
        <f>SUM(J282:J283)</f>
        <v>0</v>
      </c>
      <c r="K284" s="591">
        <f>SUM(K282:K283)</f>
        <v>0</v>
      </c>
      <c r="L284" s="591">
        <f>SUM(L282:L283)</f>
        <v>5000</v>
      </c>
      <c r="M284" s="591">
        <f>SUM(M282:M283)</f>
        <v>0</v>
      </c>
      <c r="N284" s="595">
        <f>SUM(N282:N283)</f>
        <v>0</v>
      </c>
      <c r="O284" s="592"/>
    </row>
    <row r="285" spans="1:15" s="577" customFormat="1" ht="17.25" customHeight="1">
      <c r="A285" s="826">
        <v>277</v>
      </c>
      <c r="B285" s="569"/>
      <c r="C285" s="570"/>
      <c r="D285" s="686" t="s">
        <v>468</v>
      </c>
      <c r="E285" s="570"/>
      <c r="F285" s="572"/>
      <c r="G285" s="572"/>
      <c r="H285" s="573"/>
      <c r="I285" s="590"/>
      <c r="J285" s="790"/>
      <c r="K285" s="790"/>
      <c r="L285" s="790"/>
      <c r="M285" s="790"/>
      <c r="N285" s="791"/>
      <c r="O285" s="577">
        <f>SUM(J286:N286)-I286</f>
        <v>0</v>
      </c>
    </row>
    <row r="286" spans="1:14" s="12" customFormat="1" ht="17.25" customHeight="1">
      <c r="A286" s="826">
        <v>278</v>
      </c>
      <c r="B286" s="497"/>
      <c r="C286" s="507"/>
      <c r="D286" s="506" t="s">
        <v>603</v>
      </c>
      <c r="E286" s="507"/>
      <c r="F286" s="509"/>
      <c r="G286" s="509"/>
      <c r="H286" s="510"/>
      <c r="I286" s="564">
        <f t="shared" si="4"/>
        <v>1000</v>
      </c>
      <c r="J286" s="565"/>
      <c r="K286" s="565"/>
      <c r="L286" s="565"/>
      <c r="M286" s="565"/>
      <c r="N286" s="566">
        <v>1000</v>
      </c>
    </row>
    <row r="287" spans="1:14" s="12" customFormat="1" ht="17.25" customHeight="1">
      <c r="A287" s="826">
        <v>279</v>
      </c>
      <c r="B287" s="820"/>
      <c r="C287" s="821"/>
      <c r="D287" s="506" t="s">
        <v>1109</v>
      </c>
      <c r="E287" s="821"/>
      <c r="F287" s="822"/>
      <c r="G287" s="822"/>
      <c r="H287" s="823"/>
      <c r="I287" s="564">
        <f t="shared" si="4"/>
        <v>1000</v>
      </c>
      <c r="J287" s="491"/>
      <c r="K287" s="491"/>
      <c r="L287" s="491"/>
      <c r="M287" s="491"/>
      <c r="N287" s="492">
        <v>1000</v>
      </c>
    </row>
    <row r="288" spans="1:15" s="584" customFormat="1" ht="17.25" customHeight="1">
      <c r="A288" s="826">
        <v>280</v>
      </c>
      <c r="B288" s="578"/>
      <c r="C288" s="579"/>
      <c r="D288" s="571" t="s">
        <v>604</v>
      </c>
      <c r="E288" s="579"/>
      <c r="F288" s="580"/>
      <c r="G288" s="580"/>
      <c r="H288" s="581"/>
      <c r="I288" s="574">
        <f t="shared" si="4"/>
        <v>0</v>
      </c>
      <c r="J288" s="582"/>
      <c r="K288" s="582"/>
      <c r="L288" s="582"/>
      <c r="M288" s="582"/>
      <c r="N288" s="583"/>
      <c r="O288" s="577"/>
    </row>
    <row r="289" spans="1:15" s="593" customFormat="1" ht="17.25" customHeight="1">
      <c r="A289" s="826">
        <v>281</v>
      </c>
      <c r="B289" s="585"/>
      <c r="C289" s="586"/>
      <c r="D289" s="587" t="s">
        <v>1192</v>
      </c>
      <c r="E289" s="586"/>
      <c r="F289" s="588"/>
      <c r="G289" s="588"/>
      <c r="H289" s="589"/>
      <c r="I289" s="590">
        <f t="shared" si="4"/>
        <v>1000</v>
      </c>
      <c r="J289" s="591">
        <f>SUM(J287:J288)</f>
        <v>0</v>
      </c>
      <c r="K289" s="591">
        <f>SUM(K287:K288)</f>
        <v>0</v>
      </c>
      <c r="L289" s="591">
        <f>SUM(L287:L288)</f>
        <v>0</v>
      </c>
      <c r="M289" s="591">
        <f>SUM(M287:M288)</f>
        <v>0</v>
      </c>
      <c r="N289" s="595">
        <f>SUM(N287:N288)</f>
        <v>1000</v>
      </c>
      <c r="O289" s="592"/>
    </row>
    <row r="290" spans="1:15" s="3" customFormat="1" ht="21.75" customHeight="1">
      <c r="A290" s="826">
        <v>282</v>
      </c>
      <c r="B290" s="465"/>
      <c r="C290" s="466">
        <v>35</v>
      </c>
      <c r="D290" s="467" t="s">
        <v>363</v>
      </c>
      <c r="E290" s="466" t="s">
        <v>115</v>
      </c>
      <c r="F290" s="468">
        <v>8313</v>
      </c>
      <c r="G290" s="468">
        <v>10000</v>
      </c>
      <c r="H290" s="469">
        <v>6194</v>
      </c>
      <c r="I290" s="515"/>
      <c r="J290" s="504"/>
      <c r="K290" s="504"/>
      <c r="L290" s="504"/>
      <c r="M290" s="504"/>
      <c r="N290" s="505"/>
      <c r="O290" s="11">
        <f>SUM(J291:N291)-I291</f>
        <v>0</v>
      </c>
    </row>
    <row r="291" spans="1:14" s="11" customFormat="1" ht="16.5">
      <c r="A291" s="826">
        <v>283</v>
      </c>
      <c r="B291" s="473"/>
      <c r="C291" s="474"/>
      <c r="D291" s="475" t="s">
        <v>603</v>
      </c>
      <c r="E291" s="474"/>
      <c r="F291" s="476"/>
      <c r="G291" s="476"/>
      <c r="H291" s="477"/>
      <c r="I291" s="556">
        <f t="shared" si="4"/>
        <v>7000</v>
      </c>
      <c r="J291" s="479"/>
      <c r="K291" s="479"/>
      <c r="L291" s="479"/>
      <c r="M291" s="479">
        <v>7000</v>
      </c>
      <c r="N291" s="480"/>
    </row>
    <row r="292" spans="1:14" s="11" customFormat="1" ht="16.5">
      <c r="A292" s="826">
        <v>284</v>
      </c>
      <c r="B292" s="534"/>
      <c r="C292" s="516"/>
      <c r="D292" s="475" t="s">
        <v>1109</v>
      </c>
      <c r="E292" s="516"/>
      <c r="F292" s="818"/>
      <c r="G292" s="818"/>
      <c r="H292" s="819"/>
      <c r="I292" s="556">
        <f t="shared" si="4"/>
        <v>7000</v>
      </c>
      <c r="J292" s="715"/>
      <c r="K292" s="715"/>
      <c r="L292" s="715"/>
      <c r="M292" s="715">
        <v>7000</v>
      </c>
      <c r="N292" s="815"/>
    </row>
    <row r="293" spans="1:15" s="441" customFormat="1" ht="17.25">
      <c r="A293" s="826">
        <v>285</v>
      </c>
      <c r="B293" s="481"/>
      <c r="C293" s="482"/>
      <c r="D293" s="483" t="s">
        <v>604</v>
      </c>
      <c r="E293" s="482"/>
      <c r="F293" s="484"/>
      <c r="G293" s="484"/>
      <c r="H293" s="485"/>
      <c r="I293" s="564">
        <f t="shared" si="4"/>
        <v>0</v>
      </c>
      <c r="J293" s="491"/>
      <c r="K293" s="491"/>
      <c r="L293" s="491"/>
      <c r="M293" s="491"/>
      <c r="N293" s="492"/>
      <c r="O293" s="12"/>
    </row>
    <row r="294" spans="1:15" s="122" customFormat="1" ht="17.25">
      <c r="A294" s="826">
        <v>286</v>
      </c>
      <c r="B294" s="486"/>
      <c r="C294" s="487"/>
      <c r="D294" s="488" t="s">
        <v>1192</v>
      </c>
      <c r="E294" s="487"/>
      <c r="F294" s="489"/>
      <c r="G294" s="489"/>
      <c r="H294" s="490"/>
      <c r="I294" s="478">
        <f t="shared" si="4"/>
        <v>7000</v>
      </c>
      <c r="J294" s="471">
        <f>SUM(J292:J293)</f>
        <v>0</v>
      </c>
      <c r="K294" s="471">
        <f>SUM(K292:K293)</f>
        <v>0</v>
      </c>
      <c r="L294" s="471">
        <f>SUM(L292:L293)</f>
        <v>0</v>
      </c>
      <c r="M294" s="471">
        <f>SUM(M292:M293)</f>
        <v>7000</v>
      </c>
      <c r="N294" s="472">
        <f>SUM(N292:N293)</f>
        <v>0</v>
      </c>
      <c r="O294" s="123"/>
    </row>
    <row r="295" spans="1:15" s="3" customFormat="1" ht="23.25" customHeight="1">
      <c r="A295" s="826">
        <v>287</v>
      </c>
      <c r="B295" s="465"/>
      <c r="C295" s="466">
        <v>36</v>
      </c>
      <c r="D295" s="467" t="s">
        <v>470</v>
      </c>
      <c r="E295" s="466" t="s">
        <v>26</v>
      </c>
      <c r="F295" s="468"/>
      <c r="G295" s="468"/>
      <c r="H295" s="469"/>
      <c r="I295" s="478"/>
      <c r="J295" s="479"/>
      <c r="K295" s="479"/>
      <c r="L295" s="479"/>
      <c r="M295" s="479"/>
      <c r="N295" s="480"/>
      <c r="O295" s="3">
        <f>SUM(J296:N296)-I296</f>
        <v>0</v>
      </c>
    </row>
    <row r="296" spans="1:14" s="11" customFormat="1" ht="16.5">
      <c r="A296" s="826">
        <v>288</v>
      </c>
      <c r="B296" s="473"/>
      <c r="C296" s="474"/>
      <c r="D296" s="475" t="s">
        <v>603</v>
      </c>
      <c r="E296" s="474"/>
      <c r="F296" s="476"/>
      <c r="G296" s="476"/>
      <c r="H296" s="477"/>
      <c r="I296" s="556">
        <f t="shared" si="4"/>
        <v>100</v>
      </c>
      <c r="J296" s="479"/>
      <c r="K296" s="479"/>
      <c r="L296" s="479"/>
      <c r="M296" s="479">
        <v>100</v>
      </c>
      <c r="N296" s="480"/>
    </row>
    <row r="297" spans="1:14" s="11" customFormat="1" ht="16.5">
      <c r="A297" s="826">
        <v>289</v>
      </c>
      <c r="B297" s="534"/>
      <c r="C297" s="516"/>
      <c r="D297" s="475" t="s">
        <v>1109</v>
      </c>
      <c r="E297" s="516"/>
      <c r="F297" s="818"/>
      <c r="G297" s="818"/>
      <c r="H297" s="819"/>
      <c r="I297" s="556">
        <f t="shared" si="4"/>
        <v>100</v>
      </c>
      <c r="J297" s="715"/>
      <c r="K297" s="715"/>
      <c r="L297" s="715"/>
      <c r="M297" s="715">
        <v>100</v>
      </c>
      <c r="N297" s="815"/>
    </row>
    <row r="298" spans="1:15" s="441" customFormat="1" ht="17.25">
      <c r="A298" s="826">
        <v>290</v>
      </c>
      <c r="B298" s="481"/>
      <c r="C298" s="482"/>
      <c r="D298" s="483" t="s">
        <v>604</v>
      </c>
      <c r="E298" s="482"/>
      <c r="F298" s="484"/>
      <c r="G298" s="484"/>
      <c r="H298" s="485"/>
      <c r="I298" s="564">
        <f t="shared" si="4"/>
        <v>0</v>
      </c>
      <c r="J298" s="491"/>
      <c r="K298" s="491"/>
      <c r="L298" s="491"/>
      <c r="M298" s="491"/>
      <c r="N298" s="492"/>
      <c r="O298" s="12"/>
    </row>
    <row r="299" spans="1:15" s="122" customFormat="1" ht="17.25">
      <c r="A299" s="826">
        <v>291</v>
      </c>
      <c r="B299" s="486"/>
      <c r="C299" s="487"/>
      <c r="D299" s="488" t="s">
        <v>1192</v>
      </c>
      <c r="E299" s="487"/>
      <c r="F299" s="489"/>
      <c r="G299" s="489"/>
      <c r="H299" s="490"/>
      <c r="I299" s="478">
        <f t="shared" si="4"/>
        <v>100</v>
      </c>
      <c r="J299" s="471">
        <f>SUM(J297:J298)</f>
        <v>0</v>
      </c>
      <c r="K299" s="471">
        <f>SUM(K297:K298)</f>
        <v>0</v>
      </c>
      <c r="L299" s="471">
        <f>SUM(L297:L298)</f>
        <v>0</v>
      </c>
      <c r="M299" s="471">
        <f>SUM(M297:M298)</f>
        <v>100</v>
      </c>
      <c r="N299" s="472">
        <f>SUM(N297:N298)</f>
        <v>0</v>
      </c>
      <c r="O299" s="123"/>
    </row>
    <row r="300" spans="1:15" s="3" customFormat="1" ht="23.25" customHeight="1">
      <c r="A300" s="826">
        <v>292</v>
      </c>
      <c r="B300" s="465"/>
      <c r="C300" s="466">
        <v>37</v>
      </c>
      <c r="D300" s="467" t="s">
        <v>116</v>
      </c>
      <c r="E300" s="524" t="s">
        <v>115</v>
      </c>
      <c r="F300" s="468">
        <v>60</v>
      </c>
      <c r="G300" s="468">
        <v>200</v>
      </c>
      <c r="H300" s="469">
        <v>20</v>
      </c>
      <c r="I300" s="478"/>
      <c r="J300" s="479"/>
      <c r="K300" s="479"/>
      <c r="L300" s="479"/>
      <c r="M300" s="479"/>
      <c r="N300" s="480"/>
      <c r="O300" s="3">
        <f>SUM(J301:N301)-I301</f>
        <v>0</v>
      </c>
    </row>
    <row r="301" spans="1:14" s="11" customFormat="1" ht="16.5">
      <c r="A301" s="826">
        <v>293</v>
      </c>
      <c r="B301" s="473"/>
      <c r="C301" s="474"/>
      <c r="D301" s="475" t="s">
        <v>603</v>
      </c>
      <c r="E301" s="474"/>
      <c r="F301" s="476"/>
      <c r="G301" s="476"/>
      <c r="H301" s="477"/>
      <c r="I301" s="556">
        <f aca="true" t="shared" si="7" ref="I301:I334">SUM(J301:N301)</f>
        <v>0</v>
      </c>
      <c r="J301" s="479"/>
      <c r="K301" s="479"/>
      <c r="L301" s="479"/>
      <c r="M301" s="479"/>
      <c r="N301" s="480"/>
    </row>
    <row r="302" spans="1:14" s="11" customFormat="1" ht="16.5">
      <c r="A302" s="826">
        <v>294</v>
      </c>
      <c r="B302" s="534"/>
      <c r="C302" s="516"/>
      <c r="D302" s="475" t="s">
        <v>1109</v>
      </c>
      <c r="E302" s="516"/>
      <c r="F302" s="818"/>
      <c r="G302" s="818"/>
      <c r="H302" s="819"/>
      <c r="I302" s="556">
        <f t="shared" si="7"/>
        <v>0</v>
      </c>
      <c r="J302" s="715"/>
      <c r="K302" s="715"/>
      <c r="L302" s="715"/>
      <c r="M302" s="715"/>
      <c r="N302" s="815"/>
    </row>
    <row r="303" spans="1:15" s="441" customFormat="1" ht="17.25">
      <c r="A303" s="826">
        <v>295</v>
      </c>
      <c r="B303" s="481"/>
      <c r="C303" s="482"/>
      <c r="D303" s="483" t="s">
        <v>604</v>
      </c>
      <c r="E303" s="482"/>
      <c r="F303" s="484"/>
      <c r="G303" s="484"/>
      <c r="H303" s="485"/>
      <c r="I303" s="564">
        <f t="shared" si="7"/>
        <v>0</v>
      </c>
      <c r="J303" s="491"/>
      <c r="K303" s="491"/>
      <c r="L303" s="491"/>
      <c r="M303" s="491"/>
      <c r="N303" s="492"/>
      <c r="O303" s="12"/>
    </row>
    <row r="304" spans="1:15" s="122" customFormat="1" ht="17.25">
      <c r="A304" s="826">
        <v>296</v>
      </c>
      <c r="B304" s="486"/>
      <c r="C304" s="487"/>
      <c r="D304" s="488" t="s">
        <v>1192</v>
      </c>
      <c r="E304" s="487"/>
      <c r="F304" s="489"/>
      <c r="G304" s="489"/>
      <c r="H304" s="490"/>
      <c r="I304" s="478">
        <f t="shared" si="7"/>
        <v>0</v>
      </c>
      <c r="J304" s="471">
        <f>SUM(J301:J303)</f>
        <v>0</v>
      </c>
      <c r="K304" s="471">
        <f>SUM(K301:K303)</f>
        <v>0</v>
      </c>
      <c r="L304" s="471">
        <f>SUM(L301:L303)</f>
        <v>0</v>
      </c>
      <c r="M304" s="471">
        <f>SUM(M301:M303)</f>
        <v>0</v>
      </c>
      <c r="N304" s="472">
        <f>SUM(N301:N303)</f>
        <v>0</v>
      </c>
      <c r="O304" s="123"/>
    </row>
    <row r="305" spans="1:15" s="3" customFormat="1" ht="23.25" customHeight="1">
      <c r="A305" s="826">
        <v>297</v>
      </c>
      <c r="B305" s="465"/>
      <c r="C305" s="466">
        <v>38</v>
      </c>
      <c r="D305" s="467" t="s">
        <v>367</v>
      </c>
      <c r="E305" s="524" t="s">
        <v>115</v>
      </c>
      <c r="F305" s="468">
        <v>547</v>
      </c>
      <c r="G305" s="468">
        <v>3290</v>
      </c>
      <c r="H305" s="469">
        <v>550</v>
      </c>
      <c r="I305" s="478"/>
      <c r="J305" s="479"/>
      <c r="K305" s="479"/>
      <c r="L305" s="479"/>
      <c r="M305" s="479"/>
      <c r="N305" s="480"/>
      <c r="O305" s="3">
        <f>SUM(J306:N306)-I306</f>
        <v>0</v>
      </c>
    </row>
    <row r="306" spans="1:14" s="11" customFormat="1" ht="16.5">
      <c r="A306" s="826">
        <v>298</v>
      </c>
      <c r="B306" s="473"/>
      <c r="C306" s="474"/>
      <c r="D306" s="475" t="s">
        <v>603</v>
      </c>
      <c r="E306" s="474"/>
      <c r="F306" s="476"/>
      <c r="G306" s="476"/>
      <c r="H306" s="477"/>
      <c r="I306" s="556">
        <f t="shared" si="7"/>
        <v>0</v>
      </c>
      <c r="J306" s="479"/>
      <c r="K306" s="479"/>
      <c r="L306" s="479"/>
      <c r="M306" s="479"/>
      <c r="N306" s="480"/>
    </row>
    <row r="307" spans="1:14" s="11" customFormat="1" ht="16.5">
      <c r="A307" s="826">
        <v>299</v>
      </c>
      <c r="B307" s="534"/>
      <c r="C307" s="516"/>
      <c r="D307" s="475" t="s">
        <v>1109</v>
      </c>
      <c r="E307" s="516"/>
      <c r="F307" s="818"/>
      <c r="G307" s="818"/>
      <c r="H307" s="819"/>
      <c r="I307" s="556">
        <f t="shared" si="7"/>
        <v>0</v>
      </c>
      <c r="J307" s="715"/>
      <c r="K307" s="715"/>
      <c r="L307" s="715"/>
      <c r="M307" s="715"/>
      <c r="N307" s="815"/>
    </row>
    <row r="308" spans="1:15" s="441" customFormat="1" ht="17.25">
      <c r="A308" s="826">
        <v>300</v>
      </c>
      <c r="B308" s="481"/>
      <c r="C308" s="482"/>
      <c r="D308" s="483" t="s">
        <v>604</v>
      </c>
      <c r="E308" s="482"/>
      <c r="F308" s="484"/>
      <c r="G308" s="484"/>
      <c r="H308" s="485"/>
      <c r="I308" s="564">
        <f t="shared" si="7"/>
        <v>0</v>
      </c>
      <c r="J308" s="491"/>
      <c r="K308" s="491"/>
      <c r="L308" s="491"/>
      <c r="M308" s="491"/>
      <c r="N308" s="492"/>
      <c r="O308" s="12"/>
    </row>
    <row r="309" spans="1:15" s="122" customFormat="1" ht="17.25">
      <c r="A309" s="826">
        <v>301</v>
      </c>
      <c r="B309" s="486"/>
      <c r="C309" s="487"/>
      <c r="D309" s="488" t="s">
        <v>1192</v>
      </c>
      <c r="E309" s="487"/>
      <c r="F309" s="489"/>
      <c r="G309" s="489"/>
      <c r="H309" s="490"/>
      <c r="I309" s="478">
        <f t="shared" si="7"/>
        <v>0</v>
      </c>
      <c r="J309" s="471">
        <f>SUM(J306:J308)</f>
        <v>0</v>
      </c>
      <c r="K309" s="471">
        <f>SUM(K306:K308)</f>
        <v>0</v>
      </c>
      <c r="L309" s="471">
        <f>SUM(L306:L308)</f>
        <v>0</v>
      </c>
      <c r="M309" s="471">
        <f>SUM(M306:M308)</f>
        <v>0</v>
      </c>
      <c r="N309" s="472">
        <f>SUM(N306:N308)</f>
        <v>0</v>
      </c>
      <c r="O309" s="123"/>
    </row>
    <row r="310" spans="1:15" s="3" customFormat="1" ht="23.25" customHeight="1">
      <c r="A310" s="826">
        <v>302</v>
      </c>
      <c r="B310" s="465"/>
      <c r="C310" s="466">
        <v>39</v>
      </c>
      <c r="D310" s="467" t="s">
        <v>117</v>
      </c>
      <c r="E310" s="524" t="s">
        <v>115</v>
      </c>
      <c r="F310" s="468">
        <v>92993</v>
      </c>
      <c r="G310" s="468">
        <v>34250</v>
      </c>
      <c r="H310" s="469">
        <v>22238</v>
      </c>
      <c r="I310" s="478"/>
      <c r="J310" s="479"/>
      <c r="K310" s="479"/>
      <c r="L310" s="479"/>
      <c r="M310" s="479"/>
      <c r="N310" s="480"/>
      <c r="O310" s="3">
        <f>SUM(J311:N311)-I311</f>
        <v>0</v>
      </c>
    </row>
    <row r="311" spans="1:14" s="11" customFormat="1" ht="16.5">
      <c r="A311" s="826">
        <v>303</v>
      </c>
      <c r="B311" s="473"/>
      <c r="C311" s="474"/>
      <c r="D311" s="475" t="s">
        <v>603</v>
      </c>
      <c r="E311" s="474"/>
      <c r="F311" s="476"/>
      <c r="G311" s="476"/>
      <c r="H311" s="477"/>
      <c r="I311" s="556">
        <f t="shared" si="7"/>
        <v>0</v>
      </c>
      <c r="J311" s="479"/>
      <c r="K311" s="479"/>
      <c r="L311" s="479"/>
      <c r="M311" s="479"/>
      <c r="N311" s="480"/>
    </row>
    <row r="312" spans="1:14" s="11" customFormat="1" ht="16.5">
      <c r="A312" s="826">
        <v>304</v>
      </c>
      <c r="B312" s="534"/>
      <c r="C312" s="516"/>
      <c r="D312" s="475" t="s">
        <v>1109</v>
      </c>
      <c r="E312" s="516"/>
      <c r="F312" s="818"/>
      <c r="G312" s="818"/>
      <c r="H312" s="819"/>
      <c r="I312" s="556">
        <f t="shared" si="7"/>
        <v>0</v>
      </c>
      <c r="J312" s="715"/>
      <c r="K312" s="715"/>
      <c r="L312" s="715"/>
      <c r="M312" s="715"/>
      <c r="N312" s="815"/>
    </row>
    <row r="313" spans="1:15" s="441" customFormat="1" ht="17.25">
      <c r="A313" s="826">
        <v>305</v>
      </c>
      <c r="B313" s="481"/>
      <c r="C313" s="482"/>
      <c r="D313" s="483" t="s">
        <v>604</v>
      </c>
      <c r="E313" s="482"/>
      <c r="F313" s="484"/>
      <c r="G313" s="484"/>
      <c r="H313" s="485"/>
      <c r="I313" s="564">
        <f t="shared" si="7"/>
        <v>0</v>
      </c>
      <c r="J313" s="491"/>
      <c r="K313" s="491"/>
      <c r="L313" s="491"/>
      <c r="M313" s="491"/>
      <c r="N313" s="492"/>
      <c r="O313" s="12"/>
    </row>
    <row r="314" spans="1:15" s="122" customFormat="1" ht="17.25">
      <c r="A314" s="826">
        <v>306</v>
      </c>
      <c r="B314" s="486"/>
      <c r="C314" s="487"/>
      <c r="D314" s="488" t="s">
        <v>1192</v>
      </c>
      <c r="E314" s="487"/>
      <c r="F314" s="489"/>
      <c r="G314" s="489"/>
      <c r="H314" s="490"/>
      <c r="I314" s="478">
        <f t="shared" si="7"/>
        <v>0</v>
      </c>
      <c r="J314" s="471">
        <f>SUM(J311:J313)</f>
        <v>0</v>
      </c>
      <c r="K314" s="471">
        <f>SUM(K311:K313)</f>
        <v>0</v>
      </c>
      <c r="L314" s="471">
        <f>SUM(L311:L313)</f>
        <v>0</v>
      </c>
      <c r="M314" s="471">
        <f>SUM(M311:M313)</f>
        <v>0</v>
      </c>
      <c r="N314" s="472">
        <f>SUM(N311:N313)</f>
        <v>0</v>
      </c>
      <c r="O314" s="123"/>
    </row>
    <row r="315" spans="1:15" s="3" customFormat="1" ht="23.25" customHeight="1">
      <c r="A315" s="826">
        <v>307</v>
      </c>
      <c r="B315" s="465"/>
      <c r="C315" s="466">
        <v>40</v>
      </c>
      <c r="D315" s="467" t="s">
        <v>368</v>
      </c>
      <c r="E315" s="524" t="s">
        <v>115</v>
      </c>
      <c r="F315" s="468">
        <v>27355</v>
      </c>
      <c r="G315" s="468">
        <v>20900</v>
      </c>
      <c r="H315" s="469">
        <v>15985</v>
      </c>
      <c r="I315" s="478"/>
      <c r="J315" s="479"/>
      <c r="K315" s="479"/>
      <c r="L315" s="479"/>
      <c r="M315" s="479"/>
      <c r="N315" s="480"/>
      <c r="O315" s="3">
        <f>SUM(J316:N316)-I316</f>
        <v>0</v>
      </c>
    </row>
    <row r="316" spans="1:14" s="11" customFormat="1" ht="16.5">
      <c r="A316" s="826">
        <v>308</v>
      </c>
      <c r="B316" s="473"/>
      <c r="C316" s="474"/>
      <c r="D316" s="475" t="s">
        <v>603</v>
      </c>
      <c r="E316" s="474"/>
      <c r="F316" s="476"/>
      <c r="G316" s="476"/>
      <c r="H316" s="477"/>
      <c r="I316" s="556">
        <f t="shared" si="7"/>
        <v>0</v>
      </c>
      <c r="J316" s="479"/>
      <c r="K316" s="479"/>
      <c r="L316" s="479"/>
      <c r="M316" s="479"/>
      <c r="N316" s="480"/>
    </row>
    <row r="317" spans="1:14" s="11" customFormat="1" ht="16.5">
      <c r="A317" s="826">
        <v>309</v>
      </c>
      <c r="B317" s="534"/>
      <c r="C317" s="516"/>
      <c r="D317" s="475" t="s">
        <v>1109</v>
      </c>
      <c r="E317" s="516"/>
      <c r="F317" s="818"/>
      <c r="G317" s="818"/>
      <c r="H317" s="819"/>
      <c r="I317" s="556">
        <f t="shared" si="7"/>
        <v>0</v>
      </c>
      <c r="J317" s="715"/>
      <c r="K317" s="715"/>
      <c r="L317" s="715"/>
      <c r="M317" s="715"/>
      <c r="N317" s="815"/>
    </row>
    <row r="318" spans="1:15" s="441" customFormat="1" ht="17.25">
      <c r="A318" s="826">
        <v>310</v>
      </c>
      <c r="B318" s="481"/>
      <c r="C318" s="482"/>
      <c r="D318" s="483" t="s">
        <v>604</v>
      </c>
      <c r="E318" s="482"/>
      <c r="F318" s="484"/>
      <c r="G318" s="484"/>
      <c r="H318" s="485"/>
      <c r="I318" s="564">
        <f t="shared" si="7"/>
        <v>0</v>
      </c>
      <c r="J318" s="491"/>
      <c r="K318" s="491"/>
      <c r="L318" s="491"/>
      <c r="M318" s="491"/>
      <c r="N318" s="492"/>
      <c r="O318" s="12"/>
    </row>
    <row r="319" spans="1:15" s="122" customFormat="1" ht="17.25">
      <c r="A319" s="826">
        <v>311</v>
      </c>
      <c r="B319" s="486"/>
      <c r="C319" s="487"/>
      <c r="D319" s="488" t="s">
        <v>1192</v>
      </c>
      <c r="E319" s="487"/>
      <c r="F319" s="489"/>
      <c r="G319" s="489"/>
      <c r="H319" s="490"/>
      <c r="I319" s="478">
        <f t="shared" si="7"/>
        <v>0</v>
      </c>
      <c r="J319" s="471">
        <f>SUM(J316:J318)</f>
        <v>0</v>
      </c>
      <c r="K319" s="471">
        <f>SUM(K316:K318)</f>
        <v>0</v>
      </c>
      <c r="L319" s="471">
        <f>SUM(L316:L318)</f>
        <v>0</v>
      </c>
      <c r="M319" s="471">
        <f>SUM(M316:M318)</f>
        <v>0</v>
      </c>
      <c r="N319" s="472">
        <f>SUM(N316:N318)</f>
        <v>0</v>
      </c>
      <c r="O319" s="123"/>
    </row>
    <row r="320" spans="1:15" s="3" customFormat="1" ht="23.25" customHeight="1">
      <c r="A320" s="826">
        <v>312</v>
      </c>
      <c r="B320" s="465"/>
      <c r="C320" s="466">
        <v>41</v>
      </c>
      <c r="D320" s="467" t="s">
        <v>369</v>
      </c>
      <c r="E320" s="524" t="s">
        <v>115</v>
      </c>
      <c r="F320" s="468">
        <v>40859</v>
      </c>
      <c r="G320" s="468">
        <v>11000</v>
      </c>
      <c r="H320" s="469">
        <v>9626</v>
      </c>
      <c r="I320" s="478"/>
      <c r="J320" s="479"/>
      <c r="K320" s="479"/>
      <c r="L320" s="479"/>
      <c r="M320" s="479"/>
      <c r="N320" s="480"/>
      <c r="O320" s="3">
        <f>SUM(J321:N321)-I321</f>
        <v>0</v>
      </c>
    </row>
    <row r="321" spans="1:14" s="11" customFormat="1" ht="16.5">
      <c r="A321" s="826">
        <v>313</v>
      </c>
      <c r="B321" s="473"/>
      <c r="C321" s="474"/>
      <c r="D321" s="475" t="s">
        <v>603</v>
      </c>
      <c r="E321" s="474"/>
      <c r="F321" s="476"/>
      <c r="G321" s="476"/>
      <c r="H321" s="477"/>
      <c r="I321" s="556">
        <f t="shared" si="7"/>
        <v>0</v>
      </c>
      <c r="J321" s="479"/>
      <c r="K321" s="479"/>
      <c r="L321" s="479"/>
      <c r="M321" s="479"/>
      <c r="N321" s="480"/>
    </row>
    <row r="322" spans="1:14" s="11" customFormat="1" ht="16.5">
      <c r="A322" s="826">
        <v>314</v>
      </c>
      <c r="B322" s="534"/>
      <c r="C322" s="516"/>
      <c r="D322" s="475" t="s">
        <v>1109</v>
      </c>
      <c r="E322" s="516"/>
      <c r="F322" s="818"/>
      <c r="G322" s="818"/>
      <c r="H322" s="819"/>
      <c r="I322" s="556">
        <f t="shared" si="7"/>
        <v>0</v>
      </c>
      <c r="J322" s="715"/>
      <c r="K322" s="715"/>
      <c r="L322" s="715"/>
      <c r="M322" s="715"/>
      <c r="N322" s="815"/>
    </row>
    <row r="323" spans="1:15" s="441" customFormat="1" ht="17.25">
      <c r="A323" s="826">
        <v>315</v>
      </c>
      <c r="B323" s="481"/>
      <c r="C323" s="482"/>
      <c r="D323" s="483" t="s">
        <v>604</v>
      </c>
      <c r="E323" s="482"/>
      <c r="F323" s="484"/>
      <c r="G323" s="484"/>
      <c r="H323" s="485"/>
      <c r="I323" s="564">
        <f t="shared" si="7"/>
        <v>0</v>
      </c>
      <c r="J323" s="491"/>
      <c r="K323" s="491"/>
      <c r="L323" s="491"/>
      <c r="M323" s="491"/>
      <c r="N323" s="492"/>
      <c r="O323" s="12"/>
    </row>
    <row r="324" spans="1:15" s="122" customFormat="1" ht="17.25">
      <c r="A324" s="826">
        <v>316</v>
      </c>
      <c r="B324" s="486"/>
      <c r="C324" s="487"/>
      <c r="D324" s="488" t="s">
        <v>1192</v>
      </c>
      <c r="E324" s="487"/>
      <c r="F324" s="489"/>
      <c r="G324" s="489"/>
      <c r="H324" s="490"/>
      <c r="I324" s="478">
        <f t="shared" si="7"/>
        <v>0</v>
      </c>
      <c r="J324" s="471">
        <f>SUM(J321:J323)</f>
        <v>0</v>
      </c>
      <c r="K324" s="471">
        <f>SUM(K321:K323)</f>
        <v>0</v>
      </c>
      <c r="L324" s="471">
        <f>SUM(L321:L323)</f>
        <v>0</v>
      </c>
      <c r="M324" s="471">
        <f>SUM(M321:M323)</f>
        <v>0</v>
      </c>
      <c r="N324" s="472">
        <f>SUM(N321:N323)</f>
        <v>0</v>
      </c>
      <c r="O324" s="123"/>
    </row>
    <row r="325" spans="1:15" s="3" customFormat="1" ht="23.25" customHeight="1">
      <c r="A325" s="826">
        <v>317</v>
      </c>
      <c r="B325" s="465"/>
      <c r="C325" s="466">
        <v>42</v>
      </c>
      <c r="D325" s="467" t="s">
        <v>370</v>
      </c>
      <c r="E325" s="524" t="s">
        <v>26</v>
      </c>
      <c r="F325" s="468">
        <v>1547</v>
      </c>
      <c r="G325" s="468">
        <v>2000</v>
      </c>
      <c r="H325" s="469">
        <v>779</v>
      </c>
      <c r="I325" s="478"/>
      <c r="J325" s="479"/>
      <c r="K325" s="479"/>
      <c r="L325" s="479"/>
      <c r="M325" s="479"/>
      <c r="N325" s="480"/>
      <c r="O325" s="3">
        <f>SUM(J326:N326)-I326</f>
        <v>0</v>
      </c>
    </row>
    <row r="326" spans="1:14" s="11" customFormat="1" ht="16.5">
      <c r="A326" s="826">
        <v>318</v>
      </c>
      <c r="B326" s="473"/>
      <c r="C326" s="474"/>
      <c r="D326" s="475" t="s">
        <v>603</v>
      </c>
      <c r="E326" s="474"/>
      <c r="F326" s="476"/>
      <c r="G326" s="476"/>
      <c r="H326" s="477"/>
      <c r="I326" s="556">
        <f t="shared" si="7"/>
        <v>0</v>
      </c>
      <c r="J326" s="479"/>
      <c r="K326" s="479"/>
      <c r="L326" s="479"/>
      <c r="M326" s="479"/>
      <c r="N326" s="480"/>
    </row>
    <row r="327" spans="1:14" s="11" customFormat="1" ht="16.5">
      <c r="A327" s="826">
        <v>319</v>
      </c>
      <c r="B327" s="534"/>
      <c r="C327" s="516"/>
      <c r="D327" s="475" t="s">
        <v>1109</v>
      </c>
      <c r="E327" s="516"/>
      <c r="F327" s="818"/>
      <c r="G327" s="818"/>
      <c r="H327" s="819"/>
      <c r="I327" s="556">
        <f t="shared" si="7"/>
        <v>0</v>
      </c>
      <c r="J327" s="715"/>
      <c r="K327" s="715"/>
      <c r="L327" s="715"/>
      <c r="M327" s="715"/>
      <c r="N327" s="815"/>
    </row>
    <row r="328" spans="1:15" s="441" customFormat="1" ht="17.25">
      <c r="A328" s="826">
        <v>320</v>
      </c>
      <c r="B328" s="481"/>
      <c r="C328" s="482"/>
      <c r="D328" s="483" t="s">
        <v>604</v>
      </c>
      <c r="E328" s="482"/>
      <c r="F328" s="484"/>
      <c r="G328" s="484"/>
      <c r="H328" s="485"/>
      <c r="I328" s="564">
        <f t="shared" si="7"/>
        <v>0</v>
      </c>
      <c r="J328" s="491"/>
      <c r="K328" s="491"/>
      <c r="L328" s="491"/>
      <c r="M328" s="491"/>
      <c r="N328" s="492"/>
      <c r="O328" s="12"/>
    </row>
    <row r="329" spans="1:15" s="122" customFormat="1" ht="17.25">
      <c r="A329" s="826">
        <v>321</v>
      </c>
      <c r="B329" s="486"/>
      <c r="C329" s="487"/>
      <c r="D329" s="488" t="s">
        <v>1192</v>
      </c>
      <c r="E329" s="487"/>
      <c r="F329" s="489"/>
      <c r="G329" s="489"/>
      <c r="H329" s="490"/>
      <c r="I329" s="478">
        <f t="shared" si="7"/>
        <v>0</v>
      </c>
      <c r="J329" s="471">
        <f>SUM(J326:J328)</f>
        <v>0</v>
      </c>
      <c r="K329" s="471">
        <f>SUM(K326:K328)</f>
        <v>0</v>
      </c>
      <c r="L329" s="471">
        <f>SUM(L326:L328)</f>
        <v>0</v>
      </c>
      <c r="M329" s="471">
        <f>SUM(M326:M328)</f>
        <v>0</v>
      </c>
      <c r="N329" s="472">
        <f>SUM(N326:N328)</f>
        <v>0</v>
      </c>
      <c r="O329" s="123"/>
    </row>
    <row r="330" spans="1:15" s="3" customFormat="1" ht="23.25" customHeight="1">
      <c r="A330" s="826">
        <v>322</v>
      </c>
      <c r="B330" s="465"/>
      <c r="C330" s="466">
        <v>43</v>
      </c>
      <c r="D330" s="467" t="s">
        <v>371</v>
      </c>
      <c r="E330" s="524" t="s">
        <v>26</v>
      </c>
      <c r="F330" s="468">
        <v>15878</v>
      </c>
      <c r="G330" s="468">
        <v>12000</v>
      </c>
      <c r="H330" s="469">
        <v>8435</v>
      </c>
      <c r="I330" s="478"/>
      <c r="J330" s="479"/>
      <c r="K330" s="479"/>
      <c r="L330" s="479"/>
      <c r="M330" s="479"/>
      <c r="N330" s="480"/>
      <c r="O330" s="3">
        <f>SUM(J331:N331)-I331</f>
        <v>0</v>
      </c>
    </row>
    <row r="331" spans="1:14" s="11" customFormat="1" ht="16.5">
      <c r="A331" s="826">
        <v>323</v>
      </c>
      <c r="B331" s="473"/>
      <c r="C331" s="474"/>
      <c r="D331" s="475" t="s">
        <v>603</v>
      </c>
      <c r="E331" s="474"/>
      <c r="F331" s="476"/>
      <c r="G331" s="476"/>
      <c r="H331" s="477"/>
      <c r="I331" s="556">
        <f t="shared" si="7"/>
        <v>0</v>
      </c>
      <c r="J331" s="479"/>
      <c r="K331" s="479"/>
      <c r="L331" s="479"/>
      <c r="M331" s="479"/>
      <c r="N331" s="480"/>
    </row>
    <row r="332" spans="1:14" s="11" customFormat="1" ht="16.5">
      <c r="A332" s="826">
        <v>324</v>
      </c>
      <c r="B332" s="534"/>
      <c r="C332" s="516"/>
      <c r="D332" s="475" t="s">
        <v>1109</v>
      </c>
      <c r="E332" s="516"/>
      <c r="F332" s="818"/>
      <c r="G332" s="818"/>
      <c r="H332" s="819"/>
      <c r="I332" s="556">
        <f t="shared" si="7"/>
        <v>0</v>
      </c>
      <c r="J332" s="715"/>
      <c r="K332" s="715"/>
      <c r="L332" s="715"/>
      <c r="M332" s="715"/>
      <c r="N332" s="815"/>
    </row>
    <row r="333" spans="1:15" s="441" customFormat="1" ht="17.25">
      <c r="A333" s="826">
        <v>325</v>
      </c>
      <c r="B333" s="481"/>
      <c r="C333" s="482"/>
      <c r="D333" s="483" t="s">
        <v>604</v>
      </c>
      <c r="E333" s="482"/>
      <c r="F333" s="484"/>
      <c r="G333" s="484"/>
      <c r="H333" s="485"/>
      <c r="I333" s="564">
        <f t="shared" si="7"/>
        <v>0</v>
      </c>
      <c r="J333" s="491"/>
      <c r="K333" s="491"/>
      <c r="L333" s="491"/>
      <c r="M333" s="491"/>
      <c r="N333" s="492"/>
      <c r="O333" s="12"/>
    </row>
    <row r="334" spans="1:15" s="122" customFormat="1" ht="17.25">
      <c r="A334" s="826">
        <v>326</v>
      </c>
      <c r="B334" s="486"/>
      <c r="C334" s="487"/>
      <c r="D334" s="488" t="s">
        <v>1192</v>
      </c>
      <c r="E334" s="487"/>
      <c r="F334" s="489"/>
      <c r="G334" s="489"/>
      <c r="H334" s="490"/>
      <c r="I334" s="478">
        <f t="shared" si="7"/>
        <v>0</v>
      </c>
      <c r="J334" s="471">
        <f>SUM(J331:J333)</f>
        <v>0</v>
      </c>
      <c r="K334" s="471">
        <f>SUM(K331:K333)</f>
        <v>0</v>
      </c>
      <c r="L334" s="471">
        <f>SUM(L331:L333)</f>
        <v>0</v>
      </c>
      <c r="M334" s="471">
        <f>SUM(M331:M333)</f>
        <v>0</v>
      </c>
      <c r="N334" s="472">
        <f>SUM(N331:N333)</f>
        <v>0</v>
      </c>
      <c r="O334" s="123"/>
    </row>
    <row r="335" spans="1:15" s="3" customFormat="1" ht="22.5" customHeight="1">
      <c r="A335" s="826">
        <v>327</v>
      </c>
      <c r="B335" s="465"/>
      <c r="C335" s="466">
        <v>44</v>
      </c>
      <c r="D335" s="467" t="s">
        <v>471</v>
      </c>
      <c r="E335" s="466" t="s">
        <v>26</v>
      </c>
      <c r="F335" s="468"/>
      <c r="G335" s="468"/>
      <c r="H335" s="469"/>
      <c r="I335" s="493"/>
      <c r="J335" s="494"/>
      <c r="K335" s="494"/>
      <c r="L335" s="494"/>
      <c r="M335" s="494"/>
      <c r="N335" s="495"/>
      <c r="O335" s="11">
        <f>SUM(J336:N336)-I336</f>
        <v>0</v>
      </c>
    </row>
    <row r="336" spans="1:14" s="11" customFormat="1" ht="16.5">
      <c r="A336" s="826">
        <v>328</v>
      </c>
      <c r="B336" s="473"/>
      <c r="C336" s="474"/>
      <c r="D336" s="475" t="s">
        <v>603</v>
      </c>
      <c r="E336" s="474"/>
      <c r="F336" s="476"/>
      <c r="G336" s="476"/>
      <c r="H336" s="477"/>
      <c r="I336" s="556">
        <f>SUM(J336:N336)</f>
        <v>26200</v>
      </c>
      <c r="J336" s="479">
        <f aca="true" t="shared" si="8" ref="J336:N338">SUM(J341,J346,J351,J356,J361,J366,J371)</f>
        <v>0</v>
      </c>
      <c r="K336" s="479">
        <f t="shared" si="8"/>
        <v>0</v>
      </c>
      <c r="L336" s="479">
        <f t="shared" si="8"/>
        <v>0</v>
      </c>
      <c r="M336" s="479">
        <f t="shared" si="8"/>
        <v>26200</v>
      </c>
      <c r="N336" s="480">
        <f t="shared" si="8"/>
        <v>0</v>
      </c>
    </row>
    <row r="337" spans="1:14" s="11" customFormat="1" ht="16.5">
      <c r="A337" s="826">
        <v>329</v>
      </c>
      <c r="B337" s="534"/>
      <c r="C337" s="516"/>
      <c r="D337" s="475" t="s">
        <v>1109</v>
      </c>
      <c r="E337" s="516"/>
      <c r="F337" s="818"/>
      <c r="G337" s="818"/>
      <c r="H337" s="819"/>
      <c r="I337" s="556">
        <f>SUM(J337:N337)</f>
        <v>26200</v>
      </c>
      <c r="J337" s="715">
        <f t="shared" si="8"/>
        <v>0</v>
      </c>
      <c r="K337" s="715">
        <f t="shared" si="8"/>
        <v>0</v>
      </c>
      <c r="L337" s="715">
        <f t="shared" si="8"/>
        <v>0</v>
      </c>
      <c r="M337" s="715">
        <f t="shared" si="8"/>
        <v>26200</v>
      </c>
      <c r="N337" s="815">
        <f t="shared" si="8"/>
        <v>0</v>
      </c>
    </row>
    <row r="338" spans="1:15" s="441" customFormat="1" ht="17.25">
      <c r="A338" s="826">
        <v>330</v>
      </c>
      <c r="B338" s="481"/>
      <c r="C338" s="482"/>
      <c r="D338" s="483" t="s">
        <v>604</v>
      </c>
      <c r="E338" s="482"/>
      <c r="F338" s="484"/>
      <c r="G338" s="484"/>
      <c r="H338" s="485"/>
      <c r="I338" s="564">
        <f>SUM(J338:N338)</f>
        <v>0</v>
      </c>
      <c r="J338" s="491">
        <f t="shared" si="8"/>
        <v>0</v>
      </c>
      <c r="K338" s="491">
        <f t="shared" si="8"/>
        <v>0</v>
      </c>
      <c r="L338" s="491">
        <f t="shared" si="8"/>
        <v>0</v>
      </c>
      <c r="M338" s="491">
        <f t="shared" si="8"/>
        <v>0</v>
      </c>
      <c r="N338" s="492">
        <f t="shared" si="8"/>
        <v>0</v>
      </c>
      <c r="O338" s="12"/>
    </row>
    <row r="339" spans="1:15" s="122" customFormat="1" ht="17.25">
      <c r="A339" s="826">
        <v>331</v>
      </c>
      <c r="B339" s="486"/>
      <c r="C339" s="487"/>
      <c r="D339" s="488" t="s">
        <v>1192</v>
      </c>
      <c r="E339" s="487"/>
      <c r="F339" s="489"/>
      <c r="G339" s="489"/>
      <c r="H339" s="490"/>
      <c r="I339" s="478">
        <f>SUM(J339:N339)</f>
        <v>26200</v>
      </c>
      <c r="J339" s="471">
        <f>SUM(J337:J338)</f>
        <v>0</v>
      </c>
      <c r="K339" s="471">
        <f>SUM(K337:K338)</f>
        <v>0</v>
      </c>
      <c r="L339" s="471">
        <f>SUM(L337:L338)</f>
        <v>0</v>
      </c>
      <c r="M339" s="471">
        <f>SUM(M337:M338)</f>
        <v>26200</v>
      </c>
      <c r="N339" s="472">
        <f>SUM(N337:N338)</f>
        <v>0</v>
      </c>
      <c r="O339" s="123"/>
    </row>
    <row r="340" spans="1:15" s="577" customFormat="1" ht="14.25">
      <c r="A340" s="826">
        <v>332</v>
      </c>
      <c r="B340" s="569"/>
      <c r="C340" s="570"/>
      <c r="D340" s="686" t="s">
        <v>487</v>
      </c>
      <c r="E340" s="570"/>
      <c r="F340" s="572"/>
      <c r="G340" s="572"/>
      <c r="H340" s="573"/>
      <c r="I340" s="590"/>
      <c r="J340" s="575"/>
      <c r="K340" s="575"/>
      <c r="L340" s="575"/>
      <c r="M340" s="575"/>
      <c r="N340" s="576"/>
      <c r="O340" s="577">
        <f>SUM(J341:N341)-I341</f>
        <v>0</v>
      </c>
    </row>
    <row r="341" spans="1:14" s="12" customFormat="1" ht="17.25">
      <c r="A341" s="826">
        <v>333</v>
      </c>
      <c r="B341" s="497"/>
      <c r="C341" s="507"/>
      <c r="D341" s="506" t="s">
        <v>603</v>
      </c>
      <c r="E341" s="507"/>
      <c r="F341" s="509"/>
      <c r="G341" s="509"/>
      <c r="H341" s="510"/>
      <c r="I341" s="564">
        <f t="shared" si="4"/>
        <v>8000</v>
      </c>
      <c r="J341" s="565"/>
      <c r="K341" s="565"/>
      <c r="L341" s="565"/>
      <c r="M341" s="565">
        <v>8000</v>
      </c>
      <c r="N341" s="566"/>
    </row>
    <row r="342" spans="1:14" s="12" customFormat="1" ht="17.25">
      <c r="A342" s="826">
        <v>334</v>
      </c>
      <c r="B342" s="820"/>
      <c r="C342" s="821"/>
      <c r="D342" s="506" t="s">
        <v>1109</v>
      </c>
      <c r="E342" s="821"/>
      <c r="F342" s="822"/>
      <c r="G342" s="822"/>
      <c r="H342" s="823"/>
      <c r="I342" s="564">
        <f t="shared" si="4"/>
        <v>8000</v>
      </c>
      <c r="J342" s="491"/>
      <c r="K342" s="491"/>
      <c r="L342" s="491"/>
      <c r="M342" s="491">
        <v>8000</v>
      </c>
      <c r="N342" s="492"/>
    </row>
    <row r="343" spans="1:15" s="584" customFormat="1" ht="14.25">
      <c r="A343" s="826">
        <v>335</v>
      </c>
      <c r="B343" s="578"/>
      <c r="C343" s="579"/>
      <c r="D343" s="571" t="s">
        <v>604</v>
      </c>
      <c r="E343" s="579"/>
      <c r="F343" s="580"/>
      <c r="G343" s="580"/>
      <c r="H343" s="581"/>
      <c r="I343" s="574">
        <f t="shared" si="4"/>
        <v>0</v>
      </c>
      <c r="J343" s="582"/>
      <c r="K343" s="582"/>
      <c r="L343" s="582"/>
      <c r="M343" s="582"/>
      <c r="N343" s="583"/>
      <c r="O343" s="577"/>
    </row>
    <row r="344" spans="1:15" s="593" customFormat="1" ht="14.25">
      <c r="A344" s="826">
        <v>336</v>
      </c>
      <c r="B344" s="585"/>
      <c r="C344" s="586"/>
      <c r="D344" s="587" t="s">
        <v>1192</v>
      </c>
      <c r="E344" s="586"/>
      <c r="F344" s="588"/>
      <c r="G344" s="588"/>
      <c r="H344" s="589"/>
      <c r="I344" s="590">
        <f t="shared" si="4"/>
        <v>8000</v>
      </c>
      <c r="J344" s="591">
        <f>SUM(J342:J343)</f>
        <v>0</v>
      </c>
      <c r="K344" s="591">
        <f>SUM(K342:K343)</f>
        <v>0</v>
      </c>
      <c r="L344" s="591">
        <f>SUM(L342:L343)</f>
        <v>0</v>
      </c>
      <c r="M344" s="591">
        <f>SUM(M342:M343)</f>
        <v>8000</v>
      </c>
      <c r="N344" s="595">
        <f>SUM(N342:N343)</f>
        <v>0</v>
      </c>
      <c r="O344" s="592"/>
    </row>
    <row r="345" spans="1:15" s="695" customFormat="1" ht="15">
      <c r="A345" s="826">
        <v>337</v>
      </c>
      <c r="B345" s="687"/>
      <c r="C345" s="688"/>
      <c r="D345" s="689" t="s">
        <v>488</v>
      </c>
      <c r="E345" s="688"/>
      <c r="F345" s="690"/>
      <c r="G345" s="690"/>
      <c r="H345" s="691"/>
      <c r="I345" s="692"/>
      <c r="J345" s="693"/>
      <c r="K345" s="693"/>
      <c r="L345" s="693"/>
      <c r="M345" s="693"/>
      <c r="N345" s="694"/>
      <c r="O345" s="695">
        <f>SUM(J346:N346)-I346</f>
        <v>0</v>
      </c>
    </row>
    <row r="346" spans="1:14" s="12" customFormat="1" ht="17.25">
      <c r="A346" s="826">
        <v>338</v>
      </c>
      <c r="B346" s="497"/>
      <c r="C346" s="507"/>
      <c r="D346" s="506" t="s">
        <v>603</v>
      </c>
      <c r="E346" s="507"/>
      <c r="F346" s="509"/>
      <c r="G346" s="509"/>
      <c r="H346" s="510"/>
      <c r="I346" s="564">
        <f t="shared" si="4"/>
        <v>13000</v>
      </c>
      <c r="J346" s="565"/>
      <c r="K346" s="565"/>
      <c r="L346" s="565"/>
      <c r="M346" s="565">
        <v>13000</v>
      </c>
      <c r="N346" s="566"/>
    </row>
    <row r="347" spans="1:14" s="12" customFormat="1" ht="17.25">
      <c r="A347" s="826">
        <v>339</v>
      </c>
      <c r="B347" s="820"/>
      <c r="C347" s="821"/>
      <c r="D347" s="506" t="s">
        <v>1109</v>
      </c>
      <c r="E347" s="821"/>
      <c r="F347" s="822"/>
      <c r="G347" s="822"/>
      <c r="H347" s="823"/>
      <c r="I347" s="564">
        <f t="shared" si="4"/>
        <v>13000</v>
      </c>
      <c r="J347" s="491"/>
      <c r="K347" s="491"/>
      <c r="L347" s="491"/>
      <c r="M347" s="491">
        <v>13000</v>
      </c>
      <c r="N347" s="492"/>
    </row>
    <row r="348" spans="1:15" s="704" customFormat="1" ht="15">
      <c r="A348" s="826">
        <v>340</v>
      </c>
      <c r="B348" s="698"/>
      <c r="C348" s="699"/>
      <c r="D348" s="696" t="s">
        <v>604</v>
      </c>
      <c r="E348" s="699"/>
      <c r="F348" s="700"/>
      <c r="G348" s="700"/>
      <c r="H348" s="701"/>
      <c r="I348" s="697">
        <f t="shared" si="4"/>
        <v>0</v>
      </c>
      <c r="J348" s="702"/>
      <c r="K348" s="702"/>
      <c r="L348" s="702"/>
      <c r="M348" s="702"/>
      <c r="N348" s="703"/>
      <c r="O348" s="695"/>
    </row>
    <row r="349" spans="1:15" s="713" customFormat="1" ht="15">
      <c r="A349" s="826">
        <v>341</v>
      </c>
      <c r="B349" s="705"/>
      <c r="C349" s="706"/>
      <c r="D349" s="707" t="s">
        <v>1192</v>
      </c>
      <c r="E349" s="706"/>
      <c r="F349" s="708"/>
      <c r="G349" s="708"/>
      <c r="H349" s="709"/>
      <c r="I349" s="710">
        <f t="shared" si="4"/>
        <v>13000</v>
      </c>
      <c r="J349" s="711">
        <f>SUM(J347:J348)</f>
        <v>0</v>
      </c>
      <c r="K349" s="711">
        <f>SUM(K347:K348)</f>
        <v>0</v>
      </c>
      <c r="L349" s="711">
        <f>SUM(L347:L348)</f>
        <v>0</v>
      </c>
      <c r="M349" s="711">
        <f>SUM(M347:M348)</f>
        <v>13000</v>
      </c>
      <c r="N349" s="853">
        <f>SUM(N347:N348)</f>
        <v>0</v>
      </c>
      <c r="O349" s="712"/>
    </row>
    <row r="350" spans="1:15" s="695" customFormat="1" ht="15">
      <c r="A350" s="826">
        <v>342</v>
      </c>
      <c r="B350" s="687"/>
      <c r="C350" s="688"/>
      <c r="D350" s="689" t="s">
        <v>489</v>
      </c>
      <c r="E350" s="688"/>
      <c r="F350" s="690"/>
      <c r="G350" s="690"/>
      <c r="H350" s="691"/>
      <c r="I350" s="692"/>
      <c r="J350" s="693"/>
      <c r="K350" s="693"/>
      <c r="L350" s="693"/>
      <c r="M350" s="693"/>
      <c r="N350" s="694"/>
      <c r="O350" s="695">
        <f>SUM(J351:N351)-I351</f>
        <v>0</v>
      </c>
    </row>
    <row r="351" spans="1:14" s="12" customFormat="1" ht="17.25">
      <c r="A351" s="826">
        <v>343</v>
      </c>
      <c r="B351" s="497"/>
      <c r="C351" s="507"/>
      <c r="D351" s="506" t="s">
        <v>603</v>
      </c>
      <c r="E351" s="507"/>
      <c r="F351" s="509"/>
      <c r="G351" s="509"/>
      <c r="H351" s="510"/>
      <c r="I351" s="564">
        <f t="shared" si="4"/>
        <v>100</v>
      </c>
      <c r="J351" s="565"/>
      <c r="K351" s="565"/>
      <c r="L351" s="565"/>
      <c r="M351" s="565">
        <v>100</v>
      </c>
      <c r="N351" s="566"/>
    </row>
    <row r="352" spans="1:14" s="12" customFormat="1" ht="17.25">
      <c r="A352" s="826">
        <v>344</v>
      </c>
      <c r="B352" s="820"/>
      <c r="C352" s="821"/>
      <c r="D352" s="506" t="s">
        <v>1109</v>
      </c>
      <c r="E352" s="821"/>
      <c r="F352" s="822"/>
      <c r="G352" s="822"/>
      <c r="H352" s="823"/>
      <c r="I352" s="564">
        <f t="shared" si="4"/>
        <v>100</v>
      </c>
      <c r="J352" s="491"/>
      <c r="K352" s="491"/>
      <c r="L352" s="491"/>
      <c r="M352" s="491">
        <v>100</v>
      </c>
      <c r="N352" s="492"/>
    </row>
    <row r="353" spans="1:15" s="704" customFormat="1" ht="15">
      <c r="A353" s="826">
        <v>345</v>
      </c>
      <c r="B353" s="698"/>
      <c r="C353" s="699"/>
      <c r="D353" s="696" t="s">
        <v>604</v>
      </c>
      <c r="E353" s="699"/>
      <c r="F353" s="700"/>
      <c r="G353" s="700"/>
      <c r="H353" s="701"/>
      <c r="I353" s="697">
        <f t="shared" si="4"/>
        <v>0</v>
      </c>
      <c r="J353" s="702"/>
      <c r="K353" s="702"/>
      <c r="L353" s="702"/>
      <c r="M353" s="702"/>
      <c r="N353" s="703"/>
      <c r="O353" s="695"/>
    </row>
    <row r="354" spans="1:15" s="713" customFormat="1" ht="15">
      <c r="A354" s="826">
        <v>346</v>
      </c>
      <c r="B354" s="705"/>
      <c r="C354" s="706"/>
      <c r="D354" s="707" t="s">
        <v>1192</v>
      </c>
      <c r="E354" s="706"/>
      <c r="F354" s="708"/>
      <c r="G354" s="708"/>
      <c r="H354" s="709"/>
      <c r="I354" s="710">
        <f t="shared" si="4"/>
        <v>100</v>
      </c>
      <c r="J354" s="711">
        <f>SUM(J352:J353)</f>
        <v>0</v>
      </c>
      <c r="K354" s="711">
        <f>SUM(K352:K353)</f>
        <v>0</v>
      </c>
      <c r="L354" s="711">
        <f>SUM(L352:L353)</f>
        <v>0</v>
      </c>
      <c r="M354" s="711">
        <f>SUM(M352:M353)</f>
        <v>100</v>
      </c>
      <c r="N354" s="853">
        <f>SUM(N352:N353)</f>
        <v>0</v>
      </c>
      <c r="O354" s="712"/>
    </row>
    <row r="355" spans="1:15" s="695" customFormat="1" ht="15">
      <c r="A355" s="826">
        <v>347</v>
      </c>
      <c r="B355" s="687"/>
      <c r="C355" s="688"/>
      <c r="D355" s="689" t="s">
        <v>490</v>
      </c>
      <c r="E355" s="688"/>
      <c r="F355" s="690"/>
      <c r="G355" s="690"/>
      <c r="H355" s="691"/>
      <c r="I355" s="692"/>
      <c r="J355" s="693"/>
      <c r="K355" s="693"/>
      <c r="L355" s="693"/>
      <c r="M355" s="693"/>
      <c r="N355" s="694"/>
      <c r="O355" s="695">
        <f>SUM(J356:N356)-I356</f>
        <v>0</v>
      </c>
    </row>
    <row r="356" spans="1:14" s="12" customFormat="1" ht="17.25">
      <c r="A356" s="826">
        <v>348</v>
      </c>
      <c r="B356" s="497"/>
      <c r="C356" s="507"/>
      <c r="D356" s="506" t="s">
        <v>603</v>
      </c>
      <c r="E356" s="507"/>
      <c r="F356" s="509"/>
      <c r="G356" s="509"/>
      <c r="H356" s="510"/>
      <c r="I356" s="564">
        <f t="shared" si="4"/>
        <v>2000</v>
      </c>
      <c r="J356" s="565"/>
      <c r="K356" s="565"/>
      <c r="L356" s="565"/>
      <c r="M356" s="565">
        <v>2000</v>
      </c>
      <c r="N356" s="566"/>
    </row>
    <row r="357" spans="1:14" s="12" customFormat="1" ht="17.25">
      <c r="A357" s="826">
        <v>349</v>
      </c>
      <c r="B357" s="820"/>
      <c r="C357" s="821"/>
      <c r="D357" s="506" t="s">
        <v>1109</v>
      </c>
      <c r="E357" s="821"/>
      <c r="F357" s="822"/>
      <c r="G357" s="822"/>
      <c r="H357" s="823"/>
      <c r="I357" s="564">
        <f t="shared" si="4"/>
        <v>2000</v>
      </c>
      <c r="J357" s="491"/>
      <c r="K357" s="491"/>
      <c r="L357" s="491"/>
      <c r="M357" s="491">
        <v>2000</v>
      </c>
      <c r="N357" s="492"/>
    </row>
    <row r="358" spans="1:15" s="704" customFormat="1" ht="15">
      <c r="A358" s="826">
        <v>350</v>
      </c>
      <c r="B358" s="698"/>
      <c r="C358" s="699"/>
      <c r="D358" s="696" t="s">
        <v>604</v>
      </c>
      <c r="E358" s="699"/>
      <c r="F358" s="700"/>
      <c r="G358" s="700"/>
      <c r="H358" s="701"/>
      <c r="I358" s="697">
        <f t="shared" si="4"/>
        <v>0</v>
      </c>
      <c r="J358" s="702"/>
      <c r="K358" s="702"/>
      <c r="L358" s="702"/>
      <c r="M358" s="702"/>
      <c r="N358" s="703"/>
      <c r="O358" s="695"/>
    </row>
    <row r="359" spans="1:15" s="713" customFormat="1" ht="15">
      <c r="A359" s="826">
        <v>351</v>
      </c>
      <c r="B359" s="705"/>
      <c r="C359" s="706"/>
      <c r="D359" s="707" t="s">
        <v>1192</v>
      </c>
      <c r="E359" s="706"/>
      <c r="F359" s="708"/>
      <c r="G359" s="708"/>
      <c r="H359" s="709"/>
      <c r="I359" s="710">
        <f t="shared" si="4"/>
        <v>2000</v>
      </c>
      <c r="J359" s="711">
        <f>SUM(J357:J358)</f>
        <v>0</v>
      </c>
      <c r="K359" s="711">
        <f>SUM(K357:K358)</f>
        <v>0</v>
      </c>
      <c r="L359" s="711">
        <f>SUM(L357:L358)</f>
        <v>0</v>
      </c>
      <c r="M359" s="711">
        <f>SUM(M357:M358)</f>
        <v>2000</v>
      </c>
      <c r="N359" s="853">
        <f>SUM(N357:N358)</f>
        <v>0</v>
      </c>
      <c r="O359" s="712"/>
    </row>
    <row r="360" spans="1:15" s="695" customFormat="1" ht="15">
      <c r="A360" s="826">
        <v>352</v>
      </c>
      <c r="B360" s="687"/>
      <c r="C360" s="688"/>
      <c r="D360" s="689" t="s">
        <v>491</v>
      </c>
      <c r="E360" s="688"/>
      <c r="F360" s="690"/>
      <c r="G360" s="690"/>
      <c r="H360" s="691"/>
      <c r="I360" s="692"/>
      <c r="J360" s="693"/>
      <c r="K360" s="693"/>
      <c r="L360" s="693"/>
      <c r="M360" s="693"/>
      <c r="N360" s="694"/>
      <c r="O360" s="695">
        <f>SUM(J361:N361)-I361</f>
        <v>0</v>
      </c>
    </row>
    <row r="361" spans="1:14" s="12" customFormat="1" ht="17.25">
      <c r="A361" s="826">
        <v>353</v>
      </c>
      <c r="B361" s="497"/>
      <c r="C361" s="507"/>
      <c r="D361" s="506" t="s">
        <v>603</v>
      </c>
      <c r="E361" s="507"/>
      <c r="F361" s="509"/>
      <c r="G361" s="509"/>
      <c r="H361" s="510"/>
      <c r="I361" s="564">
        <f t="shared" si="4"/>
        <v>200</v>
      </c>
      <c r="J361" s="565"/>
      <c r="K361" s="565"/>
      <c r="L361" s="565"/>
      <c r="M361" s="565">
        <v>200</v>
      </c>
      <c r="N361" s="566"/>
    </row>
    <row r="362" spans="1:14" s="12" customFormat="1" ht="17.25">
      <c r="A362" s="826">
        <v>354</v>
      </c>
      <c r="B362" s="820"/>
      <c r="C362" s="821"/>
      <c r="D362" s="506" t="s">
        <v>1109</v>
      </c>
      <c r="E362" s="821"/>
      <c r="F362" s="822"/>
      <c r="G362" s="822"/>
      <c r="H362" s="823"/>
      <c r="I362" s="564">
        <f t="shared" si="4"/>
        <v>200</v>
      </c>
      <c r="J362" s="491"/>
      <c r="K362" s="491"/>
      <c r="L362" s="491"/>
      <c r="M362" s="491">
        <v>200</v>
      </c>
      <c r="N362" s="492"/>
    </row>
    <row r="363" spans="1:15" s="704" customFormat="1" ht="15">
      <c r="A363" s="826">
        <v>355</v>
      </c>
      <c r="B363" s="698"/>
      <c r="C363" s="699"/>
      <c r="D363" s="696" t="s">
        <v>604</v>
      </c>
      <c r="E363" s="699"/>
      <c r="F363" s="700"/>
      <c r="G363" s="700"/>
      <c r="H363" s="701"/>
      <c r="I363" s="697">
        <f t="shared" si="4"/>
        <v>0</v>
      </c>
      <c r="J363" s="702"/>
      <c r="K363" s="702"/>
      <c r="L363" s="702"/>
      <c r="M363" s="702"/>
      <c r="N363" s="703"/>
      <c r="O363" s="695"/>
    </row>
    <row r="364" spans="1:15" s="713" customFormat="1" ht="15">
      <c r="A364" s="826">
        <v>356</v>
      </c>
      <c r="B364" s="705"/>
      <c r="C364" s="706"/>
      <c r="D364" s="707" t="s">
        <v>1192</v>
      </c>
      <c r="E364" s="706"/>
      <c r="F364" s="708"/>
      <c r="G364" s="708"/>
      <c r="H364" s="709"/>
      <c r="I364" s="710">
        <f t="shared" si="4"/>
        <v>200</v>
      </c>
      <c r="J364" s="711">
        <f>SUM(J362:J363)</f>
        <v>0</v>
      </c>
      <c r="K364" s="711">
        <f>SUM(K362:K363)</f>
        <v>0</v>
      </c>
      <c r="L364" s="711">
        <f>SUM(L362:L363)</f>
        <v>0</v>
      </c>
      <c r="M364" s="711">
        <f>SUM(M362:M363)</f>
        <v>200</v>
      </c>
      <c r="N364" s="853">
        <f>SUM(N362:N363)</f>
        <v>0</v>
      </c>
      <c r="O364" s="712"/>
    </row>
    <row r="365" spans="1:15" s="695" customFormat="1" ht="15">
      <c r="A365" s="826">
        <v>357</v>
      </c>
      <c r="B365" s="687"/>
      <c r="C365" s="688"/>
      <c r="D365" s="689" t="s">
        <v>492</v>
      </c>
      <c r="E365" s="688"/>
      <c r="F365" s="690"/>
      <c r="G365" s="690"/>
      <c r="H365" s="691"/>
      <c r="I365" s="692"/>
      <c r="J365" s="693"/>
      <c r="K365" s="693"/>
      <c r="L365" s="693"/>
      <c r="M365" s="693"/>
      <c r="N365" s="694"/>
      <c r="O365" s="695">
        <f>SUM(J366:N366)-I366</f>
        <v>0</v>
      </c>
    </row>
    <row r="366" spans="1:14" s="12" customFormat="1" ht="17.25">
      <c r="A366" s="826">
        <v>358</v>
      </c>
      <c r="B366" s="497"/>
      <c r="C366" s="507"/>
      <c r="D366" s="506" t="s">
        <v>603</v>
      </c>
      <c r="E366" s="507"/>
      <c r="F366" s="509"/>
      <c r="G366" s="509"/>
      <c r="H366" s="510"/>
      <c r="I366" s="564">
        <f t="shared" si="4"/>
        <v>2000</v>
      </c>
      <c r="J366" s="565"/>
      <c r="K366" s="565"/>
      <c r="L366" s="565"/>
      <c r="M366" s="565">
        <v>2000</v>
      </c>
      <c r="N366" s="566"/>
    </row>
    <row r="367" spans="1:14" s="12" customFormat="1" ht="17.25">
      <c r="A367" s="826">
        <v>359</v>
      </c>
      <c r="B367" s="820"/>
      <c r="C367" s="821"/>
      <c r="D367" s="506" t="s">
        <v>1109</v>
      </c>
      <c r="E367" s="821"/>
      <c r="F367" s="822"/>
      <c r="G367" s="822"/>
      <c r="H367" s="823"/>
      <c r="I367" s="564">
        <f t="shared" si="4"/>
        <v>2000</v>
      </c>
      <c r="J367" s="491"/>
      <c r="K367" s="491"/>
      <c r="L367" s="491"/>
      <c r="M367" s="491">
        <v>2000</v>
      </c>
      <c r="N367" s="492"/>
    </row>
    <row r="368" spans="1:15" s="704" customFormat="1" ht="15">
      <c r="A368" s="826">
        <v>360</v>
      </c>
      <c r="B368" s="698"/>
      <c r="C368" s="699"/>
      <c r="D368" s="696" t="s">
        <v>604</v>
      </c>
      <c r="E368" s="699"/>
      <c r="F368" s="700"/>
      <c r="G368" s="700"/>
      <c r="H368" s="701"/>
      <c r="I368" s="697">
        <f t="shared" si="4"/>
        <v>0</v>
      </c>
      <c r="J368" s="702"/>
      <c r="K368" s="702"/>
      <c r="L368" s="702"/>
      <c r="M368" s="702"/>
      <c r="N368" s="703"/>
      <c r="O368" s="695"/>
    </row>
    <row r="369" spans="1:15" s="713" customFormat="1" ht="15">
      <c r="A369" s="826">
        <v>361</v>
      </c>
      <c r="B369" s="705"/>
      <c r="C369" s="706"/>
      <c r="D369" s="707" t="s">
        <v>1192</v>
      </c>
      <c r="E369" s="706"/>
      <c r="F369" s="708"/>
      <c r="G369" s="708"/>
      <c r="H369" s="709"/>
      <c r="I369" s="710">
        <f t="shared" si="4"/>
        <v>2000</v>
      </c>
      <c r="J369" s="711">
        <f>SUM(J367:J368)</f>
        <v>0</v>
      </c>
      <c r="K369" s="711">
        <f>SUM(K367:K368)</f>
        <v>0</v>
      </c>
      <c r="L369" s="711">
        <f>SUM(L367:L368)</f>
        <v>0</v>
      </c>
      <c r="M369" s="711">
        <f>SUM(M367:M368)</f>
        <v>2000</v>
      </c>
      <c r="N369" s="853">
        <f>SUM(N367:N368)</f>
        <v>0</v>
      </c>
      <c r="O369" s="712"/>
    </row>
    <row r="370" spans="1:15" s="695" customFormat="1" ht="15">
      <c r="A370" s="826">
        <v>362</v>
      </c>
      <c r="B370" s="687"/>
      <c r="C370" s="688"/>
      <c r="D370" s="689" t="s">
        <v>493</v>
      </c>
      <c r="E370" s="688"/>
      <c r="F370" s="690"/>
      <c r="G370" s="690"/>
      <c r="H370" s="691"/>
      <c r="I370" s="692"/>
      <c r="J370" s="693"/>
      <c r="K370" s="693"/>
      <c r="L370" s="693"/>
      <c r="M370" s="693"/>
      <c r="N370" s="694"/>
      <c r="O370" s="695">
        <f>SUM(J371:N371)-I371</f>
        <v>0</v>
      </c>
    </row>
    <row r="371" spans="1:14" s="12" customFormat="1" ht="17.25">
      <c r="A371" s="826">
        <v>363</v>
      </c>
      <c r="B371" s="497"/>
      <c r="C371" s="507"/>
      <c r="D371" s="506" t="s">
        <v>603</v>
      </c>
      <c r="E371" s="507"/>
      <c r="F371" s="509"/>
      <c r="G371" s="509"/>
      <c r="H371" s="510"/>
      <c r="I371" s="564">
        <f t="shared" si="4"/>
        <v>900</v>
      </c>
      <c r="J371" s="565"/>
      <c r="K371" s="565"/>
      <c r="L371" s="565"/>
      <c r="M371" s="565">
        <v>900</v>
      </c>
      <c r="N371" s="566"/>
    </row>
    <row r="372" spans="1:14" s="12" customFormat="1" ht="17.25">
      <c r="A372" s="826">
        <v>364</v>
      </c>
      <c r="B372" s="820"/>
      <c r="C372" s="821"/>
      <c r="D372" s="506" t="s">
        <v>1109</v>
      </c>
      <c r="E372" s="821"/>
      <c r="F372" s="822"/>
      <c r="G372" s="822"/>
      <c r="H372" s="823"/>
      <c r="I372" s="564">
        <f t="shared" si="4"/>
        <v>900</v>
      </c>
      <c r="J372" s="491"/>
      <c r="K372" s="491"/>
      <c r="L372" s="491"/>
      <c r="M372" s="491">
        <v>900</v>
      </c>
      <c r="N372" s="492"/>
    </row>
    <row r="373" spans="1:15" s="704" customFormat="1" ht="15">
      <c r="A373" s="826">
        <v>365</v>
      </c>
      <c r="B373" s="698"/>
      <c r="C373" s="699"/>
      <c r="D373" s="696" t="s">
        <v>604</v>
      </c>
      <c r="E373" s="699"/>
      <c r="F373" s="700"/>
      <c r="G373" s="700"/>
      <c r="H373" s="701"/>
      <c r="I373" s="697">
        <f t="shared" si="4"/>
        <v>0</v>
      </c>
      <c r="J373" s="702"/>
      <c r="K373" s="702"/>
      <c r="L373" s="702"/>
      <c r="M373" s="702"/>
      <c r="N373" s="703"/>
      <c r="O373" s="695"/>
    </row>
    <row r="374" spans="1:15" s="713" customFormat="1" ht="15">
      <c r="A374" s="826">
        <v>366</v>
      </c>
      <c r="B374" s="705"/>
      <c r="C374" s="706"/>
      <c r="D374" s="707" t="s">
        <v>1192</v>
      </c>
      <c r="E374" s="706"/>
      <c r="F374" s="708"/>
      <c r="G374" s="708"/>
      <c r="H374" s="709"/>
      <c r="I374" s="710">
        <f t="shared" si="4"/>
        <v>900</v>
      </c>
      <c r="J374" s="711">
        <f>SUM(J372:J373)</f>
        <v>0</v>
      </c>
      <c r="K374" s="711">
        <f>SUM(K372:K373)</f>
        <v>0</v>
      </c>
      <c r="L374" s="711">
        <f>SUM(L372:L373)</f>
        <v>0</v>
      </c>
      <c r="M374" s="711">
        <f>SUM(M372:M373)</f>
        <v>900</v>
      </c>
      <c r="N374" s="853">
        <f>SUM(N372:N373)</f>
        <v>0</v>
      </c>
      <c r="O374" s="712"/>
    </row>
    <row r="375" spans="1:15" s="3" customFormat="1" ht="24.75" customHeight="1">
      <c r="A375" s="826">
        <v>367</v>
      </c>
      <c r="B375" s="465"/>
      <c r="C375" s="466">
        <v>45</v>
      </c>
      <c r="D375" s="467" t="s">
        <v>472</v>
      </c>
      <c r="E375" s="466" t="s">
        <v>26</v>
      </c>
      <c r="F375" s="468"/>
      <c r="G375" s="468"/>
      <c r="H375" s="469"/>
      <c r="I375" s="503"/>
      <c r="J375" s="504"/>
      <c r="K375" s="504"/>
      <c r="L375" s="504"/>
      <c r="M375" s="504"/>
      <c r="N375" s="505"/>
      <c r="O375" s="11">
        <f>SUM(J376:N376)-I376</f>
        <v>0</v>
      </c>
    </row>
    <row r="376" spans="1:14" s="11" customFormat="1" ht="16.5">
      <c r="A376" s="826">
        <v>368</v>
      </c>
      <c r="B376" s="473"/>
      <c r="C376" s="474"/>
      <c r="D376" s="475" t="s">
        <v>603</v>
      </c>
      <c r="E376" s="474"/>
      <c r="F376" s="476"/>
      <c r="G376" s="476"/>
      <c r="H376" s="477"/>
      <c r="I376" s="556">
        <f t="shared" si="4"/>
        <v>12</v>
      </c>
      <c r="J376" s="479"/>
      <c r="K376" s="479"/>
      <c r="L376" s="479"/>
      <c r="M376" s="479">
        <v>12</v>
      </c>
      <c r="N376" s="480"/>
    </row>
    <row r="377" spans="1:14" s="11" customFormat="1" ht="16.5">
      <c r="A377" s="826">
        <v>369</v>
      </c>
      <c r="B377" s="534"/>
      <c r="C377" s="516"/>
      <c r="D377" s="475" t="s">
        <v>1109</v>
      </c>
      <c r="E377" s="516"/>
      <c r="F377" s="818"/>
      <c r="G377" s="818"/>
      <c r="H377" s="819"/>
      <c r="I377" s="556">
        <f t="shared" si="4"/>
        <v>12</v>
      </c>
      <c r="J377" s="715"/>
      <c r="K377" s="715"/>
      <c r="L377" s="715"/>
      <c r="M377" s="715">
        <v>12</v>
      </c>
      <c r="N377" s="815"/>
    </row>
    <row r="378" spans="1:15" s="441" customFormat="1" ht="17.25">
      <c r="A378" s="826">
        <v>370</v>
      </c>
      <c r="B378" s="481"/>
      <c r="C378" s="482"/>
      <c r="D378" s="483" t="s">
        <v>604</v>
      </c>
      <c r="E378" s="482"/>
      <c r="F378" s="484"/>
      <c r="G378" s="484"/>
      <c r="H378" s="485"/>
      <c r="I378" s="564">
        <f t="shared" si="4"/>
        <v>0</v>
      </c>
      <c r="J378" s="491"/>
      <c r="K378" s="491"/>
      <c r="L378" s="491"/>
      <c r="M378" s="491"/>
      <c r="N378" s="492"/>
      <c r="O378" s="12"/>
    </row>
    <row r="379" spans="1:15" s="122" customFormat="1" ht="17.25">
      <c r="A379" s="826">
        <v>371</v>
      </c>
      <c r="B379" s="486"/>
      <c r="C379" s="487"/>
      <c r="D379" s="488" t="s">
        <v>1192</v>
      </c>
      <c r="E379" s="487"/>
      <c r="F379" s="489"/>
      <c r="G379" s="489"/>
      <c r="H379" s="490"/>
      <c r="I379" s="478">
        <f t="shared" si="4"/>
        <v>12</v>
      </c>
      <c r="J379" s="471">
        <f>SUM(J377:J378)</f>
        <v>0</v>
      </c>
      <c r="K379" s="471">
        <f>SUM(K377:K378)</f>
        <v>0</v>
      </c>
      <c r="L379" s="471">
        <f>SUM(L377:L378)</f>
        <v>0</v>
      </c>
      <c r="M379" s="471">
        <f>SUM(M377:M378)</f>
        <v>12</v>
      </c>
      <c r="N379" s="472">
        <f>SUM(N377:N378)</f>
        <v>0</v>
      </c>
      <c r="O379" s="123"/>
    </row>
    <row r="380" spans="1:15" s="3" customFormat="1" ht="19.5" customHeight="1">
      <c r="A380" s="826">
        <v>372</v>
      </c>
      <c r="B380" s="465"/>
      <c r="C380" s="466">
        <v>46</v>
      </c>
      <c r="D380" s="467" t="s">
        <v>118</v>
      </c>
      <c r="E380" s="466" t="s">
        <v>26</v>
      </c>
      <c r="F380" s="468">
        <v>773</v>
      </c>
      <c r="G380" s="468">
        <v>4800</v>
      </c>
      <c r="H380" s="469">
        <v>5497</v>
      </c>
      <c r="I380" s="478"/>
      <c r="J380" s="479"/>
      <c r="K380" s="479"/>
      <c r="L380" s="479"/>
      <c r="M380" s="479"/>
      <c r="N380" s="480"/>
      <c r="O380" s="3">
        <f>SUM(J381:N381)-I381</f>
        <v>0</v>
      </c>
    </row>
    <row r="381" spans="1:14" s="11" customFormat="1" ht="16.5">
      <c r="A381" s="826">
        <v>373</v>
      </c>
      <c r="B381" s="473"/>
      <c r="C381" s="474"/>
      <c r="D381" s="475" t="s">
        <v>603</v>
      </c>
      <c r="E381" s="474"/>
      <c r="F381" s="476"/>
      <c r="G381" s="476"/>
      <c r="H381" s="477"/>
      <c r="I381" s="556">
        <f t="shared" si="4"/>
        <v>4800</v>
      </c>
      <c r="J381" s="479"/>
      <c r="K381" s="479"/>
      <c r="L381" s="479"/>
      <c r="M381" s="479">
        <v>4800</v>
      </c>
      <c r="N381" s="480"/>
    </row>
    <row r="382" spans="1:14" s="11" customFormat="1" ht="16.5">
      <c r="A382" s="826">
        <v>374</v>
      </c>
      <c r="B382" s="534"/>
      <c r="C382" s="516"/>
      <c r="D382" s="475" t="s">
        <v>1109</v>
      </c>
      <c r="E382" s="516"/>
      <c r="F382" s="818"/>
      <c r="G382" s="818"/>
      <c r="H382" s="819"/>
      <c r="I382" s="556">
        <f t="shared" si="4"/>
        <v>4800</v>
      </c>
      <c r="J382" s="715"/>
      <c r="K382" s="715"/>
      <c r="L382" s="715"/>
      <c r="M382" s="715">
        <v>4800</v>
      </c>
      <c r="N382" s="815"/>
    </row>
    <row r="383" spans="1:15" s="441" customFormat="1" ht="17.25">
      <c r="A383" s="826">
        <v>375</v>
      </c>
      <c r="B383" s="481"/>
      <c r="C383" s="482"/>
      <c r="D383" s="483" t="s">
        <v>604</v>
      </c>
      <c r="E383" s="482"/>
      <c r="F383" s="484"/>
      <c r="G383" s="484"/>
      <c r="H383" s="485"/>
      <c r="I383" s="564">
        <f t="shared" si="4"/>
        <v>0</v>
      </c>
      <c r="J383" s="491"/>
      <c r="K383" s="491"/>
      <c r="L383" s="491"/>
      <c r="M383" s="491"/>
      <c r="N383" s="492"/>
      <c r="O383" s="12"/>
    </row>
    <row r="384" spans="1:15" s="122" customFormat="1" ht="17.25">
      <c r="A384" s="826">
        <v>376</v>
      </c>
      <c r="B384" s="486"/>
      <c r="C384" s="487"/>
      <c r="D384" s="488" t="s">
        <v>1192</v>
      </c>
      <c r="E384" s="487"/>
      <c r="F384" s="489"/>
      <c r="G384" s="489"/>
      <c r="H384" s="490"/>
      <c r="I384" s="478">
        <f t="shared" si="4"/>
        <v>4800</v>
      </c>
      <c r="J384" s="471">
        <f>SUM(J382:J383)</f>
        <v>0</v>
      </c>
      <c r="K384" s="471">
        <f>SUM(K382:K383)</f>
        <v>0</v>
      </c>
      <c r="L384" s="471">
        <f>SUM(L382:L383)</f>
        <v>0</v>
      </c>
      <c r="M384" s="471">
        <f>SUM(M382:M383)</f>
        <v>4800</v>
      </c>
      <c r="N384" s="472">
        <f>SUM(N382:N383)</f>
        <v>0</v>
      </c>
      <c r="O384" s="123"/>
    </row>
    <row r="385" spans="1:15" s="3" customFormat="1" ht="19.5" customHeight="1">
      <c r="A385" s="826">
        <v>377</v>
      </c>
      <c r="B385" s="465"/>
      <c r="C385" s="466">
        <v>47</v>
      </c>
      <c r="D385" s="467" t="s">
        <v>119</v>
      </c>
      <c r="E385" s="466" t="s">
        <v>26</v>
      </c>
      <c r="F385" s="468">
        <v>57444</v>
      </c>
      <c r="G385" s="468">
        <v>16332</v>
      </c>
      <c r="H385" s="469">
        <v>15512</v>
      </c>
      <c r="I385" s="478"/>
      <c r="J385" s="479"/>
      <c r="K385" s="479"/>
      <c r="L385" s="479"/>
      <c r="M385" s="479"/>
      <c r="N385" s="480"/>
      <c r="O385" s="3">
        <f>SUM(J386:N386)-I386</f>
        <v>0</v>
      </c>
    </row>
    <row r="386" spans="1:14" s="11" customFormat="1" ht="16.5">
      <c r="A386" s="826">
        <v>378</v>
      </c>
      <c r="B386" s="473"/>
      <c r="C386" s="474"/>
      <c r="D386" s="475" t="s">
        <v>603</v>
      </c>
      <c r="E386" s="474"/>
      <c r="F386" s="476"/>
      <c r="G386" s="476"/>
      <c r="H386" s="477"/>
      <c r="I386" s="556">
        <f t="shared" si="4"/>
        <v>16998</v>
      </c>
      <c r="J386" s="479">
        <v>14976</v>
      </c>
      <c r="K386" s="479">
        <v>2022</v>
      </c>
      <c r="L386" s="479"/>
      <c r="M386" s="479"/>
      <c r="N386" s="480"/>
    </row>
    <row r="387" spans="1:14" s="11" customFormat="1" ht="16.5">
      <c r="A387" s="826">
        <v>379</v>
      </c>
      <c r="B387" s="534"/>
      <c r="C387" s="516"/>
      <c r="D387" s="475" t="s">
        <v>1109</v>
      </c>
      <c r="E387" s="516"/>
      <c r="F387" s="818"/>
      <c r="G387" s="818"/>
      <c r="H387" s="819"/>
      <c r="I387" s="556">
        <f t="shared" si="4"/>
        <v>18477</v>
      </c>
      <c r="J387" s="715">
        <v>16279</v>
      </c>
      <c r="K387" s="715">
        <v>2198</v>
      </c>
      <c r="L387" s="715"/>
      <c r="M387" s="715"/>
      <c r="N387" s="815"/>
    </row>
    <row r="388" spans="1:15" s="441" customFormat="1" ht="17.25">
      <c r="A388" s="826">
        <v>380</v>
      </c>
      <c r="B388" s="481"/>
      <c r="C388" s="482"/>
      <c r="D388" s="483" t="s">
        <v>604</v>
      </c>
      <c r="E388" s="482"/>
      <c r="F388" s="484"/>
      <c r="G388" s="484"/>
      <c r="H388" s="485"/>
      <c r="I388" s="564">
        <f t="shared" si="4"/>
        <v>0</v>
      </c>
      <c r="J388" s="491"/>
      <c r="K388" s="491"/>
      <c r="L388" s="491"/>
      <c r="M388" s="491"/>
      <c r="N388" s="492"/>
      <c r="O388" s="12"/>
    </row>
    <row r="389" spans="1:15" s="122" customFormat="1" ht="17.25">
      <c r="A389" s="826">
        <v>381</v>
      </c>
      <c r="B389" s="486"/>
      <c r="C389" s="487"/>
      <c r="D389" s="488" t="s">
        <v>1192</v>
      </c>
      <c r="E389" s="487"/>
      <c r="F389" s="489"/>
      <c r="G389" s="489"/>
      <c r="H389" s="490"/>
      <c r="I389" s="478">
        <f t="shared" si="4"/>
        <v>18477</v>
      </c>
      <c r="J389" s="471">
        <f>SUM(J387:J388)</f>
        <v>16279</v>
      </c>
      <c r="K389" s="471">
        <f>SUM(K387:K388)</f>
        <v>2198</v>
      </c>
      <c r="L389" s="471">
        <f>SUM(L387:L388)</f>
        <v>0</v>
      </c>
      <c r="M389" s="471">
        <f>SUM(M387:M388)</f>
        <v>0</v>
      </c>
      <c r="N389" s="472">
        <f>SUM(N387:N388)</f>
        <v>0</v>
      </c>
      <c r="O389" s="123"/>
    </row>
    <row r="390" spans="1:15" s="3" customFormat="1" ht="19.5" customHeight="1">
      <c r="A390" s="826">
        <v>382</v>
      </c>
      <c r="B390" s="465"/>
      <c r="C390" s="466">
        <v>48</v>
      </c>
      <c r="D390" s="467" t="s">
        <v>392</v>
      </c>
      <c r="E390" s="466" t="s">
        <v>27</v>
      </c>
      <c r="F390" s="468"/>
      <c r="G390" s="468"/>
      <c r="H390" s="469">
        <v>928</v>
      </c>
      <c r="I390" s="478"/>
      <c r="J390" s="479"/>
      <c r="K390" s="479"/>
      <c r="L390" s="479"/>
      <c r="M390" s="479"/>
      <c r="N390" s="480"/>
      <c r="O390" s="3">
        <f>SUM(J391:N391)-I391</f>
        <v>0</v>
      </c>
    </row>
    <row r="391" spans="1:14" s="11" customFormat="1" ht="16.5">
      <c r="A391" s="826">
        <v>383</v>
      </c>
      <c r="B391" s="473"/>
      <c r="C391" s="474"/>
      <c r="D391" s="475" t="s">
        <v>603</v>
      </c>
      <c r="E391" s="474"/>
      <c r="F391" s="476"/>
      <c r="G391" s="476"/>
      <c r="H391" s="477"/>
      <c r="I391" s="556">
        <f t="shared" si="4"/>
        <v>1300</v>
      </c>
      <c r="J391" s="479">
        <v>1024</v>
      </c>
      <c r="K391" s="479">
        <v>276</v>
      </c>
      <c r="L391" s="479"/>
      <c r="M391" s="479"/>
      <c r="N391" s="480"/>
    </row>
    <row r="392" spans="1:14" s="11" customFormat="1" ht="16.5">
      <c r="A392" s="826">
        <v>384</v>
      </c>
      <c r="B392" s="534"/>
      <c r="C392" s="516"/>
      <c r="D392" s="475" t="s">
        <v>1109</v>
      </c>
      <c r="E392" s="516"/>
      <c r="F392" s="818"/>
      <c r="G392" s="818"/>
      <c r="H392" s="819"/>
      <c r="I392" s="556">
        <f t="shared" si="4"/>
        <v>1300</v>
      </c>
      <c r="J392" s="715">
        <v>1024</v>
      </c>
      <c r="K392" s="715">
        <v>276</v>
      </c>
      <c r="L392" s="715"/>
      <c r="M392" s="715"/>
      <c r="N392" s="815"/>
    </row>
    <row r="393" spans="1:15" s="441" customFormat="1" ht="17.25">
      <c r="A393" s="826">
        <v>385</v>
      </c>
      <c r="B393" s="481"/>
      <c r="C393" s="482"/>
      <c r="D393" s="483" t="s">
        <v>604</v>
      </c>
      <c r="E393" s="482"/>
      <c r="F393" s="484"/>
      <c r="G393" s="484"/>
      <c r="H393" s="485"/>
      <c r="I393" s="564">
        <f t="shared" si="4"/>
        <v>0</v>
      </c>
      <c r="J393" s="491"/>
      <c r="K393" s="491"/>
      <c r="L393" s="491"/>
      <c r="M393" s="491"/>
      <c r="N393" s="492"/>
      <c r="O393" s="12"/>
    </row>
    <row r="394" spans="1:15" s="122" customFormat="1" ht="17.25">
      <c r="A394" s="826">
        <v>386</v>
      </c>
      <c r="B394" s="486"/>
      <c r="C394" s="487"/>
      <c r="D394" s="488" t="s">
        <v>1192</v>
      </c>
      <c r="E394" s="487"/>
      <c r="F394" s="489"/>
      <c r="G394" s="489"/>
      <c r="H394" s="490"/>
      <c r="I394" s="478">
        <f t="shared" si="4"/>
        <v>1300</v>
      </c>
      <c r="J394" s="471">
        <f>SUM(J392:J393)</f>
        <v>1024</v>
      </c>
      <c r="K394" s="471">
        <f>SUM(K392:K393)</f>
        <v>276</v>
      </c>
      <c r="L394" s="471">
        <f>SUM(L392:L393)</f>
        <v>0</v>
      </c>
      <c r="M394" s="471">
        <f>SUM(M392:M393)</f>
        <v>0</v>
      </c>
      <c r="N394" s="472">
        <f>SUM(N392:N393)</f>
        <v>0</v>
      </c>
      <c r="O394" s="123"/>
    </row>
    <row r="395" spans="1:15" s="3" customFormat="1" ht="19.5" customHeight="1">
      <c r="A395" s="826">
        <v>387</v>
      </c>
      <c r="B395" s="465"/>
      <c r="C395" s="466">
        <v>49</v>
      </c>
      <c r="D395" s="467" t="s">
        <v>120</v>
      </c>
      <c r="E395" s="466" t="s">
        <v>27</v>
      </c>
      <c r="F395" s="468"/>
      <c r="G395" s="468">
        <v>5000</v>
      </c>
      <c r="H395" s="469">
        <v>2489</v>
      </c>
      <c r="I395" s="478"/>
      <c r="J395" s="479"/>
      <c r="K395" s="479"/>
      <c r="L395" s="479"/>
      <c r="M395" s="479"/>
      <c r="N395" s="480"/>
      <c r="O395" s="3">
        <f>SUM(J396:N396)-I396</f>
        <v>0</v>
      </c>
    </row>
    <row r="396" spans="1:14" s="11" customFormat="1" ht="16.5">
      <c r="A396" s="826">
        <v>388</v>
      </c>
      <c r="B396" s="473"/>
      <c r="C396" s="474"/>
      <c r="D396" s="475" t="s">
        <v>603</v>
      </c>
      <c r="E396" s="474"/>
      <c r="F396" s="476"/>
      <c r="G396" s="476"/>
      <c r="H396" s="477"/>
      <c r="I396" s="556">
        <f t="shared" si="4"/>
        <v>5120</v>
      </c>
      <c r="J396" s="479"/>
      <c r="K396" s="479"/>
      <c r="L396" s="479"/>
      <c r="M396" s="479">
        <v>5120</v>
      </c>
      <c r="N396" s="480"/>
    </row>
    <row r="397" spans="1:14" s="11" customFormat="1" ht="16.5">
      <c r="A397" s="826">
        <v>389</v>
      </c>
      <c r="B397" s="534"/>
      <c r="C397" s="516"/>
      <c r="D397" s="475" t="s">
        <v>1109</v>
      </c>
      <c r="E397" s="516"/>
      <c r="F397" s="818"/>
      <c r="G397" s="818"/>
      <c r="H397" s="819"/>
      <c r="I397" s="556">
        <f t="shared" si="4"/>
        <v>5120</v>
      </c>
      <c r="J397" s="715"/>
      <c r="K397" s="715"/>
      <c r="L397" s="715"/>
      <c r="M397" s="715">
        <v>5120</v>
      </c>
      <c r="N397" s="815"/>
    </row>
    <row r="398" spans="1:15" s="441" customFormat="1" ht="17.25">
      <c r="A398" s="826">
        <v>390</v>
      </c>
      <c r="B398" s="481"/>
      <c r="C398" s="482"/>
      <c r="D398" s="483" t="s">
        <v>604</v>
      </c>
      <c r="E398" s="482"/>
      <c r="F398" s="484"/>
      <c r="G398" s="484"/>
      <c r="H398" s="485"/>
      <c r="I398" s="564">
        <f t="shared" si="4"/>
        <v>0</v>
      </c>
      <c r="J398" s="491"/>
      <c r="K398" s="491"/>
      <c r="L398" s="491"/>
      <c r="M398" s="491"/>
      <c r="N398" s="492"/>
      <c r="O398" s="12"/>
    </row>
    <row r="399" spans="1:15" s="122" customFormat="1" ht="17.25">
      <c r="A399" s="826">
        <v>391</v>
      </c>
      <c r="B399" s="486"/>
      <c r="C399" s="487"/>
      <c r="D399" s="488" t="s">
        <v>1192</v>
      </c>
      <c r="E399" s="487"/>
      <c r="F399" s="489"/>
      <c r="G399" s="489"/>
      <c r="H399" s="490"/>
      <c r="I399" s="478">
        <f t="shared" si="4"/>
        <v>5120</v>
      </c>
      <c r="J399" s="471">
        <f>SUM(J397:J398)</f>
        <v>0</v>
      </c>
      <c r="K399" s="471">
        <f>SUM(K397:K398)</f>
        <v>0</v>
      </c>
      <c r="L399" s="471">
        <f>SUM(L397:L398)</f>
        <v>0</v>
      </c>
      <c r="M399" s="471">
        <f>SUM(M397:M398)</f>
        <v>5120</v>
      </c>
      <c r="N399" s="472">
        <f>SUM(N397:N398)</f>
        <v>0</v>
      </c>
      <c r="O399" s="123"/>
    </row>
    <row r="400" spans="1:15" s="3" customFormat="1" ht="19.5" customHeight="1">
      <c r="A400" s="826">
        <v>392</v>
      </c>
      <c r="B400" s="465"/>
      <c r="C400" s="466">
        <v>50</v>
      </c>
      <c r="D400" s="467" t="s">
        <v>121</v>
      </c>
      <c r="E400" s="466" t="s">
        <v>27</v>
      </c>
      <c r="F400" s="468"/>
      <c r="G400" s="468">
        <v>500</v>
      </c>
      <c r="H400" s="469"/>
      <c r="I400" s="478"/>
      <c r="J400" s="479"/>
      <c r="K400" s="479"/>
      <c r="L400" s="479"/>
      <c r="M400" s="479"/>
      <c r="N400" s="480"/>
      <c r="O400" s="3">
        <f>SUM(J401:N401)-I401</f>
        <v>0</v>
      </c>
    </row>
    <row r="401" spans="1:14" s="11" customFormat="1" ht="16.5">
      <c r="A401" s="826">
        <v>393</v>
      </c>
      <c r="B401" s="473"/>
      <c r="C401" s="474"/>
      <c r="D401" s="475" t="s">
        <v>603</v>
      </c>
      <c r="E401" s="474"/>
      <c r="F401" s="476"/>
      <c r="G401" s="476"/>
      <c r="H401" s="477"/>
      <c r="I401" s="556">
        <f t="shared" si="4"/>
        <v>200</v>
      </c>
      <c r="J401" s="479"/>
      <c r="K401" s="479"/>
      <c r="L401" s="479"/>
      <c r="M401" s="479">
        <v>200</v>
      </c>
      <c r="N401" s="480"/>
    </row>
    <row r="402" spans="1:14" s="11" customFormat="1" ht="16.5">
      <c r="A402" s="826">
        <v>394</v>
      </c>
      <c r="B402" s="534"/>
      <c r="C402" s="516"/>
      <c r="D402" s="475" t="s">
        <v>1109</v>
      </c>
      <c r="E402" s="516"/>
      <c r="F402" s="818"/>
      <c r="G402" s="818"/>
      <c r="H402" s="819"/>
      <c r="I402" s="556">
        <f t="shared" si="4"/>
        <v>200</v>
      </c>
      <c r="J402" s="715"/>
      <c r="K402" s="715"/>
      <c r="L402" s="715"/>
      <c r="M402" s="715">
        <v>200</v>
      </c>
      <c r="N402" s="815"/>
    </row>
    <row r="403" spans="1:15" s="441" customFormat="1" ht="17.25">
      <c r="A403" s="826">
        <v>395</v>
      </c>
      <c r="B403" s="481"/>
      <c r="C403" s="482"/>
      <c r="D403" s="483" t="s">
        <v>604</v>
      </c>
      <c r="E403" s="482"/>
      <c r="F403" s="484"/>
      <c r="G403" s="484"/>
      <c r="H403" s="485"/>
      <c r="I403" s="564">
        <f t="shared" si="4"/>
        <v>0</v>
      </c>
      <c r="J403" s="491"/>
      <c r="K403" s="491"/>
      <c r="L403" s="491"/>
      <c r="M403" s="491"/>
      <c r="N403" s="492"/>
      <c r="O403" s="12"/>
    </row>
    <row r="404" spans="1:15" s="122" customFormat="1" ht="17.25">
      <c r="A404" s="826">
        <v>396</v>
      </c>
      <c r="B404" s="486"/>
      <c r="C404" s="487"/>
      <c r="D404" s="488" t="s">
        <v>1192</v>
      </c>
      <c r="E404" s="487"/>
      <c r="F404" s="489"/>
      <c r="G404" s="489"/>
      <c r="H404" s="490"/>
      <c r="I404" s="478">
        <f t="shared" si="4"/>
        <v>200</v>
      </c>
      <c r="J404" s="471">
        <f>SUM(J402:J403)</f>
        <v>0</v>
      </c>
      <c r="K404" s="471">
        <f>SUM(K402:K403)</f>
        <v>0</v>
      </c>
      <c r="L404" s="471">
        <f>SUM(L402:L403)</f>
        <v>0</v>
      </c>
      <c r="M404" s="471">
        <f>SUM(M402:M403)</f>
        <v>200</v>
      </c>
      <c r="N404" s="472">
        <f>SUM(N402:N403)</f>
        <v>0</v>
      </c>
      <c r="O404" s="123"/>
    </row>
    <row r="405" spans="1:15" s="3" customFormat="1" ht="19.5" customHeight="1">
      <c r="A405" s="826">
        <v>397</v>
      </c>
      <c r="B405" s="465"/>
      <c r="C405" s="466">
        <v>51</v>
      </c>
      <c r="D405" s="467" t="s">
        <v>122</v>
      </c>
      <c r="E405" s="466" t="s">
        <v>26</v>
      </c>
      <c r="F405" s="468"/>
      <c r="G405" s="468">
        <v>18660</v>
      </c>
      <c r="H405" s="469">
        <v>8914</v>
      </c>
      <c r="I405" s="478"/>
      <c r="J405" s="479"/>
      <c r="K405" s="479"/>
      <c r="L405" s="479"/>
      <c r="M405" s="479"/>
      <c r="N405" s="480"/>
      <c r="O405" s="3">
        <f>SUM(J406:N406)-I406</f>
        <v>0</v>
      </c>
    </row>
    <row r="406" spans="1:14" s="11" customFormat="1" ht="16.5">
      <c r="A406" s="826">
        <v>398</v>
      </c>
      <c r="B406" s="473"/>
      <c r="C406" s="474"/>
      <c r="D406" s="475" t="s">
        <v>603</v>
      </c>
      <c r="E406" s="474"/>
      <c r="F406" s="476"/>
      <c r="G406" s="476"/>
      <c r="H406" s="477"/>
      <c r="I406" s="556">
        <f t="shared" si="4"/>
        <v>14000</v>
      </c>
      <c r="J406" s="479"/>
      <c r="K406" s="479"/>
      <c r="L406" s="479"/>
      <c r="M406" s="479">
        <v>14000</v>
      </c>
      <c r="N406" s="480"/>
    </row>
    <row r="407" spans="1:14" s="11" customFormat="1" ht="16.5">
      <c r="A407" s="826">
        <v>399</v>
      </c>
      <c r="B407" s="534"/>
      <c r="C407" s="516"/>
      <c r="D407" s="475" t="s">
        <v>1109</v>
      </c>
      <c r="E407" s="516"/>
      <c r="F407" s="818"/>
      <c r="G407" s="818"/>
      <c r="H407" s="819"/>
      <c r="I407" s="556">
        <f t="shared" si="4"/>
        <v>14000</v>
      </c>
      <c r="J407" s="715"/>
      <c r="K407" s="715"/>
      <c r="L407" s="715"/>
      <c r="M407" s="715">
        <v>14000</v>
      </c>
      <c r="N407" s="815"/>
    </row>
    <row r="408" spans="1:15" s="441" customFormat="1" ht="17.25">
      <c r="A408" s="826">
        <v>400</v>
      </c>
      <c r="B408" s="481"/>
      <c r="C408" s="482"/>
      <c r="D408" s="483" t="s">
        <v>604</v>
      </c>
      <c r="E408" s="482"/>
      <c r="F408" s="484"/>
      <c r="G408" s="484"/>
      <c r="H408" s="485"/>
      <c r="I408" s="564">
        <f t="shared" si="4"/>
        <v>0</v>
      </c>
      <c r="J408" s="491"/>
      <c r="K408" s="491"/>
      <c r="L408" s="491"/>
      <c r="M408" s="491"/>
      <c r="N408" s="492"/>
      <c r="O408" s="12"/>
    </row>
    <row r="409" spans="1:15" s="122" customFormat="1" ht="17.25">
      <c r="A409" s="826">
        <v>401</v>
      </c>
      <c r="B409" s="486"/>
      <c r="C409" s="487"/>
      <c r="D409" s="488" t="s">
        <v>1192</v>
      </c>
      <c r="E409" s="487"/>
      <c r="F409" s="489"/>
      <c r="G409" s="489"/>
      <c r="H409" s="490"/>
      <c r="I409" s="478">
        <f t="shared" si="4"/>
        <v>14000</v>
      </c>
      <c r="J409" s="471">
        <f>SUM(J407:J408)</f>
        <v>0</v>
      </c>
      <c r="K409" s="471">
        <f>SUM(K407:K408)</f>
        <v>0</v>
      </c>
      <c r="L409" s="471">
        <f>SUM(L407:L408)</f>
        <v>0</v>
      </c>
      <c r="M409" s="471">
        <f>SUM(M407:M408)</f>
        <v>14000</v>
      </c>
      <c r="N409" s="472">
        <f>SUM(N407:N408)</f>
        <v>0</v>
      </c>
      <c r="O409" s="123"/>
    </row>
    <row r="410" spans="1:14" s="3" customFormat="1" ht="19.5" customHeight="1">
      <c r="A410" s="826">
        <v>402</v>
      </c>
      <c r="B410" s="465"/>
      <c r="C410" s="466">
        <v>52</v>
      </c>
      <c r="D410" s="467" t="s">
        <v>494</v>
      </c>
      <c r="E410" s="466" t="s">
        <v>26</v>
      </c>
      <c r="F410" s="468"/>
      <c r="G410" s="468"/>
      <c r="H410" s="469"/>
      <c r="I410" s="478"/>
      <c r="J410" s="479"/>
      <c r="K410" s="479"/>
      <c r="L410" s="479"/>
      <c r="M410" s="479"/>
      <c r="N410" s="480"/>
    </row>
    <row r="411" spans="1:14" s="11" customFormat="1" ht="16.5">
      <c r="A411" s="826">
        <v>403</v>
      </c>
      <c r="B411" s="473"/>
      <c r="C411" s="474"/>
      <c r="D411" s="475" t="s">
        <v>603</v>
      </c>
      <c r="E411" s="474"/>
      <c r="F411" s="476"/>
      <c r="G411" s="476"/>
      <c r="H411" s="477"/>
      <c r="I411" s="556">
        <f t="shared" si="4"/>
        <v>4500</v>
      </c>
      <c r="J411" s="479"/>
      <c r="K411" s="479"/>
      <c r="L411" s="479">
        <v>4500</v>
      </c>
      <c r="M411" s="479"/>
      <c r="N411" s="480"/>
    </row>
    <row r="412" spans="1:14" s="11" customFormat="1" ht="16.5">
      <c r="A412" s="826">
        <v>404</v>
      </c>
      <c r="B412" s="534"/>
      <c r="C412" s="516"/>
      <c r="D412" s="475" t="s">
        <v>1109</v>
      </c>
      <c r="E412" s="516"/>
      <c r="F412" s="818"/>
      <c r="G412" s="818"/>
      <c r="H412" s="819"/>
      <c r="I412" s="556">
        <f t="shared" si="4"/>
        <v>4500</v>
      </c>
      <c r="J412" s="715"/>
      <c r="K412" s="715"/>
      <c r="L412" s="715">
        <v>4500</v>
      </c>
      <c r="M412" s="715"/>
      <c r="N412" s="815"/>
    </row>
    <row r="413" spans="1:15" s="441" customFormat="1" ht="17.25">
      <c r="A413" s="826">
        <v>405</v>
      </c>
      <c r="B413" s="481"/>
      <c r="C413" s="482"/>
      <c r="D413" s="483" t="s">
        <v>604</v>
      </c>
      <c r="E413" s="482"/>
      <c r="F413" s="484"/>
      <c r="G413" s="484"/>
      <c r="H413" s="485"/>
      <c r="I413" s="564">
        <f t="shared" si="4"/>
        <v>0</v>
      </c>
      <c r="J413" s="491"/>
      <c r="K413" s="491"/>
      <c r="L413" s="491"/>
      <c r="M413" s="491"/>
      <c r="N413" s="492"/>
      <c r="O413" s="12"/>
    </row>
    <row r="414" spans="1:15" s="122" customFormat="1" ht="17.25">
      <c r="A414" s="826">
        <v>406</v>
      </c>
      <c r="B414" s="486"/>
      <c r="C414" s="487"/>
      <c r="D414" s="488" t="s">
        <v>1192</v>
      </c>
      <c r="E414" s="487"/>
      <c r="F414" s="489"/>
      <c r="G414" s="489"/>
      <c r="H414" s="490"/>
      <c r="I414" s="478">
        <f t="shared" si="4"/>
        <v>4500</v>
      </c>
      <c r="J414" s="471">
        <f>SUM(J412:J413)</f>
        <v>0</v>
      </c>
      <c r="K414" s="471">
        <f>SUM(K412:K413)</f>
        <v>0</v>
      </c>
      <c r="L414" s="471">
        <f>SUM(L412:L413)</f>
        <v>4500</v>
      </c>
      <c r="M414" s="471">
        <f>SUM(M412:M413)</f>
        <v>0</v>
      </c>
      <c r="N414" s="472">
        <f>SUM(N412:N413)</f>
        <v>0</v>
      </c>
      <c r="O414" s="123"/>
    </row>
    <row r="415" spans="1:15" s="3" customFormat="1" ht="19.5" customHeight="1">
      <c r="A415" s="826">
        <v>407</v>
      </c>
      <c r="B415" s="465"/>
      <c r="C415" s="466">
        <v>53</v>
      </c>
      <c r="D415" s="467" t="s">
        <v>568</v>
      </c>
      <c r="E415" s="466" t="s">
        <v>26</v>
      </c>
      <c r="F415" s="468">
        <v>11000</v>
      </c>
      <c r="G415" s="468">
        <v>11500</v>
      </c>
      <c r="H415" s="469">
        <v>11500</v>
      </c>
      <c r="I415" s="478"/>
      <c r="J415" s="479"/>
      <c r="K415" s="479"/>
      <c r="L415" s="479"/>
      <c r="M415" s="479"/>
      <c r="N415" s="480"/>
      <c r="O415" s="3">
        <f>SUM(J416:N416)-I416</f>
        <v>0</v>
      </c>
    </row>
    <row r="416" spans="1:14" s="11" customFormat="1" ht="16.5">
      <c r="A416" s="826">
        <v>408</v>
      </c>
      <c r="B416" s="473"/>
      <c r="C416" s="474"/>
      <c r="D416" s="475" t="s">
        <v>603</v>
      </c>
      <c r="E416" s="474"/>
      <c r="F416" s="476"/>
      <c r="G416" s="476"/>
      <c r="H416" s="477"/>
      <c r="I416" s="556">
        <f t="shared" si="4"/>
        <v>11500</v>
      </c>
      <c r="J416" s="479"/>
      <c r="K416" s="479"/>
      <c r="L416" s="479"/>
      <c r="M416" s="479"/>
      <c r="N416" s="480">
        <v>11500</v>
      </c>
    </row>
    <row r="417" spans="1:14" s="11" customFormat="1" ht="16.5">
      <c r="A417" s="826">
        <v>409</v>
      </c>
      <c r="B417" s="534"/>
      <c r="C417" s="516"/>
      <c r="D417" s="475" t="s">
        <v>1109</v>
      </c>
      <c r="E417" s="516"/>
      <c r="F417" s="818"/>
      <c r="G417" s="818"/>
      <c r="H417" s="819"/>
      <c r="I417" s="556">
        <f t="shared" si="4"/>
        <v>11500</v>
      </c>
      <c r="J417" s="715"/>
      <c r="K417" s="715"/>
      <c r="L417" s="715"/>
      <c r="M417" s="715"/>
      <c r="N417" s="815">
        <v>11500</v>
      </c>
    </row>
    <row r="418" spans="1:15" s="441" customFormat="1" ht="17.25">
      <c r="A418" s="826">
        <v>410</v>
      </c>
      <c r="B418" s="481"/>
      <c r="C418" s="482"/>
      <c r="D418" s="483" t="s">
        <v>604</v>
      </c>
      <c r="E418" s="482"/>
      <c r="F418" s="484"/>
      <c r="G418" s="484"/>
      <c r="H418" s="485"/>
      <c r="I418" s="564">
        <f t="shared" si="4"/>
        <v>0</v>
      </c>
      <c r="J418" s="491"/>
      <c r="K418" s="491"/>
      <c r="L418" s="491"/>
      <c r="M418" s="491"/>
      <c r="N418" s="492"/>
      <c r="O418" s="12"/>
    </row>
    <row r="419" spans="1:15" s="122" customFormat="1" ht="17.25">
      <c r="A419" s="826">
        <v>411</v>
      </c>
      <c r="B419" s="486"/>
      <c r="C419" s="487"/>
      <c r="D419" s="488" t="s">
        <v>1192</v>
      </c>
      <c r="E419" s="487"/>
      <c r="F419" s="489"/>
      <c r="G419" s="489"/>
      <c r="H419" s="490"/>
      <c r="I419" s="478">
        <f t="shared" si="4"/>
        <v>11500</v>
      </c>
      <c r="J419" s="471">
        <f>SUM(J417:J418)</f>
        <v>0</v>
      </c>
      <c r="K419" s="471">
        <f>SUM(K417:K418)</f>
        <v>0</v>
      </c>
      <c r="L419" s="471">
        <f>SUM(L417:L418)</f>
        <v>0</v>
      </c>
      <c r="M419" s="471">
        <f>SUM(M417:M418)</f>
        <v>0</v>
      </c>
      <c r="N419" s="472">
        <f>SUM(N417:N418)</f>
        <v>11500</v>
      </c>
      <c r="O419" s="123"/>
    </row>
    <row r="420" spans="1:15" s="3" customFormat="1" ht="21" customHeight="1">
      <c r="A420" s="826">
        <v>412</v>
      </c>
      <c r="B420" s="465"/>
      <c r="C420" s="466">
        <v>54</v>
      </c>
      <c r="D420" s="467" t="s">
        <v>123</v>
      </c>
      <c r="E420" s="466" t="s">
        <v>26</v>
      </c>
      <c r="F420" s="468">
        <v>60000</v>
      </c>
      <c r="G420" s="468">
        <v>60000</v>
      </c>
      <c r="H420" s="469">
        <v>60000</v>
      </c>
      <c r="I420" s="478"/>
      <c r="J420" s="479"/>
      <c r="K420" s="479"/>
      <c r="L420" s="479"/>
      <c r="M420" s="479"/>
      <c r="N420" s="480"/>
      <c r="O420" s="3">
        <f>SUM(J421:N421)-I421</f>
        <v>0</v>
      </c>
    </row>
    <row r="421" spans="1:14" s="11" customFormat="1" ht="16.5">
      <c r="A421" s="826">
        <v>413</v>
      </c>
      <c r="B421" s="473"/>
      <c r="C421" s="474"/>
      <c r="D421" s="475" t="s">
        <v>603</v>
      </c>
      <c r="E421" s="474"/>
      <c r="F421" s="476"/>
      <c r="G421" s="476"/>
      <c r="H421" s="477"/>
      <c r="I421" s="556">
        <f t="shared" si="4"/>
        <v>60000</v>
      </c>
      <c r="J421" s="479"/>
      <c r="K421" s="479"/>
      <c r="L421" s="479"/>
      <c r="M421" s="479"/>
      <c r="N421" s="480">
        <v>60000</v>
      </c>
    </row>
    <row r="422" spans="1:14" s="11" customFormat="1" ht="16.5">
      <c r="A422" s="826">
        <v>414</v>
      </c>
      <c r="B422" s="534"/>
      <c r="C422" s="516"/>
      <c r="D422" s="475" t="s">
        <v>1109</v>
      </c>
      <c r="E422" s="516"/>
      <c r="F422" s="818"/>
      <c r="G422" s="818"/>
      <c r="H422" s="819"/>
      <c r="I422" s="556">
        <f t="shared" si="4"/>
        <v>60000</v>
      </c>
      <c r="J422" s="715"/>
      <c r="K422" s="715"/>
      <c r="L422" s="715"/>
      <c r="M422" s="715"/>
      <c r="N422" s="815">
        <v>60000</v>
      </c>
    </row>
    <row r="423" spans="1:15" s="441" customFormat="1" ht="17.25">
      <c r="A423" s="826">
        <v>415</v>
      </c>
      <c r="B423" s="481"/>
      <c r="C423" s="482"/>
      <c r="D423" s="483" t="s">
        <v>604</v>
      </c>
      <c r="E423" s="482"/>
      <c r="F423" s="484"/>
      <c r="G423" s="484"/>
      <c r="H423" s="485"/>
      <c r="I423" s="564">
        <f t="shared" si="4"/>
        <v>0</v>
      </c>
      <c r="J423" s="491"/>
      <c r="K423" s="491"/>
      <c r="L423" s="491"/>
      <c r="M423" s="491"/>
      <c r="N423" s="492"/>
      <c r="O423" s="12"/>
    </row>
    <row r="424" spans="1:15" s="122" customFormat="1" ht="17.25">
      <c r="A424" s="826">
        <v>416</v>
      </c>
      <c r="B424" s="486"/>
      <c r="C424" s="487"/>
      <c r="D424" s="488" t="s">
        <v>1192</v>
      </c>
      <c r="E424" s="487"/>
      <c r="F424" s="489"/>
      <c r="G424" s="489"/>
      <c r="H424" s="490"/>
      <c r="I424" s="478">
        <f t="shared" si="4"/>
        <v>60000</v>
      </c>
      <c r="J424" s="471">
        <f>SUM(J422:J423)</f>
        <v>0</v>
      </c>
      <c r="K424" s="471">
        <f>SUM(K422:K423)</f>
        <v>0</v>
      </c>
      <c r="L424" s="471">
        <f>SUM(L422:L423)</f>
        <v>0</v>
      </c>
      <c r="M424" s="471">
        <f>SUM(M422:M423)</f>
        <v>0</v>
      </c>
      <c r="N424" s="472">
        <f>SUM(N422:N423)</f>
        <v>60000</v>
      </c>
      <c r="O424" s="123"/>
    </row>
    <row r="425" spans="1:15" s="3" customFormat="1" ht="21" customHeight="1">
      <c r="A425" s="826">
        <v>417</v>
      </c>
      <c r="B425" s="465"/>
      <c r="C425" s="466">
        <v>55</v>
      </c>
      <c r="D425" s="467" t="s">
        <v>124</v>
      </c>
      <c r="E425" s="466" t="s">
        <v>26</v>
      </c>
      <c r="F425" s="468">
        <v>294413</v>
      </c>
      <c r="G425" s="468">
        <v>275966</v>
      </c>
      <c r="H425" s="469">
        <v>318047</v>
      </c>
      <c r="I425" s="478"/>
      <c r="J425" s="479"/>
      <c r="K425" s="479"/>
      <c r="L425" s="479"/>
      <c r="M425" s="479"/>
      <c r="N425" s="480"/>
      <c r="O425" s="3">
        <f>SUM(J426:N426)-I426</f>
        <v>0</v>
      </c>
    </row>
    <row r="426" spans="1:14" s="11" customFormat="1" ht="16.5">
      <c r="A426" s="826">
        <v>418</v>
      </c>
      <c r="B426" s="473"/>
      <c r="C426" s="474"/>
      <c r="D426" s="475" t="s">
        <v>603</v>
      </c>
      <c r="E426" s="474"/>
      <c r="F426" s="476"/>
      <c r="G426" s="476"/>
      <c r="H426" s="477"/>
      <c r="I426" s="556">
        <f t="shared" si="4"/>
        <v>286200</v>
      </c>
      <c r="J426" s="479"/>
      <c r="K426" s="479"/>
      <c r="L426" s="479"/>
      <c r="M426" s="479"/>
      <c r="N426" s="480">
        <v>286200</v>
      </c>
    </row>
    <row r="427" spans="1:14" s="11" customFormat="1" ht="16.5">
      <c r="A427" s="826">
        <v>419</v>
      </c>
      <c r="B427" s="534"/>
      <c r="C427" s="516"/>
      <c r="D427" s="475" t="s">
        <v>1109</v>
      </c>
      <c r="E427" s="516"/>
      <c r="F427" s="818"/>
      <c r="G427" s="818"/>
      <c r="H427" s="819"/>
      <c r="I427" s="556">
        <f t="shared" si="4"/>
        <v>325485</v>
      </c>
      <c r="J427" s="715"/>
      <c r="K427" s="715"/>
      <c r="L427" s="715"/>
      <c r="M427" s="715"/>
      <c r="N427" s="815">
        <v>325485</v>
      </c>
    </row>
    <row r="428" spans="1:15" s="441" customFormat="1" ht="17.25">
      <c r="A428" s="826">
        <v>420</v>
      </c>
      <c r="B428" s="481"/>
      <c r="C428" s="482"/>
      <c r="D428" s="483" t="s">
        <v>1200</v>
      </c>
      <c r="E428" s="482"/>
      <c r="F428" s="484"/>
      <c r="G428" s="484"/>
      <c r="H428" s="485"/>
      <c r="I428" s="564">
        <f t="shared" si="4"/>
        <v>488</v>
      </c>
      <c r="J428" s="491"/>
      <c r="K428" s="491"/>
      <c r="L428" s="491"/>
      <c r="M428" s="491"/>
      <c r="N428" s="492">
        <v>488</v>
      </c>
      <c r="O428" s="12"/>
    </row>
    <row r="429" spans="1:15" s="441" customFormat="1" ht="17.25">
      <c r="A429" s="826">
        <v>421</v>
      </c>
      <c r="B429" s="481"/>
      <c r="C429" s="482"/>
      <c r="D429" s="483" t="s">
        <v>1202</v>
      </c>
      <c r="E429" s="482"/>
      <c r="F429" s="484"/>
      <c r="G429" s="484"/>
      <c r="H429" s="485"/>
      <c r="I429" s="564">
        <f t="shared" si="4"/>
        <v>1748</v>
      </c>
      <c r="J429" s="491"/>
      <c r="K429" s="491"/>
      <c r="L429" s="491"/>
      <c r="M429" s="491"/>
      <c r="N429" s="492">
        <v>1748</v>
      </c>
      <c r="O429" s="12"/>
    </row>
    <row r="430" spans="1:15" s="122" customFormat="1" ht="17.25">
      <c r="A430" s="826">
        <v>422</v>
      </c>
      <c r="B430" s="486"/>
      <c r="C430" s="487"/>
      <c r="D430" s="488" t="s">
        <v>1192</v>
      </c>
      <c r="E430" s="487"/>
      <c r="F430" s="489"/>
      <c r="G430" s="489"/>
      <c r="H430" s="490"/>
      <c r="I430" s="478">
        <f t="shared" si="4"/>
        <v>327721</v>
      </c>
      <c r="J430" s="471">
        <f>SUM(J427:J429)</f>
        <v>0</v>
      </c>
      <c r="K430" s="471">
        <f>SUM(K427:K429)</f>
        <v>0</v>
      </c>
      <c r="L430" s="471">
        <f>SUM(L427:L429)</f>
        <v>0</v>
      </c>
      <c r="M430" s="471">
        <f>SUM(M427:M429)</f>
        <v>0</v>
      </c>
      <c r="N430" s="472">
        <f>SUM(N427:N429)</f>
        <v>327721</v>
      </c>
      <c r="O430" s="123"/>
    </row>
    <row r="431" spans="1:15" s="3" customFormat="1" ht="21" customHeight="1">
      <c r="A431" s="826">
        <v>423</v>
      </c>
      <c r="B431" s="465"/>
      <c r="C431" s="466">
        <v>56</v>
      </c>
      <c r="D431" s="467" t="s">
        <v>125</v>
      </c>
      <c r="E431" s="466" t="s">
        <v>26</v>
      </c>
      <c r="F431" s="468">
        <v>139612</v>
      </c>
      <c r="G431" s="468">
        <v>134866</v>
      </c>
      <c r="H431" s="469">
        <v>145642</v>
      </c>
      <c r="I431" s="478"/>
      <c r="J431" s="479"/>
      <c r="K431" s="479"/>
      <c r="L431" s="479"/>
      <c r="M431" s="479"/>
      <c r="N431" s="480"/>
      <c r="O431" s="3">
        <f>SUM(J432:N432)-I432</f>
        <v>0</v>
      </c>
    </row>
    <row r="432" spans="1:14" s="11" customFormat="1" ht="16.5">
      <c r="A432" s="826">
        <v>424</v>
      </c>
      <c r="B432" s="473"/>
      <c r="C432" s="474"/>
      <c r="D432" s="475" t="s">
        <v>603</v>
      </c>
      <c r="E432" s="474"/>
      <c r="F432" s="476"/>
      <c r="G432" s="476"/>
      <c r="H432" s="477"/>
      <c r="I432" s="556">
        <f t="shared" si="4"/>
        <v>142000</v>
      </c>
      <c r="J432" s="479"/>
      <c r="K432" s="479"/>
      <c r="L432" s="479"/>
      <c r="M432" s="479"/>
      <c r="N432" s="480">
        <v>142000</v>
      </c>
    </row>
    <row r="433" spans="1:14" s="11" customFormat="1" ht="16.5">
      <c r="A433" s="826">
        <v>425</v>
      </c>
      <c r="B433" s="534"/>
      <c r="C433" s="516"/>
      <c r="D433" s="475" t="s">
        <v>1109</v>
      </c>
      <c r="E433" s="516"/>
      <c r="F433" s="818"/>
      <c r="G433" s="818"/>
      <c r="H433" s="819"/>
      <c r="I433" s="556">
        <f t="shared" si="4"/>
        <v>164131</v>
      </c>
      <c r="J433" s="715"/>
      <c r="K433" s="715"/>
      <c r="L433" s="715"/>
      <c r="M433" s="715"/>
      <c r="N433" s="815">
        <v>164131</v>
      </c>
    </row>
    <row r="434" spans="1:15" s="441" customFormat="1" ht="17.25">
      <c r="A434" s="826">
        <v>426</v>
      </c>
      <c r="B434" s="481"/>
      <c r="C434" s="482"/>
      <c r="D434" s="483" t="s">
        <v>1200</v>
      </c>
      <c r="E434" s="482"/>
      <c r="F434" s="484"/>
      <c r="G434" s="484"/>
      <c r="H434" s="485"/>
      <c r="I434" s="564">
        <f t="shared" si="4"/>
        <v>449</v>
      </c>
      <c r="J434" s="491"/>
      <c r="K434" s="491"/>
      <c r="L434" s="491"/>
      <c r="M434" s="491"/>
      <c r="N434" s="492">
        <v>449</v>
      </c>
      <c r="O434" s="12"/>
    </row>
    <row r="435" spans="1:15" s="441" customFormat="1" ht="17.25">
      <c r="A435" s="826">
        <v>427</v>
      </c>
      <c r="B435" s="481"/>
      <c r="C435" s="482"/>
      <c r="D435" s="483" t="s">
        <v>1199</v>
      </c>
      <c r="E435" s="482"/>
      <c r="F435" s="484"/>
      <c r="G435" s="484"/>
      <c r="H435" s="485"/>
      <c r="I435" s="564">
        <f t="shared" si="4"/>
        <v>1622</v>
      </c>
      <c r="J435" s="491"/>
      <c r="K435" s="491"/>
      <c r="L435" s="491"/>
      <c r="M435" s="491"/>
      <c r="N435" s="492">
        <v>1622</v>
      </c>
      <c r="O435" s="12"/>
    </row>
    <row r="436" spans="1:15" s="122" customFormat="1" ht="17.25">
      <c r="A436" s="826">
        <v>428</v>
      </c>
      <c r="B436" s="486"/>
      <c r="C436" s="487"/>
      <c r="D436" s="488" t="s">
        <v>1192</v>
      </c>
      <c r="E436" s="487"/>
      <c r="F436" s="489"/>
      <c r="G436" s="489"/>
      <c r="H436" s="490"/>
      <c r="I436" s="478">
        <f t="shared" si="4"/>
        <v>166202</v>
      </c>
      <c r="J436" s="471">
        <f>SUM(J433:J435)</f>
        <v>0</v>
      </c>
      <c r="K436" s="471">
        <f>SUM(K433:K435)</f>
        <v>0</v>
      </c>
      <c r="L436" s="471">
        <f>SUM(L433:L435)</f>
        <v>0</v>
      </c>
      <c r="M436" s="471">
        <f>SUM(M433:M435)</f>
        <v>0</v>
      </c>
      <c r="N436" s="472">
        <f>SUM(N433:N435)</f>
        <v>166202</v>
      </c>
      <c r="O436" s="123"/>
    </row>
    <row r="437" spans="1:15" s="3" customFormat="1" ht="21" customHeight="1">
      <c r="A437" s="826">
        <v>429</v>
      </c>
      <c r="B437" s="465"/>
      <c r="C437" s="466">
        <v>57</v>
      </c>
      <c r="D437" s="467" t="s">
        <v>1063</v>
      </c>
      <c r="E437" s="466" t="s">
        <v>26</v>
      </c>
      <c r="F437" s="468">
        <v>17125</v>
      </c>
      <c r="G437" s="468">
        <v>29800</v>
      </c>
      <c r="H437" s="469">
        <v>26911</v>
      </c>
      <c r="I437" s="478"/>
      <c r="J437" s="479"/>
      <c r="K437" s="479"/>
      <c r="L437" s="479"/>
      <c r="M437" s="479"/>
      <c r="N437" s="480"/>
      <c r="O437" s="3">
        <f>SUM(J438:N438)-I438</f>
        <v>0</v>
      </c>
    </row>
    <row r="438" spans="1:14" s="11" customFormat="1" ht="16.5">
      <c r="A438" s="826">
        <v>430</v>
      </c>
      <c r="B438" s="473"/>
      <c r="C438" s="474"/>
      <c r="D438" s="475" t="s">
        <v>603</v>
      </c>
      <c r="E438" s="474"/>
      <c r="F438" s="476"/>
      <c r="G438" s="476"/>
      <c r="H438" s="477"/>
      <c r="I438" s="556">
        <f t="shared" si="4"/>
        <v>30300</v>
      </c>
      <c r="J438" s="479"/>
      <c r="K438" s="479"/>
      <c r="L438" s="479">
        <v>30300</v>
      </c>
      <c r="M438" s="479"/>
      <c r="N438" s="480"/>
    </row>
    <row r="439" spans="1:14" s="11" customFormat="1" ht="16.5">
      <c r="A439" s="826">
        <v>431</v>
      </c>
      <c r="B439" s="534"/>
      <c r="C439" s="516"/>
      <c r="D439" s="475" t="s">
        <v>1109</v>
      </c>
      <c r="E439" s="516"/>
      <c r="F439" s="818"/>
      <c r="G439" s="818"/>
      <c r="H439" s="819"/>
      <c r="I439" s="556">
        <f t="shared" si="4"/>
        <v>45154</v>
      </c>
      <c r="J439" s="715"/>
      <c r="K439" s="715"/>
      <c r="L439" s="715">
        <v>45154</v>
      </c>
      <c r="M439" s="715"/>
      <c r="N439" s="815"/>
    </row>
    <row r="440" spans="1:15" s="441" customFormat="1" ht="17.25">
      <c r="A440" s="826">
        <v>432</v>
      </c>
      <c r="B440" s="481"/>
      <c r="C440" s="482"/>
      <c r="D440" s="483" t="s">
        <v>604</v>
      </c>
      <c r="E440" s="482"/>
      <c r="F440" s="484"/>
      <c r="G440" s="484"/>
      <c r="H440" s="485"/>
      <c r="I440" s="564">
        <f t="shared" si="4"/>
        <v>0</v>
      </c>
      <c r="J440" s="491"/>
      <c r="K440" s="491"/>
      <c r="L440" s="491"/>
      <c r="M440" s="491"/>
      <c r="N440" s="492"/>
      <c r="O440" s="12"/>
    </row>
    <row r="441" spans="1:15" s="122" customFormat="1" ht="17.25">
      <c r="A441" s="826">
        <v>433</v>
      </c>
      <c r="B441" s="486"/>
      <c r="C441" s="487"/>
      <c r="D441" s="488" t="s">
        <v>1192</v>
      </c>
      <c r="E441" s="487"/>
      <c r="F441" s="489"/>
      <c r="G441" s="489"/>
      <c r="H441" s="490"/>
      <c r="I441" s="478">
        <f>SUM(J441:N441)</f>
        <v>45154</v>
      </c>
      <c r="J441" s="471">
        <f>SUM(J439:J440)</f>
        <v>0</v>
      </c>
      <c r="K441" s="471">
        <f>SUM(K439:K440)</f>
        <v>0</v>
      </c>
      <c r="L441" s="471">
        <f>SUM(L439:L440)</f>
        <v>45154</v>
      </c>
      <c r="M441" s="471">
        <f>SUM(M439:M440)</f>
        <v>0</v>
      </c>
      <c r="N441" s="472">
        <f>SUM(N439:N440)</f>
        <v>0</v>
      </c>
      <c r="O441" s="123"/>
    </row>
    <row r="442" spans="1:15" s="3" customFormat="1" ht="21" customHeight="1">
      <c r="A442" s="826">
        <v>434</v>
      </c>
      <c r="B442" s="465"/>
      <c r="C442" s="466">
        <v>58</v>
      </c>
      <c r="D442" s="467" t="s">
        <v>126</v>
      </c>
      <c r="E442" s="466" t="s">
        <v>27</v>
      </c>
      <c r="F442" s="468">
        <v>1700</v>
      </c>
      <c r="G442" s="468">
        <v>1700</v>
      </c>
      <c r="H442" s="469">
        <v>1700</v>
      </c>
      <c r="I442" s="478"/>
      <c r="J442" s="479"/>
      <c r="K442" s="479"/>
      <c r="L442" s="479"/>
      <c r="M442" s="479"/>
      <c r="N442" s="480"/>
      <c r="O442" s="3">
        <f>SUM(J443:N443)-I443</f>
        <v>0</v>
      </c>
    </row>
    <row r="443" spans="1:14" s="11" customFormat="1" ht="16.5">
      <c r="A443" s="826">
        <v>435</v>
      </c>
      <c r="B443" s="473"/>
      <c r="C443" s="474"/>
      <c r="D443" s="475" t="s">
        <v>603</v>
      </c>
      <c r="E443" s="474"/>
      <c r="F443" s="476"/>
      <c r="G443" s="476"/>
      <c r="H443" s="477"/>
      <c r="I443" s="556">
        <f aca="true" t="shared" si="9" ref="I443:I754">SUM(J443:N443)</f>
        <v>1700</v>
      </c>
      <c r="J443" s="479"/>
      <c r="K443" s="479"/>
      <c r="L443" s="479"/>
      <c r="M443" s="479"/>
      <c r="N443" s="480">
        <v>1700</v>
      </c>
    </row>
    <row r="444" spans="1:14" s="11" customFormat="1" ht="16.5">
      <c r="A444" s="826">
        <v>436</v>
      </c>
      <c r="B444" s="534"/>
      <c r="C444" s="516"/>
      <c r="D444" s="475" t="s">
        <v>1109</v>
      </c>
      <c r="E444" s="516"/>
      <c r="F444" s="818"/>
      <c r="G444" s="818"/>
      <c r="H444" s="819"/>
      <c r="I444" s="556">
        <f t="shared" si="9"/>
        <v>1700</v>
      </c>
      <c r="J444" s="715"/>
      <c r="K444" s="715"/>
      <c r="L444" s="715">
        <v>1700</v>
      </c>
      <c r="M444" s="715"/>
      <c r="N444" s="815">
        <v>0</v>
      </c>
    </row>
    <row r="445" spans="1:15" s="441" customFormat="1" ht="17.25">
      <c r="A445" s="826">
        <v>437</v>
      </c>
      <c r="B445" s="481"/>
      <c r="C445" s="482"/>
      <c r="D445" s="483" t="s">
        <v>604</v>
      </c>
      <c r="E445" s="482"/>
      <c r="F445" s="484"/>
      <c r="G445" s="484"/>
      <c r="H445" s="485"/>
      <c r="I445" s="564">
        <f t="shared" si="9"/>
        <v>0</v>
      </c>
      <c r="J445" s="491"/>
      <c r="K445" s="491"/>
      <c r="L445" s="491"/>
      <c r="M445" s="491"/>
      <c r="N445" s="492"/>
      <c r="O445" s="12"/>
    </row>
    <row r="446" spans="1:15" s="122" customFormat="1" ht="17.25">
      <c r="A446" s="826">
        <v>438</v>
      </c>
      <c r="B446" s="486"/>
      <c r="C446" s="487"/>
      <c r="D446" s="488" t="s">
        <v>1192</v>
      </c>
      <c r="E446" s="487"/>
      <c r="F446" s="489"/>
      <c r="G446" s="489"/>
      <c r="H446" s="490"/>
      <c r="I446" s="478">
        <f t="shared" si="9"/>
        <v>1700</v>
      </c>
      <c r="J446" s="471">
        <f>SUM(J444:J445)</f>
        <v>0</v>
      </c>
      <c r="K446" s="471">
        <f>SUM(K444:K445)</f>
        <v>0</v>
      </c>
      <c r="L446" s="471">
        <f>SUM(L444:L445)</f>
        <v>1700</v>
      </c>
      <c r="M446" s="471">
        <f>SUM(M444:M445)</f>
        <v>0</v>
      </c>
      <c r="N446" s="472">
        <f>SUM(N444:N445)</f>
        <v>0</v>
      </c>
      <c r="O446" s="123"/>
    </row>
    <row r="447" spans="1:15" s="3" customFormat="1" ht="19.5" customHeight="1">
      <c r="A447" s="826">
        <v>439</v>
      </c>
      <c r="B447" s="465"/>
      <c r="C447" s="466">
        <v>59</v>
      </c>
      <c r="D447" s="467" t="s">
        <v>127</v>
      </c>
      <c r="E447" s="466" t="s">
        <v>27</v>
      </c>
      <c r="F447" s="468"/>
      <c r="G447" s="468"/>
      <c r="H447" s="469"/>
      <c r="I447" s="478"/>
      <c r="J447" s="479"/>
      <c r="K447" s="479"/>
      <c r="L447" s="479"/>
      <c r="M447" s="479"/>
      <c r="N447" s="480"/>
      <c r="O447" s="3">
        <f>SUM(J448:N448)-I448</f>
        <v>0</v>
      </c>
    </row>
    <row r="448" spans="1:14" s="11" customFormat="1" ht="16.5">
      <c r="A448" s="826">
        <v>440</v>
      </c>
      <c r="B448" s="473"/>
      <c r="C448" s="474"/>
      <c r="D448" s="475" t="s">
        <v>603</v>
      </c>
      <c r="E448" s="474"/>
      <c r="F448" s="476"/>
      <c r="G448" s="476"/>
      <c r="H448" s="477"/>
      <c r="I448" s="556">
        <f t="shared" si="9"/>
        <v>2000</v>
      </c>
      <c r="J448" s="479"/>
      <c r="K448" s="479"/>
      <c r="L448" s="479">
        <v>2000</v>
      </c>
      <c r="M448" s="479"/>
      <c r="N448" s="480"/>
    </row>
    <row r="449" spans="1:14" s="11" customFormat="1" ht="16.5">
      <c r="A449" s="826">
        <v>441</v>
      </c>
      <c r="B449" s="534"/>
      <c r="C449" s="516"/>
      <c r="D449" s="475" t="s">
        <v>1109</v>
      </c>
      <c r="E449" s="516"/>
      <c r="F449" s="818"/>
      <c r="G449" s="818"/>
      <c r="H449" s="819"/>
      <c r="I449" s="556">
        <f t="shared" si="9"/>
        <v>2804</v>
      </c>
      <c r="J449" s="715"/>
      <c r="K449" s="715"/>
      <c r="L449" s="715">
        <v>2804</v>
      </c>
      <c r="M449" s="715"/>
      <c r="N449" s="815"/>
    </row>
    <row r="450" spans="1:15" s="441" customFormat="1" ht="15.75" customHeight="1">
      <c r="A450" s="826">
        <v>442</v>
      </c>
      <c r="B450" s="481"/>
      <c r="C450" s="482"/>
      <c r="D450" s="483" t="s">
        <v>863</v>
      </c>
      <c r="E450" s="482"/>
      <c r="F450" s="484"/>
      <c r="G450" s="484"/>
      <c r="H450" s="485"/>
      <c r="I450" s="564">
        <f t="shared" si="9"/>
        <v>0</v>
      </c>
      <c r="J450" s="491"/>
      <c r="K450" s="491"/>
      <c r="L450" s="491"/>
      <c r="M450" s="491"/>
      <c r="N450" s="492"/>
      <c r="O450" s="12"/>
    </row>
    <row r="451" spans="1:15" s="122" customFormat="1" ht="17.25">
      <c r="A451" s="826">
        <v>443</v>
      </c>
      <c r="B451" s="486"/>
      <c r="C451" s="487"/>
      <c r="D451" s="488" t="s">
        <v>1192</v>
      </c>
      <c r="E451" s="487"/>
      <c r="F451" s="489"/>
      <c r="G451" s="489"/>
      <c r="H451" s="490"/>
      <c r="I451" s="478">
        <f t="shared" si="9"/>
        <v>2804</v>
      </c>
      <c r="J451" s="471">
        <f>SUM(J449:J450)</f>
        <v>0</v>
      </c>
      <c r="K451" s="471">
        <f>SUM(K449:K450)</f>
        <v>0</v>
      </c>
      <c r="L451" s="471">
        <f>SUM(L449:L450)</f>
        <v>2804</v>
      </c>
      <c r="M451" s="471">
        <f>SUM(M449:M450)</f>
        <v>0</v>
      </c>
      <c r="N451" s="472">
        <f>SUM(N449:N450)</f>
        <v>0</v>
      </c>
      <c r="O451" s="123"/>
    </row>
    <row r="452" spans="1:15" s="3" customFormat="1" ht="21" customHeight="1">
      <c r="A452" s="826">
        <v>444</v>
      </c>
      <c r="B452" s="465"/>
      <c r="C452" s="466">
        <v>60</v>
      </c>
      <c r="D452" s="467" t="s">
        <v>128</v>
      </c>
      <c r="E452" s="466" t="s">
        <v>27</v>
      </c>
      <c r="F452" s="468">
        <v>2000</v>
      </c>
      <c r="G452" s="468">
        <v>1000</v>
      </c>
      <c r="H452" s="469">
        <v>1000</v>
      </c>
      <c r="I452" s="478"/>
      <c r="J452" s="479"/>
      <c r="K452" s="479"/>
      <c r="L452" s="479"/>
      <c r="M452" s="479"/>
      <c r="N452" s="480"/>
      <c r="O452" s="3">
        <f>SUM(J453:N453)-I453</f>
        <v>0</v>
      </c>
    </row>
    <row r="453" spans="1:14" s="11" customFormat="1" ht="16.5">
      <c r="A453" s="826">
        <v>445</v>
      </c>
      <c r="B453" s="473"/>
      <c r="C453" s="474"/>
      <c r="D453" s="475" t="s">
        <v>603</v>
      </c>
      <c r="E453" s="474"/>
      <c r="F453" s="476"/>
      <c r="G453" s="476"/>
      <c r="H453" s="477"/>
      <c r="I453" s="556">
        <f t="shared" si="9"/>
        <v>1000</v>
      </c>
      <c r="J453" s="479"/>
      <c r="K453" s="479"/>
      <c r="L453" s="479">
        <v>1000</v>
      </c>
      <c r="M453" s="479"/>
      <c r="N453" s="480"/>
    </row>
    <row r="454" spans="1:14" s="11" customFormat="1" ht="16.5">
      <c r="A454" s="826">
        <v>446</v>
      </c>
      <c r="B454" s="534"/>
      <c r="C454" s="516"/>
      <c r="D454" s="475" t="s">
        <v>1109</v>
      </c>
      <c r="E454" s="516"/>
      <c r="F454" s="818"/>
      <c r="G454" s="818"/>
      <c r="H454" s="819"/>
      <c r="I454" s="556">
        <f t="shared" si="9"/>
        <v>1000</v>
      </c>
      <c r="J454" s="715"/>
      <c r="K454" s="715"/>
      <c r="L454" s="715">
        <v>1000</v>
      </c>
      <c r="M454" s="715"/>
      <c r="N454" s="815"/>
    </row>
    <row r="455" spans="1:15" s="441" customFormat="1" ht="17.25">
      <c r="A455" s="826">
        <v>447</v>
      </c>
      <c r="B455" s="481"/>
      <c r="C455" s="482"/>
      <c r="D455" s="483" t="s">
        <v>604</v>
      </c>
      <c r="E455" s="482"/>
      <c r="F455" s="484"/>
      <c r="G455" s="484"/>
      <c r="H455" s="485"/>
      <c r="I455" s="564">
        <f t="shared" si="9"/>
        <v>0</v>
      </c>
      <c r="J455" s="491"/>
      <c r="K455" s="491"/>
      <c r="L455" s="491"/>
      <c r="M455" s="491"/>
      <c r="N455" s="492"/>
      <c r="O455" s="12"/>
    </row>
    <row r="456" spans="1:15" s="122" customFormat="1" ht="17.25">
      <c r="A456" s="826">
        <v>448</v>
      </c>
      <c r="B456" s="486"/>
      <c r="C456" s="487"/>
      <c r="D456" s="488" t="s">
        <v>1192</v>
      </c>
      <c r="E456" s="487"/>
      <c r="F456" s="489"/>
      <c r="G456" s="489"/>
      <c r="H456" s="490"/>
      <c r="I456" s="478">
        <f t="shared" si="9"/>
        <v>1000</v>
      </c>
      <c r="J456" s="471">
        <f>SUM(J454:J455)</f>
        <v>0</v>
      </c>
      <c r="K456" s="471">
        <f>SUM(K454:K455)</f>
        <v>0</v>
      </c>
      <c r="L456" s="471">
        <f>SUM(L454:L455)</f>
        <v>1000</v>
      </c>
      <c r="M456" s="471">
        <f>SUM(M454:M455)</f>
        <v>0</v>
      </c>
      <c r="N456" s="472">
        <f>SUM(N454:N455)</f>
        <v>0</v>
      </c>
      <c r="O456" s="123"/>
    </row>
    <row r="457" spans="1:15" s="3" customFormat="1" ht="21" customHeight="1">
      <c r="A457" s="826">
        <v>449</v>
      </c>
      <c r="B457" s="465"/>
      <c r="C457" s="466">
        <v>61</v>
      </c>
      <c r="D457" s="467" t="s">
        <v>129</v>
      </c>
      <c r="E457" s="466" t="s">
        <v>26</v>
      </c>
      <c r="F457" s="468">
        <v>5000</v>
      </c>
      <c r="G457" s="468">
        <v>5000</v>
      </c>
      <c r="H457" s="469">
        <v>5000</v>
      </c>
      <c r="I457" s="478"/>
      <c r="J457" s="479"/>
      <c r="K457" s="479"/>
      <c r="L457" s="479"/>
      <c r="M457" s="479"/>
      <c r="N457" s="480"/>
      <c r="O457" s="3">
        <f>SUM(J458:N458)-I458</f>
        <v>0</v>
      </c>
    </row>
    <row r="458" spans="1:14" s="11" customFormat="1" ht="16.5">
      <c r="A458" s="826">
        <v>450</v>
      </c>
      <c r="B458" s="473"/>
      <c r="C458" s="474"/>
      <c r="D458" s="475" t="s">
        <v>603</v>
      </c>
      <c r="E458" s="474"/>
      <c r="F458" s="476"/>
      <c r="G458" s="476"/>
      <c r="H458" s="477"/>
      <c r="I458" s="556">
        <f t="shared" si="9"/>
        <v>5000</v>
      </c>
      <c r="J458" s="479"/>
      <c r="K458" s="479"/>
      <c r="L458" s="479">
        <v>5000</v>
      </c>
      <c r="M458" s="479"/>
      <c r="N458" s="480"/>
    </row>
    <row r="459" spans="1:14" s="11" customFormat="1" ht="16.5">
      <c r="A459" s="826">
        <v>451</v>
      </c>
      <c r="B459" s="534"/>
      <c r="C459" s="516"/>
      <c r="D459" s="475" t="s">
        <v>1109</v>
      </c>
      <c r="E459" s="516"/>
      <c r="F459" s="818"/>
      <c r="G459" s="818"/>
      <c r="H459" s="819"/>
      <c r="I459" s="556">
        <f t="shared" si="9"/>
        <v>5000</v>
      </c>
      <c r="J459" s="715"/>
      <c r="K459" s="715"/>
      <c r="L459" s="715">
        <v>5000</v>
      </c>
      <c r="M459" s="715"/>
      <c r="N459" s="815"/>
    </row>
    <row r="460" spans="1:15" s="441" customFormat="1" ht="17.25">
      <c r="A460" s="826">
        <v>452</v>
      </c>
      <c r="B460" s="481"/>
      <c r="C460" s="482"/>
      <c r="D460" s="483" t="s">
        <v>604</v>
      </c>
      <c r="E460" s="482"/>
      <c r="F460" s="484"/>
      <c r="G460" s="484"/>
      <c r="H460" s="485"/>
      <c r="I460" s="564">
        <f t="shared" si="9"/>
        <v>0</v>
      </c>
      <c r="J460" s="491"/>
      <c r="K460" s="491"/>
      <c r="L460" s="491"/>
      <c r="M460" s="491"/>
      <c r="N460" s="492"/>
      <c r="O460" s="12"/>
    </row>
    <row r="461" spans="1:15" s="122" customFormat="1" ht="17.25">
      <c r="A461" s="826">
        <v>453</v>
      </c>
      <c r="B461" s="486"/>
      <c r="C461" s="487"/>
      <c r="D461" s="488" t="s">
        <v>1192</v>
      </c>
      <c r="E461" s="487"/>
      <c r="F461" s="489"/>
      <c r="G461" s="489"/>
      <c r="H461" s="490"/>
      <c r="I461" s="478">
        <f t="shared" si="9"/>
        <v>5000</v>
      </c>
      <c r="J461" s="471">
        <f>SUM(J459:J460)</f>
        <v>0</v>
      </c>
      <c r="K461" s="471">
        <f>SUM(K459:K460)</f>
        <v>0</v>
      </c>
      <c r="L461" s="471">
        <f>SUM(L459:L460)</f>
        <v>5000</v>
      </c>
      <c r="M461" s="471">
        <f>SUM(M459:M460)</f>
        <v>0</v>
      </c>
      <c r="N461" s="472">
        <f>SUM(N459:N460)</f>
        <v>0</v>
      </c>
      <c r="O461" s="123"/>
    </row>
    <row r="462" spans="1:15" s="3" customFormat="1" ht="22.5" customHeight="1">
      <c r="A462" s="826">
        <v>454</v>
      </c>
      <c r="B462" s="465"/>
      <c r="C462" s="466">
        <v>62</v>
      </c>
      <c r="D462" s="467" t="s">
        <v>130</v>
      </c>
      <c r="E462" s="466" t="s">
        <v>27</v>
      </c>
      <c r="F462" s="468">
        <v>5785</v>
      </c>
      <c r="G462" s="468">
        <v>5760</v>
      </c>
      <c r="H462" s="469">
        <v>6240</v>
      </c>
      <c r="I462" s="478"/>
      <c r="J462" s="479"/>
      <c r="K462" s="479"/>
      <c r="L462" s="479"/>
      <c r="M462" s="479"/>
      <c r="N462" s="480"/>
      <c r="O462" s="3">
        <f>SUM(J463:N463)-I463</f>
        <v>0</v>
      </c>
    </row>
    <row r="463" spans="1:14" s="11" customFormat="1" ht="16.5">
      <c r="A463" s="826">
        <v>455</v>
      </c>
      <c r="B463" s="473"/>
      <c r="C463" s="474"/>
      <c r="D463" s="475" t="s">
        <v>603</v>
      </c>
      <c r="E463" s="474"/>
      <c r="F463" s="476"/>
      <c r="G463" s="476"/>
      <c r="H463" s="477"/>
      <c r="I463" s="556">
        <f t="shared" si="9"/>
        <v>5760</v>
      </c>
      <c r="J463" s="479"/>
      <c r="K463" s="479"/>
      <c r="L463" s="479">
        <v>5760</v>
      </c>
      <c r="M463" s="479"/>
      <c r="N463" s="480"/>
    </row>
    <row r="464" spans="1:14" s="11" customFormat="1" ht="16.5">
      <c r="A464" s="826">
        <v>456</v>
      </c>
      <c r="B464" s="534"/>
      <c r="C464" s="516"/>
      <c r="D464" s="475" t="s">
        <v>1109</v>
      </c>
      <c r="E464" s="516"/>
      <c r="F464" s="818"/>
      <c r="G464" s="818"/>
      <c r="H464" s="819"/>
      <c r="I464" s="556">
        <f t="shared" si="9"/>
        <v>10122</v>
      </c>
      <c r="J464" s="715"/>
      <c r="K464" s="715"/>
      <c r="L464" s="715">
        <v>10122</v>
      </c>
      <c r="M464" s="715"/>
      <c r="N464" s="815"/>
    </row>
    <row r="465" spans="1:15" s="441" customFormat="1" ht="17.25">
      <c r="A465" s="826">
        <v>457</v>
      </c>
      <c r="B465" s="481"/>
      <c r="C465" s="482"/>
      <c r="D465" s="483" t="s">
        <v>604</v>
      </c>
      <c r="E465" s="482"/>
      <c r="F465" s="484"/>
      <c r="G465" s="484"/>
      <c r="H465" s="485"/>
      <c r="I465" s="564">
        <f t="shared" si="9"/>
        <v>0</v>
      </c>
      <c r="J465" s="491"/>
      <c r="K465" s="491"/>
      <c r="L465" s="491"/>
      <c r="M465" s="491"/>
      <c r="N465" s="492"/>
      <c r="O465" s="12"/>
    </row>
    <row r="466" spans="1:15" s="122" customFormat="1" ht="17.25">
      <c r="A466" s="826">
        <v>458</v>
      </c>
      <c r="B466" s="486"/>
      <c r="C466" s="487"/>
      <c r="D466" s="488" t="s">
        <v>1192</v>
      </c>
      <c r="E466" s="487"/>
      <c r="F466" s="489"/>
      <c r="G466" s="489"/>
      <c r="H466" s="490"/>
      <c r="I466" s="478">
        <f t="shared" si="9"/>
        <v>10122</v>
      </c>
      <c r="J466" s="471">
        <f>SUM(J464:J465)</f>
        <v>0</v>
      </c>
      <c r="K466" s="471">
        <f>SUM(K464:K465)</f>
        <v>0</v>
      </c>
      <c r="L466" s="471">
        <f>SUM(L464:L465)</f>
        <v>10122</v>
      </c>
      <c r="M466" s="471">
        <f>SUM(M464:M465)</f>
        <v>0</v>
      </c>
      <c r="N466" s="472">
        <f>SUM(N464:N465)</f>
        <v>0</v>
      </c>
      <c r="O466" s="123"/>
    </row>
    <row r="467" spans="1:15" s="3" customFormat="1" ht="22.5" customHeight="1">
      <c r="A467" s="826">
        <v>459</v>
      </c>
      <c r="B467" s="465"/>
      <c r="C467" s="466">
        <v>63</v>
      </c>
      <c r="D467" s="467" t="s">
        <v>131</v>
      </c>
      <c r="E467" s="466" t="s">
        <v>27</v>
      </c>
      <c r="F467" s="468">
        <v>913</v>
      </c>
      <c r="G467" s="468">
        <v>2000</v>
      </c>
      <c r="H467" s="469">
        <v>672</v>
      </c>
      <c r="I467" s="478"/>
      <c r="J467" s="479"/>
      <c r="K467" s="479"/>
      <c r="L467" s="479"/>
      <c r="M467" s="479"/>
      <c r="N467" s="480"/>
      <c r="O467" s="3">
        <f>SUM(J468:N468)-I468</f>
        <v>0</v>
      </c>
    </row>
    <row r="468" spans="1:14" s="11" customFormat="1" ht="16.5">
      <c r="A468" s="826">
        <v>460</v>
      </c>
      <c r="B468" s="473"/>
      <c r="C468" s="474"/>
      <c r="D468" s="475" t="s">
        <v>603</v>
      </c>
      <c r="E468" s="474"/>
      <c r="F468" s="476"/>
      <c r="G468" s="476"/>
      <c r="H468" s="477"/>
      <c r="I468" s="556">
        <f t="shared" si="9"/>
        <v>2000</v>
      </c>
      <c r="J468" s="479"/>
      <c r="K468" s="479"/>
      <c r="L468" s="479">
        <v>2000</v>
      </c>
      <c r="M468" s="479"/>
      <c r="N468" s="480"/>
    </row>
    <row r="469" spans="1:14" s="11" customFormat="1" ht="16.5">
      <c r="A469" s="826">
        <v>461</v>
      </c>
      <c r="B469" s="534"/>
      <c r="C469" s="516"/>
      <c r="D469" s="475" t="s">
        <v>1109</v>
      </c>
      <c r="E469" s="516"/>
      <c r="F469" s="818"/>
      <c r="G469" s="818"/>
      <c r="H469" s="819"/>
      <c r="I469" s="556">
        <f t="shared" si="9"/>
        <v>5415</v>
      </c>
      <c r="J469" s="715"/>
      <c r="K469" s="715"/>
      <c r="L469" s="715">
        <v>5415</v>
      </c>
      <c r="M469" s="715"/>
      <c r="N469" s="815"/>
    </row>
    <row r="470" spans="1:15" s="441" customFormat="1" ht="17.25">
      <c r="A470" s="826">
        <v>462</v>
      </c>
      <c r="B470" s="481"/>
      <c r="C470" s="482"/>
      <c r="D470" s="483" t="s">
        <v>604</v>
      </c>
      <c r="E470" s="482"/>
      <c r="F470" s="484"/>
      <c r="G470" s="484"/>
      <c r="H470" s="485"/>
      <c r="I470" s="564">
        <f t="shared" si="9"/>
        <v>0</v>
      </c>
      <c r="J470" s="491"/>
      <c r="K470" s="491"/>
      <c r="L470" s="491"/>
      <c r="M470" s="491"/>
      <c r="N470" s="492"/>
      <c r="O470" s="12"/>
    </row>
    <row r="471" spans="1:15" s="122" customFormat="1" ht="17.25">
      <c r="A471" s="826">
        <v>463</v>
      </c>
      <c r="B471" s="486"/>
      <c r="C471" s="487"/>
      <c r="D471" s="488" t="s">
        <v>1192</v>
      </c>
      <c r="E471" s="487"/>
      <c r="F471" s="489"/>
      <c r="G471" s="489"/>
      <c r="H471" s="490"/>
      <c r="I471" s="478">
        <f t="shared" si="9"/>
        <v>5415</v>
      </c>
      <c r="J471" s="471">
        <f>SUM(J469:J470)</f>
        <v>0</v>
      </c>
      <c r="K471" s="471">
        <f>SUM(K469:K470)</f>
        <v>0</v>
      </c>
      <c r="L471" s="471">
        <f>SUM(L469:L470)</f>
        <v>5415</v>
      </c>
      <c r="M471" s="471">
        <f>SUM(M469:M470)</f>
        <v>0</v>
      </c>
      <c r="N471" s="472">
        <f>SUM(N469:N470)</f>
        <v>0</v>
      </c>
      <c r="O471" s="123"/>
    </row>
    <row r="472" spans="1:15" s="3" customFormat="1" ht="22.5" customHeight="1">
      <c r="A472" s="826">
        <v>464</v>
      </c>
      <c r="B472" s="465"/>
      <c r="C472" s="466">
        <v>64</v>
      </c>
      <c r="D472" s="467" t="s">
        <v>132</v>
      </c>
      <c r="E472" s="466" t="s">
        <v>27</v>
      </c>
      <c r="F472" s="468">
        <v>53465</v>
      </c>
      <c r="G472" s="468">
        <v>65000</v>
      </c>
      <c r="H472" s="469">
        <v>57011</v>
      </c>
      <c r="I472" s="478"/>
      <c r="J472" s="479"/>
      <c r="K472" s="479"/>
      <c r="L472" s="479"/>
      <c r="M472" s="479"/>
      <c r="N472" s="480"/>
      <c r="O472" s="3">
        <f>SUM(J473:N473)-I473</f>
        <v>0</v>
      </c>
    </row>
    <row r="473" spans="1:14" s="11" customFormat="1" ht="16.5">
      <c r="A473" s="826">
        <v>465</v>
      </c>
      <c r="B473" s="473"/>
      <c r="C473" s="474"/>
      <c r="D473" s="475" t="s">
        <v>603</v>
      </c>
      <c r="E473" s="474"/>
      <c r="F473" s="476"/>
      <c r="G473" s="476"/>
      <c r="H473" s="477"/>
      <c r="I473" s="556">
        <f t="shared" si="9"/>
        <v>64700</v>
      </c>
      <c r="J473" s="479">
        <v>4304</v>
      </c>
      <c r="K473" s="479">
        <v>1046</v>
      </c>
      <c r="L473" s="479">
        <v>59350</v>
      </c>
      <c r="M473" s="479"/>
      <c r="N473" s="480"/>
    </row>
    <row r="474" spans="1:14" s="11" customFormat="1" ht="16.5">
      <c r="A474" s="826">
        <v>466</v>
      </c>
      <c r="B474" s="534"/>
      <c r="C474" s="516"/>
      <c r="D474" s="475" t="s">
        <v>1109</v>
      </c>
      <c r="E474" s="516"/>
      <c r="F474" s="818"/>
      <c r="G474" s="818"/>
      <c r="H474" s="819"/>
      <c r="I474" s="556">
        <f t="shared" si="9"/>
        <v>190282</v>
      </c>
      <c r="J474" s="715">
        <v>95364</v>
      </c>
      <c r="K474" s="715">
        <v>24413</v>
      </c>
      <c r="L474" s="715">
        <v>70505</v>
      </c>
      <c r="M474" s="715"/>
      <c r="N474" s="815"/>
    </row>
    <row r="475" spans="1:15" s="441" customFormat="1" ht="16.5" customHeight="1">
      <c r="A475" s="826">
        <v>467</v>
      </c>
      <c r="B475" s="481"/>
      <c r="C475" s="482"/>
      <c r="D475" s="483" t="s">
        <v>604</v>
      </c>
      <c r="E475" s="482"/>
      <c r="F475" s="484"/>
      <c r="G475" s="484"/>
      <c r="H475" s="485"/>
      <c r="I475" s="564">
        <f t="shared" si="9"/>
        <v>0</v>
      </c>
      <c r="J475" s="491"/>
      <c r="K475" s="491"/>
      <c r="L475" s="491"/>
      <c r="M475" s="491"/>
      <c r="N475" s="492"/>
      <c r="O475" s="12"/>
    </row>
    <row r="476" spans="1:15" s="122" customFormat="1" ht="17.25">
      <c r="A476" s="826">
        <v>468</v>
      </c>
      <c r="B476" s="486"/>
      <c r="C476" s="487"/>
      <c r="D476" s="488" t="s">
        <v>1192</v>
      </c>
      <c r="E476" s="487"/>
      <c r="F476" s="489"/>
      <c r="G476" s="489"/>
      <c r="H476" s="490"/>
      <c r="I476" s="478">
        <f t="shared" si="9"/>
        <v>190282</v>
      </c>
      <c r="J476" s="471">
        <f>SUM(J474:J475)</f>
        <v>95364</v>
      </c>
      <c r="K476" s="471">
        <f>SUM(K474:K475)</f>
        <v>24413</v>
      </c>
      <c r="L476" s="471">
        <f>SUM(L474:L475)</f>
        <v>70505</v>
      </c>
      <c r="M476" s="471">
        <f>SUM(M474:M475)</f>
        <v>0</v>
      </c>
      <c r="N476" s="472">
        <f>SUM(N474:N475)</f>
        <v>0</v>
      </c>
      <c r="O476" s="123"/>
    </row>
    <row r="477" spans="1:15" s="3" customFormat="1" ht="22.5" customHeight="1">
      <c r="A477" s="826">
        <v>469</v>
      </c>
      <c r="B477" s="465"/>
      <c r="C477" s="466">
        <v>65</v>
      </c>
      <c r="D477" s="467" t="s">
        <v>133</v>
      </c>
      <c r="E477" s="466" t="s">
        <v>26</v>
      </c>
      <c r="F477" s="468">
        <v>18241</v>
      </c>
      <c r="G477" s="468"/>
      <c r="H477" s="469">
        <v>3847</v>
      </c>
      <c r="I477" s="478"/>
      <c r="J477" s="479"/>
      <c r="K477" s="479"/>
      <c r="L477" s="479"/>
      <c r="M477" s="479"/>
      <c r="N477" s="480"/>
      <c r="O477" s="3">
        <f>SUM(J477:N477)-I477</f>
        <v>0</v>
      </c>
    </row>
    <row r="478" spans="1:14" s="11" customFormat="1" ht="16.5">
      <c r="A478" s="826">
        <v>470</v>
      </c>
      <c r="B478" s="534"/>
      <c r="C478" s="516"/>
      <c r="D478" s="475" t="s">
        <v>1109</v>
      </c>
      <c r="E478" s="516"/>
      <c r="F478" s="818"/>
      <c r="G478" s="818"/>
      <c r="H478" s="819"/>
      <c r="I478" s="556">
        <f>SUM(J478:N478)</f>
        <v>82109</v>
      </c>
      <c r="J478" s="715"/>
      <c r="K478" s="715"/>
      <c r="L478" s="715"/>
      <c r="M478" s="715"/>
      <c r="N478" s="815">
        <v>82109</v>
      </c>
    </row>
    <row r="479" spans="1:15" s="441" customFormat="1" ht="17.25">
      <c r="A479" s="826">
        <v>471</v>
      </c>
      <c r="B479" s="481"/>
      <c r="C479" s="482"/>
      <c r="D479" s="483" t="s">
        <v>604</v>
      </c>
      <c r="E479" s="482"/>
      <c r="F479" s="484"/>
      <c r="G479" s="484"/>
      <c r="H479" s="485"/>
      <c r="I479" s="564">
        <f>SUM(J479:N479)</f>
        <v>0</v>
      </c>
      <c r="J479" s="491"/>
      <c r="K479" s="491"/>
      <c r="L479" s="491"/>
      <c r="M479" s="491"/>
      <c r="N479" s="492"/>
      <c r="O479" s="12"/>
    </row>
    <row r="480" spans="1:15" s="122" customFormat="1" ht="17.25">
      <c r="A480" s="826">
        <v>472</v>
      </c>
      <c r="B480" s="486"/>
      <c r="C480" s="487"/>
      <c r="D480" s="488" t="s">
        <v>1192</v>
      </c>
      <c r="E480" s="487"/>
      <c r="F480" s="489"/>
      <c r="G480" s="489"/>
      <c r="H480" s="490"/>
      <c r="I480" s="478">
        <f>SUM(J480:N480)</f>
        <v>82109</v>
      </c>
      <c r="J480" s="471">
        <f>SUM(J478:J479)</f>
        <v>0</v>
      </c>
      <c r="K480" s="471">
        <f>SUM(K478:K479)</f>
        <v>0</v>
      </c>
      <c r="L480" s="471">
        <f>SUM(L478:L479)</f>
        <v>0</v>
      </c>
      <c r="M480" s="471">
        <f>SUM(M478:M479)</f>
        <v>0</v>
      </c>
      <c r="N480" s="472">
        <f>SUM(N478:N479)</f>
        <v>82109</v>
      </c>
      <c r="O480" s="123"/>
    </row>
    <row r="481" spans="1:15" s="3" customFormat="1" ht="22.5" customHeight="1">
      <c r="A481" s="826">
        <v>473</v>
      </c>
      <c r="B481" s="465"/>
      <c r="C481" s="466">
        <v>66</v>
      </c>
      <c r="D481" s="467" t="s">
        <v>134</v>
      </c>
      <c r="E481" s="466" t="s">
        <v>27</v>
      </c>
      <c r="F481" s="468">
        <v>43987</v>
      </c>
      <c r="G481" s="468">
        <v>137800</v>
      </c>
      <c r="H481" s="469">
        <v>78718</v>
      </c>
      <c r="I481" s="478"/>
      <c r="J481" s="479"/>
      <c r="K481" s="479"/>
      <c r="L481" s="479"/>
      <c r="M481" s="479"/>
      <c r="N481" s="480"/>
      <c r="O481" s="3">
        <f>SUM(J482:N482)-I482</f>
        <v>0</v>
      </c>
    </row>
    <row r="482" spans="1:14" s="11" customFormat="1" ht="16.5">
      <c r="A482" s="826">
        <v>474</v>
      </c>
      <c r="B482" s="473"/>
      <c r="C482" s="474"/>
      <c r="D482" s="475" t="s">
        <v>603</v>
      </c>
      <c r="E482" s="474"/>
      <c r="F482" s="476"/>
      <c r="G482" s="476"/>
      <c r="H482" s="477"/>
      <c r="I482" s="556">
        <f t="shared" si="9"/>
        <v>121500</v>
      </c>
      <c r="J482" s="479"/>
      <c r="K482" s="479"/>
      <c r="L482" s="479">
        <v>121500</v>
      </c>
      <c r="M482" s="479"/>
      <c r="N482" s="480"/>
    </row>
    <row r="483" spans="1:14" s="11" customFormat="1" ht="16.5">
      <c r="A483" s="826">
        <v>475</v>
      </c>
      <c r="B483" s="534"/>
      <c r="C483" s="516"/>
      <c r="D483" s="475" t="s">
        <v>1109</v>
      </c>
      <c r="E483" s="516"/>
      <c r="F483" s="818"/>
      <c r="G483" s="818"/>
      <c r="H483" s="819"/>
      <c r="I483" s="556">
        <f t="shared" si="9"/>
        <v>221486</v>
      </c>
      <c r="J483" s="715"/>
      <c r="K483" s="715"/>
      <c r="L483" s="715">
        <v>221486</v>
      </c>
      <c r="M483" s="715"/>
      <c r="N483" s="815"/>
    </row>
    <row r="484" spans="1:15" s="441" customFormat="1" ht="17.25">
      <c r="A484" s="826">
        <v>476</v>
      </c>
      <c r="B484" s="481"/>
      <c r="C484" s="482"/>
      <c r="D484" s="483" t="s">
        <v>1246</v>
      </c>
      <c r="E484" s="482"/>
      <c r="F484" s="484"/>
      <c r="G484" s="484"/>
      <c r="H484" s="485"/>
      <c r="I484" s="564">
        <f t="shared" si="9"/>
        <v>305</v>
      </c>
      <c r="J484" s="491"/>
      <c r="K484" s="491"/>
      <c r="L484" s="491">
        <v>305</v>
      </c>
      <c r="M484" s="491"/>
      <c r="N484" s="492"/>
      <c r="O484" s="12"/>
    </row>
    <row r="485" spans="1:15" s="122" customFormat="1" ht="17.25">
      <c r="A485" s="826">
        <v>477</v>
      </c>
      <c r="B485" s="486"/>
      <c r="C485" s="487"/>
      <c r="D485" s="488" t="s">
        <v>1192</v>
      </c>
      <c r="E485" s="487"/>
      <c r="F485" s="489"/>
      <c r="G485" s="489"/>
      <c r="H485" s="490"/>
      <c r="I485" s="478">
        <f t="shared" si="9"/>
        <v>221791</v>
      </c>
      <c r="J485" s="471">
        <f>SUM(J483:J484)</f>
        <v>0</v>
      </c>
      <c r="K485" s="471">
        <f>SUM(K483:K484)</f>
        <v>0</v>
      </c>
      <c r="L485" s="471">
        <f>SUM(L483:L484)</f>
        <v>221791</v>
      </c>
      <c r="M485" s="471">
        <f>SUM(M483:M484)</f>
        <v>0</v>
      </c>
      <c r="N485" s="472">
        <f>SUM(N483:N484)</f>
        <v>0</v>
      </c>
      <c r="O485" s="123"/>
    </row>
    <row r="486" spans="1:15" s="3" customFormat="1" ht="22.5" customHeight="1">
      <c r="A486" s="826">
        <v>478</v>
      </c>
      <c r="B486" s="465"/>
      <c r="C486" s="466">
        <v>67</v>
      </c>
      <c r="D486" s="467" t="s">
        <v>135</v>
      </c>
      <c r="E486" s="466" t="s">
        <v>27</v>
      </c>
      <c r="F486" s="468">
        <v>27660</v>
      </c>
      <c r="G486" s="468">
        <v>52417</v>
      </c>
      <c r="H486" s="469">
        <v>23905</v>
      </c>
      <c r="I486" s="478"/>
      <c r="J486" s="479"/>
      <c r="K486" s="479"/>
      <c r="L486" s="479"/>
      <c r="M486" s="479"/>
      <c r="N486" s="480"/>
      <c r="O486" s="3">
        <f>SUM(J487:N487)-I487</f>
        <v>0</v>
      </c>
    </row>
    <row r="487" spans="1:14" s="11" customFormat="1" ht="16.5">
      <c r="A487" s="826">
        <v>479</v>
      </c>
      <c r="B487" s="473"/>
      <c r="C487" s="474"/>
      <c r="D487" s="475" t="s">
        <v>603</v>
      </c>
      <c r="E487" s="474"/>
      <c r="F487" s="476"/>
      <c r="G487" s="476"/>
      <c r="H487" s="477"/>
      <c r="I487" s="556">
        <f t="shared" si="9"/>
        <v>40100</v>
      </c>
      <c r="J487" s="479"/>
      <c r="K487" s="479"/>
      <c r="L487" s="479">
        <v>40100</v>
      </c>
      <c r="M487" s="479"/>
      <c r="N487" s="480"/>
    </row>
    <row r="488" spans="1:14" s="11" customFormat="1" ht="16.5">
      <c r="A488" s="826">
        <v>480</v>
      </c>
      <c r="B488" s="534"/>
      <c r="C488" s="516"/>
      <c r="D488" s="475" t="s">
        <v>1109</v>
      </c>
      <c r="E488" s="516"/>
      <c r="F488" s="818"/>
      <c r="G488" s="818"/>
      <c r="H488" s="819"/>
      <c r="I488" s="556">
        <f t="shared" si="9"/>
        <v>40100</v>
      </c>
      <c r="J488" s="715"/>
      <c r="K488" s="715"/>
      <c r="L488" s="715">
        <v>40100</v>
      </c>
      <c r="M488" s="715"/>
      <c r="N488" s="815"/>
    </row>
    <row r="489" spans="1:15" s="441" customFormat="1" ht="17.25">
      <c r="A489" s="826">
        <v>481</v>
      </c>
      <c r="B489" s="481"/>
      <c r="C489" s="482"/>
      <c r="D489" s="483" t="s">
        <v>604</v>
      </c>
      <c r="E489" s="482"/>
      <c r="F489" s="484"/>
      <c r="G489" s="484"/>
      <c r="H489" s="485"/>
      <c r="I489" s="564">
        <f t="shared" si="9"/>
        <v>0</v>
      </c>
      <c r="J489" s="491"/>
      <c r="K489" s="491"/>
      <c r="L489" s="491"/>
      <c r="M489" s="491"/>
      <c r="N489" s="492"/>
      <c r="O489" s="12"/>
    </row>
    <row r="490" spans="1:15" s="122" customFormat="1" ht="17.25">
      <c r="A490" s="826">
        <v>482</v>
      </c>
      <c r="B490" s="486"/>
      <c r="C490" s="487"/>
      <c r="D490" s="488" t="s">
        <v>1192</v>
      </c>
      <c r="E490" s="487"/>
      <c r="F490" s="489"/>
      <c r="G490" s="489"/>
      <c r="H490" s="490"/>
      <c r="I490" s="478">
        <f t="shared" si="9"/>
        <v>40100</v>
      </c>
      <c r="J490" s="471">
        <f>SUM(J488:J489)</f>
        <v>0</v>
      </c>
      <c r="K490" s="471">
        <f>SUM(K488:K489)</f>
        <v>0</v>
      </c>
      <c r="L490" s="471">
        <f>SUM(L488:L489)</f>
        <v>40100</v>
      </c>
      <c r="M490" s="471">
        <f>SUM(M488:M489)</f>
        <v>0</v>
      </c>
      <c r="N490" s="472">
        <f>SUM(N488:N489)</f>
        <v>0</v>
      </c>
      <c r="O490" s="123"/>
    </row>
    <row r="491" spans="1:15" s="3" customFormat="1" ht="19.5" customHeight="1">
      <c r="A491" s="826">
        <v>483</v>
      </c>
      <c r="B491" s="465"/>
      <c r="C491" s="466">
        <v>68</v>
      </c>
      <c r="D491" s="467" t="s">
        <v>136</v>
      </c>
      <c r="E491" s="466" t="s">
        <v>27</v>
      </c>
      <c r="F491" s="468">
        <v>2841</v>
      </c>
      <c r="G491" s="468">
        <v>3000</v>
      </c>
      <c r="H491" s="469">
        <v>1935</v>
      </c>
      <c r="I491" s="478"/>
      <c r="J491" s="479"/>
      <c r="K491" s="479"/>
      <c r="L491" s="479"/>
      <c r="M491" s="479"/>
      <c r="N491" s="480"/>
      <c r="O491" s="3">
        <f>SUM(J492:N492)-I492</f>
        <v>0</v>
      </c>
    </row>
    <row r="492" spans="1:14" s="11" customFormat="1" ht="16.5">
      <c r="A492" s="826">
        <v>484</v>
      </c>
      <c r="B492" s="473"/>
      <c r="C492" s="474"/>
      <c r="D492" s="475" t="s">
        <v>603</v>
      </c>
      <c r="E492" s="474"/>
      <c r="F492" s="476"/>
      <c r="G492" s="476"/>
      <c r="H492" s="477"/>
      <c r="I492" s="556">
        <f t="shared" si="9"/>
        <v>4405</v>
      </c>
      <c r="J492" s="479"/>
      <c r="K492" s="479"/>
      <c r="L492" s="479">
        <v>4405</v>
      </c>
      <c r="M492" s="479"/>
      <c r="N492" s="480"/>
    </row>
    <row r="493" spans="1:14" s="11" customFormat="1" ht="16.5">
      <c r="A493" s="826">
        <v>485</v>
      </c>
      <c r="B493" s="534"/>
      <c r="C493" s="516"/>
      <c r="D493" s="475" t="s">
        <v>1109</v>
      </c>
      <c r="E493" s="516"/>
      <c r="F493" s="818"/>
      <c r="G493" s="818"/>
      <c r="H493" s="819"/>
      <c r="I493" s="556">
        <f t="shared" si="9"/>
        <v>4384</v>
      </c>
      <c r="J493" s="715"/>
      <c r="K493" s="715"/>
      <c r="L493" s="715">
        <v>4384</v>
      </c>
      <c r="M493" s="715"/>
      <c r="N493" s="815"/>
    </row>
    <row r="494" spans="1:15" s="441" customFormat="1" ht="17.25">
      <c r="A494" s="826">
        <v>486</v>
      </c>
      <c r="B494" s="481"/>
      <c r="C494" s="482"/>
      <c r="D494" s="483" t="s">
        <v>604</v>
      </c>
      <c r="E494" s="482"/>
      <c r="F494" s="484"/>
      <c r="G494" s="484"/>
      <c r="H494" s="485"/>
      <c r="I494" s="564">
        <f t="shared" si="9"/>
        <v>0</v>
      </c>
      <c r="J494" s="491"/>
      <c r="K494" s="491"/>
      <c r="L494" s="491"/>
      <c r="M494" s="491"/>
      <c r="N494" s="492"/>
      <c r="O494" s="12"/>
    </row>
    <row r="495" spans="1:15" s="122" customFormat="1" ht="17.25">
      <c r="A495" s="826">
        <v>487</v>
      </c>
      <c r="B495" s="486"/>
      <c r="C495" s="487"/>
      <c r="D495" s="488" t="s">
        <v>1192</v>
      </c>
      <c r="E495" s="487"/>
      <c r="F495" s="489"/>
      <c r="G495" s="489"/>
      <c r="H495" s="490"/>
      <c r="I495" s="478">
        <f t="shared" si="9"/>
        <v>4384</v>
      </c>
      <c r="J495" s="471">
        <f>SUM(J493:J494)</f>
        <v>0</v>
      </c>
      <c r="K495" s="471">
        <f>SUM(K493:K494)</f>
        <v>0</v>
      </c>
      <c r="L495" s="471">
        <f>SUM(L493:L494)</f>
        <v>4384</v>
      </c>
      <c r="M495" s="471">
        <f>SUM(M493:M494)</f>
        <v>0</v>
      </c>
      <c r="N495" s="472">
        <f>SUM(N493:N494)</f>
        <v>0</v>
      </c>
      <c r="O495" s="123"/>
    </row>
    <row r="496" spans="1:15" s="3" customFormat="1" ht="22.5" customHeight="1">
      <c r="A496" s="826">
        <v>488</v>
      </c>
      <c r="B496" s="465"/>
      <c r="C496" s="466">
        <v>69</v>
      </c>
      <c r="D496" s="467" t="s">
        <v>137</v>
      </c>
      <c r="E496" s="466" t="s">
        <v>27</v>
      </c>
      <c r="F496" s="468">
        <v>1200</v>
      </c>
      <c r="G496" s="468">
        <v>5000</v>
      </c>
      <c r="H496" s="469">
        <v>4740</v>
      </c>
      <c r="I496" s="478"/>
      <c r="J496" s="479"/>
      <c r="K496" s="479"/>
      <c r="L496" s="479"/>
      <c r="M496" s="479"/>
      <c r="N496" s="480"/>
      <c r="O496" s="3">
        <f>SUM(J497:N497)-I497</f>
        <v>0</v>
      </c>
    </row>
    <row r="497" spans="1:14" s="11" customFormat="1" ht="16.5">
      <c r="A497" s="826">
        <v>489</v>
      </c>
      <c r="B497" s="473"/>
      <c r="C497" s="474"/>
      <c r="D497" s="475" t="s">
        <v>603</v>
      </c>
      <c r="E497" s="474"/>
      <c r="F497" s="476"/>
      <c r="G497" s="476"/>
      <c r="H497" s="477"/>
      <c r="I497" s="556">
        <f t="shared" si="9"/>
        <v>5000</v>
      </c>
      <c r="J497" s="479"/>
      <c r="K497" s="479"/>
      <c r="L497" s="479"/>
      <c r="M497" s="479"/>
      <c r="N497" s="480">
        <v>5000</v>
      </c>
    </row>
    <row r="498" spans="1:14" s="11" customFormat="1" ht="16.5">
      <c r="A498" s="826">
        <v>490</v>
      </c>
      <c r="B498" s="534"/>
      <c r="C498" s="516"/>
      <c r="D498" s="475" t="s">
        <v>1109</v>
      </c>
      <c r="E498" s="516"/>
      <c r="F498" s="818"/>
      <c r="G498" s="818"/>
      <c r="H498" s="819"/>
      <c r="I498" s="556">
        <f t="shared" si="9"/>
        <v>5260</v>
      </c>
      <c r="J498" s="715"/>
      <c r="K498" s="715"/>
      <c r="L498" s="715"/>
      <c r="M498" s="715"/>
      <c r="N498" s="815">
        <v>5260</v>
      </c>
    </row>
    <row r="499" spans="1:15" s="441" customFormat="1" ht="17.25">
      <c r="A499" s="826">
        <v>491</v>
      </c>
      <c r="B499" s="481"/>
      <c r="C499" s="482"/>
      <c r="D499" s="483" t="s">
        <v>604</v>
      </c>
      <c r="E499" s="482"/>
      <c r="F499" s="484"/>
      <c r="G499" s="484"/>
      <c r="H499" s="485"/>
      <c r="I499" s="564">
        <f t="shared" si="9"/>
        <v>0</v>
      </c>
      <c r="J499" s="491"/>
      <c r="K499" s="491"/>
      <c r="L499" s="491"/>
      <c r="M499" s="491"/>
      <c r="N499" s="492"/>
      <c r="O499" s="12"/>
    </row>
    <row r="500" spans="1:15" s="122" customFormat="1" ht="17.25">
      <c r="A500" s="826">
        <v>492</v>
      </c>
      <c r="B500" s="486"/>
      <c r="C500" s="487"/>
      <c r="D500" s="488" t="s">
        <v>1192</v>
      </c>
      <c r="E500" s="487"/>
      <c r="F500" s="489"/>
      <c r="G500" s="489"/>
      <c r="H500" s="490"/>
      <c r="I500" s="478">
        <f t="shared" si="9"/>
        <v>5260</v>
      </c>
      <c r="J500" s="471">
        <f>SUM(J498:J499)</f>
        <v>0</v>
      </c>
      <c r="K500" s="471">
        <f>SUM(K498:K499)</f>
        <v>0</v>
      </c>
      <c r="L500" s="471">
        <f>SUM(L498:L499)</f>
        <v>0</v>
      </c>
      <c r="M500" s="471">
        <f>SUM(M498:M499)</f>
        <v>0</v>
      </c>
      <c r="N500" s="472">
        <f>SUM(N498:N499)</f>
        <v>5260</v>
      </c>
      <c r="O500" s="123"/>
    </row>
    <row r="501" spans="1:15" s="3" customFormat="1" ht="19.5" customHeight="1">
      <c r="A501" s="826">
        <v>493</v>
      </c>
      <c r="B501" s="465"/>
      <c r="C501" s="466">
        <v>70</v>
      </c>
      <c r="D501" s="467" t="s">
        <v>139</v>
      </c>
      <c r="E501" s="466" t="s">
        <v>26</v>
      </c>
      <c r="F501" s="517">
        <v>15705</v>
      </c>
      <c r="G501" s="517">
        <v>13307</v>
      </c>
      <c r="H501" s="518">
        <v>18034</v>
      </c>
      <c r="I501" s="478"/>
      <c r="J501" s="479"/>
      <c r="K501" s="479"/>
      <c r="L501" s="479"/>
      <c r="M501" s="479"/>
      <c r="N501" s="480"/>
      <c r="O501" s="3">
        <f>SUM(J502:N502)-I502</f>
        <v>0</v>
      </c>
    </row>
    <row r="502" spans="1:14" s="11" customFormat="1" ht="16.5">
      <c r="A502" s="826">
        <v>494</v>
      </c>
      <c r="B502" s="473"/>
      <c r="C502" s="474"/>
      <c r="D502" s="475" t="s">
        <v>603</v>
      </c>
      <c r="E502" s="474"/>
      <c r="F502" s="476"/>
      <c r="G502" s="476"/>
      <c r="H502" s="477"/>
      <c r="I502" s="556">
        <f t="shared" si="9"/>
        <v>16747</v>
      </c>
      <c r="J502" s="479"/>
      <c r="K502" s="479"/>
      <c r="L502" s="479">
        <v>16747</v>
      </c>
      <c r="M502" s="479"/>
      <c r="N502" s="480"/>
    </row>
    <row r="503" spans="1:14" s="11" customFormat="1" ht="16.5">
      <c r="A503" s="826">
        <v>495</v>
      </c>
      <c r="B503" s="534"/>
      <c r="C503" s="516"/>
      <c r="D503" s="475" t="s">
        <v>1109</v>
      </c>
      <c r="E503" s="516"/>
      <c r="F503" s="818"/>
      <c r="G503" s="818"/>
      <c r="H503" s="819"/>
      <c r="I503" s="556">
        <f t="shared" si="9"/>
        <v>28813</v>
      </c>
      <c r="J503" s="715"/>
      <c r="K503" s="715"/>
      <c r="L503" s="715">
        <v>28813</v>
      </c>
      <c r="M503" s="715"/>
      <c r="N503" s="815"/>
    </row>
    <row r="504" spans="1:15" s="441" customFormat="1" ht="16.5" customHeight="1">
      <c r="A504" s="826">
        <v>496</v>
      </c>
      <c r="B504" s="481"/>
      <c r="C504" s="482"/>
      <c r="D504" s="483" t="s">
        <v>604</v>
      </c>
      <c r="E504" s="482"/>
      <c r="F504" s="484"/>
      <c r="G504" s="484"/>
      <c r="H504" s="485"/>
      <c r="I504" s="564">
        <f t="shared" si="9"/>
        <v>0</v>
      </c>
      <c r="J504" s="491"/>
      <c r="K504" s="491"/>
      <c r="L504" s="491"/>
      <c r="M504" s="491"/>
      <c r="N504" s="492"/>
      <c r="O504" s="12"/>
    </row>
    <row r="505" spans="1:15" s="122" customFormat="1" ht="16.5" customHeight="1">
      <c r="A505" s="826">
        <v>497</v>
      </c>
      <c r="B505" s="486"/>
      <c r="C505" s="487"/>
      <c r="D505" s="488" t="s">
        <v>1192</v>
      </c>
      <c r="E505" s="487"/>
      <c r="F505" s="489"/>
      <c r="G505" s="489"/>
      <c r="H505" s="490"/>
      <c r="I505" s="478">
        <f t="shared" si="9"/>
        <v>28813</v>
      </c>
      <c r="J505" s="471">
        <f>SUM(J503:J504)</f>
        <v>0</v>
      </c>
      <c r="K505" s="471">
        <f>SUM(K503:K504)</f>
        <v>0</v>
      </c>
      <c r="L505" s="471">
        <f>SUM(L503:L504)</f>
        <v>28813</v>
      </c>
      <c r="M505" s="471">
        <f>SUM(M503:M504)</f>
        <v>0</v>
      </c>
      <c r="N505" s="472">
        <f>SUM(N503:N504)</f>
        <v>0</v>
      </c>
      <c r="O505" s="123"/>
    </row>
    <row r="506" spans="1:15" s="3" customFormat="1" ht="19.5" customHeight="1">
      <c r="A506" s="826">
        <v>498</v>
      </c>
      <c r="B506" s="465"/>
      <c r="C506" s="466">
        <v>71</v>
      </c>
      <c r="D506" s="467" t="s">
        <v>8</v>
      </c>
      <c r="E506" s="466" t="s">
        <v>26</v>
      </c>
      <c r="F506" s="468">
        <v>23000</v>
      </c>
      <c r="G506" s="468">
        <v>21000</v>
      </c>
      <c r="H506" s="469">
        <v>19265</v>
      </c>
      <c r="I506" s="478"/>
      <c r="J506" s="479"/>
      <c r="K506" s="479"/>
      <c r="L506" s="479"/>
      <c r="M506" s="479"/>
      <c r="N506" s="480"/>
      <c r="O506" s="3">
        <f>SUM(J507:N507)-I507</f>
        <v>0</v>
      </c>
    </row>
    <row r="507" spans="1:14" s="11" customFormat="1" ht="15.75" customHeight="1">
      <c r="A507" s="826">
        <v>499</v>
      </c>
      <c r="B507" s="473"/>
      <c r="C507" s="474"/>
      <c r="D507" s="475" t="s">
        <v>603</v>
      </c>
      <c r="E507" s="474"/>
      <c r="F507" s="476"/>
      <c r="G507" s="476"/>
      <c r="H507" s="477"/>
      <c r="I507" s="556">
        <f t="shared" si="9"/>
        <v>21000</v>
      </c>
      <c r="J507" s="479"/>
      <c r="K507" s="479"/>
      <c r="L507" s="479"/>
      <c r="M507" s="479"/>
      <c r="N507" s="480">
        <v>21000</v>
      </c>
    </row>
    <row r="508" spans="1:14" s="11" customFormat="1" ht="16.5">
      <c r="A508" s="826">
        <v>500</v>
      </c>
      <c r="B508" s="534"/>
      <c r="C508" s="516"/>
      <c r="D508" s="475" t="s">
        <v>1109</v>
      </c>
      <c r="E508" s="516"/>
      <c r="F508" s="818"/>
      <c r="G508" s="818"/>
      <c r="H508" s="819"/>
      <c r="I508" s="556">
        <f t="shared" si="9"/>
        <v>22735</v>
      </c>
      <c r="J508" s="715"/>
      <c r="K508" s="715"/>
      <c r="L508" s="715"/>
      <c r="M508" s="715"/>
      <c r="N508" s="815">
        <v>22735</v>
      </c>
    </row>
    <row r="509" spans="1:15" s="441" customFormat="1" ht="16.5" customHeight="1">
      <c r="A509" s="826">
        <v>501</v>
      </c>
      <c r="B509" s="481"/>
      <c r="C509" s="482"/>
      <c r="D509" s="483" t="s">
        <v>604</v>
      </c>
      <c r="E509" s="482"/>
      <c r="F509" s="484"/>
      <c r="G509" s="484"/>
      <c r="H509" s="485"/>
      <c r="I509" s="564">
        <f t="shared" si="9"/>
        <v>0</v>
      </c>
      <c r="J509" s="491"/>
      <c r="K509" s="491"/>
      <c r="L509" s="491"/>
      <c r="M509" s="491"/>
      <c r="N509" s="492"/>
      <c r="O509" s="12"/>
    </row>
    <row r="510" spans="1:15" s="122" customFormat="1" ht="16.5" customHeight="1">
      <c r="A510" s="826">
        <v>502</v>
      </c>
      <c r="B510" s="486"/>
      <c r="C510" s="487"/>
      <c r="D510" s="488" t="s">
        <v>1192</v>
      </c>
      <c r="E510" s="487"/>
      <c r="F510" s="489"/>
      <c r="G510" s="489"/>
      <c r="H510" s="490"/>
      <c r="I510" s="478">
        <f t="shared" si="9"/>
        <v>22735</v>
      </c>
      <c r="J510" s="471">
        <f>SUM(J508:J509)</f>
        <v>0</v>
      </c>
      <c r="K510" s="471">
        <f>SUM(K508:K509)</f>
        <v>0</v>
      </c>
      <c r="L510" s="471">
        <f>SUM(L508:L509)</f>
        <v>0</v>
      </c>
      <c r="M510" s="471">
        <f>SUM(M508:M509)</f>
        <v>0</v>
      </c>
      <c r="N510" s="472">
        <f>SUM(N508:N509)</f>
        <v>22735</v>
      </c>
      <c r="O510" s="123"/>
    </row>
    <row r="511" spans="1:15" s="3" customFormat="1" ht="19.5" customHeight="1">
      <c r="A511" s="826">
        <v>503</v>
      </c>
      <c r="B511" s="465"/>
      <c r="C511" s="466">
        <v>72</v>
      </c>
      <c r="D511" s="467" t="s">
        <v>140</v>
      </c>
      <c r="E511" s="466" t="s">
        <v>26</v>
      </c>
      <c r="F511" s="468">
        <v>6140</v>
      </c>
      <c r="G511" s="468">
        <v>31019</v>
      </c>
      <c r="H511" s="469">
        <v>5157</v>
      </c>
      <c r="I511" s="478"/>
      <c r="J511" s="479"/>
      <c r="K511" s="479"/>
      <c r="L511" s="479"/>
      <c r="M511" s="479"/>
      <c r="N511" s="480"/>
      <c r="O511" s="3">
        <f>SUM(J512:N512)-I512</f>
        <v>0</v>
      </c>
    </row>
    <row r="512" spans="1:14" s="11" customFormat="1" ht="15.75" customHeight="1">
      <c r="A512" s="826">
        <v>504</v>
      </c>
      <c r="B512" s="473"/>
      <c r="C512" s="474"/>
      <c r="D512" s="475" t="s">
        <v>603</v>
      </c>
      <c r="E512" s="474"/>
      <c r="F512" s="476"/>
      <c r="G512" s="476"/>
      <c r="H512" s="477"/>
      <c r="I512" s="556">
        <f t="shared" si="9"/>
        <v>16000</v>
      </c>
      <c r="J512" s="479"/>
      <c r="K512" s="479"/>
      <c r="L512" s="479">
        <v>16000</v>
      </c>
      <c r="M512" s="479"/>
      <c r="N512" s="480"/>
    </row>
    <row r="513" spans="1:14" s="11" customFormat="1" ht="16.5">
      <c r="A513" s="826">
        <v>505</v>
      </c>
      <c r="B513" s="534"/>
      <c r="C513" s="516"/>
      <c r="D513" s="475" t="s">
        <v>1109</v>
      </c>
      <c r="E513" s="516"/>
      <c r="F513" s="818"/>
      <c r="G513" s="818"/>
      <c r="H513" s="819"/>
      <c r="I513" s="556">
        <f t="shared" si="9"/>
        <v>17079</v>
      </c>
      <c r="J513" s="715"/>
      <c r="K513" s="715"/>
      <c r="L513" s="715">
        <v>17079</v>
      </c>
      <c r="M513" s="715"/>
      <c r="N513" s="815"/>
    </row>
    <row r="514" spans="1:15" s="441" customFormat="1" ht="16.5" customHeight="1">
      <c r="A514" s="826">
        <v>506</v>
      </c>
      <c r="B514" s="481"/>
      <c r="C514" s="482"/>
      <c r="D514" s="483" t="s">
        <v>604</v>
      </c>
      <c r="E514" s="482"/>
      <c r="F514" s="484"/>
      <c r="G514" s="484"/>
      <c r="H514" s="485"/>
      <c r="I514" s="564">
        <f t="shared" si="9"/>
        <v>0</v>
      </c>
      <c r="J514" s="491"/>
      <c r="K514" s="491"/>
      <c r="L514" s="491"/>
      <c r="M514" s="491"/>
      <c r="N514" s="492"/>
      <c r="O514" s="12"/>
    </row>
    <row r="515" spans="1:15" s="122" customFormat="1" ht="16.5" customHeight="1">
      <c r="A515" s="826">
        <v>507</v>
      </c>
      <c r="B515" s="486"/>
      <c r="C515" s="487"/>
      <c r="D515" s="488" t="s">
        <v>1192</v>
      </c>
      <c r="E515" s="487"/>
      <c r="F515" s="489"/>
      <c r="G515" s="489"/>
      <c r="H515" s="490"/>
      <c r="I515" s="478">
        <f t="shared" si="9"/>
        <v>17079</v>
      </c>
      <c r="J515" s="471">
        <f>SUM(J513:J514)</f>
        <v>0</v>
      </c>
      <c r="K515" s="471">
        <f>SUM(K513:K514)</f>
        <v>0</v>
      </c>
      <c r="L515" s="471">
        <f>SUM(L513:L514)</f>
        <v>17079</v>
      </c>
      <c r="M515" s="471">
        <f>SUM(M513:M514)</f>
        <v>0</v>
      </c>
      <c r="N515" s="472">
        <f>SUM(N513:N514)</f>
        <v>0</v>
      </c>
      <c r="O515" s="123"/>
    </row>
    <row r="516" spans="1:15" s="3" customFormat="1" ht="19.5" customHeight="1">
      <c r="A516" s="826">
        <v>508</v>
      </c>
      <c r="B516" s="465"/>
      <c r="C516" s="466">
        <v>73</v>
      </c>
      <c r="D516" s="467" t="s">
        <v>477</v>
      </c>
      <c r="E516" s="466" t="s">
        <v>26</v>
      </c>
      <c r="F516" s="468">
        <v>321551</v>
      </c>
      <c r="G516" s="468">
        <v>210000</v>
      </c>
      <c r="H516" s="469">
        <v>146021</v>
      </c>
      <c r="I516" s="478"/>
      <c r="J516" s="479"/>
      <c r="K516" s="479"/>
      <c r="L516" s="479"/>
      <c r="M516" s="479"/>
      <c r="N516" s="480"/>
      <c r="O516" s="3">
        <f>SUM(J517:N517)-I517</f>
        <v>0</v>
      </c>
    </row>
    <row r="517" spans="1:14" s="11" customFormat="1" ht="15.75" customHeight="1">
      <c r="A517" s="826">
        <v>509</v>
      </c>
      <c r="B517" s="473"/>
      <c r="C517" s="474"/>
      <c r="D517" s="475" t="s">
        <v>603</v>
      </c>
      <c r="E517" s="474"/>
      <c r="F517" s="476"/>
      <c r="G517" s="476"/>
      <c r="H517" s="477"/>
      <c r="I517" s="556">
        <f t="shared" si="9"/>
        <v>180000</v>
      </c>
      <c r="J517" s="479"/>
      <c r="K517" s="479"/>
      <c r="L517" s="479"/>
      <c r="M517" s="479"/>
      <c r="N517" s="480">
        <v>180000</v>
      </c>
    </row>
    <row r="518" spans="1:14" s="11" customFormat="1" ht="16.5">
      <c r="A518" s="826">
        <v>510</v>
      </c>
      <c r="B518" s="534"/>
      <c r="C518" s="516"/>
      <c r="D518" s="475" t="s">
        <v>1109</v>
      </c>
      <c r="E518" s="516"/>
      <c r="F518" s="818"/>
      <c r="G518" s="818"/>
      <c r="H518" s="819"/>
      <c r="I518" s="556">
        <f t="shared" si="9"/>
        <v>321627</v>
      </c>
      <c r="J518" s="715"/>
      <c r="K518" s="715"/>
      <c r="L518" s="715"/>
      <c r="M518" s="715"/>
      <c r="N518" s="815">
        <v>321627</v>
      </c>
    </row>
    <row r="519" spans="1:15" s="441" customFormat="1" ht="16.5" customHeight="1">
      <c r="A519" s="826">
        <v>511</v>
      </c>
      <c r="B519" s="481"/>
      <c r="C519" s="482"/>
      <c r="D519" s="483" t="s">
        <v>1062</v>
      </c>
      <c r="E519" s="482"/>
      <c r="F519" s="484"/>
      <c r="G519" s="484"/>
      <c r="H519" s="485"/>
      <c r="I519" s="564">
        <f t="shared" si="9"/>
        <v>0</v>
      </c>
      <c r="J519" s="491"/>
      <c r="K519" s="491"/>
      <c r="L519" s="491"/>
      <c r="M519" s="491"/>
      <c r="N519" s="492"/>
      <c r="O519" s="12"/>
    </row>
    <row r="520" spans="1:15" s="122" customFormat="1" ht="16.5" customHeight="1">
      <c r="A520" s="826">
        <v>512</v>
      </c>
      <c r="B520" s="486"/>
      <c r="C520" s="487"/>
      <c r="D520" s="488" t="s">
        <v>1192</v>
      </c>
      <c r="E520" s="487"/>
      <c r="F520" s="489"/>
      <c r="G520" s="489"/>
      <c r="H520" s="490"/>
      <c r="I520" s="478">
        <f t="shared" si="9"/>
        <v>321627</v>
      </c>
      <c r="J520" s="471">
        <f>SUM(J518:J519)</f>
        <v>0</v>
      </c>
      <c r="K520" s="471">
        <f>SUM(K518:K519)</f>
        <v>0</v>
      </c>
      <c r="L520" s="471">
        <f>SUM(L518:L519)</f>
        <v>0</v>
      </c>
      <c r="M520" s="471">
        <f>SUM(M518:M519)</f>
        <v>0</v>
      </c>
      <c r="N520" s="472">
        <f>SUM(N518:N519)</f>
        <v>321627</v>
      </c>
      <c r="O520" s="123"/>
    </row>
    <row r="521" spans="1:15" s="3" customFormat="1" ht="19.5" customHeight="1">
      <c r="A521" s="826">
        <v>513</v>
      </c>
      <c r="B521" s="465"/>
      <c r="C521" s="466">
        <v>74</v>
      </c>
      <c r="D521" s="467" t="s">
        <v>141</v>
      </c>
      <c r="E521" s="466" t="s">
        <v>27</v>
      </c>
      <c r="F521" s="468">
        <v>26055</v>
      </c>
      <c r="G521" s="468">
        <v>26055</v>
      </c>
      <c r="H521" s="469">
        <v>26055</v>
      </c>
      <c r="I521" s="478"/>
      <c r="J521" s="479"/>
      <c r="K521" s="479"/>
      <c r="L521" s="479"/>
      <c r="M521" s="479"/>
      <c r="N521" s="480"/>
      <c r="O521" s="3">
        <f>SUM(J522:N522)-I522</f>
        <v>0</v>
      </c>
    </row>
    <row r="522" spans="1:14" s="11" customFormat="1" ht="15.75" customHeight="1">
      <c r="A522" s="826">
        <v>514</v>
      </c>
      <c r="B522" s="473"/>
      <c r="C522" s="474"/>
      <c r="D522" s="475" t="s">
        <v>603</v>
      </c>
      <c r="E522" s="474"/>
      <c r="F522" s="476"/>
      <c r="G522" s="476"/>
      <c r="H522" s="477"/>
      <c r="I522" s="556">
        <f t="shared" si="9"/>
        <v>17300</v>
      </c>
      <c r="J522" s="479"/>
      <c r="K522" s="479"/>
      <c r="L522" s="479"/>
      <c r="M522" s="479"/>
      <c r="N522" s="480">
        <v>17300</v>
      </c>
    </row>
    <row r="523" spans="1:14" s="11" customFormat="1" ht="16.5">
      <c r="A523" s="826">
        <v>515</v>
      </c>
      <c r="B523" s="534"/>
      <c r="C523" s="516"/>
      <c r="D523" s="475" t="s">
        <v>1109</v>
      </c>
      <c r="E523" s="516"/>
      <c r="F523" s="818"/>
      <c r="G523" s="818"/>
      <c r="H523" s="819"/>
      <c r="I523" s="556">
        <f t="shared" si="9"/>
        <v>17300</v>
      </c>
      <c r="J523" s="715"/>
      <c r="K523" s="715"/>
      <c r="L523" s="715"/>
      <c r="M523" s="715"/>
      <c r="N523" s="815">
        <v>17300</v>
      </c>
    </row>
    <row r="524" spans="1:15" s="441" customFormat="1" ht="16.5" customHeight="1">
      <c r="A524" s="826">
        <v>516</v>
      </c>
      <c r="B524" s="481"/>
      <c r="C524" s="482"/>
      <c r="D524" s="483" t="s">
        <v>604</v>
      </c>
      <c r="E524" s="482"/>
      <c r="F524" s="484"/>
      <c r="G524" s="484"/>
      <c r="H524" s="485"/>
      <c r="I524" s="564">
        <f t="shared" si="9"/>
        <v>0</v>
      </c>
      <c r="J524" s="491"/>
      <c r="K524" s="491"/>
      <c r="L524" s="491"/>
      <c r="M524" s="491"/>
      <c r="N524" s="492"/>
      <c r="O524" s="12"/>
    </row>
    <row r="525" spans="1:15" s="122" customFormat="1" ht="16.5" customHeight="1">
      <c r="A525" s="826">
        <v>517</v>
      </c>
      <c r="B525" s="486"/>
      <c r="C525" s="487"/>
      <c r="D525" s="488" t="s">
        <v>1192</v>
      </c>
      <c r="E525" s="487"/>
      <c r="F525" s="489"/>
      <c r="G525" s="489"/>
      <c r="H525" s="490"/>
      <c r="I525" s="478">
        <f t="shared" si="9"/>
        <v>17300</v>
      </c>
      <c r="J525" s="471">
        <f>SUM(J523:J524)</f>
        <v>0</v>
      </c>
      <c r="K525" s="471">
        <f>SUM(K523:K524)</f>
        <v>0</v>
      </c>
      <c r="L525" s="471">
        <f>SUM(L523:L524)</f>
        <v>0</v>
      </c>
      <c r="M525" s="471">
        <f>SUM(M523:M524)</f>
        <v>0</v>
      </c>
      <c r="N525" s="472">
        <f>SUM(N523:N524)</f>
        <v>17300</v>
      </c>
      <c r="O525" s="123"/>
    </row>
    <row r="526" spans="1:15" s="3" customFormat="1" ht="19.5" customHeight="1">
      <c r="A526" s="826">
        <v>518</v>
      </c>
      <c r="B526" s="465"/>
      <c r="C526" s="466">
        <v>75</v>
      </c>
      <c r="D526" s="467" t="s">
        <v>142</v>
      </c>
      <c r="E526" s="466" t="s">
        <v>27</v>
      </c>
      <c r="F526" s="468">
        <v>50000</v>
      </c>
      <c r="G526" s="468">
        <v>50000</v>
      </c>
      <c r="H526" s="469">
        <v>50000</v>
      </c>
      <c r="I526" s="478"/>
      <c r="J526" s="479"/>
      <c r="K526" s="479"/>
      <c r="L526" s="479"/>
      <c r="M526" s="479"/>
      <c r="N526" s="480"/>
      <c r="O526" s="3">
        <f>SUM(J527:N527)-I527</f>
        <v>0</v>
      </c>
    </row>
    <row r="527" spans="1:14" s="11" customFormat="1" ht="15.75" customHeight="1">
      <c r="A527" s="826">
        <v>519</v>
      </c>
      <c r="B527" s="473"/>
      <c r="C527" s="474"/>
      <c r="D527" s="475" t="s">
        <v>603</v>
      </c>
      <c r="E527" s="474"/>
      <c r="F527" s="476"/>
      <c r="G527" s="476"/>
      <c r="H527" s="477"/>
      <c r="I527" s="556">
        <f t="shared" si="9"/>
        <v>55000</v>
      </c>
      <c r="J527" s="479"/>
      <c r="K527" s="479"/>
      <c r="L527" s="479"/>
      <c r="M527" s="479"/>
      <c r="N527" s="480">
        <v>55000</v>
      </c>
    </row>
    <row r="528" spans="1:14" s="11" customFormat="1" ht="16.5">
      <c r="A528" s="826">
        <v>520</v>
      </c>
      <c r="B528" s="534"/>
      <c r="C528" s="516"/>
      <c r="D528" s="475" t="s">
        <v>1109</v>
      </c>
      <c r="E528" s="516"/>
      <c r="F528" s="818"/>
      <c r="G528" s="818"/>
      <c r="H528" s="819"/>
      <c r="I528" s="556">
        <f t="shared" si="9"/>
        <v>59000</v>
      </c>
      <c r="J528" s="715"/>
      <c r="K528" s="715"/>
      <c r="L528" s="715"/>
      <c r="M528" s="715"/>
      <c r="N528" s="815">
        <v>59000</v>
      </c>
    </row>
    <row r="529" spans="1:15" s="441" customFormat="1" ht="16.5" customHeight="1">
      <c r="A529" s="826">
        <v>521</v>
      </c>
      <c r="B529" s="481"/>
      <c r="C529" s="482"/>
      <c r="D529" s="483" t="s">
        <v>604</v>
      </c>
      <c r="E529" s="482"/>
      <c r="F529" s="484"/>
      <c r="G529" s="484"/>
      <c r="H529" s="485"/>
      <c r="I529" s="564">
        <f t="shared" si="9"/>
        <v>0</v>
      </c>
      <c r="J529" s="491"/>
      <c r="K529" s="491"/>
      <c r="L529" s="491"/>
      <c r="M529" s="491"/>
      <c r="N529" s="492"/>
      <c r="O529" s="12"/>
    </row>
    <row r="530" spans="1:15" s="122" customFormat="1" ht="16.5" customHeight="1">
      <c r="A530" s="826">
        <v>522</v>
      </c>
      <c r="B530" s="486"/>
      <c r="C530" s="487"/>
      <c r="D530" s="488" t="s">
        <v>1192</v>
      </c>
      <c r="E530" s="487"/>
      <c r="F530" s="489"/>
      <c r="G530" s="489"/>
      <c r="H530" s="490"/>
      <c r="I530" s="478">
        <f t="shared" si="9"/>
        <v>59000</v>
      </c>
      <c r="J530" s="471">
        <f>SUM(J528:J529)</f>
        <v>0</v>
      </c>
      <c r="K530" s="471">
        <f>SUM(K528:K529)</f>
        <v>0</v>
      </c>
      <c r="L530" s="471">
        <f>SUM(L528:L529)</f>
        <v>0</v>
      </c>
      <c r="M530" s="471">
        <f>SUM(M528:M529)</f>
        <v>0</v>
      </c>
      <c r="N530" s="472">
        <f>SUM(N528:N529)</f>
        <v>59000</v>
      </c>
      <c r="O530" s="123"/>
    </row>
    <row r="531" spans="1:15" s="3" customFormat="1" ht="19.5" customHeight="1">
      <c r="A531" s="826">
        <v>523</v>
      </c>
      <c r="B531" s="465"/>
      <c r="C531" s="466">
        <v>76</v>
      </c>
      <c r="D531" s="467" t="s">
        <v>144</v>
      </c>
      <c r="E531" s="466" t="s">
        <v>27</v>
      </c>
      <c r="F531" s="468">
        <v>85000</v>
      </c>
      <c r="G531" s="468">
        <v>100000</v>
      </c>
      <c r="H531" s="469">
        <v>100000</v>
      </c>
      <c r="I531" s="478"/>
      <c r="J531" s="479"/>
      <c r="K531" s="479"/>
      <c r="L531" s="479"/>
      <c r="M531" s="479"/>
      <c r="N531" s="480"/>
      <c r="O531" s="3">
        <f>SUM(J532:N532)-I532</f>
        <v>0</v>
      </c>
    </row>
    <row r="532" spans="1:14" s="11" customFormat="1" ht="15.75" customHeight="1">
      <c r="A532" s="826">
        <v>524</v>
      </c>
      <c r="B532" s="473"/>
      <c r="C532" s="474"/>
      <c r="D532" s="475" t="s">
        <v>603</v>
      </c>
      <c r="E532" s="474"/>
      <c r="F532" s="476"/>
      <c r="G532" s="476"/>
      <c r="H532" s="477"/>
      <c r="I532" s="556">
        <f t="shared" si="9"/>
        <v>100000</v>
      </c>
      <c r="J532" s="479"/>
      <c r="K532" s="479"/>
      <c r="L532" s="479"/>
      <c r="M532" s="479"/>
      <c r="N532" s="480">
        <v>100000</v>
      </c>
    </row>
    <row r="533" spans="1:14" s="11" customFormat="1" ht="16.5">
      <c r="A533" s="826">
        <v>525</v>
      </c>
      <c r="B533" s="534"/>
      <c r="C533" s="516"/>
      <c r="D533" s="475" t="s">
        <v>1109</v>
      </c>
      <c r="E533" s="516"/>
      <c r="F533" s="818"/>
      <c r="G533" s="818"/>
      <c r="H533" s="819"/>
      <c r="I533" s="556">
        <f t="shared" si="9"/>
        <v>100000</v>
      </c>
      <c r="J533" s="715"/>
      <c r="K533" s="715"/>
      <c r="L533" s="715"/>
      <c r="M533" s="715"/>
      <c r="N533" s="815">
        <v>100000</v>
      </c>
    </row>
    <row r="534" spans="1:15" s="441" customFormat="1" ht="16.5" customHeight="1">
      <c r="A534" s="826">
        <v>526</v>
      </c>
      <c r="B534" s="481"/>
      <c r="C534" s="482"/>
      <c r="D534" s="483" t="s">
        <v>604</v>
      </c>
      <c r="E534" s="482"/>
      <c r="F534" s="484"/>
      <c r="G534" s="484"/>
      <c r="H534" s="485"/>
      <c r="I534" s="564">
        <f t="shared" si="9"/>
        <v>0</v>
      </c>
      <c r="J534" s="491"/>
      <c r="K534" s="491"/>
      <c r="L534" s="491"/>
      <c r="M534" s="491"/>
      <c r="N534" s="492"/>
      <c r="O534" s="12"/>
    </row>
    <row r="535" spans="1:15" s="122" customFormat="1" ht="16.5" customHeight="1">
      <c r="A535" s="826">
        <v>527</v>
      </c>
      <c r="B535" s="486"/>
      <c r="C535" s="487"/>
      <c r="D535" s="488" t="s">
        <v>1192</v>
      </c>
      <c r="E535" s="487"/>
      <c r="F535" s="489"/>
      <c r="G535" s="489"/>
      <c r="H535" s="490"/>
      <c r="I535" s="478">
        <f t="shared" si="9"/>
        <v>100000</v>
      </c>
      <c r="J535" s="471">
        <f>SUM(J533:J534)</f>
        <v>0</v>
      </c>
      <c r="K535" s="471">
        <f>SUM(K533:K534)</f>
        <v>0</v>
      </c>
      <c r="L535" s="471">
        <f>SUM(L533:L534)</f>
        <v>0</v>
      </c>
      <c r="M535" s="471">
        <f>SUM(M533:M534)</f>
        <v>0</v>
      </c>
      <c r="N535" s="472">
        <f>SUM(N533:N534)</f>
        <v>100000</v>
      </c>
      <c r="O535" s="123"/>
    </row>
    <row r="536" spans="1:15" s="3" customFormat="1" ht="19.5" customHeight="1">
      <c r="A536" s="826">
        <v>528</v>
      </c>
      <c r="B536" s="465"/>
      <c r="C536" s="466">
        <v>77</v>
      </c>
      <c r="D536" s="467" t="s">
        <v>145</v>
      </c>
      <c r="E536" s="466" t="s">
        <v>27</v>
      </c>
      <c r="F536" s="468"/>
      <c r="G536" s="468">
        <v>17500</v>
      </c>
      <c r="H536" s="469">
        <v>9911</v>
      </c>
      <c r="I536" s="478"/>
      <c r="J536" s="479"/>
      <c r="K536" s="479"/>
      <c r="L536" s="479"/>
      <c r="M536" s="479"/>
      <c r="N536" s="480"/>
      <c r="O536" s="3">
        <f>SUM(J537:N537)-I537</f>
        <v>0</v>
      </c>
    </row>
    <row r="537" spans="1:14" s="11" customFormat="1" ht="15.75" customHeight="1">
      <c r="A537" s="826">
        <v>529</v>
      </c>
      <c r="B537" s="473"/>
      <c r="C537" s="474"/>
      <c r="D537" s="475" t="s">
        <v>603</v>
      </c>
      <c r="E537" s="474"/>
      <c r="F537" s="476"/>
      <c r="G537" s="476"/>
      <c r="H537" s="477"/>
      <c r="I537" s="556">
        <f t="shared" si="9"/>
        <v>24000</v>
      </c>
      <c r="J537" s="479"/>
      <c r="K537" s="479"/>
      <c r="L537" s="479">
        <v>24000</v>
      </c>
      <c r="M537" s="479"/>
      <c r="N537" s="480"/>
    </row>
    <row r="538" spans="1:14" s="11" customFormat="1" ht="16.5">
      <c r="A538" s="826">
        <v>530</v>
      </c>
      <c r="B538" s="534"/>
      <c r="C538" s="516"/>
      <c r="D538" s="475" t="s">
        <v>1109</v>
      </c>
      <c r="E538" s="516"/>
      <c r="F538" s="818"/>
      <c r="G538" s="818"/>
      <c r="H538" s="819"/>
      <c r="I538" s="556">
        <f t="shared" si="9"/>
        <v>52589</v>
      </c>
      <c r="J538" s="715"/>
      <c r="K538" s="715"/>
      <c r="L538" s="715">
        <v>52589</v>
      </c>
      <c r="M538" s="715"/>
      <c r="N538" s="815"/>
    </row>
    <row r="539" spans="1:15" s="441" customFormat="1" ht="16.5" customHeight="1">
      <c r="A539" s="826">
        <v>531</v>
      </c>
      <c r="B539" s="481"/>
      <c r="C539" s="482"/>
      <c r="D539" s="483" t="s">
        <v>604</v>
      </c>
      <c r="E539" s="482"/>
      <c r="F539" s="484"/>
      <c r="G539" s="484"/>
      <c r="H539" s="485"/>
      <c r="I539" s="564">
        <f t="shared" si="9"/>
        <v>0</v>
      </c>
      <c r="J539" s="491"/>
      <c r="K539" s="491"/>
      <c r="L539" s="491"/>
      <c r="M539" s="491"/>
      <c r="N539" s="492"/>
      <c r="O539" s="12"/>
    </row>
    <row r="540" spans="1:15" s="122" customFormat="1" ht="16.5" customHeight="1">
      <c r="A540" s="826">
        <v>532</v>
      </c>
      <c r="B540" s="486"/>
      <c r="C540" s="487"/>
      <c r="D540" s="488" t="s">
        <v>1192</v>
      </c>
      <c r="E540" s="487"/>
      <c r="F540" s="489"/>
      <c r="G540" s="489"/>
      <c r="H540" s="490"/>
      <c r="I540" s="478">
        <f t="shared" si="9"/>
        <v>52589</v>
      </c>
      <c r="J540" s="471">
        <f>SUM(J538:J539)</f>
        <v>0</v>
      </c>
      <c r="K540" s="471">
        <f>SUM(K538:K539)</f>
        <v>0</v>
      </c>
      <c r="L540" s="471">
        <f>SUM(L538:L539)</f>
        <v>52589</v>
      </c>
      <c r="M540" s="471">
        <f>SUM(M538:M539)</f>
        <v>0</v>
      </c>
      <c r="N540" s="472">
        <f>SUM(N538:N539)</f>
        <v>0</v>
      </c>
      <c r="O540" s="123"/>
    </row>
    <row r="541" spans="1:15" s="3" customFormat="1" ht="19.5" customHeight="1">
      <c r="A541" s="826">
        <v>533</v>
      </c>
      <c r="B541" s="465"/>
      <c r="C541" s="466">
        <v>78</v>
      </c>
      <c r="D541" s="467" t="s">
        <v>146</v>
      </c>
      <c r="E541" s="466" t="s">
        <v>27</v>
      </c>
      <c r="F541" s="468">
        <v>14203</v>
      </c>
      <c r="G541" s="468">
        <v>19000</v>
      </c>
      <c r="H541" s="469">
        <v>18581</v>
      </c>
      <c r="I541" s="478"/>
      <c r="J541" s="479"/>
      <c r="K541" s="479"/>
      <c r="L541" s="479"/>
      <c r="M541" s="479"/>
      <c r="N541" s="480"/>
      <c r="O541" s="3">
        <f>SUM(J542:N542)-I542</f>
        <v>0</v>
      </c>
    </row>
    <row r="542" spans="1:14" s="11" customFormat="1" ht="15.75" customHeight="1">
      <c r="A542" s="826">
        <v>534</v>
      </c>
      <c r="B542" s="473"/>
      <c r="C542" s="474"/>
      <c r="D542" s="475" t="s">
        <v>603</v>
      </c>
      <c r="E542" s="474"/>
      <c r="F542" s="476"/>
      <c r="G542" s="476"/>
      <c r="H542" s="477"/>
      <c r="I542" s="556">
        <f t="shared" si="9"/>
        <v>19000</v>
      </c>
      <c r="J542" s="479"/>
      <c r="K542" s="479"/>
      <c r="L542" s="479">
        <v>19000</v>
      </c>
      <c r="M542" s="479"/>
      <c r="N542" s="480"/>
    </row>
    <row r="543" spans="1:14" s="11" customFormat="1" ht="16.5">
      <c r="A543" s="826">
        <v>535</v>
      </c>
      <c r="B543" s="534"/>
      <c r="C543" s="516"/>
      <c r="D543" s="475" t="s">
        <v>1109</v>
      </c>
      <c r="E543" s="516"/>
      <c r="F543" s="818"/>
      <c r="G543" s="818"/>
      <c r="H543" s="819"/>
      <c r="I543" s="556">
        <f t="shared" si="9"/>
        <v>19419</v>
      </c>
      <c r="J543" s="715"/>
      <c r="K543" s="715"/>
      <c r="L543" s="715">
        <v>19419</v>
      </c>
      <c r="M543" s="715"/>
      <c r="N543" s="815"/>
    </row>
    <row r="544" spans="1:15" s="441" customFormat="1" ht="17.25">
      <c r="A544" s="826">
        <v>536</v>
      </c>
      <c r="B544" s="481"/>
      <c r="C544" s="482"/>
      <c r="D544" s="483" t="s">
        <v>604</v>
      </c>
      <c r="E544" s="482"/>
      <c r="F544" s="484"/>
      <c r="G544" s="484"/>
      <c r="H544" s="485"/>
      <c r="I544" s="564">
        <f t="shared" si="9"/>
        <v>0</v>
      </c>
      <c r="J544" s="491"/>
      <c r="K544" s="491"/>
      <c r="L544" s="491"/>
      <c r="M544" s="491"/>
      <c r="N544" s="492"/>
      <c r="O544" s="12"/>
    </row>
    <row r="545" spans="1:15" s="122" customFormat="1" ht="16.5" customHeight="1">
      <c r="A545" s="826">
        <v>537</v>
      </c>
      <c r="B545" s="486"/>
      <c r="C545" s="487"/>
      <c r="D545" s="488" t="s">
        <v>1192</v>
      </c>
      <c r="E545" s="487"/>
      <c r="F545" s="489"/>
      <c r="G545" s="489"/>
      <c r="H545" s="490"/>
      <c r="I545" s="478">
        <f t="shared" si="9"/>
        <v>19419</v>
      </c>
      <c r="J545" s="471">
        <f>SUM(J543:J544)</f>
        <v>0</v>
      </c>
      <c r="K545" s="471">
        <f>SUM(K543:K544)</f>
        <v>0</v>
      </c>
      <c r="L545" s="471">
        <f>SUM(L543:L544)</f>
        <v>19419</v>
      </c>
      <c r="M545" s="471">
        <f>SUM(M543:M544)</f>
        <v>0</v>
      </c>
      <c r="N545" s="472">
        <f>SUM(N543:N544)</f>
        <v>0</v>
      </c>
      <c r="O545" s="123"/>
    </row>
    <row r="546" spans="1:15" s="3" customFormat="1" ht="19.5" customHeight="1">
      <c r="A546" s="826">
        <v>538</v>
      </c>
      <c r="B546" s="465"/>
      <c r="C546" s="466">
        <v>79</v>
      </c>
      <c r="D546" s="467" t="s">
        <v>147</v>
      </c>
      <c r="E546" s="466" t="s">
        <v>27</v>
      </c>
      <c r="F546" s="468">
        <v>34148</v>
      </c>
      <c r="G546" s="468">
        <v>44450</v>
      </c>
      <c r="H546" s="469">
        <v>37066</v>
      </c>
      <c r="I546" s="478"/>
      <c r="J546" s="479"/>
      <c r="K546" s="479"/>
      <c r="L546" s="479"/>
      <c r="M546" s="479"/>
      <c r="N546" s="480"/>
      <c r="O546" s="3">
        <f>SUM(J547:N547)-I547</f>
        <v>0</v>
      </c>
    </row>
    <row r="547" spans="1:14" s="11" customFormat="1" ht="16.5">
      <c r="A547" s="826">
        <v>539</v>
      </c>
      <c r="B547" s="473"/>
      <c r="C547" s="474"/>
      <c r="D547" s="475" t="s">
        <v>603</v>
      </c>
      <c r="E547" s="474"/>
      <c r="F547" s="476"/>
      <c r="G547" s="476"/>
      <c r="H547" s="477"/>
      <c r="I547" s="556">
        <f t="shared" si="9"/>
        <v>32769</v>
      </c>
      <c r="J547" s="479"/>
      <c r="K547" s="479"/>
      <c r="L547" s="479">
        <v>32769</v>
      </c>
      <c r="M547" s="479"/>
      <c r="N547" s="480"/>
    </row>
    <row r="548" spans="1:14" s="11" customFormat="1" ht="16.5">
      <c r="A548" s="826">
        <v>540</v>
      </c>
      <c r="B548" s="534"/>
      <c r="C548" s="516"/>
      <c r="D548" s="475" t="s">
        <v>1109</v>
      </c>
      <c r="E548" s="516"/>
      <c r="F548" s="818"/>
      <c r="G548" s="818"/>
      <c r="H548" s="819"/>
      <c r="I548" s="556">
        <f t="shared" si="9"/>
        <v>32769</v>
      </c>
      <c r="J548" s="715"/>
      <c r="K548" s="715"/>
      <c r="L548" s="715">
        <v>32769</v>
      </c>
      <c r="M548" s="715"/>
      <c r="N548" s="815"/>
    </row>
    <row r="549" spans="1:15" s="441" customFormat="1" ht="17.25">
      <c r="A549" s="826">
        <v>541</v>
      </c>
      <c r="B549" s="481"/>
      <c r="C549" s="482"/>
      <c r="D549" s="483" t="s">
        <v>604</v>
      </c>
      <c r="E549" s="482"/>
      <c r="F549" s="484"/>
      <c r="G549" s="484"/>
      <c r="H549" s="485"/>
      <c r="I549" s="564">
        <f t="shared" si="9"/>
        <v>0</v>
      </c>
      <c r="J549" s="491"/>
      <c r="K549" s="491"/>
      <c r="L549" s="491"/>
      <c r="M549" s="491"/>
      <c r="N549" s="492"/>
      <c r="O549" s="12"/>
    </row>
    <row r="550" spans="1:15" s="122" customFormat="1" ht="17.25">
      <c r="A550" s="826">
        <v>542</v>
      </c>
      <c r="B550" s="486"/>
      <c r="C550" s="487"/>
      <c r="D550" s="488" t="s">
        <v>1192</v>
      </c>
      <c r="E550" s="487"/>
      <c r="F550" s="489"/>
      <c r="G550" s="489"/>
      <c r="H550" s="490"/>
      <c r="I550" s="478">
        <f t="shared" si="9"/>
        <v>32769</v>
      </c>
      <c r="J550" s="471">
        <f>SUM(J548:J549)</f>
        <v>0</v>
      </c>
      <c r="K550" s="471">
        <f>SUM(K548:K549)</f>
        <v>0</v>
      </c>
      <c r="L550" s="471">
        <f>SUM(L548:L549)</f>
        <v>32769</v>
      </c>
      <c r="M550" s="471">
        <f>SUM(M548:M549)</f>
        <v>0</v>
      </c>
      <c r="N550" s="472">
        <f>SUM(N548:N549)</f>
        <v>0</v>
      </c>
      <c r="O550" s="123"/>
    </row>
    <row r="551" spans="1:15" s="3" customFormat="1" ht="19.5" customHeight="1">
      <c r="A551" s="826">
        <v>543</v>
      </c>
      <c r="B551" s="465"/>
      <c r="C551" s="466">
        <v>80</v>
      </c>
      <c r="D551" s="467" t="s">
        <v>364</v>
      </c>
      <c r="E551" s="466" t="s">
        <v>27</v>
      </c>
      <c r="F551" s="468">
        <v>38100</v>
      </c>
      <c r="G551" s="468">
        <v>38100</v>
      </c>
      <c r="H551" s="469">
        <v>38100</v>
      </c>
      <c r="I551" s="478"/>
      <c r="J551" s="479"/>
      <c r="K551" s="479"/>
      <c r="L551" s="479"/>
      <c r="M551" s="479"/>
      <c r="N551" s="480"/>
      <c r="O551" s="3">
        <f>SUM(J552:N552)-I552</f>
        <v>0</v>
      </c>
    </row>
    <row r="552" spans="1:14" s="11" customFormat="1" ht="16.5">
      <c r="A552" s="826">
        <v>544</v>
      </c>
      <c r="B552" s="473"/>
      <c r="C552" s="474"/>
      <c r="D552" s="475" t="s">
        <v>603</v>
      </c>
      <c r="E552" s="474"/>
      <c r="F552" s="476"/>
      <c r="G552" s="476"/>
      <c r="H552" s="477"/>
      <c r="I552" s="556">
        <f t="shared" si="9"/>
        <v>38100</v>
      </c>
      <c r="J552" s="479"/>
      <c r="K552" s="479"/>
      <c r="L552" s="479">
        <v>38100</v>
      </c>
      <c r="M552" s="479"/>
      <c r="N552" s="480"/>
    </row>
    <row r="553" spans="1:14" s="11" customFormat="1" ht="16.5">
      <c r="A553" s="826">
        <v>545</v>
      </c>
      <c r="B553" s="534"/>
      <c r="C553" s="516"/>
      <c r="D553" s="475" t="s">
        <v>1109</v>
      </c>
      <c r="E553" s="516"/>
      <c r="F553" s="818"/>
      <c r="G553" s="818"/>
      <c r="H553" s="819"/>
      <c r="I553" s="556">
        <f t="shared" si="9"/>
        <v>38100</v>
      </c>
      <c r="J553" s="715"/>
      <c r="K553" s="715"/>
      <c r="L553" s="715">
        <v>38100</v>
      </c>
      <c r="M553" s="715"/>
      <c r="N553" s="815"/>
    </row>
    <row r="554" spans="1:15" s="441" customFormat="1" ht="17.25">
      <c r="A554" s="826">
        <v>546</v>
      </c>
      <c r="B554" s="481"/>
      <c r="C554" s="482"/>
      <c r="D554" s="483" t="s">
        <v>604</v>
      </c>
      <c r="E554" s="482"/>
      <c r="F554" s="484"/>
      <c r="G554" s="484"/>
      <c r="H554" s="485"/>
      <c r="I554" s="564">
        <f t="shared" si="9"/>
        <v>0</v>
      </c>
      <c r="J554" s="491"/>
      <c r="K554" s="491"/>
      <c r="L554" s="491"/>
      <c r="M554" s="491"/>
      <c r="N554" s="492"/>
      <c r="O554" s="12"/>
    </row>
    <row r="555" spans="1:15" s="122" customFormat="1" ht="17.25">
      <c r="A555" s="826">
        <v>547</v>
      </c>
      <c r="B555" s="486"/>
      <c r="C555" s="487"/>
      <c r="D555" s="488" t="s">
        <v>1192</v>
      </c>
      <c r="E555" s="487"/>
      <c r="F555" s="489"/>
      <c r="G555" s="489"/>
      <c r="H555" s="490"/>
      <c r="I555" s="478">
        <f t="shared" si="9"/>
        <v>38100</v>
      </c>
      <c r="J555" s="471">
        <f>SUM(J553:J554)</f>
        <v>0</v>
      </c>
      <c r="K555" s="471">
        <f>SUM(K553:K554)</f>
        <v>0</v>
      </c>
      <c r="L555" s="471">
        <f>SUM(L553:L554)</f>
        <v>38100</v>
      </c>
      <c r="M555" s="471">
        <f>SUM(M553:M554)</f>
        <v>0</v>
      </c>
      <c r="N555" s="472">
        <f>SUM(N553:N554)</f>
        <v>0</v>
      </c>
      <c r="O555" s="123"/>
    </row>
    <row r="556" spans="1:15" s="3" customFormat="1" ht="19.5" customHeight="1">
      <c r="A556" s="826">
        <v>548</v>
      </c>
      <c r="B556" s="465"/>
      <c r="C556" s="466">
        <v>81</v>
      </c>
      <c r="D556" s="467" t="s">
        <v>148</v>
      </c>
      <c r="E556" s="466" t="s">
        <v>27</v>
      </c>
      <c r="F556" s="468">
        <v>38348</v>
      </c>
      <c r="G556" s="468">
        <v>49172</v>
      </c>
      <c r="H556" s="469">
        <v>48172</v>
      </c>
      <c r="I556" s="478"/>
      <c r="J556" s="479"/>
      <c r="K556" s="479"/>
      <c r="L556" s="479"/>
      <c r="M556" s="479"/>
      <c r="N556" s="480"/>
      <c r="O556" s="3">
        <f>SUM(J557:N557)-I557</f>
        <v>0</v>
      </c>
    </row>
    <row r="557" spans="1:14" s="11" customFormat="1" ht="16.5">
      <c r="A557" s="826">
        <v>549</v>
      </c>
      <c r="B557" s="473"/>
      <c r="C557" s="474"/>
      <c r="D557" s="475" t="s">
        <v>603</v>
      </c>
      <c r="E557" s="474"/>
      <c r="F557" s="476"/>
      <c r="G557" s="476"/>
      <c r="H557" s="477"/>
      <c r="I557" s="556">
        <f t="shared" si="9"/>
        <v>52593</v>
      </c>
      <c r="J557" s="479"/>
      <c r="K557" s="479"/>
      <c r="L557" s="479">
        <v>52593</v>
      </c>
      <c r="M557" s="479"/>
      <c r="N557" s="480"/>
    </row>
    <row r="558" spans="1:14" s="11" customFormat="1" ht="16.5">
      <c r="A558" s="826">
        <v>550</v>
      </c>
      <c r="B558" s="534"/>
      <c r="C558" s="516"/>
      <c r="D558" s="475" t="s">
        <v>1109</v>
      </c>
      <c r="E558" s="516"/>
      <c r="F558" s="818"/>
      <c r="G558" s="818"/>
      <c r="H558" s="819"/>
      <c r="I558" s="556">
        <f t="shared" si="9"/>
        <v>53593</v>
      </c>
      <c r="J558" s="715"/>
      <c r="K558" s="715"/>
      <c r="L558" s="715">
        <v>53593</v>
      </c>
      <c r="M558" s="715"/>
      <c r="N558" s="815"/>
    </row>
    <row r="559" spans="1:15" s="441" customFormat="1" ht="17.25">
      <c r="A559" s="826">
        <v>551</v>
      </c>
      <c r="B559" s="481"/>
      <c r="C559" s="482"/>
      <c r="D559" s="483" t="s">
        <v>604</v>
      </c>
      <c r="E559" s="482"/>
      <c r="F559" s="484"/>
      <c r="G559" s="484"/>
      <c r="H559" s="485"/>
      <c r="I559" s="564">
        <f t="shared" si="9"/>
        <v>0</v>
      </c>
      <c r="J559" s="491"/>
      <c r="K559" s="491"/>
      <c r="L559" s="491"/>
      <c r="M559" s="491"/>
      <c r="N559" s="492"/>
      <c r="O559" s="12"/>
    </row>
    <row r="560" spans="1:15" s="122" customFormat="1" ht="17.25">
      <c r="A560" s="826">
        <v>552</v>
      </c>
      <c r="B560" s="486"/>
      <c r="C560" s="487"/>
      <c r="D560" s="488" t="s">
        <v>1192</v>
      </c>
      <c r="E560" s="487"/>
      <c r="F560" s="489"/>
      <c r="G560" s="489"/>
      <c r="H560" s="490"/>
      <c r="I560" s="478">
        <f t="shared" si="9"/>
        <v>53593</v>
      </c>
      <c r="J560" s="471">
        <f>SUM(J558:J559)</f>
        <v>0</v>
      </c>
      <c r="K560" s="471">
        <f>SUM(K558:K559)</f>
        <v>0</v>
      </c>
      <c r="L560" s="471">
        <f>SUM(L558:L559)</f>
        <v>53593</v>
      </c>
      <c r="M560" s="471">
        <f>SUM(M558:M559)</f>
        <v>0</v>
      </c>
      <c r="N560" s="472">
        <f>SUM(N558:N559)</f>
        <v>0</v>
      </c>
      <c r="O560" s="123"/>
    </row>
    <row r="561" spans="1:15" s="3" customFormat="1" ht="19.5" customHeight="1">
      <c r="A561" s="826">
        <v>553</v>
      </c>
      <c r="B561" s="465"/>
      <c r="C561" s="466">
        <v>82</v>
      </c>
      <c r="D561" s="467" t="s">
        <v>149</v>
      </c>
      <c r="E561" s="524" t="s">
        <v>27</v>
      </c>
      <c r="F561" s="468"/>
      <c r="G561" s="468"/>
      <c r="H561" s="469"/>
      <c r="I561" s="478"/>
      <c r="J561" s="479"/>
      <c r="K561" s="479"/>
      <c r="L561" s="479"/>
      <c r="M561" s="479"/>
      <c r="N561" s="480"/>
      <c r="O561" s="3">
        <f>SUM(J561:N561)-I561</f>
        <v>0</v>
      </c>
    </row>
    <row r="562" spans="1:14" s="3" customFormat="1" ht="16.5">
      <c r="A562" s="826">
        <v>554</v>
      </c>
      <c r="B562" s="663"/>
      <c r="C562" s="524"/>
      <c r="D562" s="475" t="s">
        <v>1109</v>
      </c>
      <c r="E562" s="524"/>
      <c r="F562" s="716"/>
      <c r="G562" s="716"/>
      <c r="H562" s="717"/>
      <c r="I562" s="556">
        <f>SUM(J562:N562)</f>
        <v>1500</v>
      </c>
      <c r="J562" s="715"/>
      <c r="K562" s="715"/>
      <c r="L562" s="715">
        <v>1500</v>
      </c>
      <c r="M562" s="715"/>
      <c r="N562" s="815"/>
    </row>
    <row r="563" spans="1:15" s="441" customFormat="1" ht="17.25">
      <c r="A563" s="826">
        <v>555</v>
      </c>
      <c r="B563" s="481"/>
      <c r="C563" s="482"/>
      <c r="D563" s="483" t="s">
        <v>604</v>
      </c>
      <c r="E563" s="482"/>
      <c r="F563" s="484"/>
      <c r="G563" s="484"/>
      <c r="H563" s="485"/>
      <c r="I563" s="564">
        <f>SUM(J563:N563)</f>
        <v>0</v>
      </c>
      <c r="J563" s="491"/>
      <c r="K563" s="491"/>
      <c r="L563" s="491"/>
      <c r="M563" s="491"/>
      <c r="N563" s="492"/>
      <c r="O563" s="12"/>
    </row>
    <row r="564" spans="1:15" s="122" customFormat="1" ht="17.25">
      <c r="A564" s="826">
        <v>556</v>
      </c>
      <c r="B564" s="486"/>
      <c r="C564" s="487"/>
      <c r="D564" s="488" t="s">
        <v>1192</v>
      </c>
      <c r="E564" s="487"/>
      <c r="F564" s="489"/>
      <c r="G564" s="489"/>
      <c r="H564" s="490"/>
      <c r="I564" s="478">
        <f>SUM(J564:N564)</f>
        <v>1500</v>
      </c>
      <c r="J564" s="471">
        <f>SUM(J562:J563)</f>
        <v>0</v>
      </c>
      <c r="K564" s="471">
        <f>SUM(K562:K563)</f>
        <v>0</v>
      </c>
      <c r="L564" s="471">
        <f>SUM(L562:L563)</f>
        <v>1500</v>
      </c>
      <c r="M564" s="471">
        <f>SUM(M562:M563)</f>
        <v>0</v>
      </c>
      <c r="N564" s="472">
        <f>SUM(N562:N563)</f>
        <v>0</v>
      </c>
      <c r="O564" s="123"/>
    </row>
    <row r="565" spans="1:15" s="3" customFormat="1" ht="19.5" customHeight="1">
      <c r="A565" s="826">
        <v>557</v>
      </c>
      <c r="B565" s="465"/>
      <c r="C565" s="466">
        <v>83</v>
      </c>
      <c r="D565" s="467" t="s">
        <v>150</v>
      </c>
      <c r="E565" s="466" t="s">
        <v>27</v>
      </c>
      <c r="F565" s="468">
        <v>12700</v>
      </c>
      <c r="G565" s="468">
        <v>24851</v>
      </c>
      <c r="H565" s="469">
        <v>22781</v>
      </c>
      <c r="I565" s="478"/>
      <c r="J565" s="479"/>
      <c r="K565" s="479"/>
      <c r="L565" s="479"/>
      <c r="M565" s="479"/>
      <c r="N565" s="480"/>
      <c r="O565" s="3">
        <f>SUM(J566:N566)-I566</f>
        <v>0</v>
      </c>
    </row>
    <row r="566" spans="1:14" s="11" customFormat="1" ht="16.5">
      <c r="A566" s="826">
        <v>558</v>
      </c>
      <c r="B566" s="473"/>
      <c r="C566" s="474"/>
      <c r="D566" s="475" t="s">
        <v>603</v>
      </c>
      <c r="E566" s="474"/>
      <c r="F566" s="476"/>
      <c r="G566" s="476"/>
      <c r="H566" s="477"/>
      <c r="I566" s="556">
        <f t="shared" si="9"/>
        <v>24800</v>
      </c>
      <c r="J566" s="479"/>
      <c r="K566" s="479"/>
      <c r="L566" s="479">
        <v>24800</v>
      </c>
      <c r="M566" s="479"/>
      <c r="N566" s="480"/>
    </row>
    <row r="567" spans="1:14" s="11" customFormat="1" ht="16.5">
      <c r="A567" s="826">
        <v>559</v>
      </c>
      <c r="B567" s="534"/>
      <c r="C567" s="516"/>
      <c r="D567" s="475" t="s">
        <v>1109</v>
      </c>
      <c r="E567" s="516"/>
      <c r="F567" s="818"/>
      <c r="G567" s="818"/>
      <c r="H567" s="819"/>
      <c r="I567" s="556">
        <f t="shared" si="9"/>
        <v>26870</v>
      </c>
      <c r="J567" s="715"/>
      <c r="K567" s="715"/>
      <c r="L567" s="715">
        <v>26870</v>
      </c>
      <c r="M567" s="715"/>
      <c r="N567" s="815"/>
    </row>
    <row r="568" spans="1:15" s="441" customFormat="1" ht="17.25">
      <c r="A568" s="826">
        <v>560</v>
      </c>
      <c r="B568" s="481"/>
      <c r="C568" s="482"/>
      <c r="D568" s="483" t="s">
        <v>604</v>
      </c>
      <c r="E568" s="482"/>
      <c r="F568" s="484"/>
      <c r="G568" s="484"/>
      <c r="H568" s="485"/>
      <c r="I568" s="564">
        <f t="shared" si="9"/>
        <v>0</v>
      </c>
      <c r="J568" s="491"/>
      <c r="K568" s="491"/>
      <c r="L568" s="491"/>
      <c r="M568" s="491"/>
      <c r="N568" s="492"/>
      <c r="O568" s="12"/>
    </row>
    <row r="569" spans="1:15" s="122" customFormat="1" ht="17.25">
      <c r="A569" s="826">
        <v>561</v>
      </c>
      <c r="B569" s="486"/>
      <c r="C569" s="487"/>
      <c r="D569" s="488" t="s">
        <v>1192</v>
      </c>
      <c r="E569" s="487"/>
      <c r="F569" s="489"/>
      <c r="G569" s="489"/>
      <c r="H569" s="490"/>
      <c r="I569" s="478">
        <f t="shared" si="9"/>
        <v>26870</v>
      </c>
      <c r="J569" s="471">
        <f>SUM(J567:J568)</f>
        <v>0</v>
      </c>
      <c r="K569" s="471">
        <f>SUM(K567:K568)</f>
        <v>0</v>
      </c>
      <c r="L569" s="471">
        <f>SUM(L567:L568)</f>
        <v>26870</v>
      </c>
      <c r="M569" s="471">
        <f>SUM(M567:M568)</f>
        <v>0</v>
      </c>
      <c r="N569" s="472">
        <f>SUM(N567:N568)</f>
        <v>0</v>
      </c>
      <c r="O569" s="123"/>
    </row>
    <row r="570" spans="1:15" s="3" customFormat="1" ht="28.5" customHeight="1">
      <c r="A570" s="826">
        <v>562</v>
      </c>
      <c r="B570" s="465"/>
      <c r="C570" s="466">
        <v>84</v>
      </c>
      <c r="D570" s="467" t="s">
        <v>854</v>
      </c>
      <c r="E570" s="466" t="s">
        <v>27</v>
      </c>
      <c r="F570" s="468">
        <v>201</v>
      </c>
      <c r="G570" s="468">
        <v>400</v>
      </c>
      <c r="H570" s="469">
        <v>191</v>
      </c>
      <c r="I570" s="478"/>
      <c r="J570" s="479"/>
      <c r="K570" s="479"/>
      <c r="L570" s="479"/>
      <c r="M570" s="479"/>
      <c r="N570" s="480"/>
      <c r="O570" s="3">
        <f>SUM(J571:N571)-I571</f>
        <v>0</v>
      </c>
    </row>
    <row r="571" spans="1:14" s="11" customFormat="1" ht="16.5">
      <c r="A571" s="826">
        <v>563</v>
      </c>
      <c r="B571" s="473"/>
      <c r="C571" s="474"/>
      <c r="D571" s="475" t="s">
        <v>603</v>
      </c>
      <c r="E571" s="474"/>
      <c r="F571" s="476"/>
      <c r="G571" s="476"/>
      <c r="H571" s="477"/>
      <c r="I571" s="556">
        <f t="shared" si="9"/>
        <v>2000</v>
      </c>
      <c r="J571" s="479"/>
      <c r="K571" s="479"/>
      <c r="L571" s="479">
        <v>2000</v>
      </c>
      <c r="M571" s="479"/>
      <c r="N571" s="480"/>
    </row>
    <row r="572" spans="1:14" s="11" customFormat="1" ht="16.5">
      <c r="A572" s="826">
        <v>564</v>
      </c>
      <c r="B572" s="534"/>
      <c r="C572" s="516"/>
      <c r="D572" s="475" t="s">
        <v>1109</v>
      </c>
      <c r="E572" s="516"/>
      <c r="F572" s="818"/>
      <c r="G572" s="818"/>
      <c r="H572" s="819"/>
      <c r="I572" s="556">
        <f t="shared" si="9"/>
        <v>2366</v>
      </c>
      <c r="J572" s="715"/>
      <c r="K572" s="715"/>
      <c r="L572" s="715">
        <v>2366</v>
      </c>
      <c r="M572" s="715"/>
      <c r="N572" s="815"/>
    </row>
    <row r="573" spans="1:15" s="441" customFormat="1" ht="17.25">
      <c r="A573" s="826">
        <v>565</v>
      </c>
      <c r="B573" s="481"/>
      <c r="C573" s="482"/>
      <c r="D573" s="483" t="s">
        <v>604</v>
      </c>
      <c r="E573" s="482"/>
      <c r="F573" s="484"/>
      <c r="G573" s="484"/>
      <c r="H573" s="485"/>
      <c r="I573" s="564">
        <f t="shared" si="9"/>
        <v>0</v>
      </c>
      <c r="J573" s="491"/>
      <c r="K573" s="491"/>
      <c r="L573" s="491"/>
      <c r="M573" s="491"/>
      <c r="N573" s="492"/>
      <c r="O573" s="12"/>
    </row>
    <row r="574" spans="1:15" s="122" customFormat="1" ht="17.25">
      <c r="A574" s="826">
        <v>566</v>
      </c>
      <c r="B574" s="486"/>
      <c r="C574" s="487"/>
      <c r="D574" s="488" t="s">
        <v>1192</v>
      </c>
      <c r="E574" s="487"/>
      <c r="F574" s="489"/>
      <c r="G574" s="489"/>
      <c r="H574" s="490"/>
      <c r="I574" s="478">
        <f t="shared" si="9"/>
        <v>2366</v>
      </c>
      <c r="J574" s="471">
        <f>SUM(J572:J573)</f>
        <v>0</v>
      </c>
      <c r="K574" s="471">
        <f>SUM(K572:K573)</f>
        <v>0</v>
      </c>
      <c r="L574" s="471">
        <f>SUM(L572:L573)</f>
        <v>2366</v>
      </c>
      <c r="M574" s="471">
        <f>SUM(M572:M573)</f>
        <v>0</v>
      </c>
      <c r="N574" s="472">
        <f>SUM(N572:N573)</f>
        <v>0</v>
      </c>
      <c r="O574" s="123"/>
    </row>
    <row r="575" spans="1:15" s="11" customFormat="1" ht="32.25" customHeight="1">
      <c r="A575" s="826">
        <v>567</v>
      </c>
      <c r="B575" s="473"/>
      <c r="C575" s="474">
        <v>85</v>
      </c>
      <c r="D575" s="467" t="s">
        <v>151</v>
      </c>
      <c r="E575" s="466" t="s">
        <v>27</v>
      </c>
      <c r="F575" s="468">
        <v>500</v>
      </c>
      <c r="G575" s="468"/>
      <c r="H575" s="469">
        <v>500</v>
      </c>
      <c r="I575" s="493"/>
      <c r="J575" s="494"/>
      <c r="K575" s="494"/>
      <c r="L575" s="494"/>
      <c r="M575" s="494"/>
      <c r="N575" s="495"/>
      <c r="O575" s="11">
        <f>SUM(J576:N576)-I576</f>
        <v>0</v>
      </c>
    </row>
    <row r="576" spans="1:14" s="11" customFormat="1" ht="16.5">
      <c r="A576" s="826">
        <v>568</v>
      </c>
      <c r="B576" s="473"/>
      <c r="C576" s="474"/>
      <c r="D576" s="475" t="s">
        <v>603</v>
      </c>
      <c r="E576" s="474"/>
      <c r="F576" s="476"/>
      <c r="G576" s="476"/>
      <c r="H576" s="477"/>
      <c r="I576" s="556">
        <f t="shared" si="9"/>
        <v>1000</v>
      </c>
      <c r="J576" s="479"/>
      <c r="K576" s="479"/>
      <c r="L576" s="479">
        <v>1000</v>
      </c>
      <c r="M576" s="479"/>
      <c r="N576" s="480"/>
    </row>
    <row r="577" spans="1:14" s="11" customFormat="1" ht="16.5">
      <c r="A577" s="826">
        <v>569</v>
      </c>
      <c r="B577" s="534"/>
      <c r="C577" s="516"/>
      <c r="D577" s="475" t="s">
        <v>1109</v>
      </c>
      <c r="E577" s="516"/>
      <c r="F577" s="818"/>
      <c r="G577" s="818"/>
      <c r="H577" s="819"/>
      <c r="I577" s="556">
        <f t="shared" si="9"/>
        <v>1000</v>
      </c>
      <c r="J577" s="715"/>
      <c r="K577" s="715"/>
      <c r="L577" s="715">
        <v>1000</v>
      </c>
      <c r="M577" s="715"/>
      <c r="N577" s="815"/>
    </row>
    <row r="578" spans="1:15" s="441" customFormat="1" ht="17.25">
      <c r="A578" s="826">
        <v>570</v>
      </c>
      <c r="B578" s="481"/>
      <c r="C578" s="482"/>
      <c r="D578" s="483" t="s">
        <v>604</v>
      </c>
      <c r="E578" s="482"/>
      <c r="F578" s="484"/>
      <c r="G578" s="484"/>
      <c r="H578" s="485"/>
      <c r="I578" s="564">
        <f t="shared" si="9"/>
        <v>0</v>
      </c>
      <c r="J578" s="491"/>
      <c r="K578" s="491"/>
      <c r="L578" s="491"/>
      <c r="M578" s="491"/>
      <c r="N578" s="492"/>
      <c r="O578" s="12"/>
    </row>
    <row r="579" spans="1:15" s="122" customFormat="1" ht="17.25">
      <c r="A579" s="826">
        <v>571</v>
      </c>
      <c r="B579" s="486"/>
      <c r="C579" s="487"/>
      <c r="D579" s="488" t="s">
        <v>1192</v>
      </c>
      <c r="E579" s="487"/>
      <c r="F579" s="489"/>
      <c r="G579" s="489"/>
      <c r="H579" s="490"/>
      <c r="I579" s="478">
        <f t="shared" si="9"/>
        <v>1000</v>
      </c>
      <c r="J579" s="471">
        <f>SUM(J577:J578)</f>
        <v>0</v>
      </c>
      <c r="K579" s="471">
        <f>SUM(K577:K578)</f>
        <v>0</v>
      </c>
      <c r="L579" s="471">
        <f>SUM(L577:L578)</f>
        <v>1000</v>
      </c>
      <c r="M579" s="471">
        <f>SUM(M577:M578)</f>
        <v>0</v>
      </c>
      <c r="N579" s="472">
        <f>SUM(N577:N578)</f>
        <v>0</v>
      </c>
      <c r="O579" s="123"/>
    </row>
    <row r="580" spans="1:15" s="3" customFormat="1" ht="19.5" customHeight="1">
      <c r="A580" s="826">
        <v>572</v>
      </c>
      <c r="B580" s="465"/>
      <c r="C580" s="466">
        <v>86</v>
      </c>
      <c r="D580" s="467" t="s">
        <v>152</v>
      </c>
      <c r="E580" s="466" t="s">
        <v>27</v>
      </c>
      <c r="F580" s="468">
        <v>841</v>
      </c>
      <c r="G580" s="468">
        <v>1000</v>
      </c>
      <c r="H580" s="469">
        <v>1159</v>
      </c>
      <c r="I580" s="478"/>
      <c r="J580" s="479"/>
      <c r="K580" s="479"/>
      <c r="L580" s="479"/>
      <c r="M580" s="479"/>
      <c r="N580" s="480"/>
      <c r="O580" s="3">
        <f>SUM(J581:N581)-I581</f>
        <v>0</v>
      </c>
    </row>
    <row r="581" spans="1:14" s="11" customFormat="1" ht="16.5">
      <c r="A581" s="826">
        <v>573</v>
      </c>
      <c r="B581" s="473"/>
      <c r="C581" s="474"/>
      <c r="D581" s="475" t="s">
        <v>603</v>
      </c>
      <c r="E581" s="474"/>
      <c r="F581" s="476"/>
      <c r="G581" s="476"/>
      <c r="H581" s="477"/>
      <c r="I581" s="556">
        <f t="shared" si="9"/>
        <v>1000</v>
      </c>
      <c r="J581" s="479"/>
      <c r="K581" s="479"/>
      <c r="L581" s="479">
        <v>1000</v>
      </c>
      <c r="M581" s="479"/>
      <c r="N581" s="480"/>
    </row>
    <row r="582" spans="1:14" s="11" customFormat="1" ht="16.5">
      <c r="A582" s="826">
        <v>574</v>
      </c>
      <c r="B582" s="534"/>
      <c r="C582" s="516"/>
      <c r="D582" s="475" t="s">
        <v>1109</v>
      </c>
      <c r="E582" s="516"/>
      <c r="F582" s="818"/>
      <c r="G582" s="818"/>
      <c r="H582" s="819"/>
      <c r="I582" s="556">
        <f t="shared" si="9"/>
        <v>1500</v>
      </c>
      <c r="J582" s="715"/>
      <c r="K582" s="715"/>
      <c r="L582" s="715">
        <v>1500</v>
      </c>
      <c r="M582" s="715"/>
      <c r="N582" s="815"/>
    </row>
    <row r="583" spans="1:15" s="441" customFormat="1" ht="17.25">
      <c r="A583" s="826">
        <v>575</v>
      </c>
      <c r="B583" s="481"/>
      <c r="C583" s="482"/>
      <c r="D583" s="483" t="s">
        <v>604</v>
      </c>
      <c r="E583" s="482"/>
      <c r="F583" s="484"/>
      <c r="G583" s="484"/>
      <c r="H583" s="485"/>
      <c r="I583" s="564">
        <f t="shared" si="9"/>
        <v>0</v>
      </c>
      <c r="J583" s="491"/>
      <c r="K583" s="491"/>
      <c r="L583" s="491"/>
      <c r="M583" s="491"/>
      <c r="N583" s="492"/>
      <c r="O583" s="12"/>
    </row>
    <row r="584" spans="1:15" s="122" customFormat="1" ht="17.25">
      <c r="A584" s="826">
        <v>576</v>
      </c>
      <c r="B584" s="486"/>
      <c r="C584" s="487"/>
      <c r="D584" s="488" t="s">
        <v>1192</v>
      </c>
      <c r="E584" s="487"/>
      <c r="F584" s="489"/>
      <c r="G584" s="489"/>
      <c r="H584" s="490"/>
      <c r="I584" s="478">
        <f t="shared" si="9"/>
        <v>1500</v>
      </c>
      <c r="J584" s="471">
        <f>SUM(J582:J583)</f>
        <v>0</v>
      </c>
      <c r="K584" s="471">
        <f>SUM(K582:K583)</f>
        <v>0</v>
      </c>
      <c r="L584" s="471">
        <f>SUM(L582:L583)</f>
        <v>1500</v>
      </c>
      <c r="M584" s="471">
        <f>SUM(M582:M583)</f>
        <v>0</v>
      </c>
      <c r="N584" s="472">
        <f>SUM(N582:N583)</f>
        <v>0</v>
      </c>
      <c r="O584" s="123"/>
    </row>
    <row r="585" spans="1:15" s="3" customFormat="1" ht="19.5" customHeight="1">
      <c r="A585" s="826">
        <v>577</v>
      </c>
      <c r="B585" s="465"/>
      <c r="C585" s="466">
        <v>87</v>
      </c>
      <c r="D585" s="467" t="s">
        <v>575</v>
      </c>
      <c r="E585" s="466" t="s">
        <v>27</v>
      </c>
      <c r="F585" s="468"/>
      <c r="G585" s="468"/>
      <c r="H585" s="469"/>
      <c r="I585" s="478"/>
      <c r="J585" s="479"/>
      <c r="K585" s="479"/>
      <c r="L585" s="479"/>
      <c r="M585" s="479"/>
      <c r="N585" s="480"/>
      <c r="O585" s="3">
        <f>SUM(J586:N586)-I586</f>
        <v>0</v>
      </c>
    </row>
    <row r="586" spans="1:14" s="11" customFormat="1" ht="16.5">
      <c r="A586" s="826">
        <v>578</v>
      </c>
      <c r="B586" s="473"/>
      <c r="C586" s="474"/>
      <c r="D586" s="475" t="s">
        <v>603</v>
      </c>
      <c r="E586" s="474"/>
      <c r="F586" s="476"/>
      <c r="G586" s="476"/>
      <c r="H586" s="477"/>
      <c r="I586" s="556">
        <f t="shared" si="9"/>
        <v>2000</v>
      </c>
      <c r="J586" s="479"/>
      <c r="K586" s="479"/>
      <c r="L586" s="479">
        <v>2000</v>
      </c>
      <c r="M586" s="479"/>
      <c r="N586" s="480"/>
    </row>
    <row r="587" spans="1:14" s="11" customFormat="1" ht="16.5">
      <c r="A587" s="826">
        <v>579</v>
      </c>
      <c r="B587" s="534"/>
      <c r="C587" s="516"/>
      <c r="D587" s="475" t="s">
        <v>1109</v>
      </c>
      <c r="E587" s="516"/>
      <c r="F587" s="818"/>
      <c r="G587" s="818"/>
      <c r="H587" s="819"/>
      <c r="I587" s="556">
        <f t="shared" si="9"/>
        <v>2000</v>
      </c>
      <c r="J587" s="715"/>
      <c r="K587" s="715"/>
      <c r="L587" s="715">
        <v>2000</v>
      </c>
      <c r="M587" s="715"/>
      <c r="N587" s="815"/>
    </row>
    <row r="588" spans="1:15" s="441" customFormat="1" ht="17.25">
      <c r="A588" s="826">
        <v>580</v>
      </c>
      <c r="B588" s="481"/>
      <c r="C588" s="482"/>
      <c r="D588" s="483" t="s">
        <v>604</v>
      </c>
      <c r="E588" s="482"/>
      <c r="F588" s="484"/>
      <c r="G588" s="484"/>
      <c r="H588" s="485"/>
      <c r="I588" s="564">
        <f t="shared" si="9"/>
        <v>0</v>
      </c>
      <c r="J588" s="491"/>
      <c r="K588" s="491"/>
      <c r="L588" s="491"/>
      <c r="M588" s="491"/>
      <c r="N588" s="492"/>
      <c r="O588" s="12"/>
    </row>
    <row r="589" spans="1:15" s="122" customFormat="1" ht="17.25">
      <c r="A589" s="826">
        <v>581</v>
      </c>
      <c r="B589" s="486"/>
      <c r="C589" s="487"/>
      <c r="D589" s="488" t="s">
        <v>1192</v>
      </c>
      <c r="E589" s="487"/>
      <c r="F589" s="489"/>
      <c r="G589" s="489"/>
      <c r="H589" s="490"/>
      <c r="I589" s="478">
        <f t="shared" si="9"/>
        <v>2000</v>
      </c>
      <c r="J589" s="471">
        <f>SUM(J587:J588)</f>
        <v>0</v>
      </c>
      <c r="K589" s="471">
        <f>SUM(K587:K588)</f>
        <v>0</v>
      </c>
      <c r="L589" s="471">
        <f>SUM(L587:L588)</f>
        <v>2000</v>
      </c>
      <c r="M589" s="471">
        <f>SUM(M587:M588)</f>
        <v>0</v>
      </c>
      <c r="N589" s="472">
        <f>SUM(N587:N588)</f>
        <v>0</v>
      </c>
      <c r="O589" s="123"/>
    </row>
    <row r="590" spans="1:15" s="3" customFormat="1" ht="19.5" customHeight="1">
      <c r="A590" s="826">
        <v>582</v>
      </c>
      <c r="B590" s="465"/>
      <c r="C590" s="466">
        <v>88</v>
      </c>
      <c r="D590" s="467" t="s">
        <v>153</v>
      </c>
      <c r="E590" s="466" t="s">
        <v>26</v>
      </c>
      <c r="F590" s="468"/>
      <c r="G590" s="468">
        <v>2000</v>
      </c>
      <c r="H590" s="469">
        <v>251</v>
      </c>
      <c r="I590" s="478"/>
      <c r="J590" s="479"/>
      <c r="K590" s="479"/>
      <c r="L590" s="479"/>
      <c r="M590" s="479"/>
      <c r="N590" s="480"/>
      <c r="O590" s="3">
        <f>SUM(J591:N591)-I591</f>
        <v>0</v>
      </c>
    </row>
    <row r="591" spans="1:14" s="11" customFormat="1" ht="16.5">
      <c r="A591" s="826">
        <v>583</v>
      </c>
      <c r="B591" s="473"/>
      <c r="C591" s="474"/>
      <c r="D591" s="475" t="s">
        <v>603</v>
      </c>
      <c r="E591" s="474"/>
      <c r="F591" s="476"/>
      <c r="G591" s="476"/>
      <c r="H591" s="477"/>
      <c r="I591" s="556">
        <f t="shared" si="9"/>
        <v>1000</v>
      </c>
      <c r="J591" s="479"/>
      <c r="K591" s="479"/>
      <c r="L591" s="479">
        <v>1000</v>
      </c>
      <c r="M591" s="479"/>
      <c r="N591" s="480"/>
    </row>
    <row r="592" spans="1:14" s="11" customFormat="1" ht="16.5">
      <c r="A592" s="826">
        <v>584</v>
      </c>
      <c r="B592" s="534"/>
      <c r="C592" s="516"/>
      <c r="D592" s="475" t="s">
        <v>1109</v>
      </c>
      <c r="E592" s="516"/>
      <c r="F592" s="818"/>
      <c r="G592" s="818"/>
      <c r="H592" s="819"/>
      <c r="I592" s="556">
        <f t="shared" si="9"/>
        <v>4239</v>
      </c>
      <c r="J592" s="715"/>
      <c r="K592" s="715"/>
      <c r="L592" s="715">
        <v>4239</v>
      </c>
      <c r="M592" s="715"/>
      <c r="N592" s="815"/>
    </row>
    <row r="593" spans="1:15" s="441" customFormat="1" ht="17.25">
      <c r="A593" s="826">
        <v>585</v>
      </c>
      <c r="B593" s="481"/>
      <c r="C593" s="482"/>
      <c r="D593" s="483" t="s">
        <v>604</v>
      </c>
      <c r="E593" s="482"/>
      <c r="F593" s="484"/>
      <c r="G593" s="484"/>
      <c r="H593" s="485"/>
      <c r="I593" s="564">
        <f t="shared" si="9"/>
        <v>0</v>
      </c>
      <c r="J593" s="491"/>
      <c r="K593" s="491"/>
      <c r="L593" s="491"/>
      <c r="M593" s="491"/>
      <c r="N593" s="492"/>
      <c r="O593" s="12"/>
    </row>
    <row r="594" spans="1:15" s="122" customFormat="1" ht="17.25">
      <c r="A594" s="826">
        <v>586</v>
      </c>
      <c r="B594" s="486"/>
      <c r="C594" s="487"/>
      <c r="D594" s="488" t="s">
        <v>1192</v>
      </c>
      <c r="E594" s="487"/>
      <c r="F594" s="489"/>
      <c r="G594" s="489"/>
      <c r="H594" s="490"/>
      <c r="I594" s="478">
        <f t="shared" si="9"/>
        <v>4239</v>
      </c>
      <c r="J594" s="471">
        <f>SUM(J592:J593)</f>
        <v>0</v>
      </c>
      <c r="K594" s="471">
        <f>SUM(K592:K593)</f>
        <v>0</v>
      </c>
      <c r="L594" s="471">
        <f>SUM(L592:L593)</f>
        <v>4239</v>
      </c>
      <c r="M594" s="471">
        <f>SUM(M592:M593)</f>
        <v>0</v>
      </c>
      <c r="N594" s="472">
        <f>SUM(N592:N593)</f>
        <v>0</v>
      </c>
      <c r="O594" s="123"/>
    </row>
    <row r="595" spans="1:15" s="3" customFormat="1" ht="19.5" customHeight="1">
      <c r="A595" s="826">
        <v>587</v>
      </c>
      <c r="B595" s="465"/>
      <c r="C595" s="466">
        <v>89</v>
      </c>
      <c r="D595" s="467" t="s">
        <v>154</v>
      </c>
      <c r="E595" s="466" t="s">
        <v>26</v>
      </c>
      <c r="F595" s="468">
        <v>244</v>
      </c>
      <c r="G595" s="468">
        <v>6000</v>
      </c>
      <c r="H595" s="469">
        <v>710</v>
      </c>
      <c r="I595" s="478"/>
      <c r="J595" s="479"/>
      <c r="K595" s="479"/>
      <c r="L595" s="479"/>
      <c r="M595" s="479"/>
      <c r="N595" s="480"/>
      <c r="O595" s="3">
        <f>SUM(J596:N596)-I596</f>
        <v>0</v>
      </c>
    </row>
    <row r="596" spans="1:14" s="11" customFormat="1" ht="16.5">
      <c r="A596" s="826">
        <v>588</v>
      </c>
      <c r="B596" s="473"/>
      <c r="C596" s="474"/>
      <c r="D596" s="475" t="s">
        <v>603</v>
      </c>
      <c r="E596" s="474"/>
      <c r="F596" s="476"/>
      <c r="G596" s="476"/>
      <c r="H596" s="477"/>
      <c r="I596" s="556">
        <f t="shared" si="9"/>
        <v>6800</v>
      </c>
      <c r="J596" s="479"/>
      <c r="K596" s="479"/>
      <c r="L596" s="479">
        <v>6800</v>
      </c>
      <c r="M596" s="479"/>
      <c r="N596" s="480"/>
    </row>
    <row r="597" spans="1:14" s="11" customFormat="1" ht="16.5">
      <c r="A597" s="826">
        <v>589</v>
      </c>
      <c r="B597" s="534"/>
      <c r="C597" s="516"/>
      <c r="D597" s="475" t="s">
        <v>1109</v>
      </c>
      <c r="E597" s="516"/>
      <c r="F597" s="818"/>
      <c r="G597" s="818"/>
      <c r="H597" s="819"/>
      <c r="I597" s="556">
        <f t="shared" si="9"/>
        <v>7045</v>
      </c>
      <c r="J597" s="715"/>
      <c r="K597" s="715">
        <v>45</v>
      </c>
      <c r="L597" s="715">
        <v>7000</v>
      </c>
      <c r="M597" s="715"/>
      <c r="N597" s="815"/>
    </row>
    <row r="598" spans="1:15" s="441" customFormat="1" ht="17.25">
      <c r="A598" s="826">
        <v>590</v>
      </c>
      <c r="B598" s="481"/>
      <c r="C598" s="482"/>
      <c r="D598" s="483" t="s">
        <v>1246</v>
      </c>
      <c r="E598" s="482"/>
      <c r="F598" s="484"/>
      <c r="G598" s="484"/>
      <c r="H598" s="485"/>
      <c r="I598" s="564">
        <f t="shared" si="9"/>
        <v>-5334</v>
      </c>
      <c r="J598" s="491"/>
      <c r="K598" s="491">
        <v>55</v>
      </c>
      <c r="L598" s="491">
        <v>-5389</v>
      </c>
      <c r="M598" s="491"/>
      <c r="N598" s="492"/>
      <c r="O598" s="12"/>
    </row>
    <row r="599" spans="1:15" s="122" customFormat="1" ht="17.25">
      <c r="A599" s="826">
        <v>591</v>
      </c>
      <c r="B599" s="486"/>
      <c r="C599" s="487"/>
      <c r="D599" s="488" t="s">
        <v>1192</v>
      </c>
      <c r="E599" s="487"/>
      <c r="F599" s="489"/>
      <c r="G599" s="489"/>
      <c r="H599" s="490"/>
      <c r="I599" s="478">
        <f t="shared" si="9"/>
        <v>1711</v>
      </c>
      <c r="J599" s="471">
        <f>SUM(J597:J598)</f>
        <v>0</v>
      </c>
      <c r="K599" s="471">
        <f>SUM(K597:K598)</f>
        <v>100</v>
      </c>
      <c r="L599" s="471">
        <f>SUM(L597:L598)</f>
        <v>1611</v>
      </c>
      <c r="M599" s="471">
        <f>SUM(M597:M598)</f>
        <v>0</v>
      </c>
      <c r="N599" s="472">
        <f>SUM(N597:N598)</f>
        <v>0</v>
      </c>
      <c r="O599" s="123"/>
    </row>
    <row r="600" spans="1:15" s="3" customFormat="1" ht="19.5" customHeight="1">
      <c r="A600" s="826">
        <v>592</v>
      </c>
      <c r="B600" s="465"/>
      <c r="C600" s="466">
        <v>90</v>
      </c>
      <c r="D600" s="467" t="s">
        <v>155</v>
      </c>
      <c r="E600" s="466" t="s">
        <v>26</v>
      </c>
      <c r="F600" s="468">
        <v>141137</v>
      </c>
      <c r="G600" s="468">
        <v>150000</v>
      </c>
      <c r="H600" s="469">
        <v>145970</v>
      </c>
      <c r="I600" s="478"/>
      <c r="J600" s="479"/>
      <c r="K600" s="479"/>
      <c r="L600" s="479"/>
      <c r="M600" s="479"/>
      <c r="N600" s="480"/>
      <c r="O600" s="3">
        <f>SUM(J601:N601)-I601</f>
        <v>0</v>
      </c>
    </row>
    <row r="601" spans="1:14" s="11" customFormat="1" ht="16.5">
      <c r="A601" s="826">
        <v>593</v>
      </c>
      <c r="B601" s="473"/>
      <c r="C601" s="474"/>
      <c r="D601" s="475" t="s">
        <v>603</v>
      </c>
      <c r="E601" s="474"/>
      <c r="F601" s="476"/>
      <c r="G601" s="476"/>
      <c r="H601" s="477"/>
      <c r="I601" s="556">
        <f t="shared" si="9"/>
        <v>150000</v>
      </c>
      <c r="J601" s="479"/>
      <c r="K601" s="479"/>
      <c r="L601" s="479">
        <v>150000</v>
      </c>
      <c r="M601" s="479"/>
      <c r="N601" s="480"/>
    </row>
    <row r="602" spans="1:14" s="11" customFormat="1" ht="16.5">
      <c r="A602" s="826">
        <v>594</v>
      </c>
      <c r="B602" s="534"/>
      <c r="C602" s="516"/>
      <c r="D602" s="475" t="s">
        <v>1109</v>
      </c>
      <c r="E602" s="516"/>
      <c r="F602" s="818"/>
      <c r="G602" s="818"/>
      <c r="H602" s="819"/>
      <c r="I602" s="556">
        <f t="shared" si="9"/>
        <v>201954</v>
      </c>
      <c r="J602" s="715"/>
      <c r="K602" s="715"/>
      <c r="L602" s="715">
        <v>201954</v>
      </c>
      <c r="M602" s="715"/>
      <c r="N602" s="815"/>
    </row>
    <row r="603" spans="1:15" s="441" customFormat="1" ht="17.25">
      <c r="A603" s="826">
        <v>595</v>
      </c>
      <c r="B603" s="481"/>
      <c r="C603" s="482"/>
      <c r="D603" s="483" t="s">
        <v>604</v>
      </c>
      <c r="E603" s="482"/>
      <c r="F603" s="484"/>
      <c r="G603" s="484"/>
      <c r="H603" s="485"/>
      <c r="I603" s="564">
        <f t="shared" si="9"/>
        <v>0</v>
      </c>
      <c r="J603" s="491"/>
      <c r="K603" s="491"/>
      <c r="L603" s="491"/>
      <c r="M603" s="491"/>
      <c r="N603" s="492"/>
      <c r="O603" s="12"/>
    </row>
    <row r="604" spans="1:15" s="122" customFormat="1" ht="17.25">
      <c r="A604" s="826">
        <v>596</v>
      </c>
      <c r="B604" s="486"/>
      <c r="C604" s="487"/>
      <c r="D604" s="488" t="s">
        <v>1192</v>
      </c>
      <c r="E604" s="487"/>
      <c r="F604" s="489"/>
      <c r="G604" s="489"/>
      <c r="H604" s="490"/>
      <c r="I604" s="478">
        <f t="shared" si="9"/>
        <v>201954</v>
      </c>
      <c r="J604" s="471">
        <f>SUM(J602:J603)</f>
        <v>0</v>
      </c>
      <c r="K604" s="471">
        <f>SUM(K602:K603)</f>
        <v>0</v>
      </c>
      <c r="L604" s="471">
        <f>SUM(L602:L603)</f>
        <v>201954</v>
      </c>
      <c r="M604" s="471">
        <f>SUM(M602:M603)</f>
        <v>0</v>
      </c>
      <c r="N604" s="472">
        <f>SUM(N602:N603)</f>
        <v>0</v>
      </c>
      <c r="O604" s="123"/>
    </row>
    <row r="605" spans="1:15" s="3" customFormat="1" ht="30" customHeight="1">
      <c r="A605" s="826">
        <v>597</v>
      </c>
      <c r="B605" s="465"/>
      <c r="C605" s="466"/>
      <c r="D605" s="467" t="s">
        <v>558</v>
      </c>
      <c r="E605" s="466"/>
      <c r="F605" s="468"/>
      <c r="G605" s="468"/>
      <c r="H605" s="469"/>
      <c r="I605" s="493"/>
      <c r="J605" s="494"/>
      <c r="K605" s="494"/>
      <c r="L605" s="494"/>
      <c r="M605" s="494"/>
      <c r="N605" s="495"/>
      <c r="O605" s="11"/>
    </row>
    <row r="606" spans="1:15" s="3" customFormat="1" ht="19.5" customHeight="1">
      <c r="A606" s="826">
        <v>598</v>
      </c>
      <c r="B606" s="465"/>
      <c r="C606" s="466">
        <v>91</v>
      </c>
      <c r="D606" s="594" t="s">
        <v>9</v>
      </c>
      <c r="E606" s="466" t="s">
        <v>26</v>
      </c>
      <c r="F606" s="468">
        <v>279334</v>
      </c>
      <c r="G606" s="468">
        <v>285000</v>
      </c>
      <c r="H606" s="469">
        <v>294475</v>
      </c>
      <c r="I606" s="478"/>
      <c r="J606" s="479"/>
      <c r="K606" s="479"/>
      <c r="L606" s="479"/>
      <c r="M606" s="479"/>
      <c r="N606" s="480"/>
      <c r="O606" s="3">
        <f>SUM(J607:N607)-I607</f>
        <v>0</v>
      </c>
    </row>
    <row r="607" spans="1:14" s="11" customFormat="1" ht="16.5">
      <c r="A607" s="826">
        <v>599</v>
      </c>
      <c r="B607" s="473"/>
      <c r="C607" s="474"/>
      <c r="D607" s="520" t="s">
        <v>603</v>
      </c>
      <c r="E607" s="474"/>
      <c r="F607" s="476"/>
      <c r="G607" s="476"/>
      <c r="H607" s="477"/>
      <c r="I607" s="556">
        <f t="shared" si="9"/>
        <v>242000</v>
      </c>
      <c r="J607" s="479"/>
      <c r="K607" s="479"/>
      <c r="L607" s="479">
        <v>60500</v>
      </c>
      <c r="M607" s="479"/>
      <c r="N607" s="480">
        <v>181500</v>
      </c>
    </row>
    <row r="608" spans="1:14" s="11" customFormat="1" ht="16.5">
      <c r="A608" s="826">
        <v>600</v>
      </c>
      <c r="B608" s="534"/>
      <c r="C608" s="516"/>
      <c r="D608" s="520" t="s">
        <v>1109</v>
      </c>
      <c r="E608" s="516"/>
      <c r="F608" s="818"/>
      <c r="G608" s="818"/>
      <c r="H608" s="819"/>
      <c r="I608" s="556">
        <f t="shared" si="9"/>
        <v>279209</v>
      </c>
      <c r="J608" s="715"/>
      <c r="K608" s="715"/>
      <c r="L608" s="715">
        <v>115275</v>
      </c>
      <c r="M608" s="715"/>
      <c r="N608" s="815">
        <v>163934</v>
      </c>
    </row>
    <row r="609" spans="1:15" s="441" customFormat="1" ht="17.25">
      <c r="A609" s="826">
        <v>601</v>
      </c>
      <c r="B609" s="481"/>
      <c r="C609" s="482"/>
      <c r="D609" s="1344" t="s">
        <v>604</v>
      </c>
      <c r="E609" s="482"/>
      <c r="F609" s="484"/>
      <c r="G609" s="484"/>
      <c r="H609" s="485"/>
      <c r="I609" s="564">
        <f t="shared" si="9"/>
        <v>0</v>
      </c>
      <c r="J609" s="491"/>
      <c r="K609" s="491"/>
      <c r="L609" s="491"/>
      <c r="M609" s="491"/>
      <c r="N609" s="492"/>
      <c r="O609" s="12"/>
    </row>
    <row r="610" spans="1:15" s="122" customFormat="1" ht="17.25">
      <c r="A610" s="826">
        <v>602</v>
      </c>
      <c r="B610" s="486"/>
      <c r="C610" s="487"/>
      <c r="D610" s="521" t="s">
        <v>1192</v>
      </c>
      <c r="E610" s="487"/>
      <c r="F610" s="489"/>
      <c r="G610" s="489"/>
      <c r="H610" s="490"/>
      <c r="I610" s="478">
        <f>SUM(J610:N610)</f>
        <v>279209</v>
      </c>
      <c r="J610" s="471">
        <f>SUM(J608:J609)</f>
        <v>0</v>
      </c>
      <c r="K610" s="471">
        <f>SUM(K608:K609)</f>
        <v>0</v>
      </c>
      <c r="L610" s="471">
        <f>SUM(L608:L609)</f>
        <v>115275</v>
      </c>
      <c r="M610" s="471">
        <f>SUM(M608:M609)</f>
        <v>0</v>
      </c>
      <c r="N610" s="472">
        <f>SUM(N608:N609)</f>
        <v>163934</v>
      </c>
      <c r="O610" s="123"/>
    </row>
    <row r="611" spans="1:15" s="3" customFormat="1" ht="19.5" customHeight="1">
      <c r="A611" s="826">
        <v>603</v>
      </c>
      <c r="B611" s="465"/>
      <c r="C611" s="466">
        <v>92</v>
      </c>
      <c r="D611" s="594" t="s">
        <v>557</v>
      </c>
      <c r="E611" s="466" t="s">
        <v>26</v>
      </c>
      <c r="F611" s="468">
        <v>50472</v>
      </c>
      <c r="G611" s="468">
        <v>50000</v>
      </c>
      <c r="H611" s="469">
        <v>49828</v>
      </c>
      <c r="I611" s="478"/>
      <c r="J611" s="479"/>
      <c r="K611" s="479"/>
      <c r="L611" s="479"/>
      <c r="M611" s="479"/>
      <c r="N611" s="480"/>
      <c r="O611" s="3">
        <f>SUM(J612:N612)-I612</f>
        <v>0</v>
      </c>
    </row>
    <row r="612" spans="1:14" s="11" customFormat="1" ht="16.5">
      <c r="A612" s="826">
        <v>604</v>
      </c>
      <c r="B612" s="473"/>
      <c r="C612" s="474"/>
      <c r="D612" s="520" t="s">
        <v>603</v>
      </c>
      <c r="E612" s="474"/>
      <c r="F612" s="476"/>
      <c r="G612" s="476"/>
      <c r="H612" s="477"/>
      <c r="I612" s="556">
        <f t="shared" si="9"/>
        <v>48000</v>
      </c>
      <c r="J612" s="479"/>
      <c r="K612" s="479"/>
      <c r="L612" s="479">
        <v>12000</v>
      </c>
      <c r="M612" s="479"/>
      <c r="N612" s="480">
        <v>36000</v>
      </c>
    </row>
    <row r="613" spans="1:14" s="11" customFormat="1" ht="16.5">
      <c r="A613" s="826">
        <v>605</v>
      </c>
      <c r="B613" s="534"/>
      <c r="C613" s="516"/>
      <c r="D613" s="520" t="s">
        <v>1109</v>
      </c>
      <c r="E613" s="516"/>
      <c r="F613" s="818"/>
      <c r="G613" s="818"/>
      <c r="H613" s="819"/>
      <c r="I613" s="556">
        <f t="shared" si="9"/>
        <v>53900</v>
      </c>
      <c r="J613" s="715"/>
      <c r="K613" s="715"/>
      <c r="L613" s="715">
        <v>16900</v>
      </c>
      <c r="M613" s="715"/>
      <c r="N613" s="815">
        <v>37000</v>
      </c>
    </row>
    <row r="614" spans="1:15" s="441" customFormat="1" ht="17.25">
      <c r="A614" s="826">
        <v>606</v>
      </c>
      <c r="B614" s="481"/>
      <c r="C614" s="482"/>
      <c r="D614" s="1344" t="s">
        <v>604</v>
      </c>
      <c r="E614" s="482"/>
      <c r="F614" s="484"/>
      <c r="G614" s="484"/>
      <c r="H614" s="485"/>
      <c r="I614" s="564">
        <f t="shared" si="9"/>
        <v>0</v>
      </c>
      <c r="J614" s="491"/>
      <c r="K614" s="491"/>
      <c r="L614" s="491"/>
      <c r="M614" s="491"/>
      <c r="N614" s="492"/>
      <c r="O614" s="12"/>
    </row>
    <row r="615" spans="1:15" s="122" customFormat="1" ht="17.25">
      <c r="A615" s="826">
        <v>607</v>
      </c>
      <c r="B615" s="486"/>
      <c r="C615" s="487"/>
      <c r="D615" s="521" t="s">
        <v>1192</v>
      </c>
      <c r="E615" s="487"/>
      <c r="F615" s="489"/>
      <c r="G615" s="489"/>
      <c r="H615" s="490"/>
      <c r="I615" s="478">
        <f t="shared" si="9"/>
        <v>53900</v>
      </c>
      <c r="J615" s="471">
        <f>SUM(J613:J614)</f>
        <v>0</v>
      </c>
      <c r="K615" s="471">
        <f>SUM(K613:K614)</f>
        <v>0</v>
      </c>
      <c r="L615" s="471">
        <f>SUM(L613:L614)</f>
        <v>16900</v>
      </c>
      <c r="M615" s="471">
        <f>SUM(M613:M614)</f>
        <v>0</v>
      </c>
      <c r="N615" s="472">
        <f>SUM(N613:N614)</f>
        <v>37000</v>
      </c>
      <c r="O615" s="123"/>
    </row>
    <row r="616" spans="1:15" s="3" customFormat="1" ht="19.5" customHeight="1">
      <c r="A616" s="826">
        <v>608</v>
      </c>
      <c r="B616" s="465"/>
      <c r="C616" s="466">
        <v>93</v>
      </c>
      <c r="D616" s="594" t="s">
        <v>10</v>
      </c>
      <c r="E616" s="466" t="s">
        <v>26</v>
      </c>
      <c r="F616" s="468">
        <v>302093</v>
      </c>
      <c r="G616" s="468">
        <v>295000</v>
      </c>
      <c r="H616" s="469">
        <v>295487</v>
      </c>
      <c r="I616" s="478"/>
      <c r="J616" s="479"/>
      <c r="K616" s="479"/>
      <c r="L616" s="479"/>
      <c r="M616" s="479"/>
      <c r="N616" s="480"/>
      <c r="O616" s="3">
        <f>SUM(J617:N617)-I617</f>
        <v>0</v>
      </c>
    </row>
    <row r="617" spans="1:14" s="11" customFormat="1" ht="16.5">
      <c r="A617" s="826">
        <v>609</v>
      </c>
      <c r="B617" s="473"/>
      <c r="C617" s="474"/>
      <c r="D617" s="520" t="s">
        <v>603</v>
      </c>
      <c r="E617" s="474"/>
      <c r="F617" s="476"/>
      <c r="G617" s="476"/>
      <c r="H617" s="477"/>
      <c r="I617" s="556">
        <f t="shared" si="9"/>
        <v>244000</v>
      </c>
      <c r="J617" s="479"/>
      <c r="K617" s="479"/>
      <c r="L617" s="479">
        <v>61000</v>
      </c>
      <c r="M617" s="479"/>
      <c r="N617" s="480">
        <v>183000</v>
      </c>
    </row>
    <row r="618" spans="1:14" s="11" customFormat="1" ht="16.5">
      <c r="A618" s="826">
        <v>610</v>
      </c>
      <c r="B618" s="534"/>
      <c r="C618" s="516"/>
      <c r="D618" s="520" t="s">
        <v>1109</v>
      </c>
      <c r="E618" s="516"/>
      <c r="F618" s="818"/>
      <c r="G618" s="818"/>
      <c r="H618" s="819"/>
      <c r="I618" s="556">
        <f t="shared" si="9"/>
        <v>284020</v>
      </c>
      <c r="J618" s="715"/>
      <c r="K618" s="715"/>
      <c r="L618" s="715">
        <v>111370</v>
      </c>
      <c r="M618" s="715"/>
      <c r="N618" s="815">
        <v>172650</v>
      </c>
    </row>
    <row r="619" spans="1:15" s="441" customFormat="1" ht="17.25">
      <c r="A619" s="826">
        <v>611</v>
      </c>
      <c r="B619" s="481"/>
      <c r="C619" s="482"/>
      <c r="D619" s="1344" t="s">
        <v>1227</v>
      </c>
      <c r="E619" s="482"/>
      <c r="F619" s="484"/>
      <c r="G619" s="484"/>
      <c r="H619" s="485"/>
      <c r="I619" s="564">
        <f t="shared" si="9"/>
        <v>375</v>
      </c>
      <c r="J619" s="491"/>
      <c r="K619" s="491"/>
      <c r="L619" s="491">
        <v>375</v>
      </c>
      <c r="M619" s="491"/>
      <c r="N619" s="492"/>
      <c r="O619" s="12"/>
    </row>
    <row r="620" spans="1:15" s="122" customFormat="1" ht="17.25">
      <c r="A620" s="826">
        <v>612</v>
      </c>
      <c r="B620" s="486"/>
      <c r="C620" s="487"/>
      <c r="D620" s="521" t="s">
        <v>1192</v>
      </c>
      <c r="E620" s="487"/>
      <c r="F620" s="489"/>
      <c r="G620" s="489"/>
      <c r="H620" s="490"/>
      <c r="I620" s="478">
        <f t="shared" si="9"/>
        <v>284395</v>
      </c>
      <c r="J620" s="471">
        <f>SUM(J618:J619)</f>
        <v>0</v>
      </c>
      <c r="K620" s="471">
        <f>SUM(K618:K619)</f>
        <v>0</v>
      </c>
      <c r="L620" s="471">
        <f>SUM(L618:L619)</f>
        <v>111745</v>
      </c>
      <c r="M620" s="471">
        <f>SUM(M618:M619)</f>
        <v>0</v>
      </c>
      <c r="N620" s="472">
        <f>SUM(N618:N619)</f>
        <v>172650</v>
      </c>
      <c r="O620" s="123"/>
    </row>
    <row r="621" spans="1:15" s="3" customFormat="1" ht="27.75" customHeight="1">
      <c r="A621" s="826">
        <v>613</v>
      </c>
      <c r="B621" s="465"/>
      <c r="C621" s="466"/>
      <c r="D621" s="467" t="s">
        <v>561</v>
      </c>
      <c r="E621" s="466"/>
      <c r="F621" s="468"/>
      <c r="G621" s="468"/>
      <c r="H621" s="469"/>
      <c r="I621" s="493"/>
      <c r="J621" s="494"/>
      <c r="K621" s="494"/>
      <c r="L621" s="494"/>
      <c r="M621" s="494"/>
      <c r="N621" s="495"/>
      <c r="O621" s="11"/>
    </row>
    <row r="622" spans="1:15" s="3" customFormat="1" ht="19.5" customHeight="1">
      <c r="A622" s="826">
        <v>614</v>
      </c>
      <c r="B622" s="465"/>
      <c r="C622" s="466">
        <v>94</v>
      </c>
      <c r="D622" s="594" t="s">
        <v>562</v>
      </c>
      <c r="E622" s="466" t="s">
        <v>26</v>
      </c>
      <c r="F622" s="468">
        <v>688112</v>
      </c>
      <c r="G622" s="468">
        <v>600000</v>
      </c>
      <c r="H622" s="469">
        <v>674357</v>
      </c>
      <c r="I622" s="478"/>
      <c r="J622" s="479"/>
      <c r="K622" s="479"/>
      <c r="L622" s="479"/>
      <c r="M622" s="479"/>
      <c r="N622" s="480"/>
      <c r="O622" s="3">
        <f>SUM(J623:N623)-I623</f>
        <v>0</v>
      </c>
    </row>
    <row r="623" spans="1:14" s="11" customFormat="1" ht="16.5">
      <c r="A623" s="826">
        <v>615</v>
      </c>
      <c r="B623" s="473"/>
      <c r="C623" s="474"/>
      <c r="D623" s="520" t="s">
        <v>603</v>
      </c>
      <c r="E623" s="474"/>
      <c r="F623" s="476"/>
      <c r="G623" s="476"/>
      <c r="H623" s="477"/>
      <c r="I623" s="556">
        <f>SUM(J623:N623)</f>
        <v>600000</v>
      </c>
      <c r="J623" s="479"/>
      <c r="K623" s="479"/>
      <c r="L623" s="479">
        <v>150000</v>
      </c>
      <c r="M623" s="479"/>
      <c r="N623" s="480">
        <v>450000</v>
      </c>
    </row>
    <row r="624" spans="1:14" s="11" customFormat="1" ht="16.5">
      <c r="A624" s="826">
        <v>616</v>
      </c>
      <c r="B624" s="534"/>
      <c r="C624" s="516"/>
      <c r="D624" s="520" t="s">
        <v>1109</v>
      </c>
      <c r="E624" s="516"/>
      <c r="F624" s="818"/>
      <c r="G624" s="818"/>
      <c r="H624" s="819"/>
      <c r="I624" s="556">
        <f>SUM(J624:N624)</f>
        <v>600000</v>
      </c>
      <c r="J624" s="715"/>
      <c r="K624" s="715"/>
      <c r="L624" s="715">
        <v>420000</v>
      </c>
      <c r="M624" s="715"/>
      <c r="N624" s="815">
        <v>180000</v>
      </c>
    </row>
    <row r="625" spans="1:15" s="441" customFormat="1" ht="17.25">
      <c r="A625" s="826">
        <v>617</v>
      </c>
      <c r="B625" s="481"/>
      <c r="C625" s="482"/>
      <c r="D625" s="1344" t="s">
        <v>604</v>
      </c>
      <c r="E625" s="482"/>
      <c r="F625" s="484"/>
      <c r="G625" s="484"/>
      <c r="H625" s="485"/>
      <c r="I625" s="564">
        <f>SUM(J625:N625)</f>
        <v>0</v>
      </c>
      <c r="J625" s="491"/>
      <c r="K625" s="491"/>
      <c r="L625" s="491"/>
      <c r="M625" s="491"/>
      <c r="N625" s="492"/>
      <c r="O625" s="12"/>
    </row>
    <row r="626" spans="1:15" s="122" customFormat="1" ht="15.75" customHeight="1">
      <c r="A626" s="826">
        <v>618</v>
      </c>
      <c r="B626" s="486"/>
      <c r="C626" s="487"/>
      <c r="D626" s="521" t="s">
        <v>1192</v>
      </c>
      <c r="E626" s="487"/>
      <c r="F626" s="489"/>
      <c r="G626" s="489"/>
      <c r="H626" s="490"/>
      <c r="I626" s="478">
        <f>SUM(J626:N626)</f>
        <v>600000</v>
      </c>
      <c r="J626" s="471">
        <f>SUM(J624:J625)</f>
        <v>0</v>
      </c>
      <c r="K626" s="471">
        <f>SUM(K624:K625)</f>
        <v>0</v>
      </c>
      <c r="L626" s="471">
        <f>SUM(L624:L625)</f>
        <v>420000</v>
      </c>
      <c r="M626" s="471">
        <f>SUM(M624:M625)</f>
        <v>0</v>
      </c>
      <c r="N626" s="472">
        <f>SUM(N624:N625)</f>
        <v>180000</v>
      </c>
      <c r="O626" s="123"/>
    </row>
    <row r="627" spans="1:15" s="3" customFormat="1" ht="24" customHeight="1">
      <c r="A627" s="826">
        <v>619</v>
      </c>
      <c r="B627" s="465"/>
      <c r="C627" s="466">
        <v>95</v>
      </c>
      <c r="D627" s="594" t="s">
        <v>563</v>
      </c>
      <c r="E627" s="466" t="s">
        <v>26</v>
      </c>
      <c r="F627" s="468">
        <v>284386</v>
      </c>
      <c r="G627" s="468">
        <v>317495</v>
      </c>
      <c r="H627" s="469">
        <v>315137</v>
      </c>
      <c r="I627" s="478"/>
      <c r="J627" s="479"/>
      <c r="K627" s="479"/>
      <c r="L627" s="479"/>
      <c r="M627" s="479"/>
      <c r="N627" s="480"/>
      <c r="O627" s="3">
        <f>SUM(J628:N628)-I628</f>
        <v>0</v>
      </c>
    </row>
    <row r="628" spans="1:14" s="11" customFormat="1" ht="16.5">
      <c r="A628" s="826">
        <v>620</v>
      </c>
      <c r="B628" s="473"/>
      <c r="C628" s="474"/>
      <c r="D628" s="520" t="s">
        <v>603</v>
      </c>
      <c r="E628" s="474"/>
      <c r="F628" s="476"/>
      <c r="G628" s="476"/>
      <c r="H628" s="477"/>
      <c r="I628" s="556">
        <f>SUM(J628:N628)</f>
        <v>269300</v>
      </c>
      <c r="J628" s="479"/>
      <c r="K628" s="479"/>
      <c r="L628" s="479">
        <v>67325</v>
      </c>
      <c r="M628" s="479"/>
      <c r="N628" s="480">
        <v>201975</v>
      </c>
    </row>
    <row r="629" spans="1:14" s="11" customFormat="1" ht="16.5">
      <c r="A629" s="826">
        <v>621</v>
      </c>
      <c r="B629" s="534"/>
      <c r="C629" s="516"/>
      <c r="D629" s="520" t="s">
        <v>1109</v>
      </c>
      <c r="E629" s="516"/>
      <c r="F629" s="818"/>
      <c r="G629" s="818"/>
      <c r="H629" s="819"/>
      <c r="I629" s="556">
        <f>SUM(J629:N629)</f>
        <v>317021</v>
      </c>
      <c r="J629" s="715"/>
      <c r="K629" s="715"/>
      <c r="L629" s="715">
        <v>141814</v>
      </c>
      <c r="M629" s="715"/>
      <c r="N629" s="815">
        <v>175207</v>
      </c>
    </row>
    <row r="630" spans="1:15" s="441" customFormat="1" ht="17.25">
      <c r="A630" s="826">
        <v>622</v>
      </c>
      <c r="B630" s="481"/>
      <c r="C630" s="482"/>
      <c r="D630" s="1344" t="s">
        <v>604</v>
      </c>
      <c r="E630" s="482"/>
      <c r="F630" s="484"/>
      <c r="G630" s="484"/>
      <c r="H630" s="485"/>
      <c r="I630" s="564">
        <f>SUM(J630:N630)</f>
        <v>0</v>
      </c>
      <c r="J630" s="491"/>
      <c r="K630" s="491"/>
      <c r="L630" s="491"/>
      <c r="M630" s="491"/>
      <c r="N630" s="492"/>
      <c r="O630" s="12"/>
    </row>
    <row r="631" spans="1:15" s="122" customFormat="1" ht="15.75" customHeight="1">
      <c r="A631" s="826">
        <v>623</v>
      </c>
      <c r="B631" s="486"/>
      <c r="C631" s="487"/>
      <c r="D631" s="521" t="s">
        <v>1192</v>
      </c>
      <c r="E631" s="487"/>
      <c r="F631" s="489"/>
      <c r="G631" s="489"/>
      <c r="H631" s="490"/>
      <c r="I631" s="478">
        <f>SUM(J631:N631)</f>
        <v>317021</v>
      </c>
      <c r="J631" s="471">
        <f>SUM(J629:J630)</f>
        <v>0</v>
      </c>
      <c r="K631" s="471">
        <f>SUM(K629:K630)</f>
        <v>0</v>
      </c>
      <c r="L631" s="471">
        <f>SUM(L629:L630)</f>
        <v>141814</v>
      </c>
      <c r="M631" s="471">
        <f>SUM(M629:M630)</f>
        <v>0</v>
      </c>
      <c r="N631" s="472">
        <f>SUM(N629:N630)</f>
        <v>175207</v>
      </c>
      <c r="O631" s="123"/>
    </row>
    <row r="632" spans="1:15" s="3" customFormat="1" ht="21" customHeight="1">
      <c r="A632" s="826">
        <v>624</v>
      </c>
      <c r="B632" s="465"/>
      <c r="C632" s="466">
        <v>96</v>
      </c>
      <c r="D632" s="467" t="s">
        <v>138</v>
      </c>
      <c r="E632" s="466" t="s">
        <v>26</v>
      </c>
      <c r="F632" s="468">
        <v>22860</v>
      </c>
      <c r="G632" s="468">
        <v>22860</v>
      </c>
      <c r="H632" s="469">
        <v>22860</v>
      </c>
      <c r="I632" s="478"/>
      <c r="J632" s="479"/>
      <c r="K632" s="479"/>
      <c r="L632" s="479"/>
      <c r="M632" s="479"/>
      <c r="N632" s="480"/>
      <c r="O632" s="3">
        <f>SUM(J633:N633)-I633</f>
        <v>0</v>
      </c>
    </row>
    <row r="633" spans="1:14" s="11" customFormat="1" ht="16.5">
      <c r="A633" s="826">
        <v>625</v>
      </c>
      <c r="B633" s="473"/>
      <c r="C633" s="474"/>
      <c r="D633" s="475" t="s">
        <v>603</v>
      </c>
      <c r="E633" s="474"/>
      <c r="F633" s="476"/>
      <c r="G633" s="476"/>
      <c r="H633" s="477"/>
      <c r="I633" s="556">
        <f>SUM(J633:N633)</f>
        <v>0</v>
      </c>
      <c r="J633" s="479"/>
      <c r="K633" s="479"/>
      <c r="L633" s="479"/>
      <c r="M633" s="479"/>
      <c r="N633" s="480"/>
    </row>
    <row r="634" spans="1:14" s="11" customFormat="1" ht="16.5">
      <c r="A634" s="826">
        <v>626</v>
      </c>
      <c r="B634" s="534"/>
      <c r="C634" s="516"/>
      <c r="D634" s="475" t="s">
        <v>1109</v>
      </c>
      <c r="E634" s="516"/>
      <c r="F634" s="818"/>
      <c r="G634" s="818"/>
      <c r="H634" s="819"/>
      <c r="I634" s="556">
        <f>SUM(J634:N634)</f>
        <v>0</v>
      </c>
      <c r="J634" s="715"/>
      <c r="K634" s="715"/>
      <c r="L634" s="715">
        <v>0</v>
      </c>
      <c r="M634" s="715"/>
      <c r="N634" s="815"/>
    </row>
    <row r="635" spans="1:15" s="441" customFormat="1" ht="17.25">
      <c r="A635" s="826">
        <v>627</v>
      </c>
      <c r="B635" s="481"/>
      <c r="C635" s="482"/>
      <c r="D635" s="483" t="s">
        <v>604</v>
      </c>
      <c r="E635" s="482"/>
      <c r="F635" s="484"/>
      <c r="G635" s="484"/>
      <c r="H635" s="485"/>
      <c r="I635" s="564">
        <f>SUM(J635:N635)</f>
        <v>0</v>
      </c>
      <c r="J635" s="491"/>
      <c r="K635" s="491"/>
      <c r="L635" s="491"/>
      <c r="M635" s="491"/>
      <c r="N635" s="492"/>
      <c r="O635" s="12"/>
    </row>
    <row r="636" spans="1:15" s="122" customFormat="1" ht="15.75" customHeight="1">
      <c r="A636" s="826">
        <v>628</v>
      </c>
      <c r="B636" s="486"/>
      <c r="C636" s="487"/>
      <c r="D636" s="488" t="s">
        <v>1192</v>
      </c>
      <c r="E636" s="487"/>
      <c r="F636" s="489"/>
      <c r="G636" s="489"/>
      <c r="H636" s="490"/>
      <c r="I636" s="478">
        <f>SUM(J636:N636)</f>
        <v>0</v>
      </c>
      <c r="J636" s="471">
        <f>SUM(J634:J635)</f>
        <v>0</v>
      </c>
      <c r="K636" s="471">
        <f>SUM(K634:K635)</f>
        <v>0</v>
      </c>
      <c r="L636" s="471">
        <f>SUM(L634:L635)</f>
        <v>0</v>
      </c>
      <c r="M636" s="471">
        <f>SUM(M634:M635)</f>
        <v>0</v>
      </c>
      <c r="N636" s="472">
        <f>SUM(N634:N635)</f>
        <v>0</v>
      </c>
      <c r="O636" s="123"/>
    </row>
    <row r="637" spans="1:15" s="3" customFormat="1" ht="21" customHeight="1">
      <c r="A637" s="826">
        <v>629</v>
      </c>
      <c r="B637" s="465"/>
      <c r="C637" s="466">
        <v>97</v>
      </c>
      <c r="D637" s="467" t="s">
        <v>156</v>
      </c>
      <c r="E637" s="466" t="s">
        <v>26</v>
      </c>
      <c r="F637" s="468">
        <v>19527</v>
      </c>
      <c r="G637" s="468">
        <v>15000</v>
      </c>
      <c r="H637" s="469">
        <v>25473</v>
      </c>
      <c r="I637" s="478"/>
      <c r="J637" s="479"/>
      <c r="K637" s="479"/>
      <c r="L637" s="479"/>
      <c r="M637" s="479"/>
      <c r="N637" s="480"/>
      <c r="O637" s="3">
        <f>SUM(J638:N638)-I638</f>
        <v>0</v>
      </c>
    </row>
    <row r="638" spans="1:14" s="11" customFormat="1" ht="16.5">
      <c r="A638" s="826">
        <v>630</v>
      </c>
      <c r="B638" s="473"/>
      <c r="C638" s="474"/>
      <c r="D638" s="475" t="s">
        <v>603</v>
      </c>
      <c r="E638" s="474"/>
      <c r="F638" s="476"/>
      <c r="G638" s="476"/>
      <c r="H638" s="477"/>
      <c r="I638" s="556">
        <f t="shared" si="9"/>
        <v>15000</v>
      </c>
      <c r="J638" s="479"/>
      <c r="K638" s="479"/>
      <c r="L638" s="479">
        <v>15000</v>
      </c>
      <c r="M638" s="479"/>
      <c r="N638" s="480"/>
    </row>
    <row r="639" spans="1:14" s="11" customFormat="1" ht="16.5">
      <c r="A639" s="826">
        <v>631</v>
      </c>
      <c r="B639" s="534"/>
      <c r="C639" s="516"/>
      <c r="D639" s="475" t="s">
        <v>1109</v>
      </c>
      <c r="E639" s="516"/>
      <c r="F639" s="818"/>
      <c r="G639" s="818"/>
      <c r="H639" s="819"/>
      <c r="I639" s="556">
        <f t="shared" si="9"/>
        <v>15000</v>
      </c>
      <c r="J639" s="715"/>
      <c r="K639" s="715"/>
      <c r="L639" s="715">
        <v>15000</v>
      </c>
      <c r="M639" s="715"/>
      <c r="N639" s="815"/>
    </row>
    <row r="640" spans="1:15" s="441" customFormat="1" ht="17.25">
      <c r="A640" s="826">
        <v>632</v>
      </c>
      <c r="B640" s="481"/>
      <c r="C640" s="482"/>
      <c r="D640" s="483" t="s">
        <v>604</v>
      </c>
      <c r="E640" s="482"/>
      <c r="F640" s="484"/>
      <c r="G640" s="484"/>
      <c r="H640" s="485"/>
      <c r="I640" s="564">
        <f t="shared" si="9"/>
        <v>0</v>
      </c>
      <c r="J640" s="491"/>
      <c r="K640" s="491"/>
      <c r="L640" s="491"/>
      <c r="M640" s="491"/>
      <c r="N640" s="492"/>
      <c r="O640" s="12"/>
    </row>
    <row r="641" spans="1:15" s="122" customFormat="1" ht="15.75" customHeight="1">
      <c r="A641" s="826">
        <v>633</v>
      </c>
      <c r="B641" s="486"/>
      <c r="C641" s="487"/>
      <c r="D641" s="488" t="s">
        <v>1192</v>
      </c>
      <c r="E641" s="487"/>
      <c r="F641" s="489"/>
      <c r="G641" s="489"/>
      <c r="H641" s="490"/>
      <c r="I641" s="478">
        <f t="shared" si="9"/>
        <v>15000</v>
      </c>
      <c r="J641" s="471">
        <f>SUM(J639:J640)</f>
        <v>0</v>
      </c>
      <c r="K641" s="471">
        <f>SUM(K639:K640)</f>
        <v>0</v>
      </c>
      <c r="L641" s="471">
        <f>SUM(L639:L640)</f>
        <v>15000</v>
      </c>
      <c r="M641" s="471">
        <f>SUM(M639:M640)</f>
        <v>0</v>
      </c>
      <c r="N641" s="472">
        <f>SUM(N639:N640)</f>
        <v>0</v>
      </c>
      <c r="O641" s="123"/>
    </row>
    <row r="642" spans="1:15" s="3" customFormat="1" ht="21" customHeight="1">
      <c r="A642" s="826">
        <v>634</v>
      </c>
      <c r="B642" s="465"/>
      <c r="C642" s="466">
        <v>98</v>
      </c>
      <c r="D642" s="467" t="s">
        <v>157</v>
      </c>
      <c r="E642" s="466" t="s">
        <v>26</v>
      </c>
      <c r="F642" s="468"/>
      <c r="G642" s="468">
        <v>1000</v>
      </c>
      <c r="H642" s="469">
        <v>1000</v>
      </c>
      <c r="I642" s="478"/>
      <c r="J642" s="479"/>
      <c r="K642" s="479"/>
      <c r="L642" s="479"/>
      <c r="M642" s="479"/>
      <c r="N642" s="480"/>
      <c r="O642" s="3">
        <f>SUM(J643:N643)-I643</f>
        <v>0</v>
      </c>
    </row>
    <row r="643" spans="1:14" s="11" customFormat="1" ht="16.5">
      <c r="A643" s="826">
        <v>635</v>
      </c>
      <c r="B643" s="473"/>
      <c r="C643" s="474"/>
      <c r="D643" s="475" t="s">
        <v>603</v>
      </c>
      <c r="E643" s="474"/>
      <c r="F643" s="476"/>
      <c r="G643" s="476"/>
      <c r="H643" s="477"/>
      <c r="I643" s="556">
        <f t="shared" si="9"/>
        <v>1000</v>
      </c>
      <c r="J643" s="479"/>
      <c r="K643" s="479"/>
      <c r="L643" s="479">
        <v>1000</v>
      </c>
      <c r="M643" s="479"/>
      <c r="N643" s="480"/>
    </row>
    <row r="644" spans="1:14" s="11" customFormat="1" ht="16.5">
      <c r="A644" s="826">
        <v>636</v>
      </c>
      <c r="B644" s="534"/>
      <c r="C644" s="516"/>
      <c r="D644" s="475" t="s">
        <v>1109</v>
      </c>
      <c r="E644" s="516"/>
      <c r="F644" s="818"/>
      <c r="G644" s="818"/>
      <c r="H644" s="819"/>
      <c r="I644" s="556">
        <f t="shared" si="9"/>
        <v>2000</v>
      </c>
      <c r="J644" s="715"/>
      <c r="K644" s="715"/>
      <c r="L644" s="715">
        <v>2000</v>
      </c>
      <c r="M644" s="715"/>
      <c r="N644" s="815"/>
    </row>
    <row r="645" spans="1:15" s="441" customFormat="1" ht="17.25">
      <c r="A645" s="826">
        <v>637</v>
      </c>
      <c r="B645" s="481"/>
      <c r="C645" s="482"/>
      <c r="D645" s="483" t="s">
        <v>604</v>
      </c>
      <c r="E645" s="482"/>
      <c r="F645" s="484"/>
      <c r="G645" s="484"/>
      <c r="H645" s="485"/>
      <c r="I645" s="564">
        <f t="shared" si="9"/>
        <v>0</v>
      </c>
      <c r="J645" s="491"/>
      <c r="K645" s="491"/>
      <c r="L645" s="491"/>
      <c r="M645" s="491"/>
      <c r="N645" s="492"/>
      <c r="O645" s="12"/>
    </row>
    <row r="646" spans="1:15" s="122" customFormat="1" ht="15.75" customHeight="1">
      <c r="A646" s="826">
        <v>638</v>
      </c>
      <c r="B646" s="486"/>
      <c r="C646" s="487"/>
      <c r="D646" s="488" t="s">
        <v>1192</v>
      </c>
      <c r="E646" s="487"/>
      <c r="F646" s="489"/>
      <c r="G646" s="489"/>
      <c r="H646" s="490"/>
      <c r="I646" s="478">
        <f t="shared" si="9"/>
        <v>2000</v>
      </c>
      <c r="J646" s="471">
        <f>SUM(J644:J645)</f>
        <v>0</v>
      </c>
      <c r="K646" s="471">
        <f>SUM(K644:K645)</f>
        <v>0</v>
      </c>
      <c r="L646" s="471">
        <f>SUM(L644:L645)</f>
        <v>2000</v>
      </c>
      <c r="M646" s="471">
        <f>SUM(M644:M645)</f>
        <v>0</v>
      </c>
      <c r="N646" s="472">
        <f>SUM(N644:N645)</f>
        <v>0</v>
      </c>
      <c r="O646" s="123"/>
    </row>
    <row r="647" spans="1:15" s="3" customFormat="1" ht="21" customHeight="1">
      <c r="A647" s="826">
        <v>639</v>
      </c>
      <c r="B647" s="465"/>
      <c r="C647" s="466">
        <v>99</v>
      </c>
      <c r="D647" s="467" t="s">
        <v>158</v>
      </c>
      <c r="E647" s="466" t="s">
        <v>26</v>
      </c>
      <c r="F647" s="468">
        <v>3665</v>
      </c>
      <c r="G647" s="468">
        <v>5000</v>
      </c>
      <c r="H647" s="469">
        <v>6474</v>
      </c>
      <c r="I647" s="478"/>
      <c r="J647" s="479"/>
      <c r="K647" s="479"/>
      <c r="L647" s="479"/>
      <c r="M647" s="479"/>
      <c r="N647" s="480"/>
      <c r="O647" s="3">
        <f>SUM(J648:N648)-I648</f>
        <v>0</v>
      </c>
    </row>
    <row r="648" spans="1:14" s="11" customFormat="1" ht="16.5">
      <c r="A648" s="826">
        <v>640</v>
      </c>
      <c r="B648" s="473"/>
      <c r="C648" s="474"/>
      <c r="D648" s="475" t="s">
        <v>603</v>
      </c>
      <c r="E648" s="474"/>
      <c r="F648" s="476"/>
      <c r="G648" s="476"/>
      <c r="H648" s="477"/>
      <c r="I648" s="556">
        <f t="shared" si="9"/>
        <v>5000</v>
      </c>
      <c r="J648" s="479"/>
      <c r="K648" s="479"/>
      <c r="L648" s="479">
        <v>5000</v>
      </c>
      <c r="M648" s="479"/>
      <c r="N648" s="480"/>
    </row>
    <row r="649" spans="1:14" s="11" customFormat="1" ht="16.5">
      <c r="A649" s="826">
        <v>641</v>
      </c>
      <c r="B649" s="534"/>
      <c r="C649" s="516"/>
      <c r="D649" s="475" t="s">
        <v>1109</v>
      </c>
      <c r="E649" s="516"/>
      <c r="F649" s="818"/>
      <c r="G649" s="818"/>
      <c r="H649" s="819"/>
      <c r="I649" s="556">
        <f t="shared" si="9"/>
        <v>9017</v>
      </c>
      <c r="J649" s="715"/>
      <c r="K649" s="715"/>
      <c r="L649" s="715">
        <v>9017</v>
      </c>
      <c r="M649" s="715"/>
      <c r="N649" s="815"/>
    </row>
    <row r="650" spans="1:15" s="441" customFormat="1" ht="17.25">
      <c r="A650" s="826">
        <v>642</v>
      </c>
      <c r="B650" s="481"/>
      <c r="C650" s="482"/>
      <c r="D650" s="483" t="s">
        <v>604</v>
      </c>
      <c r="E650" s="482"/>
      <c r="F650" s="484"/>
      <c r="G650" s="484"/>
      <c r="H650" s="485"/>
      <c r="I650" s="564">
        <f t="shared" si="9"/>
        <v>0</v>
      </c>
      <c r="J650" s="491"/>
      <c r="K650" s="491"/>
      <c r="L650" s="491"/>
      <c r="M650" s="491"/>
      <c r="N650" s="492"/>
      <c r="O650" s="12"/>
    </row>
    <row r="651" spans="1:15" s="122" customFormat="1" ht="15.75" customHeight="1">
      <c r="A651" s="826">
        <v>643</v>
      </c>
      <c r="B651" s="486"/>
      <c r="C651" s="487"/>
      <c r="D651" s="488" t="s">
        <v>1192</v>
      </c>
      <c r="E651" s="487"/>
      <c r="F651" s="489"/>
      <c r="G651" s="489"/>
      <c r="H651" s="490"/>
      <c r="I651" s="478">
        <f t="shared" si="9"/>
        <v>9017</v>
      </c>
      <c r="J651" s="471">
        <f>SUM(J649:J650)</f>
        <v>0</v>
      </c>
      <c r="K651" s="471">
        <f>SUM(K649:K650)</f>
        <v>0</v>
      </c>
      <c r="L651" s="471">
        <f>SUM(L649:L650)</f>
        <v>9017</v>
      </c>
      <c r="M651" s="471">
        <f>SUM(M649:M650)</f>
        <v>0</v>
      </c>
      <c r="N651" s="472">
        <f>SUM(N649:N650)</f>
        <v>0</v>
      </c>
      <c r="O651" s="123"/>
    </row>
    <row r="652" spans="1:15" s="3" customFormat="1" ht="21" customHeight="1">
      <c r="A652" s="826">
        <v>644</v>
      </c>
      <c r="B652" s="465"/>
      <c r="C652" s="466">
        <v>100</v>
      </c>
      <c r="D652" s="467" t="s">
        <v>159</v>
      </c>
      <c r="E652" s="466" t="s">
        <v>26</v>
      </c>
      <c r="F652" s="468">
        <v>16874</v>
      </c>
      <c r="G652" s="468">
        <v>13000</v>
      </c>
      <c r="H652" s="469">
        <v>13545</v>
      </c>
      <c r="I652" s="478"/>
      <c r="J652" s="479"/>
      <c r="K652" s="479"/>
      <c r="L652" s="479"/>
      <c r="M652" s="479"/>
      <c r="N652" s="480"/>
      <c r="O652" s="3">
        <f>SUM(J653:N653)-I653</f>
        <v>0</v>
      </c>
    </row>
    <row r="653" spans="1:14" s="11" customFormat="1" ht="16.5">
      <c r="A653" s="826">
        <v>645</v>
      </c>
      <c r="B653" s="473"/>
      <c r="C653" s="474"/>
      <c r="D653" s="475" t="s">
        <v>603</v>
      </c>
      <c r="E653" s="474"/>
      <c r="F653" s="476"/>
      <c r="G653" s="476"/>
      <c r="H653" s="477"/>
      <c r="I653" s="556">
        <f t="shared" si="9"/>
        <v>15000</v>
      </c>
      <c r="J653" s="479"/>
      <c r="K653" s="479"/>
      <c r="L653" s="479">
        <v>15000</v>
      </c>
      <c r="M653" s="479"/>
      <c r="N653" s="480"/>
    </row>
    <row r="654" spans="1:14" s="11" customFormat="1" ht="16.5">
      <c r="A654" s="826">
        <v>646</v>
      </c>
      <c r="B654" s="534"/>
      <c r="C654" s="516"/>
      <c r="D654" s="475" t="s">
        <v>1109</v>
      </c>
      <c r="E654" s="516"/>
      <c r="F654" s="818"/>
      <c r="G654" s="818"/>
      <c r="H654" s="819"/>
      <c r="I654" s="556">
        <f t="shared" si="9"/>
        <v>29700</v>
      </c>
      <c r="J654" s="715"/>
      <c r="K654" s="715"/>
      <c r="L654" s="715">
        <v>29700</v>
      </c>
      <c r="M654" s="715"/>
      <c r="N654" s="815"/>
    </row>
    <row r="655" spans="1:15" s="441" customFormat="1" ht="17.25">
      <c r="A655" s="826">
        <v>647</v>
      </c>
      <c r="B655" s="481"/>
      <c r="C655" s="482"/>
      <c r="D655" s="483" t="s">
        <v>604</v>
      </c>
      <c r="E655" s="482"/>
      <c r="F655" s="484"/>
      <c r="G655" s="484"/>
      <c r="H655" s="485"/>
      <c r="I655" s="564">
        <f t="shared" si="9"/>
        <v>0</v>
      </c>
      <c r="J655" s="491"/>
      <c r="K655" s="491"/>
      <c r="L655" s="491"/>
      <c r="M655" s="491"/>
      <c r="N655" s="492"/>
      <c r="O655" s="12"/>
    </row>
    <row r="656" spans="1:15" s="122" customFormat="1" ht="15.75" customHeight="1">
      <c r="A656" s="826">
        <v>648</v>
      </c>
      <c r="B656" s="486"/>
      <c r="C656" s="487"/>
      <c r="D656" s="488" t="s">
        <v>1192</v>
      </c>
      <c r="E656" s="487"/>
      <c r="F656" s="489"/>
      <c r="G656" s="489"/>
      <c r="H656" s="490"/>
      <c r="I656" s="478">
        <f t="shared" si="9"/>
        <v>29700</v>
      </c>
      <c r="J656" s="471">
        <f>SUM(J654:J655)</f>
        <v>0</v>
      </c>
      <c r="K656" s="471">
        <f>SUM(K654:K655)</f>
        <v>0</v>
      </c>
      <c r="L656" s="471">
        <f>SUM(L654:L655)</f>
        <v>29700</v>
      </c>
      <c r="M656" s="471">
        <f>SUM(M654:M655)</f>
        <v>0</v>
      </c>
      <c r="N656" s="472">
        <f>SUM(N654:N655)</f>
        <v>0</v>
      </c>
      <c r="O656" s="123"/>
    </row>
    <row r="657" spans="1:15" s="3" customFormat="1" ht="21" customHeight="1">
      <c r="A657" s="826">
        <v>649</v>
      </c>
      <c r="B657" s="465"/>
      <c r="C657" s="466">
        <v>101</v>
      </c>
      <c r="D657" s="467" t="s">
        <v>160</v>
      </c>
      <c r="E657" s="466" t="s">
        <v>26</v>
      </c>
      <c r="F657" s="468">
        <v>165247</v>
      </c>
      <c r="G657" s="468">
        <v>180000</v>
      </c>
      <c r="H657" s="469">
        <v>245275</v>
      </c>
      <c r="I657" s="478"/>
      <c r="J657" s="479"/>
      <c r="K657" s="479"/>
      <c r="L657" s="479"/>
      <c r="M657" s="479"/>
      <c r="N657" s="480"/>
      <c r="O657" s="3">
        <f>SUM(J658:N658)-I658</f>
        <v>0</v>
      </c>
    </row>
    <row r="658" spans="1:14" s="11" customFormat="1" ht="16.5">
      <c r="A658" s="826">
        <v>650</v>
      </c>
      <c r="B658" s="473"/>
      <c r="C658" s="474"/>
      <c r="D658" s="475" t="s">
        <v>603</v>
      </c>
      <c r="E658" s="474"/>
      <c r="F658" s="476"/>
      <c r="G658" s="476"/>
      <c r="H658" s="477"/>
      <c r="I658" s="556">
        <f t="shared" si="9"/>
        <v>226000</v>
      </c>
      <c r="J658" s="479"/>
      <c r="K658" s="479"/>
      <c r="L658" s="479">
        <v>226000</v>
      </c>
      <c r="M658" s="479"/>
      <c r="N658" s="480"/>
    </row>
    <row r="659" spans="1:14" s="11" customFormat="1" ht="16.5">
      <c r="A659" s="826">
        <v>651</v>
      </c>
      <c r="B659" s="534"/>
      <c r="C659" s="516"/>
      <c r="D659" s="475" t="s">
        <v>1109</v>
      </c>
      <c r="E659" s="516"/>
      <c r="F659" s="818"/>
      <c r="G659" s="818"/>
      <c r="H659" s="819"/>
      <c r="I659" s="556">
        <f t="shared" si="9"/>
        <v>223113</v>
      </c>
      <c r="J659" s="715"/>
      <c r="K659" s="715"/>
      <c r="L659" s="715">
        <v>223113</v>
      </c>
      <c r="M659" s="715"/>
      <c r="N659" s="815"/>
    </row>
    <row r="660" spans="1:15" s="441" customFormat="1" ht="17.25">
      <c r="A660" s="826">
        <v>652</v>
      </c>
      <c r="B660" s="481"/>
      <c r="C660" s="482"/>
      <c r="D660" s="483" t="s">
        <v>604</v>
      </c>
      <c r="E660" s="482"/>
      <c r="F660" s="484"/>
      <c r="G660" s="484"/>
      <c r="H660" s="485"/>
      <c r="I660" s="564">
        <f t="shared" si="9"/>
        <v>0</v>
      </c>
      <c r="J660" s="491"/>
      <c r="K660" s="491"/>
      <c r="L660" s="491"/>
      <c r="M660" s="491"/>
      <c r="N660" s="492"/>
      <c r="O660" s="12"/>
    </row>
    <row r="661" spans="1:15" s="122" customFormat="1" ht="15.75" customHeight="1">
      <c r="A661" s="826">
        <v>653</v>
      </c>
      <c r="B661" s="486"/>
      <c r="C661" s="487"/>
      <c r="D661" s="488" t="s">
        <v>1192</v>
      </c>
      <c r="E661" s="487"/>
      <c r="F661" s="489"/>
      <c r="G661" s="489"/>
      <c r="H661" s="490"/>
      <c r="I661" s="478">
        <f t="shared" si="9"/>
        <v>223113</v>
      </c>
      <c r="J661" s="471">
        <f>SUM(J659:J660)</f>
        <v>0</v>
      </c>
      <c r="K661" s="471">
        <f>SUM(K659:K660)</f>
        <v>0</v>
      </c>
      <c r="L661" s="471">
        <f>SUM(L659:L660)</f>
        <v>223113</v>
      </c>
      <c r="M661" s="471">
        <f>SUM(M659:M660)</f>
        <v>0</v>
      </c>
      <c r="N661" s="472">
        <f>SUM(N659:N660)</f>
        <v>0</v>
      </c>
      <c r="O661" s="123"/>
    </row>
    <row r="662" spans="1:15" s="3" customFormat="1" ht="21" customHeight="1">
      <c r="A662" s="826">
        <v>654</v>
      </c>
      <c r="B662" s="465"/>
      <c r="C662" s="466">
        <v>102</v>
      </c>
      <c r="D662" s="467" t="s">
        <v>161</v>
      </c>
      <c r="E662" s="466" t="s">
        <v>27</v>
      </c>
      <c r="F662" s="468">
        <v>5158</v>
      </c>
      <c r="G662" s="468"/>
      <c r="H662" s="469">
        <v>4253</v>
      </c>
      <c r="I662" s="478"/>
      <c r="J662" s="479"/>
      <c r="K662" s="479"/>
      <c r="L662" s="479"/>
      <c r="M662" s="479"/>
      <c r="N662" s="480"/>
      <c r="O662" s="3">
        <f>SUM(J663:N663)-I663</f>
        <v>0</v>
      </c>
    </row>
    <row r="663" spans="1:14" s="11" customFormat="1" ht="16.5">
      <c r="A663" s="826">
        <v>655</v>
      </c>
      <c r="B663" s="473"/>
      <c r="C663" s="474"/>
      <c r="D663" s="475" t="s">
        <v>603</v>
      </c>
      <c r="E663" s="474"/>
      <c r="F663" s="476"/>
      <c r="G663" s="476"/>
      <c r="H663" s="477"/>
      <c r="I663" s="556">
        <f t="shared" si="9"/>
        <v>3828</v>
      </c>
      <c r="J663" s="479"/>
      <c r="K663" s="479"/>
      <c r="L663" s="479">
        <v>3828</v>
      </c>
      <c r="M663" s="479"/>
      <c r="N663" s="480"/>
    </row>
    <row r="664" spans="1:14" s="11" customFormat="1" ht="16.5">
      <c r="A664" s="826">
        <v>656</v>
      </c>
      <c r="B664" s="534"/>
      <c r="C664" s="516"/>
      <c r="D664" s="475" t="s">
        <v>1109</v>
      </c>
      <c r="E664" s="516"/>
      <c r="F664" s="818"/>
      <c r="G664" s="818"/>
      <c r="H664" s="819"/>
      <c r="I664" s="556">
        <f t="shared" si="9"/>
        <v>5431</v>
      </c>
      <c r="J664" s="715"/>
      <c r="K664" s="715"/>
      <c r="L664" s="715">
        <v>5431</v>
      </c>
      <c r="M664" s="715"/>
      <c r="N664" s="815"/>
    </row>
    <row r="665" spans="1:15" s="441" customFormat="1" ht="17.25">
      <c r="A665" s="826">
        <v>657</v>
      </c>
      <c r="B665" s="481"/>
      <c r="C665" s="482"/>
      <c r="D665" s="483" t="s">
        <v>604</v>
      </c>
      <c r="E665" s="482"/>
      <c r="F665" s="484"/>
      <c r="G665" s="484"/>
      <c r="H665" s="485"/>
      <c r="I665" s="564">
        <f t="shared" si="9"/>
        <v>0</v>
      </c>
      <c r="J665" s="491"/>
      <c r="K665" s="491"/>
      <c r="L665" s="491"/>
      <c r="M665" s="491"/>
      <c r="N665" s="492"/>
      <c r="O665" s="12"/>
    </row>
    <row r="666" spans="1:15" s="122" customFormat="1" ht="15.75" customHeight="1">
      <c r="A666" s="826">
        <v>658</v>
      </c>
      <c r="B666" s="486"/>
      <c r="C666" s="487"/>
      <c r="D666" s="488" t="s">
        <v>1192</v>
      </c>
      <c r="E666" s="487"/>
      <c r="F666" s="489"/>
      <c r="G666" s="489"/>
      <c r="H666" s="490"/>
      <c r="I666" s="478">
        <f t="shared" si="9"/>
        <v>5431</v>
      </c>
      <c r="J666" s="471">
        <f>SUM(J664:J665)</f>
        <v>0</v>
      </c>
      <c r="K666" s="471">
        <f>SUM(K664:K665)</f>
        <v>0</v>
      </c>
      <c r="L666" s="471">
        <f>SUM(L664:L665)</f>
        <v>5431</v>
      </c>
      <c r="M666" s="471">
        <f>SUM(M664:M665)</f>
        <v>0</v>
      </c>
      <c r="N666" s="472">
        <f>SUM(N664:N665)</f>
        <v>0</v>
      </c>
      <c r="O666" s="123"/>
    </row>
    <row r="667" spans="1:15" s="3" customFormat="1" ht="21" customHeight="1">
      <c r="A667" s="826">
        <v>659</v>
      </c>
      <c r="B667" s="465"/>
      <c r="C667" s="466">
        <v>103</v>
      </c>
      <c r="D667" s="467" t="s">
        <v>162</v>
      </c>
      <c r="E667" s="466" t="s">
        <v>26</v>
      </c>
      <c r="F667" s="517">
        <v>3421</v>
      </c>
      <c r="G667" s="517">
        <v>5000</v>
      </c>
      <c r="H667" s="518">
        <v>3506</v>
      </c>
      <c r="I667" s="478"/>
      <c r="J667" s="479"/>
      <c r="K667" s="479"/>
      <c r="L667" s="479"/>
      <c r="M667" s="479"/>
      <c r="N667" s="480"/>
      <c r="O667" s="3">
        <f>SUM(J668:N668)-I668</f>
        <v>0</v>
      </c>
    </row>
    <row r="668" spans="1:14" s="11" customFormat="1" ht="16.5">
      <c r="A668" s="826">
        <v>660</v>
      </c>
      <c r="B668" s="473"/>
      <c r="C668" s="474"/>
      <c r="D668" s="475" t="s">
        <v>603</v>
      </c>
      <c r="E668" s="474"/>
      <c r="F668" s="476"/>
      <c r="G668" s="476"/>
      <c r="H668" s="477"/>
      <c r="I668" s="556">
        <f t="shared" si="9"/>
        <v>5000</v>
      </c>
      <c r="J668" s="479"/>
      <c r="K668" s="479"/>
      <c r="L668" s="479">
        <v>5000</v>
      </c>
      <c r="M668" s="479"/>
      <c r="N668" s="480"/>
    </row>
    <row r="669" spans="1:14" s="11" customFormat="1" ht="16.5">
      <c r="A669" s="826">
        <v>661</v>
      </c>
      <c r="B669" s="534"/>
      <c r="C669" s="516"/>
      <c r="D669" s="475" t="s">
        <v>1109</v>
      </c>
      <c r="E669" s="516"/>
      <c r="F669" s="818"/>
      <c r="G669" s="818"/>
      <c r="H669" s="819"/>
      <c r="I669" s="556">
        <f t="shared" si="9"/>
        <v>6494</v>
      </c>
      <c r="J669" s="715"/>
      <c r="K669" s="715"/>
      <c r="L669" s="715">
        <v>6494</v>
      </c>
      <c r="M669" s="715"/>
      <c r="N669" s="815"/>
    </row>
    <row r="670" spans="1:15" s="441" customFormat="1" ht="17.25">
      <c r="A670" s="826">
        <v>662</v>
      </c>
      <c r="B670" s="481"/>
      <c r="C670" s="482"/>
      <c r="D670" s="483" t="s">
        <v>604</v>
      </c>
      <c r="E670" s="482"/>
      <c r="F670" s="484"/>
      <c r="G670" s="484"/>
      <c r="H670" s="485"/>
      <c r="I670" s="564">
        <f t="shared" si="9"/>
        <v>0</v>
      </c>
      <c r="J670" s="491"/>
      <c r="K670" s="491"/>
      <c r="L670" s="491"/>
      <c r="M670" s="491"/>
      <c r="N670" s="492"/>
      <c r="O670" s="12"/>
    </row>
    <row r="671" spans="1:15" s="122" customFormat="1" ht="17.25" customHeight="1">
      <c r="A671" s="826">
        <v>663</v>
      </c>
      <c r="B671" s="486"/>
      <c r="C671" s="487"/>
      <c r="D671" s="488" t="s">
        <v>1192</v>
      </c>
      <c r="E671" s="487"/>
      <c r="F671" s="489"/>
      <c r="G671" s="489"/>
      <c r="H671" s="490"/>
      <c r="I671" s="478">
        <f t="shared" si="9"/>
        <v>6494</v>
      </c>
      <c r="J671" s="471">
        <f>SUM(J669:J670)</f>
        <v>0</v>
      </c>
      <c r="K671" s="471">
        <f>SUM(K669:K670)</f>
        <v>0</v>
      </c>
      <c r="L671" s="471">
        <f>SUM(L669:L670)</f>
        <v>6494</v>
      </c>
      <c r="M671" s="471">
        <f>SUM(M669:M670)</f>
        <v>0</v>
      </c>
      <c r="N671" s="472">
        <f>SUM(N669:N670)</f>
        <v>0</v>
      </c>
      <c r="O671" s="123"/>
    </row>
    <row r="672" spans="1:15" s="3" customFormat="1" ht="21" customHeight="1">
      <c r="A672" s="826">
        <v>664</v>
      </c>
      <c r="B672" s="465"/>
      <c r="C672" s="466">
        <v>104</v>
      </c>
      <c r="D672" s="467" t="s">
        <v>163</v>
      </c>
      <c r="E672" s="466" t="s">
        <v>26</v>
      </c>
      <c r="F672" s="468">
        <v>4167</v>
      </c>
      <c r="G672" s="468">
        <v>6000</v>
      </c>
      <c r="H672" s="469">
        <v>4015</v>
      </c>
      <c r="I672" s="478"/>
      <c r="J672" s="479"/>
      <c r="K672" s="479"/>
      <c r="L672" s="479"/>
      <c r="M672" s="479"/>
      <c r="N672" s="480"/>
      <c r="O672" s="3">
        <f>SUM(J673:N673)-I673</f>
        <v>0</v>
      </c>
    </row>
    <row r="673" spans="1:14" s="11" customFormat="1" ht="16.5">
      <c r="A673" s="826">
        <v>665</v>
      </c>
      <c r="B673" s="473"/>
      <c r="C673" s="474"/>
      <c r="D673" s="475" t="s">
        <v>603</v>
      </c>
      <c r="E673" s="474"/>
      <c r="F673" s="476"/>
      <c r="G673" s="476"/>
      <c r="H673" s="477"/>
      <c r="I673" s="556">
        <f t="shared" si="9"/>
        <v>6000</v>
      </c>
      <c r="J673" s="479"/>
      <c r="K673" s="479"/>
      <c r="L673" s="479">
        <v>6000</v>
      </c>
      <c r="M673" s="479"/>
      <c r="N673" s="480"/>
    </row>
    <row r="674" spans="1:14" s="11" customFormat="1" ht="16.5">
      <c r="A674" s="826">
        <v>666</v>
      </c>
      <c r="B674" s="534"/>
      <c r="C674" s="516"/>
      <c r="D674" s="475" t="s">
        <v>1109</v>
      </c>
      <c r="E674" s="516"/>
      <c r="F674" s="818"/>
      <c r="G674" s="818"/>
      <c r="H674" s="819"/>
      <c r="I674" s="556">
        <f t="shared" si="9"/>
        <v>11197</v>
      </c>
      <c r="J674" s="715"/>
      <c r="K674" s="715"/>
      <c r="L674" s="715">
        <v>11197</v>
      </c>
      <c r="M674" s="715"/>
      <c r="N674" s="815"/>
    </row>
    <row r="675" spans="1:15" s="441" customFormat="1" ht="17.25">
      <c r="A675" s="826">
        <v>667</v>
      </c>
      <c r="B675" s="481"/>
      <c r="C675" s="482"/>
      <c r="D675" s="483" t="s">
        <v>604</v>
      </c>
      <c r="E675" s="482"/>
      <c r="F675" s="484"/>
      <c r="G675" s="484"/>
      <c r="H675" s="485"/>
      <c r="I675" s="564">
        <f t="shared" si="9"/>
        <v>0</v>
      </c>
      <c r="J675" s="491"/>
      <c r="K675" s="491"/>
      <c r="L675" s="491"/>
      <c r="M675" s="491"/>
      <c r="N675" s="492"/>
      <c r="O675" s="12"/>
    </row>
    <row r="676" spans="1:15" s="122" customFormat="1" ht="17.25" customHeight="1">
      <c r="A676" s="826">
        <v>668</v>
      </c>
      <c r="B676" s="486"/>
      <c r="C676" s="487"/>
      <c r="D676" s="488" t="s">
        <v>1192</v>
      </c>
      <c r="E676" s="487"/>
      <c r="F676" s="489"/>
      <c r="G676" s="489"/>
      <c r="H676" s="490"/>
      <c r="I676" s="478">
        <f t="shared" si="9"/>
        <v>11197</v>
      </c>
      <c r="J676" s="471">
        <f>SUM(J674:J675)</f>
        <v>0</v>
      </c>
      <c r="K676" s="471">
        <f>SUM(K674:K675)</f>
        <v>0</v>
      </c>
      <c r="L676" s="471">
        <f>SUM(L674:L675)</f>
        <v>11197</v>
      </c>
      <c r="M676" s="471">
        <f>SUM(M674:M675)</f>
        <v>0</v>
      </c>
      <c r="N676" s="472">
        <f>SUM(N674:N675)</f>
        <v>0</v>
      </c>
      <c r="O676" s="123"/>
    </row>
    <row r="677" spans="1:15" s="3" customFormat="1" ht="21" customHeight="1">
      <c r="A677" s="826">
        <v>669</v>
      </c>
      <c r="B677" s="465"/>
      <c r="C677" s="466">
        <v>105</v>
      </c>
      <c r="D677" s="467" t="s">
        <v>164</v>
      </c>
      <c r="E677" s="466" t="s">
        <v>26</v>
      </c>
      <c r="F677" s="468">
        <v>334</v>
      </c>
      <c r="G677" s="468">
        <v>2000</v>
      </c>
      <c r="H677" s="469">
        <v>13</v>
      </c>
      <c r="I677" s="478"/>
      <c r="J677" s="479"/>
      <c r="K677" s="479"/>
      <c r="L677" s="479"/>
      <c r="M677" s="479"/>
      <c r="N677" s="480"/>
      <c r="O677" s="3">
        <f>SUM(J678:N678)-I678</f>
        <v>0</v>
      </c>
    </row>
    <row r="678" spans="1:14" s="11" customFormat="1" ht="16.5">
      <c r="A678" s="826">
        <v>670</v>
      </c>
      <c r="B678" s="473"/>
      <c r="C678" s="474"/>
      <c r="D678" s="475" t="s">
        <v>603</v>
      </c>
      <c r="E678" s="474"/>
      <c r="F678" s="476"/>
      <c r="G678" s="476"/>
      <c r="H678" s="477"/>
      <c r="I678" s="556">
        <f t="shared" si="9"/>
        <v>2000</v>
      </c>
      <c r="J678" s="479"/>
      <c r="K678" s="479"/>
      <c r="L678" s="479">
        <v>2000</v>
      </c>
      <c r="M678" s="479"/>
      <c r="N678" s="480"/>
    </row>
    <row r="679" spans="1:14" s="11" customFormat="1" ht="16.5">
      <c r="A679" s="826">
        <v>671</v>
      </c>
      <c r="B679" s="534"/>
      <c r="C679" s="516"/>
      <c r="D679" s="475" t="s">
        <v>1109</v>
      </c>
      <c r="E679" s="516"/>
      <c r="F679" s="818"/>
      <c r="G679" s="818"/>
      <c r="H679" s="819"/>
      <c r="I679" s="556">
        <f t="shared" si="9"/>
        <v>5093</v>
      </c>
      <c r="J679" s="715"/>
      <c r="K679" s="715"/>
      <c r="L679" s="715">
        <v>5093</v>
      </c>
      <c r="M679" s="715"/>
      <c r="N679" s="815"/>
    </row>
    <row r="680" spans="1:15" s="441" customFormat="1" ht="17.25">
      <c r="A680" s="826">
        <v>672</v>
      </c>
      <c r="B680" s="481"/>
      <c r="C680" s="482"/>
      <c r="D680" s="483" t="s">
        <v>604</v>
      </c>
      <c r="E680" s="482"/>
      <c r="F680" s="484"/>
      <c r="G680" s="484"/>
      <c r="H680" s="485"/>
      <c r="I680" s="564">
        <f t="shared" si="9"/>
        <v>0</v>
      </c>
      <c r="J680" s="491"/>
      <c r="K680" s="491"/>
      <c r="L680" s="491"/>
      <c r="M680" s="491"/>
      <c r="N680" s="492"/>
      <c r="O680" s="12"/>
    </row>
    <row r="681" spans="1:15" s="122" customFormat="1" ht="17.25" customHeight="1">
      <c r="A681" s="826">
        <v>673</v>
      </c>
      <c r="B681" s="486"/>
      <c r="C681" s="487"/>
      <c r="D681" s="488" t="s">
        <v>1192</v>
      </c>
      <c r="E681" s="487"/>
      <c r="F681" s="489"/>
      <c r="G681" s="489"/>
      <c r="H681" s="490"/>
      <c r="I681" s="478">
        <f t="shared" si="9"/>
        <v>5093</v>
      </c>
      <c r="J681" s="471">
        <f>SUM(J679:J680)</f>
        <v>0</v>
      </c>
      <c r="K681" s="471">
        <f>SUM(K679:K680)</f>
        <v>0</v>
      </c>
      <c r="L681" s="471">
        <f>SUM(L679:L680)</f>
        <v>5093</v>
      </c>
      <c r="M681" s="471">
        <f>SUM(M679:M680)</f>
        <v>0</v>
      </c>
      <c r="N681" s="472">
        <f>SUM(N679:N680)</f>
        <v>0</v>
      </c>
      <c r="O681" s="123"/>
    </row>
    <row r="682" spans="1:15" s="3" customFormat="1" ht="21" customHeight="1">
      <c r="A682" s="826">
        <v>674</v>
      </c>
      <c r="B682" s="465"/>
      <c r="C682" s="466">
        <v>106</v>
      </c>
      <c r="D682" s="792" t="s">
        <v>702</v>
      </c>
      <c r="E682" s="466" t="s">
        <v>26</v>
      </c>
      <c r="F682" s="468">
        <v>29026</v>
      </c>
      <c r="G682" s="468">
        <v>37827</v>
      </c>
      <c r="H682" s="469">
        <v>24122</v>
      </c>
      <c r="I682" s="478"/>
      <c r="J682" s="479"/>
      <c r="K682" s="479"/>
      <c r="L682" s="479"/>
      <c r="M682" s="479"/>
      <c r="N682" s="480"/>
      <c r="O682" s="3">
        <f>SUM(J683:N683)-I683</f>
        <v>0</v>
      </c>
    </row>
    <row r="683" spans="1:14" s="11" customFormat="1" ht="16.5">
      <c r="A683" s="826">
        <v>675</v>
      </c>
      <c r="B683" s="473"/>
      <c r="C683" s="474"/>
      <c r="D683" s="475" t="s">
        <v>603</v>
      </c>
      <c r="E683" s="474"/>
      <c r="F683" s="476"/>
      <c r="G683" s="476"/>
      <c r="H683" s="477"/>
      <c r="I683" s="556">
        <f t="shared" si="9"/>
        <v>38000</v>
      </c>
      <c r="J683" s="479"/>
      <c r="K683" s="479"/>
      <c r="L683" s="479">
        <v>38000</v>
      </c>
      <c r="M683" s="479"/>
      <c r="N683" s="480"/>
    </row>
    <row r="684" spans="1:14" s="11" customFormat="1" ht="16.5">
      <c r="A684" s="826">
        <v>676</v>
      </c>
      <c r="B684" s="534"/>
      <c r="C684" s="516"/>
      <c r="D684" s="475" t="s">
        <v>1109</v>
      </c>
      <c r="E684" s="516"/>
      <c r="F684" s="818"/>
      <c r="G684" s="818"/>
      <c r="H684" s="819"/>
      <c r="I684" s="556">
        <f t="shared" si="9"/>
        <v>56101</v>
      </c>
      <c r="J684" s="715"/>
      <c r="K684" s="715"/>
      <c r="L684" s="715">
        <v>56101</v>
      </c>
      <c r="M684" s="715"/>
      <c r="N684" s="815"/>
    </row>
    <row r="685" spans="1:15" s="441" customFormat="1" ht="17.25">
      <c r="A685" s="826">
        <v>677</v>
      </c>
      <c r="B685" s="481"/>
      <c r="C685" s="482"/>
      <c r="D685" s="483" t="s">
        <v>604</v>
      </c>
      <c r="E685" s="482"/>
      <c r="F685" s="484"/>
      <c r="G685" s="484"/>
      <c r="H685" s="485"/>
      <c r="I685" s="564">
        <f t="shared" si="9"/>
        <v>0</v>
      </c>
      <c r="J685" s="491"/>
      <c r="K685" s="491"/>
      <c r="L685" s="491"/>
      <c r="M685" s="491"/>
      <c r="N685" s="492"/>
      <c r="O685" s="12"/>
    </row>
    <row r="686" spans="1:15" s="122" customFormat="1" ht="17.25" customHeight="1">
      <c r="A686" s="826">
        <v>678</v>
      </c>
      <c r="B686" s="486"/>
      <c r="C686" s="487"/>
      <c r="D686" s="488" t="s">
        <v>1192</v>
      </c>
      <c r="E686" s="487"/>
      <c r="F686" s="489"/>
      <c r="G686" s="489"/>
      <c r="H686" s="490"/>
      <c r="I686" s="478">
        <f t="shared" si="9"/>
        <v>56101</v>
      </c>
      <c r="J686" s="471">
        <f>SUM(J684:J685)</f>
        <v>0</v>
      </c>
      <c r="K686" s="471">
        <f>SUM(K684:K685)</f>
        <v>0</v>
      </c>
      <c r="L686" s="471">
        <f>SUM(L684:L685)</f>
        <v>56101</v>
      </c>
      <c r="M686" s="471">
        <f>SUM(M684:M685)</f>
        <v>0</v>
      </c>
      <c r="N686" s="472">
        <f>SUM(N684:N685)</f>
        <v>0</v>
      </c>
      <c r="O686" s="123"/>
    </row>
    <row r="687" spans="1:15" s="3" customFormat="1" ht="21" customHeight="1">
      <c r="A687" s="826">
        <v>679</v>
      </c>
      <c r="B687" s="465"/>
      <c r="C687" s="466">
        <v>107</v>
      </c>
      <c r="D687" s="792" t="s">
        <v>12</v>
      </c>
      <c r="E687" s="466" t="s">
        <v>26</v>
      </c>
      <c r="F687" s="468">
        <v>43300</v>
      </c>
      <c r="G687" s="468">
        <v>52802</v>
      </c>
      <c r="H687" s="469">
        <v>52500</v>
      </c>
      <c r="I687" s="478"/>
      <c r="J687" s="479"/>
      <c r="K687" s="479"/>
      <c r="L687" s="479"/>
      <c r="M687" s="479"/>
      <c r="N687" s="480"/>
      <c r="O687" s="3">
        <f>SUM(J688:N688)-I688</f>
        <v>0</v>
      </c>
    </row>
    <row r="688" spans="1:14" s="11" customFormat="1" ht="16.5">
      <c r="A688" s="826">
        <v>680</v>
      </c>
      <c r="B688" s="473"/>
      <c r="C688" s="474"/>
      <c r="D688" s="475" t="s">
        <v>603</v>
      </c>
      <c r="E688" s="474"/>
      <c r="F688" s="476"/>
      <c r="G688" s="476"/>
      <c r="H688" s="477"/>
      <c r="I688" s="556">
        <f t="shared" si="9"/>
        <v>53100</v>
      </c>
      <c r="J688" s="479"/>
      <c r="K688" s="479"/>
      <c r="L688" s="479">
        <v>53100</v>
      </c>
      <c r="M688" s="479"/>
      <c r="N688" s="480"/>
    </row>
    <row r="689" spans="1:14" s="11" customFormat="1" ht="16.5">
      <c r="A689" s="826">
        <v>681</v>
      </c>
      <c r="B689" s="534"/>
      <c r="C689" s="516"/>
      <c r="D689" s="475" t="s">
        <v>1109</v>
      </c>
      <c r="E689" s="516"/>
      <c r="F689" s="818"/>
      <c r="G689" s="818"/>
      <c r="H689" s="819"/>
      <c r="I689" s="556">
        <f t="shared" si="9"/>
        <v>55602</v>
      </c>
      <c r="J689" s="715"/>
      <c r="K689" s="715"/>
      <c r="L689" s="715">
        <v>55602</v>
      </c>
      <c r="M689" s="715"/>
      <c r="N689" s="815"/>
    </row>
    <row r="690" spans="1:15" s="441" customFormat="1" ht="17.25">
      <c r="A690" s="826">
        <v>682</v>
      </c>
      <c r="B690" s="481"/>
      <c r="C690" s="482"/>
      <c r="D690" s="483" t="s">
        <v>604</v>
      </c>
      <c r="E690" s="482"/>
      <c r="F690" s="484"/>
      <c r="G690" s="484"/>
      <c r="H690" s="485"/>
      <c r="I690" s="564">
        <f t="shared" si="9"/>
        <v>0</v>
      </c>
      <c r="J690" s="491"/>
      <c r="K690" s="491"/>
      <c r="L690" s="491"/>
      <c r="M690" s="491"/>
      <c r="N690" s="492"/>
      <c r="O690" s="12"/>
    </row>
    <row r="691" spans="1:15" s="122" customFormat="1" ht="17.25" customHeight="1">
      <c r="A691" s="826">
        <v>683</v>
      </c>
      <c r="B691" s="486"/>
      <c r="C691" s="487"/>
      <c r="D691" s="488" t="s">
        <v>1192</v>
      </c>
      <c r="E691" s="487"/>
      <c r="F691" s="489"/>
      <c r="G691" s="489"/>
      <c r="H691" s="490"/>
      <c r="I691" s="478">
        <f t="shared" si="9"/>
        <v>55602</v>
      </c>
      <c r="J691" s="471">
        <f>SUM(J689:J690)</f>
        <v>0</v>
      </c>
      <c r="K691" s="471">
        <f>SUM(K689:K690)</f>
        <v>0</v>
      </c>
      <c r="L691" s="471">
        <f>SUM(L689:L690)</f>
        <v>55602</v>
      </c>
      <c r="M691" s="471">
        <f>SUM(M689:M690)</f>
        <v>0</v>
      </c>
      <c r="N691" s="472">
        <f>SUM(N689:N690)</f>
        <v>0</v>
      </c>
      <c r="O691" s="123"/>
    </row>
    <row r="692" spans="1:15" s="3" customFormat="1" ht="21" customHeight="1">
      <c r="A692" s="826">
        <v>684</v>
      </c>
      <c r="B692" s="465"/>
      <c r="C692" s="466">
        <v>108</v>
      </c>
      <c r="D692" s="792" t="s">
        <v>372</v>
      </c>
      <c r="E692" s="466" t="s">
        <v>26</v>
      </c>
      <c r="F692" s="468">
        <v>25541</v>
      </c>
      <c r="G692" s="468">
        <v>18500</v>
      </c>
      <c r="H692" s="469">
        <v>17916</v>
      </c>
      <c r="I692" s="478"/>
      <c r="J692" s="479"/>
      <c r="K692" s="479"/>
      <c r="L692" s="479"/>
      <c r="M692" s="479"/>
      <c r="N692" s="480"/>
      <c r="O692" s="3">
        <f>SUM(J693:N693)-I693</f>
        <v>0</v>
      </c>
    </row>
    <row r="693" spans="1:14" s="11" customFormat="1" ht="16.5">
      <c r="A693" s="826">
        <v>685</v>
      </c>
      <c r="B693" s="473"/>
      <c r="C693" s="474"/>
      <c r="D693" s="475" t="s">
        <v>603</v>
      </c>
      <c r="E693" s="474"/>
      <c r="F693" s="476"/>
      <c r="G693" s="476"/>
      <c r="H693" s="477"/>
      <c r="I693" s="556">
        <f t="shared" si="9"/>
        <v>18500</v>
      </c>
      <c r="J693" s="479"/>
      <c r="K693" s="479"/>
      <c r="L693" s="479">
        <v>18500</v>
      </c>
      <c r="M693" s="479"/>
      <c r="N693" s="480"/>
    </row>
    <row r="694" spans="1:14" s="11" customFormat="1" ht="16.5">
      <c r="A694" s="826">
        <v>686</v>
      </c>
      <c r="B694" s="534"/>
      <c r="C694" s="516"/>
      <c r="D694" s="475" t="s">
        <v>1109</v>
      </c>
      <c r="E694" s="516"/>
      <c r="F694" s="818"/>
      <c r="G694" s="818"/>
      <c r="H694" s="819"/>
      <c r="I694" s="556">
        <f t="shared" si="9"/>
        <v>21046</v>
      </c>
      <c r="J694" s="715"/>
      <c r="K694" s="715"/>
      <c r="L694" s="715">
        <v>21046</v>
      </c>
      <c r="M694" s="715"/>
      <c r="N694" s="815"/>
    </row>
    <row r="695" spans="1:15" s="441" customFormat="1" ht="17.25">
      <c r="A695" s="826">
        <v>687</v>
      </c>
      <c r="B695" s="481"/>
      <c r="C695" s="482"/>
      <c r="D695" s="483" t="s">
        <v>604</v>
      </c>
      <c r="E695" s="482"/>
      <c r="F695" s="484"/>
      <c r="G695" s="484"/>
      <c r="H695" s="485"/>
      <c r="I695" s="564">
        <f t="shared" si="9"/>
        <v>0</v>
      </c>
      <c r="J695" s="491"/>
      <c r="K695" s="491"/>
      <c r="L695" s="491"/>
      <c r="M695" s="491"/>
      <c r="N695" s="492"/>
      <c r="O695" s="12"/>
    </row>
    <row r="696" spans="1:15" s="122" customFormat="1" ht="17.25" customHeight="1">
      <c r="A696" s="826">
        <v>688</v>
      </c>
      <c r="B696" s="486"/>
      <c r="C696" s="487"/>
      <c r="D696" s="488" t="s">
        <v>1192</v>
      </c>
      <c r="E696" s="487"/>
      <c r="F696" s="489"/>
      <c r="G696" s="489"/>
      <c r="H696" s="490"/>
      <c r="I696" s="478">
        <f t="shared" si="9"/>
        <v>21046</v>
      </c>
      <c r="J696" s="471">
        <f>SUM(J694:J695)</f>
        <v>0</v>
      </c>
      <c r="K696" s="471">
        <f>SUM(K694:K695)</f>
        <v>0</v>
      </c>
      <c r="L696" s="471">
        <f>SUM(L694:L695)</f>
        <v>21046</v>
      </c>
      <c r="M696" s="471">
        <f>SUM(M694:M695)</f>
        <v>0</v>
      </c>
      <c r="N696" s="472">
        <f>SUM(N694:N695)</f>
        <v>0</v>
      </c>
      <c r="O696" s="123"/>
    </row>
    <row r="697" spans="1:15" s="3" customFormat="1" ht="21" customHeight="1">
      <c r="A697" s="826">
        <v>689</v>
      </c>
      <c r="B697" s="465"/>
      <c r="C697" s="466">
        <v>109</v>
      </c>
      <c r="D697" s="467" t="s">
        <v>365</v>
      </c>
      <c r="E697" s="524" t="s">
        <v>26</v>
      </c>
      <c r="F697" s="468">
        <v>910</v>
      </c>
      <c r="G697" s="468">
        <v>2000</v>
      </c>
      <c r="H697" s="469">
        <v>144</v>
      </c>
      <c r="I697" s="478"/>
      <c r="J697" s="479"/>
      <c r="K697" s="479"/>
      <c r="L697" s="479"/>
      <c r="M697" s="479"/>
      <c r="N697" s="480"/>
      <c r="O697" s="3">
        <f>SUM(J697:N697)-I697</f>
        <v>0</v>
      </c>
    </row>
    <row r="698" spans="1:14" s="11" customFormat="1" ht="16.5">
      <c r="A698" s="826">
        <v>690</v>
      </c>
      <c r="B698" s="534"/>
      <c r="C698" s="516"/>
      <c r="D698" s="475" t="s">
        <v>1109</v>
      </c>
      <c r="E698" s="516"/>
      <c r="F698" s="818"/>
      <c r="G698" s="818"/>
      <c r="H698" s="819"/>
      <c r="I698" s="556">
        <f>SUM(J698:N698)</f>
        <v>1946</v>
      </c>
      <c r="J698" s="715"/>
      <c r="K698" s="715"/>
      <c r="L698" s="715">
        <v>1946</v>
      </c>
      <c r="M698" s="715"/>
      <c r="N698" s="815"/>
    </row>
    <row r="699" spans="1:15" s="441" customFormat="1" ht="17.25">
      <c r="A699" s="826">
        <v>691</v>
      </c>
      <c r="B699" s="481"/>
      <c r="C699" s="482"/>
      <c r="D699" s="483" t="s">
        <v>604</v>
      </c>
      <c r="E699" s="482"/>
      <c r="F699" s="484"/>
      <c r="G699" s="484"/>
      <c r="H699" s="485"/>
      <c r="I699" s="564">
        <f>SUM(J699:N699)</f>
        <v>0</v>
      </c>
      <c r="J699" s="491"/>
      <c r="K699" s="491"/>
      <c r="L699" s="491"/>
      <c r="M699" s="491"/>
      <c r="N699" s="492"/>
      <c r="O699" s="12"/>
    </row>
    <row r="700" spans="1:15" s="122" customFormat="1" ht="17.25" customHeight="1">
      <c r="A700" s="826">
        <v>692</v>
      </c>
      <c r="B700" s="486"/>
      <c r="C700" s="487"/>
      <c r="D700" s="488" t="s">
        <v>1192</v>
      </c>
      <c r="E700" s="487"/>
      <c r="F700" s="489"/>
      <c r="G700" s="489"/>
      <c r="H700" s="490"/>
      <c r="I700" s="478">
        <f>SUM(J700:N700)</f>
        <v>1946</v>
      </c>
      <c r="J700" s="471">
        <f>SUM(J698:J699)</f>
        <v>0</v>
      </c>
      <c r="K700" s="471">
        <f>SUM(K698:K699)</f>
        <v>0</v>
      </c>
      <c r="L700" s="471">
        <f>SUM(L698:L699)</f>
        <v>1946</v>
      </c>
      <c r="M700" s="471">
        <f>SUM(M698:M699)</f>
        <v>0</v>
      </c>
      <c r="N700" s="472">
        <f>SUM(N698:N699)</f>
        <v>0</v>
      </c>
      <c r="O700" s="123"/>
    </row>
    <row r="701" spans="1:15" s="3" customFormat="1" ht="21" customHeight="1">
      <c r="A701" s="826">
        <v>693</v>
      </c>
      <c r="B701" s="465"/>
      <c r="C701" s="466">
        <v>110</v>
      </c>
      <c r="D701" s="467" t="s">
        <v>373</v>
      </c>
      <c r="E701" s="466" t="s">
        <v>27</v>
      </c>
      <c r="F701" s="468">
        <v>1132</v>
      </c>
      <c r="G701" s="468">
        <v>4820</v>
      </c>
      <c r="H701" s="469">
        <v>6451</v>
      </c>
      <c r="I701" s="478"/>
      <c r="J701" s="479"/>
      <c r="K701" s="479"/>
      <c r="L701" s="479"/>
      <c r="M701" s="479"/>
      <c r="N701" s="480"/>
      <c r="O701" s="3">
        <f>SUM(J702:N702)-I702</f>
        <v>0</v>
      </c>
    </row>
    <row r="702" spans="1:14" s="11" customFormat="1" ht="16.5">
      <c r="A702" s="826">
        <v>694</v>
      </c>
      <c r="B702" s="473"/>
      <c r="C702" s="474"/>
      <c r="D702" s="475" t="s">
        <v>603</v>
      </c>
      <c r="E702" s="474"/>
      <c r="F702" s="476"/>
      <c r="G702" s="476"/>
      <c r="H702" s="477"/>
      <c r="I702" s="556">
        <f t="shared" si="9"/>
        <v>3420</v>
      </c>
      <c r="J702" s="479"/>
      <c r="K702" s="479"/>
      <c r="L702" s="479">
        <v>3420</v>
      </c>
      <c r="M702" s="479"/>
      <c r="N702" s="480"/>
    </row>
    <row r="703" spans="1:14" s="11" customFormat="1" ht="16.5">
      <c r="A703" s="826">
        <v>695</v>
      </c>
      <c r="B703" s="534"/>
      <c r="C703" s="516"/>
      <c r="D703" s="475" t="s">
        <v>1109</v>
      </c>
      <c r="E703" s="516"/>
      <c r="F703" s="818"/>
      <c r="G703" s="818"/>
      <c r="H703" s="819"/>
      <c r="I703" s="556">
        <f t="shared" si="9"/>
        <v>7034</v>
      </c>
      <c r="J703" s="715"/>
      <c r="K703" s="715"/>
      <c r="L703" s="715">
        <v>7034</v>
      </c>
      <c r="M703" s="715"/>
      <c r="N703" s="815"/>
    </row>
    <row r="704" spans="1:15" s="441" customFormat="1" ht="17.25">
      <c r="A704" s="826">
        <v>696</v>
      </c>
      <c r="B704" s="481"/>
      <c r="C704" s="482"/>
      <c r="D704" s="483" t="s">
        <v>604</v>
      </c>
      <c r="E704" s="482"/>
      <c r="F704" s="484"/>
      <c r="G704" s="484"/>
      <c r="H704" s="485"/>
      <c r="I704" s="564">
        <f t="shared" si="9"/>
        <v>0</v>
      </c>
      <c r="J704" s="491"/>
      <c r="K704" s="491"/>
      <c r="L704" s="491"/>
      <c r="M704" s="491"/>
      <c r="N704" s="492"/>
      <c r="O704" s="12"/>
    </row>
    <row r="705" spans="1:15" s="122" customFormat="1" ht="17.25" customHeight="1">
      <c r="A705" s="826">
        <v>697</v>
      </c>
      <c r="B705" s="486"/>
      <c r="C705" s="487"/>
      <c r="D705" s="488" t="s">
        <v>1192</v>
      </c>
      <c r="E705" s="487"/>
      <c r="F705" s="489"/>
      <c r="G705" s="489"/>
      <c r="H705" s="490"/>
      <c r="I705" s="478">
        <f t="shared" si="9"/>
        <v>7034</v>
      </c>
      <c r="J705" s="471">
        <f>SUM(J703:J704)</f>
        <v>0</v>
      </c>
      <c r="K705" s="471">
        <f>SUM(K703:K704)</f>
        <v>0</v>
      </c>
      <c r="L705" s="471">
        <f>SUM(L703:L704)</f>
        <v>7034</v>
      </c>
      <c r="M705" s="471">
        <f>SUM(M703:M704)</f>
        <v>0</v>
      </c>
      <c r="N705" s="472">
        <f>SUM(N703:N704)</f>
        <v>0</v>
      </c>
      <c r="O705" s="123"/>
    </row>
    <row r="706" spans="1:15" s="3" customFormat="1" ht="21" customHeight="1">
      <c r="A706" s="826">
        <v>698</v>
      </c>
      <c r="B706" s="465"/>
      <c r="C706" s="466">
        <v>111</v>
      </c>
      <c r="D706" s="467" t="s">
        <v>165</v>
      </c>
      <c r="E706" s="466" t="s">
        <v>27</v>
      </c>
      <c r="F706" s="468">
        <v>8275</v>
      </c>
      <c r="G706" s="468">
        <v>11000</v>
      </c>
      <c r="H706" s="469">
        <v>7967</v>
      </c>
      <c r="I706" s="478"/>
      <c r="J706" s="479"/>
      <c r="K706" s="479"/>
      <c r="L706" s="479"/>
      <c r="M706" s="479"/>
      <c r="N706" s="480"/>
      <c r="O706" s="3">
        <f>SUM(J707:N707)-I707</f>
        <v>0</v>
      </c>
    </row>
    <row r="707" spans="1:14" s="11" customFormat="1" ht="16.5">
      <c r="A707" s="826">
        <v>699</v>
      </c>
      <c r="B707" s="473"/>
      <c r="C707" s="474"/>
      <c r="D707" s="475" t="s">
        <v>603</v>
      </c>
      <c r="E707" s="474"/>
      <c r="F707" s="476"/>
      <c r="G707" s="476"/>
      <c r="H707" s="477"/>
      <c r="I707" s="556">
        <f t="shared" si="9"/>
        <v>13000</v>
      </c>
      <c r="J707" s="479"/>
      <c r="K707" s="479"/>
      <c r="L707" s="479">
        <v>13000</v>
      </c>
      <c r="M707" s="479"/>
      <c r="N707" s="480"/>
    </row>
    <row r="708" spans="1:14" s="11" customFormat="1" ht="16.5">
      <c r="A708" s="826">
        <v>700</v>
      </c>
      <c r="B708" s="534"/>
      <c r="C708" s="516"/>
      <c r="D708" s="475" t="s">
        <v>1109</v>
      </c>
      <c r="E708" s="516"/>
      <c r="F708" s="818"/>
      <c r="G708" s="818"/>
      <c r="H708" s="819"/>
      <c r="I708" s="556">
        <f t="shared" si="9"/>
        <v>14417</v>
      </c>
      <c r="J708" s="715"/>
      <c r="K708" s="715"/>
      <c r="L708" s="715">
        <v>14417</v>
      </c>
      <c r="M708" s="715"/>
      <c r="N708" s="815"/>
    </row>
    <row r="709" spans="1:15" s="441" customFormat="1" ht="17.25">
      <c r="A709" s="826">
        <v>701</v>
      </c>
      <c r="B709" s="481"/>
      <c r="C709" s="482"/>
      <c r="D709" s="483" t="s">
        <v>604</v>
      </c>
      <c r="E709" s="482"/>
      <c r="F709" s="484"/>
      <c r="G709" s="484"/>
      <c r="H709" s="485"/>
      <c r="I709" s="564">
        <f t="shared" si="9"/>
        <v>0</v>
      </c>
      <c r="J709" s="491"/>
      <c r="K709" s="491"/>
      <c r="L709" s="491"/>
      <c r="M709" s="491"/>
      <c r="N709" s="492"/>
      <c r="O709" s="12"/>
    </row>
    <row r="710" spans="1:15" s="122" customFormat="1" ht="17.25">
      <c r="A710" s="826">
        <v>702</v>
      </c>
      <c r="B710" s="486"/>
      <c r="C710" s="487"/>
      <c r="D710" s="488" t="s">
        <v>1192</v>
      </c>
      <c r="E710" s="487"/>
      <c r="F710" s="489"/>
      <c r="G710" s="489"/>
      <c r="H710" s="490"/>
      <c r="I710" s="478">
        <f t="shared" si="9"/>
        <v>14417</v>
      </c>
      <c r="J710" s="471">
        <f>SUM(J708:J709)</f>
        <v>0</v>
      </c>
      <c r="K710" s="471">
        <f>SUM(K708:K709)</f>
        <v>0</v>
      </c>
      <c r="L710" s="471">
        <f>SUM(L708:L709)</f>
        <v>14417</v>
      </c>
      <c r="M710" s="471">
        <f>SUM(M708:M709)</f>
        <v>0</v>
      </c>
      <c r="N710" s="472">
        <f>SUM(N708:N709)</f>
        <v>0</v>
      </c>
      <c r="O710" s="123"/>
    </row>
    <row r="711" spans="1:15" s="11" customFormat="1" ht="21" customHeight="1">
      <c r="A711" s="826">
        <v>703</v>
      </c>
      <c r="B711" s="519"/>
      <c r="C711" s="466">
        <v>112</v>
      </c>
      <c r="D711" s="467" t="s">
        <v>473</v>
      </c>
      <c r="E711" s="466" t="s">
        <v>27</v>
      </c>
      <c r="F711" s="468"/>
      <c r="G711" s="468"/>
      <c r="H711" s="469"/>
      <c r="I711" s="493"/>
      <c r="J711" s="494"/>
      <c r="K711" s="494"/>
      <c r="L711" s="494"/>
      <c r="M711" s="494"/>
      <c r="N711" s="495"/>
      <c r="O711" s="11">
        <f>SUM(J712:N712)-I712</f>
        <v>0</v>
      </c>
    </row>
    <row r="712" spans="1:14" s="11" customFormat="1" ht="16.5">
      <c r="A712" s="826">
        <v>704</v>
      </c>
      <c r="B712" s="473"/>
      <c r="C712" s="474"/>
      <c r="D712" s="475" t="s">
        <v>603</v>
      </c>
      <c r="E712" s="474"/>
      <c r="F712" s="476"/>
      <c r="G712" s="476"/>
      <c r="H712" s="477"/>
      <c r="I712" s="556">
        <f t="shared" si="9"/>
        <v>164200</v>
      </c>
      <c r="J712" s="479"/>
      <c r="K712" s="479"/>
      <c r="L712" s="479">
        <v>164200</v>
      </c>
      <c r="M712" s="479"/>
      <c r="N712" s="480"/>
    </row>
    <row r="713" spans="1:14" s="11" customFormat="1" ht="16.5">
      <c r="A713" s="826">
        <v>705</v>
      </c>
      <c r="B713" s="534"/>
      <c r="C713" s="516"/>
      <c r="D713" s="475" t="s">
        <v>1109</v>
      </c>
      <c r="E713" s="516"/>
      <c r="F713" s="818"/>
      <c r="G713" s="818"/>
      <c r="H713" s="819"/>
      <c r="I713" s="556">
        <f t="shared" si="9"/>
        <v>164200</v>
      </c>
      <c r="J713" s="715"/>
      <c r="K713" s="715"/>
      <c r="L713" s="715">
        <v>164200</v>
      </c>
      <c r="M713" s="715"/>
      <c r="N713" s="815"/>
    </row>
    <row r="714" spans="1:15" s="441" customFormat="1" ht="17.25">
      <c r="A714" s="826">
        <v>706</v>
      </c>
      <c r="B714" s="481"/>
      <c r="C714" s="482"/>
      <c r="D714" s="483" t="s">
        <v>604</v>
      </c>
      <c r="E714" s="482"/>
      <c r="F714" s="484"/>
      <c r="G714" s="484"/>
      <c r="H714" s="485"/>
      <c r="I714" s="564">
        <f t="shared" si="9"/>
        <v>0</v>
      </c>
      <c r="J714" s="491"/>
      <c r="K714" s="491"/>
      <c r="L714" s="491"/>
      <c r="M714" s="491"/>
      <c r="N714" s="492"/>
      <c r="O714" s="12"/>
    </row>
    <row r="715" spans="1:15" s="122" customFormat="1" ht="17.25">
      <c r="A715" s="826">
        <v>707</v>
      </c>
      <c r="B715" s="486"/>
      <c r="C715" s="487"/>
      <c r="D715" s="488" t="s">
        <v>1192</v>
      </c>
      <c r="E715" s="487"/>
      <c r="F715" s="489"/>
      <c r="G715" s="489"/>
      <c r="H715" s="490"/>
      <c r="I715" s="478">
        <f t="shared" si="9"/>
        <v>164200</v>
      </c>
      <c r="J715" s="471">
        <f>SUM(J713:J714)</f>
        <v>0</v>
      </c>
      <c r="K715" s="471">
        <f>SUM(K713:K714)</f>
        <v>0</v>
      </c>
      <c r="L715" s="471">
        <f>SUM(L713:L714)</f>
        <v>164200</v>
      </c>
      <c r="M715" s="471">
        <f>SUM(M713:M714)</f>
        <v>0</v>
      </c>
      <c r="N715" s="472">
        <f>SUM(N713:N714)</f>
        <v>0</v>
      </c>
      <c r="O715" s="123"/>
    </row>
    <row r="716" spans="1:15" s="11" customFormat="1" ht="21" customHeight="1">
      <c r="A716" s="826">
        <v>708</v>
      </c>
      <c r="B716" s="519"/>
      <c r="C716" s="466">
        <v>113</v>
      </c>
      <c r="D716" s="467" t="s">
        <v>166</v>
      </c>
      <c r="E716" s="466" t="s">
        <v>27</v>
      </c>
      <c r="F716" s="468">
        <v>2526</v>
      </c>
      <c r="G716" s="468">
        <v>3000</v>
      </c>
      <c r="H716" s="469">
        <v>3000</v>
      </c>
      <c r="I716" s="493"/>
      <c r="J716" s="494"/>
      <c r="K716" s="494"/>
      <c r="L716" s="494"/>
      <c r="M716" s="494"/>
      <c r="N716" s="495"/>
      <c r="O716" s="11">
        <f>SUM(J717:N717)-I717</f>
        <v>0</v>
      </c>
    </row>
    <row r="717" spans="1:14" s="11" customFormat="1" ht="16.5">
      <c r="A717" s="826">
        <v>709</v>
      </c>
      <c r="B717" s="473"/>
      <c r="C717" s="474"/>
      <c r="D717" s="475" t="s">
        <v>603</v>
      </c>
      <c r="E717" s="474"/>
      <c r="F717" s="476"/>
      <c r="G717" s="476"/>
      <c r="H717" s="477"/>
      <c r="I717" s="556">
        <f t="shared" si="9"/>
        <v>3000</v>
      </c>
      <c r="J717" s="479"/>
      <c r="K717" s="479"/>
      <c r="L717" s="479"/>
      <c r="M717" s="479"/>
      <c r="N717" s="480">
        <v>3000</v>
      </c>
    </row>
    <row r="718" spans="1:14" s="11" customFormat="1" ht="16.5">
      <c r="A718" s="826">
        <v>710</v>
      </c>
      <c r="B718" s="534"/>
      <c r="C718" s="516"/>
      <c r="D718" s="475" t="s">
        <v>1109</v>
      </c>
      <c r="E718" s="516"/>
      <c r="F718" s="818"/>
      <c r="G718" s="818"/>
      <c r="H718" s="819"/>
      <c r="I718" s="556">
        <f t="shared" si="9"/>
        <v>3000</v>
      </c>
      <c r="J718" s="715"/>
      <c r="K718" s="715"/>
      <c r="L718" s="715"/>
      <c r="M718" s="715"/>
      <c r="N718" s="815">
        <v>3000</v>
      </c>
    </row>
    <row r="719" spans="1:15" s="441" customFormat="1" ht="17.25">
      <c r="A719" s="826">
        <v>711</v>
      </c>
      <c r="B719" s="481"/>
      <c r="C719" s="482"/>
      <c r="D719" s="483" t="s">
        <v>604</v>
      </c>
      <c r="E719" s="482"/>
      <c r="F719" s="484"/>
      <c r="G719" s="484"/>
      <c r="H719" s="485"/>
      <c r="I719" s="564">
        <f t="shared" si="9"/>
        <v>0</v>
      </c>
      <c r="J719" s="491"/>
      <c r="K719" s="491"/>
      <c r="L719" s="491"/>
      <c r="M719" s="491"/>
      <c r="N719" s="492"/>
      <c r="O719" s="12"/>
    </row>
    <row r="720" spans="1:15" s="122" customFormat="1" ht="17.25">
      <c r="A720" s="826">
        <v>712</v>
      </c>
      <c r="B720" s="486"/>
      <c r="C720" s="487"/>
      <c r="D720" s="488" t="s">
        <v>1192</v>
      </c>
      <c r="E720" s="487"/>
      <c r="F720" s="489"/>
      <c r="G720" s="489"/>
      <c r="H720" s="490"/>
      <c r="I720" s="478">
        <f t="shared" si="9"/>
        <v>3000</v>
      </c>
      <c r="J720" s="471">
        <f>SUM(J718:J719)</f>
        <v>0</v>
      </c>
      <c r="K720" s="471">
        <f>SUM(K718:K719)</f>
        <v>0</v>
      </c>
      <c r="L720" s="471">
        <f>SUM(L718:L719)</f>
        <v>0</v>
      </c>
      <c r="M720" s="471">
        <f>SUM(M718:M719)</f>
        <v>0</v>
      </c>
      <c r="N720" s="472">
        <f>SUM(N718:N719)</f>
        <v>3000</v>
      </c>
      <c r="O720" s="123"/>
    </row>
    <row r="721" spans="1:15" s="11" customFormat="1" ht="21" customHeight="1">
      <c r="A721" s="826">
        <v>713</v>
      </c>
      <c r="B721" s="519"/>
      <c r="C721" s="466">
        <v>114</v>
      </c>
      <c r="D721" s="467" t="s">
        <v>474</v>
      </c>
      <c r="E721" s="466" t="s">
        <v>27</v>
      </c>
      <c r="F721" s="468"/>
      <c r="G721" s="468"/>
      <c r="H721" s="469"/>
      <c r="I721" s="493"/>
      <c r="J721" s="494"/>
      <c r="K721" s="494"/>
      <c r="L721" s="494"/>
      <c r="M721" s="494"/>
      <c r="N721" s="495"/>
      <c r="O721" s="11">
        <f>SUM(J722:N722)-I722</f>
        <v>0</v>
      </c>
    </row>
    <row r="722" spans="1:14" s="11" customFormat="1" ht="16.5">
      <c r="A722" s="826">
        <v>714</v>
      </c>
      <c r="B722" s="473"/>
      <c r="C722" s="474"/>
      <c r="D722" s="475" t="s">
        <v>603</v>
      </c>
      <c r="E722" s="474"/>
      <c r="F722" s="476"/>
      <c r="G722" s="476"/>
      <c r="H722" s="477"/>
      <c r="I722" s="556">
        <f t="shared" si="9"/>
        <v>1000</v>
      </c>
      <c r="J722" s="479"/>
      <c r="K722" s="479"/>
      <c r="L722" s="479">
        <v>1000</v>
      </c>
      <c r="M722" s="479"/>
      <c r="N722" s="480"/>
    </row>
    <row r="723" spans="1:14" s="11" customFormat="1" ht="16.5">
      <c r="A723" s="826">
        <v>715</v>
      </c>
      <c r="B723" s="534"/>
      <c r="C723" s="516"/>
      <c r="D723" s="475" t="s">
        <v>1109</v>
      </c>
      <c r="E723" s="516"/>
      <c r="F723" s="818"/>
      <c r="G723" s="818"/>
      <c r="H723" s="819"/>
      <c r="I723" s="556">
        <f t="shared" si="9"/>
        <v>1000</v>
      </c>
      <c r="J723" s="715"/>
      <c r="K723" s="715"/>
      <c r="L723" s="715">
        <v>1000</v>
      </c>
      <c r="M723" s="715"/>
      <c r="N723" s="815"/>
    </row>
    <row r="724" spans="1:15" s="441" customFormat="1" ht="17.25">
      <c r="A724" s="826">
        <v>716</v>
      </c>
      <c r="B724" s="481"/>
      <c r="C724" s="482"/>
      <c r="D724" s="483" t="s">
        <v>604</v>
      </c>
      <c r="E724" s="482"/>
      <c r="F724" s="484"/>
      <c r="G724" s="484"/>
      <c r="H724" s="485"/>
      <c r="I724" s="564">
        <f t="shared" si="9"/>
        <v>0</v>
      </c>
      <c r="J724" s="491"/>
      <c r="K724" s="491"/>
      <c r="L724" s="491"/>
      <c r="M724" s="491"/>
      <c r="N724" s="492"/>
      <c r="O724" s="12"/>
    </row>
    <row r="725" spans="1:15" s="122" customFormat="1" ht="17.25">
      <c r="A725" s="826">
        <v>717</v>
      </c>
      <c r="B725" s="486"/>
      <c r="C725" s="487"/>
      <c r="D725" s="488" t="s">
        <v>1192</v>
      </c>
      <c r="E725" s="487"/>
      <c r="F725" s="489"/>
      <c r="G725" s="489"/>
      <c r="H725" s="490"/>
      <c r="I725" s="478">
        <f t="shared" si="9"/>
        <v>1000</v>
      </c>
      <c r="J725" s="471">
        <f>SUM(J723:J724)</f>
        <v>0</v>
      </c>
      <c r="K725" s="471">
        <f>SUM(K723:K724)</f>
        <v>0</v>
      </c>
      <c r="L725" s="471">
        <f>SUM(L723:L724)</f>
        <v>1000</v>
      </c>
      <c r="M725" s="471">
        <f>SUM(M723:M724)</f>
        <v>0</v>
      </c>
      <c r="N725" s="472">
        <f>SUM(N723:N724)</f>
        <v>0</v>
      </c>
      <c r="O725" s="123"/>
    </row>
    <row r="726" spans="1:15" s="11" customFormat="1" ht="21" customHeight="1">
      <c r="A726" s="826">
        <v>718</v>
      </c>
      <c r="B726" s="519"/>
      <c r="C726" s="466">
        <v>115</v>
      </c>
      <c r="D726" s="467" t="s">
        <v>475</v>
      </c>
      <c r="E726" s="466" t="s">
        <v>27</v>
      </c>
      <c r="F726" s="468"/>
      <c r="G726" s="468"/>
      <c r="H726" s="469"/>
      <c r="I726" s="493"/>
      <c r="J726" s="494"/>
      <c r="K726" s="494"/>
      <c r="L726" s="494"/>
      <c r="M726" s="494"/>
      <c r="N726" s="495"/>
      <c r="O726" s="11">
        <f>SUM(J727:N727)-I727</f>
        <v>0</v>
      </c>
    </row>
    <row r="727" spans="1:14" s="11" customFormat="1" ht="16.5">
      <c r="A727" s="826">
        <v>719</v>
      </c>
      <c r="B727" s="473"/>
      <c r="C727" s="474"/>
      <c r="D727" s="475" t="s">
        <v>603</v>
      </c>
      <c r="E727" s="474"/>
      <c r="F727" s="476"/>
      <c r="G727" s="476"/>
      <c r="H727" s="477"/>
      <c r="I727" s="556">
        <f t="shared" si="9"/>
        <v>1000</v>
      </c>
      <c r="J727" s="479"/>
      <c r="K727" s="479"/>
      <c r="L727" s="479">
        <v>1000</v>
      </c>
      <c r="M727" s="479"/>
      <c r="N727" s="480"/>
    </row>
    <row r="728" spans="1:14" s="11" customFormat="1" ht="16.5">
      <c r="A728" s="826">
        <v>720</v>
      </c>
      <c r="B728" s="534"/>
      <c r="C728" s="516"/>
      <c r="D728" s="475" t="s">
        <v>1109</v>
      </c>
      <c r="E728" s="516"/>
      <c r="F728" s="818"/>
      <c r="G728" s="818"/>
      <c r="H728" s="819"/>
      <c r="I728" s="556">
        <f t="shared" si="9"/>
        <v>1000</v>
      </c>
      <c r="J728" s="715"/>
      <c r="K728" s="715"/>
      <c r="L728" s="715">
        <v>1000</v>
      </c>
      <c r="M728" s="715"/>
      <c r="N728" s="815"/>
    </row>
    <row r="729" spans="1:15" s="441" customFormat="1" ht="17.25">
      <c r="A729" s="826">
        <v>721</v>
      </c>
      <c r="B729" s="481"/>
      <c r="C729" s="482"/>
      <c r="D729" s="483" t="s">
        <v>604</v>
      </c>
      <c r="E729" s="482"/>
      <c r="F729" s="484"/>
      <c r="G729" s="484"/>
      <c r="H729" s="485"/>
      <c r="I729" s="564">
        <f t="shared" si="9"/>
        <v>0</v>
      </c>
      <c r="J729" s="491"/>
      <c r="K729" s="491"/>
      <c r="L729" s="491"/>
      <c r="M729" s="491"/>
      <c r="N729" s="492"/>
      <c r="O729" s="12"/>
    </row>
    <row r="730" spans="1:15" s="122" customFormat="1" ht="17.25">
      <c r="A730" s="826">
        <v>722</v>
      </c>
      <c r="B730" s="486"/>
      <c r="C730" s="487"/>
      <c r="D730" s="488" t="s">
        <v>1192</v>
      </c>
      <c r="E730" s="487"/>
      <c r="F730" s="489"/>
      <c r="G730" s="489"/>
      <c r="H730" s="490"/>
      <c r="I730" s="478">
        <f t="shared" si="9"/>
        <v>1000</v>
      </c>
      <c r="J730" s="471">
        <f>SUM(J728:J729)</f>
        <v>0</v>
      </c>
      <c r="K730" s="471">
        <f>SUM(K728:K729)</f>
        <v>0</v>
      </c>
      <c r="L730" s="471">
        <f>SUM(L728:L729)</f>
        <v>1000</v>
      </c>
      <c r="M730" s="471">
        <f>SUM(M728:M729)</f>
        <v>0</v>
      </c>
      <c r="N730" s="472">
        <f>SUM(N728:N729)</f>
        <v>0</v>
      </c>
      <c r="O730" s="123"/>
    </row>
    <row r="731" spans="1:15" s="11" customFormat="1" ht="21" customHeight="1">
      <c r="A731" s="826">
        <v>723</v>
      </c>
      <c r="B731" s="519"/>
      <c r="C731" s="466">
        <v>116</v>
      </c>
      <c r="D731" s="467" t="s">
        <v>476</v>
      </c>
      <c r="E731" s="466" t="s">
        <v>27</v>
      </c>
      <c r="F731" s="468"/>
      <c r="G731" s="468"/>
      <c r="H731" s="469"/>
      <c r="I731" s="493"/>
      <c r="J731" s="494"/>
      <c r="K731" s="494"/>
      <c r="L731" s="494"/>
      <c r="M731" s="494"/>
      <c r="N731" s="495"/>
      <c r="O731" s="11">
        <f>SUM(J732:N732)-I732</f>
        <v>0</v>
      </c>
    </row>
    <row r="732" spans="1:14" s="11" customFormat="1" ht="16.5">
      <c r="A732" s="826">
        <v>724</v>
      </c>
      <c r="B732" s="473"/>
      <c r="C732" s="474"/>
      <c r="D732" s="475" t="s">
        <v>603</v>
      </c>
      <c r="E732" s="474"/>
      <c r="F732" s="476"/>
      <c r="G732" s="476"/>
      <c r="H732" s="477"/>
      <c r="I732" s="556">
        <f t="shared" si="9"/>
        <v>3000</v>
      </c>
      <c r="J732" s="479"/>
      <c r="K732" s="479"/>
      <c r="L732" s="479">
        <v>3000</v>
      </c>
      <c r="M732" s="479"/>
      <c r="N732" s="480"/>
    </row>
    <row r="733" spans="1:14" s="11" customFormat="1" ht="16.5">
      <c r="A733" s="826">
        <v>725</v>
      </c>
      <c r="B733" s="534"/>
      <c r="C733" s="516"/>
      <c r="D733" s="475" t="s">
        <v>1109</v>
      </c>
      <c r="E733" s="516"/>
      <c r="F733" s="818"/>
      <c r="G733" s="818"/>
      <c r="H733" s="819"/>
      <c r="I733" s="556">
        <f t="shared" si="9"/>
        <v>3000</v>
      </c>
      <c r="J733" s="715"/>
      <c r="K733" s="715"/>
      <c r="L733" s="715">
        <v>3000</v>
      </c>
      <c r="M733" s="715"/>
      <c r="N733" s="815"/>
    </row>
    <row r="734" spans="1:15" s="441" customFormat="1" ht="17.25">
      <c r="A734" s="826">
        <v>726</v>
      </c>
      <c r="B734" s="481"/>
      <c r="C734" s="482"/>
      <c r="D734" s="483" t="s">
        <v>604</v>
      </c>
      <c r="E734" s="482"/>
      <c r="F734" s="484"/>
      <c r="G734" s="484"/>
      <c r="H734" s="485"/>
      <c r="I734" s="564">
        <f t="shared" si="9"/>
        <v>0</v>
      </c>
      <c r="J734" s="491"/>
      <c r="K734" s="491"/>
      <c r="L734" s="491"/>
      <c r="M734" s="491"/>
      <c r="N734" s="492"/>
      <c r="O734" s="12"/>
    </row>
    <row r="735" spans="1:15" s="122" customFormat="1" ht="17.25">
      <c r="A735" s="826">
        <v>727</v>
      </c>
      <c r="B735" s="486"/>
      <c r="C735" s="487"/>
      <c r="D735" s="488" t="s">
        <v>1192</v>
      </c>
      <c r="E735" s="487"/>
      <c r="F735" s="489"/>
      <c r="G735" s="489"/>
      <c r="H735" s="490"/>
      <c r="I735" s="478">
        <f t="shared" si="9"/>
        <v>3000</v>
      </c>
      <c r="J735" s="471">
        <f>SUM(J733:J734)</f>
        <v>0</v>
      </c>
      <c r="K735" s="471">
        <f>SUM(K733:K734)</f>
        <v>0</v>
      </c>
      <c r="L735" s="471">
        <f>SUM(L733:L734)</f>
        <v>3000</v>
      </c>
      <c r="M735" s="471">
        <f>SUM(M733:M734)</f>
        <v>0</v>
      </c>
      <c r="N735" s="472">
        <f>SUM(N733:N734)</f>
        <v>0</v>
      </c>
      <c r="O735" s="123"/>
    </row>
    <row r="736" spans="1:15" s="3" customFormat="1" ht="21" customHeight="1">
      <c r="A736" s="826">
        <v>728</v>
      </c>
      <c r="B736" s="465"/>
      <c r="C736" s="466">
        <v>117</v>
      </c>
      <c r="D736" s="467" t="s">
        <v>167</v>
      </c>
      <c r="E736" s="466" t="s">
        <v>26</v>
      </c>
      <c r="F736" s="468">
        <f>SUM(F741:F761)</f>
        <v>3250</v>
      </c>
      <c r="G736" s="468">
        <f>SUM(G741:G761)</f>
        <v>3250</v>
      </c>
      <c r="H736" s="469">
        <f>SUM(H741:H761)</f>
        <v>3250</v>
      </c>
      <c r="I736" s="493"/>
      <c r="J736" s="494"/>
      <c r="K736" s="494"/>
      <c r="L736" s="494"/>
      <c r="M736" s="494"/>
      <c r="N736" s="495"/>
      <c r="O736" s="11">
        <f>SUM(J737:N737)-I737</f>
        <v>0</v>
      </c>
    </row>
    <row r="737" spans="1:14" s="11" customFormat="1" ht="16.5">
      <c r="A737" s="826">
        <v>729</v>
      </c>
      <c r="B737" s="473"/>
      <c r="C737" s="474"/>
      <c r="D737" s="475" t="s">
        <v>603</v>
      </c>
      <c r="E737" s="474"/>
      <c r="F737" s="476"/>
      <c r="G737" s="476"/>
      <c r="H737" s="477"/>
      <c r="I737" s="556">
        <f t="shared" si="9"/>
        <v>3250</v>
      </c>
      <c r="J737" s="479">
        <f aca="true" t="shared" si="10" ref="J737:N739">SUM(J742,J747,J752,J757,J762)</f>
        <v>0</v>
      </c>
      <c r="K737" s="479">
        <f t="shared" si="10"/>
        <v>0</v>
      </c>
      <c r="L737" s="479">
        <f t="shared" si="10"/>
        <v>0</v>
      </c>
      <c r="M737" s="479">
        <f t="shared" si="10"/>
        <v>0</v>
      </c>
      <c r="N737" s="480">
        <f t="shared" si="10"/>
        <v>3250</v>
      </c>
    </row>
    <row r="738" spans="1:14" s="11" customFormat="1" ht="16.5">
      <c r="A738" s="826">
        <v>730</v>
      </c>
      <c r="B738" s="534"/>
      <c r="C738" s="516"/>
      <c r="D738" s="475" t="s">
        <v>1109</v>
      </c>
      <c r="E738" s="516"/>
      <c r="F738" s="818"/>
      <c r="G738" s="818"/>
      <c r="H738" s="819"/>
      <c r="I738" s="556">
        <f t="shared" si="9"/>
        <v>3250</v>
      </c>
      <c r="J738" s="715">
        <f t="shared" si="10"/>
        <v>0</v>
      </c>
      <c r="K738" s="715">
        <f t="shared" si="10"/>
        <v>0</v>
      </c>
      <c r="L738" s="715">
        <f t="shared" si="10"/>
        <v>0</v>
      </c>
      <c r="M738" s="715">
        <f t="shared" si="10"/>
        <v>0</v>
      </c>
      <c r="N738" s="815">
        <f t="shared" si="10"/>
        <v>3250</v>
      </c>
    </row>
    <row r="739" spans="1:15" s="441" customFormat="1" ht="17.25">
      <c r="A739" s="826">
        <v>731</v>
      </c>
      <c r="B739" s="481"/>
      <c r="C739" s="482"/>
      <c r="D739" s="483" t="s">
        <v>604</v>
      </c>
      <c r="E739" s="482"/>
      <c r="F739" s="484"/>
      <c r="G739" s="484"/>
      <c r="H739" s="485"/>
      <c r="I739" s="564">
        <f t="shared" si="9"/>
        <v>0</v>
      </c>
      <c r="J739" s="491">
        <f t="shared" si="10"/>
        <v>0</v>
      </c>
      <c r="K739" s="491">
        <f t="shared" si="10"/>
        <v>0</v>
      </c>
      <c r="L739" s="491">
        <f t="shared" si="10"/>
        <v>0</v>
      </c>
      <c r="M739" s="491">
        <f t="shared" si="10"/>
        <v>0</v>
      </c>
      <c r="N739" s="492">
        <f t="shared" si="10"/>
        <v>0</v>
      </c>
      <c r="O739" s="12"/>
    </row>
    <row r="740" spans="1:15" s="122" customFormat="1" ht="17.25">
      <c r="A740" s="826">
        <v>732</v>
      </c>
      <c r="B740" s="486"/>
      <c r="C740" s="487"/>
      <c r="D740" s="488" t="s">
        <v>1192</v>
      </c>
      <c r="E740" s="487"/>
      <c r="F740" s="489"/>
      <c r="G740" s="489"/>
      <c r="H740" s="490"/>
      <c r="I740" s="478">
        <f t="shared" si="9"/>
        <v>3250</v>
      </c>
      <c r="J740" s="471">
        <f>SUM(J738:J739)</f>
        <v>0</v>
      </c>
      <c r="K740" s="471">
        <f>SUM(K738:K739)</f>
        <v>0</v>
      </c>
      <c r="L740" s="471">
        <f>SUM(L738:L739)</f>
        <v>0</v>
      </c>
      <c r="M740" s="471">
        <f>SUM(M738:M739)</f>
        <v>0</v>
      </c>
      <c r="N740" s="472">
        <f>SUM(N738:N739)</f>
        <v>3250</v>
      </c>
      <c r="O740" s="123"/>
    </row>
    <row r="741" spans="1:15" s="12" customFormat="1" ht="16.5" customHeight="1">
      <c r="A741" s="826">
        <v>733</v>
      </c>
      <c r="B741" s="497"/>
      <c r="C741" s="507"/>
      <c r="D741" s="508" t="s">
        <v>168</v>
      </c>
      <c r="E741" s="507"/>
      <c r="F741" s="509">
        <v>650</v>
      </c>
      <c r="G741" s="509">
        <v>650</v>
      </c>
      <c r="H741" s="510">
        <v>650</v>
      </c>
      <c r="I741" s="515"/>
      <c r="J741" s="565"/>
      <c r="K741" s="565"/>
      <c r="L741" s="565"/>
      <c r="M741" s="565"/>
      <c r="N741" s="566"/>
      <c r="O741" s="12">
        <f>SUM(J742:N742)-I742</f>
        <v>0</v>
      </c>
    </row>
    <row r="742" spans="1:14" s="12" customFormat="1" ht="16.5" customHeight="1">
      <c r="A742" s="826">
        <v>734</v>
      </c>
      <c r="B742" s="497"/>
      <c r="C742" s="507"/>
      <c r="D742" s="506" t="s">
        <v>603</v>
      </c>
      <c r="E742" s="507"/>
      <c r="F742" s="509"/>
      <c r="G742" s="509"/>
      <c r="H742" s="510"/>
      <c r="I742" s="564">
        <f t="shared" si="9"/>
        <v>650</v>
      </c>
      <c r="J742" s="565"/>
      <c r="K742" s="565"/>
      <c r="L742" s="565"/>
      <c r="M742" s="565"/>
      <c r="N742" s="566">
        <v>650</v>
      </c>
    </row>
    <row r="743" spans="1:14" s="12" customFormat="1" ht="16.5" customHeight="1">
      <c r="A743" s="826">
        <v>735</v>
      </c>
      <c r="B743" s="820"/>
      <c r="C743" s="821"/>
      <c r="D743" s="829" t="s">
        <v>1109</v>
      </c>
      <c r="E743" s="821"/>
      <c r="F743" s="822"/>
      <c r="G743" s="822"/>
      <c r="H743" s="823"/>
      <c r="I743" s="564">
        <f t="shared" si="9"/>
        <v>650</v>
      </c>
      <c r="J743" s="491"/>
      <c r="K743" s="491"/>
      <c r="L743" s="491"/>
      <c r="M743" s="491"/>
      <c r="N743" s="492">
        <v>650</v>
      </c>
    </row>
    <row r="744" spans="1:15" s="441" customFormat="1" ht="16.5" customHeight="1">
      <c r="A744" s="826">
        <v>736</v>
      </c>
      <c r="B744" s="481"/>
      <c r="C744" s="482"/>
      <c r="D744" s="506" t="s">
        <v>604</v>
      </c>
      <c r="E744" s="482"/>
      <c r="F744" s="484"/>
      <c r="G744" s="484"/>
      <c r="H744" s="485"/>
      <c r="I744" s="564">
        <f t="shared" si="9"/>
        <v>0</v>
      </c>
      <c r="J744" s="491"/>
      <c r="K744" s="491"/>
      <c r="L744" s="491"/>
      <c r="M744" s="491"/>
      <c r="N744" s="492"/>
      <c r="O744" s="12"/>
    </row>
    <row r="745" spans="1:15" s="563" customFormat="1" ht="16.5" customHeight="1">
      <c r="A745" s="826">
        <v>737</v>
      </c>
      <c r="B745" s="557"/>
      <c r="C745" s="558"/>
      <c r="D745" s="567" t="s">
        <v>1192</v>
      </c>
      <c r="E745" s="558"/>
      <c r="F745" s="559"/>
      <c r="G745" s="559"/>
      <c r="H745" s="560"/>
      <c r="I745" s="515">
        <f t="shared" si="9"/>
        <v>650</v>
      </c>
      <c r="J745" s="561">
        <f>SUM(J743:J744)</f>
        <v>0</v>
      </c>
      <c r="K745" s="561">
        <f>SUM(K743:K744)</f>
        <v>0</v>
      </c>
      <c r="L745" s="561">
        <f>SUM(L743:L744)</f>
        <v>0</v>
      </c>
      <c r="M745" s="561">
        <f>SUM(M743:M744)</f>
        <v>0</v>
      </c>
      <c r="N745" s="562">
        <f>SUM(N743:N744)</f>
        <v>650</v>
      </c>
      <c r="O745" s="456"/>
    </row>
    <row r="746" spans="1:15" s="12" customFormat="1" ht="16.5" customHeight="1">
      <c r="A746" s="826">
        <v>738</v>
      </c>
      <c r="B746" s="497"/>
      <c r="C746" s="507"/>
      <c r="D746" s="522" t="s">
        <v>169</v>
      </c>
      <c r="E746" s="507"/>
      <c r="F746" s="509">
        <v>650</v>
      </c>
      <c r="G746" s="509">
        <v>650</v>
      </c>
      <c r="H746" s="510">
        <v>650</v>
      </c>
      <c r="I746" s="503"/>
      <c r="J746" s="504"/>
      <c r="K746" s="504"/>
      <c r="L746" s="504"/>
      <c r="M746" s="504"/>
      <c r="N746" s="505"/>
      <c r="O746" s="12">
        <f>SUM(J747:N747)-I747</f>
        <v>0</v>
      </c>
    </row>
    <row r="747" spans="1:14" s="12" customFormat="1" ht="16.5" customHeight="1">
      <c r="A747" s="826">
        <v>739</v>
      </c>
      <c r="B747" s="497"/>
      <c r="C747" s="507"/>
      <c r="D747" s="506" t="s">
        <v>603</v>
      </c>
      <c r="E747" s="507"/>
      <c r="F747" s="509"/>
      <c r="G747" s="509"/>
      <c r="H747" s="510"/>
      <c r="I747" s="564">
        <f t="shared" si="9"/>
        <v>650</v>
      </c>
      <c r="J747" s="565"/>
      <c r="K747" s="565"/>
      <c r="L747" s="565"/>
      <c r="M747" s="565"/>
      <c r="N747" s="566">
        <v>650</v>
      </c>
    </row>
    <row r="748" spans="1:14" s="12" customFormat="1" ht="16.5" customHeight="1">
      <c r="A748" s="826">
        <v>740</v>
      </c>
      <c r="B748" s="820"/>
      <c r="C748" s="821"/>
      <c r="D748" s="829" t="s">
        <v>1109</v>
      </c>
      <c r="E748" s="821"/>
      <c r="F748" s="822"/>
      <c r="G748" s="822"/>
      <c r="H748" s="823"/>
      <c r="I748" s="564">
        <f t="shared" si="9"/>
        <v>650</v>
      </c>
      <c r="J748" s="491"/>
      <c r="K748" s="491"/>
      <c r="L748" s="491"/>
      <c r="M748" s="491"/>
      <c r="N748" s="492">
        <v>650</v>
      </c>
    </row>
    <row r="749" spans="1:15" s="441" customFormat="1" ht="16.5" customHeight="1">
      <c r="A749" s="826">
        <v>741</v>
      </c>
      <c r="B749" s="481"/>
      <c r="C749" s="482"/>
      <c r="D749" s="506" t="s">
        <v>604</v>
      </c>
      <c r="E749" s="482"/>
      <c r="F749" s="484"/>
      <c r="G749" s="484"/>
      <c r="H749" s="485"/>
      <c r="I749" s="564">
        <f t="shared" si="9"/>
        <v>0</v>
      </c>
      <c r="J749" s="491"/>
      <c r="K749" s="491"/>
      <c r="L749" s="491"/>
      <c r="M749" s="491"/>
      <c r="N749" s="492"/>
      <c r="O749" s="12"/>
    </row>
    <row r="750" spans="1:15" s="563" customFormat="1" ht="16.5" customHeight="1">
      <c r="A750" s="826">
        <v>742</v>
      </c>
      <c r="B750" s="557"/>
      <c r="C750" s="558"/>
      <c r="D750" s="567" t="s">
        <v>1192</v>
      </c>
      <c r="E750" s="558"/>
      <c r="F750" s="559"/>
      <c r="G750" s="559"/>
      <c r="H750" s="560"/>
      <c r="I750" s="515">
        <f t="shared" si="9"/>
        <v>650</v>
      </c>
      <c r="J750" s="561">
        <f>SUM(J748:J749)</f>
        <v>0</v>
      </c>
      <c r="K750" s="561">
        <f>SUM(K748:K749)</f>
        <v>0</v>
      </c>
      <c r="L750" s="561">
        <f>SUM(L748:L749)</f>
        <v>0</v>
      </c>
      <c r="M750" s="561">
        <f>SUM(M748:M749)</f>
        <v>0</v>
      </c>
      <c r="N750" s="562">
        <f>SUM(N748:N749)</f>
        <v>650</v>
      </c>
      <c r="O750" s="456"/>
    </row>
    <row r="751" spans="1:15" s="12" customFormat="1" ht="16.5" customHeight="1">
      <c r="A751" s="826">
        <v>743</v>
      </c>
      <c r="B751" s="497"/>
      <c r="C751" s="507"/>
      <c r="D751" s="522" t="s">
        <v>170</v>
      </c>
      <c r="E751" s="507"/>
      <c r="F751" s="509">
        <v>650</v>
      </c>
      <c r="G751" s="509">
        <v>650</v>
      </c>
      <c r="H751" s="510">
        <v>650</v>
      </c>
      <c r="I751" s="503"/>
      <c r="J751" s="504"/>
      <c r="K751" s="504"/>
      <c r="L751" s="504"/>
      <c r="M751" s="504"/>
      <c r="N751" s="505"/>
      <c r="O751" s="12">
        <f>SUM(J752:N752)-I752</f>
        <v>0</v>
      </c>
    </row>
    <row r="752" spans="1:14" s="12" customFormat="1" ht="16.5" customHeight="1">
      <c r="A752" s="826">
        <v>744</v>
      </c>
      <c r="B752" s="497"/>
      <c r="C752" s="507"/>
      <c r="D752" s="506" t="s">
        <v>603</v>
      </c>
      <c r="E752" s="507"/>
      <c r="F752" s="509"/>
      <c r="G752" s="509"/>
      <c r="H752" s="510"/>
      <c r="I752" s="564">
        <f t="shared" si="9"/>
        <v>650</v>
      </c>
      <c r="J752" s="565"/>
      <c r="K752" s="565"/>
      <c r="L752" s="565"/>
      <c r="M752" s="565"/>
      <c r="N752" s="566">
        <v>650</v>
      </c>
    </row>
    <row r="753" spans="1:14" s="12" customFormat="1" ht="16.5" customHeight="1">
      <c r="A753" s="826">
        <v>745</v>
      </c>
      <c r="B753" s="820"/>
      <c r="C753" s="821"/>
      <c r="D753" s="829" t="s">
        <v>1109</v>
      </c>
      <c r="E753" s="821"/>
      <c r="F753" s="822"/>
      <c r="G753" s="822"/>
      <c r="H753" s="823"/>
      <c r="I753" s="564">
        <f t="shared" si="9"/>
        <v>650</v>
      </c>
      <c r="J753" s="491"/>
      <c r="K753" s="491"/>
      <c r="L753" s="491"/>
      <c r="M753" s="491"/>
      <c r="N753" s="492">
        <v>650</v>
      </c>
    </row>
    <row r="754" spans="1:15" s="441" customFormat="1" ht="16.5" customHeight="1">
      <c r="A754" s="826">
        <v>746</v>
      </c>
      <c r="B754" s="481"/>
      <c r="C754" s="482"/>
      <c r="D754" s="506" t="s">
        <v>604</v>
      </c>
      <c r="E754" s="482"/>
      <c r="F754" s="484"/>
      <c r="G754" s="484"/>
      <c r="H754" s="485"/>
      <c r="I754" s="564">
        <f t="shared" si="9"/>
        <v>0</v>
      </c>
      <c r="J754" s="491"/>
      <c r="K754" s="491"/>
      <c r="L754" s="491"/>
      <c r="M754" s="491"/>
      <c r="N754" s="492"/>
      <c r="O754" s="12"/>
    </row>
    <row r="755" spans="1:15" s="563" customFormat="1" ht="16.5" customHeight="1">
      <c r="A755" s="826">
        <v>747</v>
      </c>
      <c r="B755" s="557"/>
      <c r="C755" s="558"/>
      <c r="D755" s="567" t="s">
        <v>1192</v>
      </c>
      <c r="E755" s="558"/>
      <c r="F755" s="559"/>
      <c r="G755" s="559"/>
      <c r="H755" s="560"/>
      <c r="I755" s="515">
        <f>SUM(J755:N755)</f>
        <v>650</v>
      </c>
      <c r="J755" s="561">
        <f>SUM(J753:J754)</f>
        <v>0</v>
      </c>
      <c r="K755" s="561">
        <f>SUM(K753:K754)</f>
        <v>0</v>
      </c>
      <c r="L755" s="561">
        <f>SUM(L753:L754)</f>
        <v>0</v>
      </c>
      <c r="M755" s="561">
        <f>SUM(M753:M754)</f>
        <v>0</v>
      </c>
      <c r="N755" s="562">
        <f>SUM(N753:N754)</f>
        <v>650</v>
      </c>
      <c r="O755" s="456"/>
    </row>
    <row r="756" spans="1:15" s="12" customFormat="1" ht="16.5" customHeight="1">
      <c r="A756" s="826">
        <v>748</v>
      </c>
      <c r="B756" s="497"/>
      <c r="C756" s="507"/>
      <c r="D756" s="522" t="s">
        <v>171</v>
      </c>
      <c r="E756" s="507"/>
      <c r="F756" s="509">
        <v>650</v>
      </c>
      <c r="G756" s="509">
        <v>650</v>
      </c>
      <c r="H756" s="510">
        <v>650</v>
      </c>
      <c r="I756" s="503"/>
      <c r="J756" s="504"/>
      <c r="K756" s="504"/>
      <c r="L756" s="504"/>
      <c r="M756" s="504"/>
      <c r="N756" s="505"/>
      <c r="O756" s="12">
        <f>SUM(J757:N757)-I757</f>
        <v>0</v>
      </c>
    </row>
    <row r="757" spans="1:14" s="12" customFormat="1" ht="16.5" customHeight="1">
      <c r="A757" s="826">
        <v>749</v>
      </c>
      <c r="B757" s="497"/>
      <c r="C757" s="507"/>
      <c r="D757" s="506" t="s">
        <v>603</v>
      </c>
      <c r="E757" s="507"/>
      <c r="F757" s="509"/>
      <c r="G757" s="509"/>
      <c r="H757" s="510"/>
      <c r="I757" s="564">
        <f>SUM(J757:N757)</f>
        <v>650</v>
      </c>
      <c r="J757" s="565"/>
      <c r="K757" s="565"/>
      <c r="L757" s="565"/>
      <c r="M757" s="565"/>
      <c r="N757" s="566">
        <v>650</v>
      </c>
    </row>
    <row r="758" spans="1:14" s="12" customFormat="1" ht="16.5" customHeight="1">
      <c r="A758" s="826">
        <v>750</v>
      </c>
      <c r="B758" s="820"/>
      <c r="C758" s="821"/>
      <c r="D758" s="829" t="s">
        <v>1109</v>
      </c>
      <c r="E758" s="821"/>
      <c r="F758" s="822"/>
      <c r="G758" s="822"/>
      <c r="H758" s="823"/>
      <c r="I758" s="564">
        <f>SUM(J758:N758)</f>
        <v>650</v>
      </c>
      <c r="J758" s="491"/>
      <c r="K758" s="491"/>
      <c r="L758" s="491"/>
      <c r="M758" s="491"/>
      <c r="N758" s="492">
        <v>650</v>
      </c>
    </row>
    <row r="759" spans="1:15" s="441" customFormat="1" ht="16.5" customHeight="1">
      <c r="A759" s="826">
        <v>751</v>
      </c>
      <c r="B759" s="481"/>
      <c r="C759" s="482"/>
      <c r="D759" s="506" t="s">
        <v>604</v>
      </c>
      <c r="E759" s="482"/>
      <c r="F759" s="484"/>
      <c r="G759" s="484"/>
      <c r="H759" s="485"/>
      <c r="I759" s="564">
        <f>SUM(J759:N759)</f>
        <v>0</v>
      </c>
      <c r="J759" s="491"/>
      <c r="K759" s="491"/>
      <c r="L759" s="491"/>
      <c r="M759" s="491"/>
      <c r="N759" s="492"/>
      <c r="O759" s="12"/>
    </row>
    <row r="760" spans="1:15" s="563" customFormat="1" ht="16.5" customHeight="1">
      <c r="A760" s="826">
        <v>752</v>
      </c>
      <c r="B760" s="557"/>
      <c r="C760" s="558"/>
      <c r="D760" s="567" t="s">
        <v>1192</v>
      </c>
      <c r="E760" s="558"/>
      <c r="F760" s="559"/>
      <c r="G760" s="559"/>
      <c r="H760" s="560"/>
      <c r="I760" s="515">
        <f>SUM(J760:N760)</f>
        <v>650</v>
      </c>
      <c r="J760" s="561">
        <f>SUM(J758:J759)</f>
        <v>0</v>
      </c>
      <c r="K760" s="561">
        <f>SUM(K758:K759)</f>
        <v>0</v>
      </c>
      <c r="L760" s="561">
        <f>SUM(L758:L759)</f>
        <v>0</v>
      </c>
      <c r="M760" s="561">
        <f>SUM(M758:M759)</f>
        <v>0</v>
      </c>
      <c r="N760" s="562">
        <f>SUM(N758:N759)</f>
        <v>650</v>
      </c>
      <c r="O760" s="456"/>
    </row>
    <row r="761" spans="1:15" s="12" customFormat="1" ht="16.5" customHeight="1">
      <c r="A761" s="826">
        <v>753</v>
      </c>
      <c r="B761" s="497"/>
      <c r="C761" s="507"/>
      <c r="D761" s="522" t="s">
        <v>172</v>
      </c>
      <c r="E761" s="507"/>
      <c r="F761" s="509">
        <v>650</v>
      </c>
      <c r="G761" s="509">
        <v>650</v>
      </c>
      <c r="H761" s="510">
        <v>650</v>
      </c>
      <c r="I761" s="503"/>
      <c r="J761" s="504"/>
      <c r="K761" s="504"/>
      <c r="L761" s="504"/>
      <c r="M761" s="504"/>
      <c r="N761" s="505"/>
      <c r="O761" s="12">
        <f>SUM(J762:N762)-I762</f>
        <v>0</v>
      </c>
    </row>
    <row r="762" spans="1:14" s="12" customFormat="1" ht="16.5" customHeight="1">
      <c r="A762" s="826">
        <v>754</v>
      </c>
      <c r="B762" s="497"/>
      <c r="C762" s="507"/>
      <c r="D762" s="506" t="s">
        <v>603</v>
      </c>
      <c r="E762" s="507"/>
      <c r="F762" s="509"/>
      <c r="G762" s="509"/>
      <c r="H762" s="510"/>
      <c r="I762" s="564">
        <f aca="true" t="shared" si="11" ref="I762:I769">SUM(J762:N762)</f>
        <v>650</v>
      </c>
      <c r="J762" s="565"/>
      <c r="K762" s="565"/>
      <c r="L762" s="565"/>
      <c r="M762" s="565"/>
      <c r="N762" s="566">
        <v>650</v>
      </c>
    </row>
    <row r="763" spans="1:14" s="12" customFormat="1" ht="16.5" customHeight="1">
      <c r="A763" s="826">
        <v>755</v>
      </c>
      <c r="B763" s="820"/>
      <c r="C763" s="821"/>
      <c r="D763" s="829" t="s">
        <v>1109</v>
      </c>
      <c r="E763" s="821"/>
      <c r="F763" s="822"/>
      <c r="G763" s="822"/>
      <c r="H763" s="823"/>
      <c r="I763" s="564">
        <f t="shared" si="11"/>
        <v>650</v>
      </c>
      <c r="J763" s="491"/>
      <c r="K763" s="491"/>
      <c r="L763" s="491"/>
      <c r="M763" s="491"/>
      <c r="N763" s="492">
        <v>650</v>
      </c>
    </row>
    <row r="764" spans="1:15" s="441" customFormat="1" ht="16.5" customHeight="1">
      <c r="A764" s="826">
        <v>756</v>
      </c>
      <c r="B764" s="481"/>
      <c r="C764" s="482"/>
      <c r="D764" s="506" t="s">
        <v>604</v>
      </c>
      <c r="E764" s="482"/>
      <c r="F764" s="484"/>
      <c r="G764" s="484"/>
      <c r="H764" s="485"/>
      <c r="I764" s="564">
        <f t="shared" si="11"/>
        <v>0</v>
      </c>
      <c r="J764" s="491"/>
      <c r="K764" s="491"/>
      <c r="L764" s="491"/>
      <c r="M764" s="491"/>
      <c r="N764" s="492"/>
      <c r="O764" s="12"/>
    </row>
    <row r="765" spans="1:15" s="563" customFormat="1" ht="16.5" customHeight="1">
      <c r="A765" s="826">
        <v>757</v>
      </c>
      <c r="B765" s="557"/>
      <c r="C765" s="558"/>
      <c r="D765" s="567" t="s">
        <v>1192</v>
      </c>
      <c r="E765" s="558"/>
      <c r="F765" s="559"/>
      <c r="G765" s="559"/>
      <c r="H765" s="560"/>
      <c r="I765" s="515">
        <f t="shared" si="11"/>
        <v>650</v>
      </c>
      <c r="J765" s="561">
        <f>SUM(J763:J764)</f>
        <v>0</v>
      </c>
      <c r="K765" s="561">
        <f>SUM(K763:K764)</f>
        <v>0</v>
      </c>
      <c r="L765" s="561">
        <f>SUM(L763:L764)</f>
        <v>0</v>
      </c>
      <c r="M765" s="561">
        <f>SUM(M763:M764)</f>
        <v>0</v>
      </c>
      <c r="N765" s="562">
        <f>SUM(N763:N764)</f>
        <v>650</v>
      </c>
      <c r="O765" s="456"/>
    </row>
    <row r="766" spans="1:15" s="3" customFormat="1" ht="21" customHeight="1">
      <c r="A766" s="826">
        <v>758</v>
      </c>
      <c r="B766" s="465"/>
      <c r="C766" s="466">
        <v>118</v>
      </c>
      <c r="D766" s="467" t="s">
        <v>184</v>
      </c>
      <c r="E766" s="466" t="s">
        <v>26</v>
      </c>
      <c r="F766" s="468">
        <v>5398</v>
      </c>
      <c r="G766" s="468"/>
      <c r="H766" s="469">
        <v>1461</v>
      </c>
      <c r="I766" s="478"/>
      <c r="J766" s="479"/>
      <c r="K766" s="479"/>
      <c r="L766" s="479"/>
      <c r="M766" s="479"/>
      <c r="N766" s="480"/>
      <c r="O766" s="11">
        <f>SUM(J766:N766)-I766</f>
        <v>0</v>
      </c>
    </row>
    <row r="767" spans="1:15" s="3" customFormat="1" ht="16.5">
      <c r="A767" s="826">
        <v>759</v>
      </c>
      <c r="B767" s="663"/>
      <c r="C767" s="466"/>
      <c r="D767" s="475" t="s">
        <v>1109</v>
      </c>
      <c r="E767" s="524"/>
      <c r="F767" s="716"/>
      <c r="G767" s="716"/>
      <c r="H767" s="717"/>
      <c r="I767" s="556">
        <f t="shared" si="11"/>
        <v>1461</v>
      </c>
      <c r="J767" s="715"/>
      <c r="K767" s="715"/>
      <c r="L767" s="715">
        <v>1461</v>
      </c>
      <c r="M767" s="715"/>
      <c r="N767" s="815"/>
      <c r="O767" s="11"/>
    </row>
    <row r="768" spans="1:15" s="441" customFormat="1" ht="17.25">
      <c r="A768" s="826">
        <v>760</v>
      </c>
      <c r="B768" s="481"/>
      <c r="C768" s="500"/>
      <c r="D768" s="483" t="s">
        <v>604</v>
      </c>
      <c r="E768" s="482"/>
      <c r="F768" s="484"/>
      <c r="G768" s="484"/>
      <c r="H768" s="485"/>
      <c r="I768" s="564">
        <f t="shared" si="11"/>
        <v>0</v>
      </c>
      <c r="J768" s="491"/>
      <c r="K768" s="491"/>
      <c r="L768" s="491"/>
      <c r="M768" s="491"/>
      <c r="N768" s="492"/>
      <c r="O768" s="12"/>
    </row>
    <row r="769" spans="1:15" s="563" customFormat="1" ht="16.5">
      <c r="A769" s="826">
        <v>761</v>
      </c>
      <c r="B769" s="557"/>
      <c r="C769" s="466"/>
      <c r="D769" s="488" t="s">
        <v>1192</v>
      </c>
      <c r="E769" s="558"/>
      <c r="F769" s="559"/>
      <c r="G769" s="559"/>
      <c r="H769" s="560"/>
      <c r="I769" s="478">
        <f t="shared" si="11"/>
        <v>1461</v>
      </c>
      <c r="J769" s="471">
        <f>SUM(J767:J768)</f>
        <v>0</v>
      </c>
      <c r="K769" s="471">
        <f>SUM(K767:K768)</f>
        <v>0</v>
      </c>
      <c r="L769" s="471">
        <f>SUM(L767:L768)</f>
        <v>1461</v>
      </c>
      <c r="M769" s="471">
        <f>SUM(M767:M768)</f>
        <v>0</v>
      </c>
      <c r="N769" s="472">
        <f>SUM(N767:N768)</f>
        <v>0</v>
      </c>
      <c r="O769" s="456"/>
    </row>
    <row r="770" spans="1:15" s="563" customFormat="1" ht="21.75" customHeight="1">
      <c r="A770" s="826">
        <v>762</v>
      </c>
      <c r="B770" s="557"/>
      <c r="C770" s="466">
        <v>119</v>
      </c>
      <c r="D770" s="467" t="s">
        <v>183</v>
      </c>
      <c r="E770" s="524" t="s">
        <v>27</v>
      </c>
      <c r="F770" s="716">
        <v>11383</v>
      </c>
      <c r="G770" s="716"/>
      <c r="H770" s="717">
        <v>7913</v>
      </c>
      <c r="I770" s="478"/>
      <c r="J770" s="471"/>
      <c r="K770" s="471"/>
      <c r="L770" s="471"/>
      <c r="M770" s="471"/>
      <c r="N770" s="472"/>
      <c r="O770" s="456"/>
    </row>
    <row r="771" spans="1:15" s="563" customFormat="1" ht="16.5">
      <c r="A771" s="826">
        <v>763</v>
      </c>
      <c r="B771" s="557"/>
      <c r="C771" s="466"/>
      <c r="D771" s="475" t="s">
        <v>1109</v>
      </c>
      <c r="E771" s="524"/>
      <c r="F771" s="716"/>
      <c r="G771" s="716"/>
      <c r="H771" s="717"/>
      <c r="I771" s="556">
        <f>SUM(J771:N771)</f>
        <v>6485</v>
      </c>
      <c r="J771" s="471"/>
      <c r="K771" s="471"/>
      <c r="L771" s="471"/>
      <c r="M771" s="471"/>
      <c r="N771" s="815">
        <v>6485</v>
      </c>
      <c r="O771" s="456"/>
    </row>
    <row r="772" spans="1:15" s="563" customFormat="1" ht="16.5">
      <c r="A772" s="826">
        <v>764</v>
      </c>
      <c r="B772" s="557"/>
      <c r="C772" s="466"/>
      <c r="D772" s="483" t="s">
        <v>1244</v>
      </c>
      <c r="E772" s="558"/>
      <c r="F772" s="559"/>
      <c r="G772" s="559"/>
      <c r="H772" s="560"/>
      <c r="I772" s="564">
        <f>SUM(J772:N772)</f>
        <v>1130</v>
      </c>
      <c r="J772" s="471"/>
      <c r="K772" s="471"/>
      <c r="L772" s="715"/>
      <c r="M772" s="471"/>
      <c r="N772" s="492">
        <v>1130</v>
      </c>
      <c r="O772" s="456"/>
    </row>
    <row r="773" spans="1:15" s="563" customFormat="1" ht="16.5">
      <c r="A773" s="826">
        <v>765</v>
      </c>
      <c r="B773" s="557"/>
      <c r="C773" s="466"/>
      <c r="D773" s="488" t="s">
        <v>1192</v>
      </c>
      <c r="E773" s="558"/>
      <c r="F773" s="559"/>
      <c r="G773" s="559"/>
      <c r="H773" s="560"/>
      <c r="I773" s="478">
        <f>SUM(J773:N773)</f>
        <v>7615</v>
      </c>
      <c r="J773" s="471">
        <f>SUM(J771:J772)</f>
        <v>0</v>
      </c>
      <c r="K773" s="471">
        <f>SUM(K771:K772)</f>
        <v>0</v>
      </c>
      <c r="L773" s="471">
        <f>SUM(L771:L772)</f>
        <v>0</v>
      </c>
      <c r="M773" s="471">
        <f>SUM(M771:M772)</f>
        <v>0</v>
      </c>
      <c r="N773" s="472">
        <f>SUM(N771:N772)</f>
        <v>7615</v>
      </c>
      <c r="O773" s="456"/>
    </row>
    <row r="774" spans="1:15" s="563" customFormat="1" ht="21.75" customHeight="1">
      <c r="A774" s="826">
        <v>766</v>
      </c>
      <c r="B774" s="557"/>
      <c r="C774" s="466">
        <v>120</v>
      </c>
      <c r="D774" s="467" t="s">
        <v>648</v>
      </c>
      <c r="E774" s="524" t="s">
        <v>27</v>
      </c>
      <c r="F774" s="559"/>
      <c r="G774" s="559"/>
      <c r="H774" s="717"/>
      <c r="I774" s="478"/>
      <c r="J774" s="471"/>
      <c r="K774" s="471"/>
      <c r="L774" s="471"/>
      <c r="M774" s="471"/>
      <c r="N774" s="472"/>
      <c r="O774" s="456"/>
    </row>
    <row r="775" spans="1:15" s="563" customFormat="1" ht="16.5">
      <c r="A775" s="826">
        <v>767</v>
      </c>
      <c r="B775" s="557"/>
      <c r="C775" s="466"/>
      <c r="D775" s="475" t="s">
        <v>1109</v>
      </c>
      <c r="E775" s="524"/>
      <c r="F775" s="559"/>
      <c r="G775" s="559"/>
      <c r="H775" s="717"/>
      <c r="I775" s="556">
        <f>SUM(J775:N775)</f>
        <v>350</v>
      </c>
      <c r="J775" s="715"/>
      <c r="K775" s="715"/>
      <c r="L775" s="715">
        <v>350</v>
      </c>
      <c r="M775" s="471"/>
      <c r="N775" s="472"/>
      <c r="O775" s="456"/>
    </row>
    <row r="776" spans="1:15" s="563" customFormat="1" ht="16.5">
      <c r="A776" s="826">
        <v>768</v>
      </c>
      <c r="B776" s="557"/>
      <c r="C776" s="466"/>
      <c r="D776" s="483" t="s">
        <v>863</v>
      </c>
      <c r="E776" s="524"/>
      <c r="F776" s="559"/>
      <c r="G776" s="559"/>
      <c r="H776" s="717"/>
      <c r="I776" s="564">
        <f>SUM(J776:N776)</f>
        <v>0</v>
      </c>
      <c r="J776" s="471"/>
      <c r="K776" s="471"/>
      <c r="L776" s="471"/>
      <c r="M776" s="471"/>
      <c r="N776" s="472"/>
      <c r="O776" s="456"/>
    </row>
    <row r="777" spans="1:15" s="563" customFormat="1" ht="16.5">
      <c r="A777" s="826">
        <v>769</v>
      </c>
      <c r="B777" s="557"/>
      <c r="C777" s="466"/>
      <c r="D777" s="488" t="s">
        <v>1192</v>
      </c>
      <c r="E777" s="524"/>
      <c r="F777" s="559"/>
      <c r="G777" s="559"/>
      <c r="H777" s="717"/>
      <c r="I777" s="478">
        <f>SUM(J777:N777)</f>
        <v>350</v>
      </c>
      <c r="J777" s="471">
        <f>SUM(J775:J776)</f>
        <v>0</v>
      </c>
      <c r="K777" s="471">
        <f>SUM(K775:K776)</f>
        <v>0</v>
      </c>
      <c r="L777" s="471">
        <f>SUM(L775:L776)</f>
        <v>350</v>
      </c>
      <c r="M777" s="471">
        <f>SUM(M775:M776)</f>
        <v>0</v>
      </c>
      <c r="N777" s="472">
        <f>SUM(N775:N776)</f>
        <v>0</v>
      </c>
      <c r="O777" s="456"/>
    </row>
    <row r="778" spans="1:15" s="563" customFormat="1" ht="21.75" customHeight="1">
      <c r="A778" s="826">
        <v>770</v>
      </c>
      <c r="B778" s="557"/>
      <c r="C778" s="466">
        <v>121</v>
      </c>
      <c r="D778" s="475" t="s">
        <v>700</v>
      </c>
      <c r="E778" s="524" t="s">
        <v>27</v>
      </c>
      <c r="F778" s="559"/>
      <c r="G778" s="559"/>
      <c r="H778" s="717"/>
      <c r="I778" s="478"/>
      <c r="J778" s="471"/>
      <c r="K778" s="471"/>
      <c r="L778" s="471"/>
      <c r="M778" s="471"/>
      <c r="N778" s="472"/>
      <c r="O778" s="456"/>
    </row>
    <row r="779" spans="1:15" s="563" customFormat="1" ht="16.5">
      <c r="A779" s="826">
        <v>771</v>
      </c>
      <c r="B779" s="557"/>
      <c r="C779" s="466"/>
      <c r="D779" s="475" t="s">
        <v>1109</v>
      </c>
      <c r="E779" s="524"/>
      <c r="F779" s="559"/>
      <c r="G779" s="559"/>
      <c r="H779" s="717"/>
      <c r="I779" s="556">
        <f>SUM(J779:N779)</f>
        <v>3300</v>
      </c>
      <c r="J779" s="715"/>
      <c r="K779" s="715"/>
      <c r="L779" s="715">
        <v>3300</v>
      </c>
      <c r="M779" s="471"/>
      <c r="N779" s="472"/>
      <c r="O779" s="456"/>
    </row>
    <row r="780" spans="1:15" s="563" customFormat="1" ht="16.5">
      <c r="A780" s="826">
        <v>772</v>
      </c>
      <c r="B780" s="557"/>
      <c r="C780" s="466"/>
      <c r="D780" s="483" t="s">
        <v>604</v>
      </c>
      <c r="E780" s="524"/>
      <c r="F780" s="559"/>
      <c r="G780" s="559"/>
      <c r="H780" s="717"/>
      <c r="I780" s="564">
        <f>SUM(J780:N780)</f>
        <v>0</v>
      </c>
      <c r="J780" s="471"/>
      <c r="K780" s="471"/>
      <c r="L780" s="471"/>
      <c r="M780" s="471"/>
      <c r="N780" s="472"/>
      <c r="O780" s="456"/>
    </row>
    <row r="781" spans="1:15" s="563" customFormat="1" ht="16.5">
      <c r="A781" s="826">
        <v>773</v>
      </c>
      <c r="B781" s="557"/>
      <c r="C781" s="466"/>
      <c r="D781" s="488" t="s">
        <v>1192</v>
      </c>
      <c r="E781" s="524"/>
      <c r="F781" s="559"/>
      <c r="G781" s="559"/>
      <c r="H781" s="717"/>
      <c r="I781" s="478">
        <f>SUM(J781:N781)</f>
        <v>3300</v>
      </c>
      <c r="J781" s="471">
        <f>SUM(J779:J780)</f>
        <v>0</v>
      </c>
      <c r="K781" s="471">
        <f>SUM(K779:K780)</f>
        <v>0</v>
      </c>
      <c r="L781" s="471">
        <f>SUM(L779:L780)</f>
        <v>3300</v>
      </c>
      <c r="M781" s="471">
        <f>SUM(M779:M780)</f>
        <v>0</v>
      </c>
      <c r="N781" s="472">
        <f>SUM(N779:N780)</f>
        <v>0</v>
      </c>
      <c r="O781" s="456"/>
    </row>
    <row r="782" spans="1:15" s="563" customFormat="1" ht="21.75" customHeight="1">
      <c r="A782" s="826">
        <v>774</v>
      </c>
      <c r="B782" s="557"/>
      <c r="C782" s="466">
        <v>122</v>
      </c>
      <c r="D782" s="475" t="s">
        <v>479</v>
      </c>
      <c r="E782" s="524" t="s">
        <v>27</v>
      </c>
      <c r="F782" s="559"/>
      <c r="G782" s="559"/>
      <c r="H782" s="717">
        <v>128</v>
      </c>
      <c r="I782" s="478"/>
      <c r="J782" s="471"/>
      <c r="K782" s="471"/>
      <c r="L782" s="471"/>
      <c r="M782" s="471"/>
      <c r="N782" s="472"/>
      <c r="O782" s="456"/>
    </row>
    <row r="783" spans="1:15" s="563" customFormat="1" ht="16.5">
      <c r="A783" s="826">
        <v>775</v>
      </c>
      <c r="B783" s="557"/>
      <c r="C783" s="466"/>
      <c r="D783" s="475" t="s">
        <v>1109</v>
      </c>
      <c r="E783" s="524"/>
      <c r="F783" s="559"/>
      <c r="G783" s="559"/>
      <c r="H783" s="717"/>
      <c r="I783" s="556">
        <f>SUM(J783:N783)</f>
        <v>3591</v>
      </c>
      <c r="J783" s="471"/>
      <c r="K783" s="471"/>
      <c r="L783" s="715">
        <v>3591</v>
      </c>
      <c r="M783" s="471"/>
      <c r="N783" s="472"/>
      <c r="O783" s="456"/>
    </row>
    <row r="784" spans="1:15" s="563" customFormat="1" ht="16.5">
      <c r="A784" s="826">
        <v>776</v>
      </c>
      <c r="B784" s="557"/>
      <c r="C784" s="466"/>
      <c r="D784" s="483" t="s">
        <v>604</v>
      </c>
      <c r="E784" s="524"/>
      <c r="F784" s="559"/>
      <c r="G784" s="559"/>
      <c r="H784" s="717"/>
      <c r="I784" s="564">
        <f>SUM(J784:N784)</f>
        <v>0</v>
      </c>
      <c r="J784" s="471"/>
      <c r="K784" s="471"/>
      <c r="L784" s="715"/>
      <c r="M784" s="471"/>
      <c r="N784" s="472"/>
      <c r="O784" s="456"/>
    </row>
    <row r="785" spans="1:15" s="563" customFormat="1" ht="16.5">
      <c r="A785" s="826">
        <v>777</v>
      </c>
      <c r="B785" s="557"/>
      <c r="C785" s="466"/>
      <c r="D785" s="488" t="s">
        <v>1192</v>
      </c>
      <c r="E785" s="524"/>
      <c r="F785" s="559"/>
      <c r="G785" s="559"/>
      <c r="H785" s="717"/>
      <c r="I785" s="478">
        <f>SUM(J785:N785)</f>
        <v>3591</v>
      </c>
      <c r="J785" s="471">
        <f>SUM(J783:J784)</f>
        <v>0</v>
      </c>
      <c r="K785" s="471">
        <f>SUM(K783:K784)</f>
        <v>0</v>
      </c>
      <c r="L785" s="471">
        <f>SUM(L783:L784)</f>
        <v>3591</v>
      </c>
      <c r="M785" s="471">
        <f>SUM(M783:M784)</f>
        <v>0</v>
      </c>
      <c r="N785" s="472">
        <f>SUM(N783:N784)</f>
        <v>0</v>
      </c>
      <c r="O785" s="456"/>
    </row>
    <row r="786" spans="1:15" s="563" customFormat="1" ht="21.75" customHeight="1">
      <c r="A786" s="826">
        <v>778</v>
      </c>
      <c r="B786" s="557"/>
      <c r="C786" s="466">
        <v>123</v>
      </c>
      <c r="D786" s="475" t="s">
        <v>660</v>
      </c>
      <c r="E786" s="524" t="s">
        <v>27</v>
      </c>
      <c r="F786" s="559"/>
      <c r="G786" s="559"/>
      <c r="H786" s="717"/>
      <c r="I786" s="478"/>
      <c r="J786" s="471"/>
      <c r="K786" s="471"/>
      <c r="L786" s="471"/>
      <c r="M786" s="471"/>
      <c r="N786" s="472"/>
      <c r="O786" s="456"/>
    </row>
    <row r="787" spans="1:15" s="563" customFormat="1" ht="19.5" customHeight="1">
      <c r="A787" s="826">
        <v>779</v>
      </c>
      <c r="B787" s="557"/>
      <c r="C787" s="466"/>
      <c r="D787" s="475" t="s">
        <v>1109</v>
      </c>
      <c r="E787" s="524"/>
      <c r="F787" s="559"/>
      <c r="G787" s="559"/>
      <c r="H787" s="560"/>
      <c r="I787" s="556">
        <f>SUM(J787:N787)</f>
        <v>536</v>
      </c>
      <c r="J787" s="471"/>
      <c r="K787" s="471"/>
      <c r="L787" s="715">
        <v>536</v>
      </c>
      <c r="M787" s="471"/>
      <c r="N787" s="472"/>
      <c r="O787" s="456"/>
    </row>
    <row r="788" spans="1:15" s="563" customFormat="1" ht="16.5">
      <c r="A788" s="826">
        <v>780</v>
      </c>
      <c r="B788" s="557"/>
      <c r="C788" s="466"/>
      <c r="D788" s="483" t="s">
        <v>604</v>
      </c>
      <c r="E788" s="524"/>
      <c r="F788" s="559"/>
      <c r="G788" s="559"/>
      <c r="H788" s="560"/>
      <c r="I788" s="564">
        <f>SUM(J788:N788)</f>
        <v>0</v>
      </c>
      <c r="J788" s="471"/>
      <c r="K788" s="471"/>
      <c r="L788" s="715"/>
      <c r="M788" s="471"/>
      <c r="N788" s="472"/>
      <c r="O788" s="456"/>
    </row>
    <row r="789" spans="1:15" s="563" customFormat="1" ht="16.5">
      <c r="A789" s="826">
        <v>781</v>
      </c>
      <c r="B789" s="557"/>
      <c r="C789" s="466"/>
      <c r="D789" s="488" t="s">
        <v>1192</v>
      </c>
      <c r="E789" s="524"/>
      <c r="F789" s="559"/>
      <c r="G789" s="559"/>
      <c r="H789" s="560"/>
      <c r="I789" s="478">
        <f>SUM(J789:N789)</f>
        <v>536</v>
      </c>
      <c r="J789" s="471">
        <f>SUM(J787:J788)</f>
        <v>0</v>
      </c>
      <c r="K789" s="471">
        <f>SUM(K787:K788)</f>
        <v>0</v>
      </c>
      <c r="L789" s="471">
        <f>SUM(L787:L788)</f>
        <v>536</v>
      </c>
      <c r="M789" s="471">
        <f>SUM(M787:M788)</f>
        <v>0</v>
      </c>
      <c r="N789" s="472">
        <f>SUM(N787:N788)</f>
        <v>0</v>
      </c>
      <c r="O789" s="456"/>
    </row>
    <row r="790" spans="1:15" s="563" customFormat="1" ht="21.75" customHeight="1">
      <c r="A790" s="826">
        <v>782</v>
      </c>
      <c r="B790" s="557"/>
      <c r="C790" s="466">
        <v>124</v>
      </c>
      <c r="D790" s="467" t="s">
        <v>395</v>
      </c>
      <c r="E790" s="466" t="s">
        <v>27</v>
      </c>
      <c r="F790" s="559"/>
      <c r="G790" s="559"/>
      <c r="H790" s="717">
        <v>20000</v>
      </c>
      <c r="I790" s="478"/>
      <c r="J790" s="471"/>
      <c r="K790" s="471"/>
      <c r="L790" s="471"/>
      <c r="M790" s="471"/>
      <c r="N790" s="472"/>
      <c r="O790" s="456"/>
    </row>
    <row r="791" spans="1:15" s="563" customFormat="1" ht="16.5">
      <c r="A791" s="826">
        <v>783</v>
      </c>
      <c r="B791" s="557"/>
      <c r="C791" s="466"/>
      <c r="D791" s="475" t="s">
        <v>1109</v>
      </c>
      <c r="E791" s="466"/>
      <c r="F791" s="559"/>
      <c r="G791" s="559"/>
      <c r="H791" s="560"/>
      <c r="I791" s="556">
        <f>SUM(J791:N791)</f>
        <v>20000</v>
      </c>
      <c r="J791" s="715"/>
      <c r="K791" s="471"/>
      <c r="L791" s="471"/>
      <c r="M791" s="471"/>
      <c r="N791" s="815">
        <v>20000</v>
      </c>
      <c r="O791" s="456"/>
    </row>
    <row r="792" spans="1:15" s="563" customFormat="1" ht="16.5">
      <c r="A792" s="826">
        <v>784</v>
      </c>
      <c r="B792" s="557"/>
      <c r="C792" s="466"/>
      <c r="D792" s="483" t="s">
        <v>604</v>
      </c>
      <c r="E792" s="466"/>
      <c r="F792" s="559"/>
      <c r="G792" s="559"/>
      <c r="H792" s="560"/>
      <c r="I792" s="564">
        <f>SUM(J792:N792)</f>
        <v>0</v>
      </c>
      <c r="J792" s="471"/>
      <c r="K792" s="471"/>
      <c r="L792" s="471"/>
      <c r="M792" s="471"/>
      <c r="N792" s="472"/>
      <c r="O792" s="456"/>
    </row>
    <row r="793" spans="1:15" s="563" customFormat="1" ht="16.5">
      <c r="A793" s="826">
        <v>785</v>
      </c>
      <c r="B793" s="557"/>
      <c r="C793" s="466"/>
      <c r="D793" s="1343" t="s">
        <v>1192</v>
      </c>
      <c r="E793" s="466"/>
      <c r="F793" s="559"/>
      <c r="G793" s="559"/>
      <c r="H793" s="560"/>
      <c r="I793" s="478">
        <f>SUM(J793:N793)</f>
        <v>20000</v>
      </c>
      <c r="J793" s="471">
        <f>SUM(J791:J792)</f>
        <v>0</v>
      </c>
      <c r="K793" s="471">
        <f>SUM(K791:K792)</f>
        <v>0</v>
      </c>
      <c r="L793" s="471">
        <f>SUM(L791:L792)</f>
        <v>0</v>
      </c>
      <c r="M793" s="471">
        <f>SUM(M791:M792)</f>
        <v>0</v>
      </c>
      <c r="N793" s="472">
        <f>SUM(N791:N792)</f>
        <v>20000</v>
      </c>
      <c r="O793" s="456"/>
    </row>
    <row r="794" spans="1:15" s="563" customFormat="1" ht="22.5" customHeight="1">
      <c r="A794" s="826">
        <v>786</v>
      </c>
      <c r="B794" s="557"/>
      <c r="C794" s="466">
        <v>125</v>
      </c>
      <c r="D794" s="467" t="s">
        <v>1126</v>
      </c>
      <c r="E794" s="524" t="s">
        <v>27</v>
      </c>
      <c r="F794" s="559"/>
      <c r="G794" s="559"/>
      <c r="H794" s="717"/>
      <c r="I794" s="478"/>
      <c r="J794" s="471"/>
      <c r="K794" s="471"/>
      <c r="L794" s="471"/>
      <c r="M794" s="471"/>
      <c r="N794" s="472"/>
      <c r="O794" s="456"/>
    </row>
    <row r="795" spans="1:15" s="563" customFormat="1" ht="16.5">
      <c r="A795" s="826">
        <v>787</v>
      </c>
      <c r="B795" s="557"/>
      <c r="C795" s="466"/>
      <c r="D795" s="475" t="s">
        <v>1109</v>
      </c>
      <c r="E795" s="524"/>
      <c r="F795" s="559"/>
      <c r="G795" s="559"/>
      <c r="H795" s="717"/>
      <c r="I795" s="556">
        <f>SUM(J795:N795)</f>
        <v>17900</v>
      </c>
      <c r="J795" s="715"/>
      <c r="K795" s="715"/>
      <c r="L795" s="715">
        <v>17900</v>
      </c>
      <c r="M795" s="471"/>
      <c r="N795" s="472"/>
      <c r="O795" s="456"/>
    </row>
    <row r="796" spans="1:15" s="563" customFormat="1" ht="16.5">
      <c r="A796" s="826">
        <v>788</v>
      </c>
      <c r="B796" s="557"/>
      <c r="C796" s="466"/>
      <c r="D796" s="483" t="s">
        <v>863</v>
      </c>
      <c r="E796" s="524"/>
      <c r="F796" s="559"/>
      <c r="G796" s="559"/>
      <c r="H796" s="717"/>
      <c r="I796" s="564">
        <f>SUM(J796:N796)</f>
        <v>0</v>
      </c>
      <c r="J796" s="471"/>
      <c r="K796" s="471"/>
      <c r="L796" s="491"/>
      <c r="M796" s="471"/>
      <c r="N796" s="472"/>
      <c r="O796" s="456"/>
    </row>
    <row r="797" spans="1:15" s="563" customFormat="1" ht="16.5">
      <c r="A797" s="826">
        <v>789</v>
      </c>
      <c r="B797" s="557"/>
      <c r="C797" s="466"/>
      <c r="D797" s="488" t="s">
        <v>1192</v>
      </c>
      <c r="E797" s="524"/>
      <c r="F797" s="559"/>
      <c r="G797" s="559"/>
      <c r="H797" s="717"/>
      <c r="I797" s="478">
        <f>SUM(J797:N797)</f>
        <v>17900</v>
      </c>
      <c r="J797" s="471">
        <f>SUM(J795:J796)</f>
        <v>0</v>
      </c>
      <c r="K797" s="471">
        <f>SUM(K795:K796)</f>
        <v>0</v>
      </c>
      <c r="L797" s="471">
        <f>SUM(L795:L796)</f>
        <v>17900</v>
      </c>
      <c r="M797" s="471">
        <f>SUM(M795:M796)</f>
        <v>0</v>
      </c>
      <c r="N797" s="472">
        <f>SUM(N795:N796)</f>
        <v>0</v>
      </c>
      <c r="O797" s="456"/>
    </row>
    <row r="798" spans="1:15" s="563" customFormat="1" ht="22.5" customHeight="1">
      <c r="A798" s="826">
        <v>790</v>
      </c>
      <c r="B798" s="557"/>
      <c r="C798" s="466">
        <v>126</v>
      </c>
      <c r="D798" s="467" t="s">
        <v>1128</v>
      </c>
      <c r="E798" s="524" t="s">
        <v>27</v>
      </c>
      <c r="F798" s="559"/>
      <c r="G798" s="559"/>
      <c r="H798" s="717"/>
      <c r="I798" s="478"/>
      <c r="J798" s="471"/>
      <c r="K798" s="471"/>
      <c r="L798" s="471"/>
      <c r="M798" s="471"/>
      <c r="N798" s="472"/>
      <c r="O798" s="456"/>
    </row>
    <row r="799" spans="1:15" s="563" customFormat="1" ht="16.5">
      <c r="A799" s="826">
        <v>791</v>
      </c>
      <c r="B799" s="557"/>
      <c r="C799" s="466"/>
      <c r="D799" s="475" t="s">
        <v>1109</v>
      </c>
      <c r="E799" s="524"/>
      <c r="F799" s="559"/>
      <c r="G799" s="559"/>
      <c r="H799" s="717"/>
      <c r="I799" s="556">
        <f>SUM(J799:N799)</f>
        <v>500</v>
      </c>
      <c r="J799" s="715">
        <v>32</v>
      </c>
      <c r="K799" s="715">
        <v>8</v>
      </c>
      <c r="L799" s="715">
        <v>460</v>
      </c>
      <c r="M799" s="471"/>
      <c r="N799" s="472"/>
      <c r="O799" s="456"/>
    </row>
    <row r="800" spans="1:15" s="563" customFormat="1" ht="16.5">
      <c r="A800" s="826">
        <v>792</v>
      </c>
      <c r="B800" s="557"/>
      <c r="C800" s="466"/>
      <c r="D800" s="483" t="s">
        <v>863</v>
      </c>
      <c r="E800" s="524"/>
      <c r="F800" s="559"/>
      <c r="G800" s="559"/>
      <c r="H800" s="717"/>
      <c r="I800" s="564">
        <f>SUM(J800:N800)</f>
        <v>0</v>
      </c>
      <c r="J800" s="471"/>
      <c r="K800" s="471"/>
      <c r="L800" s="471"/>
      <c r="M800" s="471"/>
      <c r="N800" s="472"/>
      <c r="O800" s="456"/>
    </row>
    <row r="801" spans="1:15" s="563" customFormat="1" ht="16.5">
      <c r="A801" s="826">
        <v>793</v>
      </c>
      <c r="B801" s="557"/>
      <c r="C801" s="466"/>
      <c r="D801" s="488" t="s">
        <v>1192</v>
      </c>
      <c r="E801" s="524"/>
      <c r="F801" s="559"/>
      <c r="G801" s="559"/>
      <c r="H801" s="717"/>
      <c r="I801" s="478">
        <f>SUM(J801:N801)</f>
        <v>500</v>
      </c>
      <c r="J801" s="471">
        <f>SUM(J799:J800)</f>
        <v>32</v>
      </c>
      <c r="K801" s="471">
        <f>SUM(K799:K800)</f>
        <v>8</v>
      </c>
      <c r="L801" s="471">
        <f>SUM(L799:L800)</f>
        <v>460</v>
      </c>
      <c r="M801" s="471">
        <f>SUM(M799:M800)</f>
        <v>0</v>
      </c>
      <c r="N801" s="472">
        <f>SUM(N799:N800)</f>
        <v>0</v>
      </c>
      <c r="O801" s="456"/>
    </row>
    <row r="802" spans="1:15" s="563" customFormat="1" ht="30.75" customHeight="1">
      <c r="A802" s="826">
        <v>794</v>
      </c>
      <c r="B802" s="557"/>
      <c r="C802" s="466">
        <v>127</v>
      </c>
      <c r="D802" s="467" t="s">
        <v>1031</v>
      </c>
      <c r="E802" s="524" t="s">
        <v>27</v>
      </c>
      <c r="F802" s="559"/>
      <c r="G802" s="559"/>
      <c r="H802" s="717"/>
      <c r="I802" s="478"/>
      <c r="J802" s="471"/>
      <c r="K802" s="471"/>
      <c r="L802" s="471"/>
      <c r="M802" s="471"/>
      <c r="N802" s="472"/>
      <c r="O802" s="456"/>
    </row>
    <row r="803" spans="1:15" s="563" customFormat="1" ht="16.5" customHeight="1">
      <c r="A803" s="826">
        <v>795</v>
      </c>
      <c r="B803" s="557"/>
      <c r="C803" s="466"/>
      <c r="D803" s="475" t="s">
        <v>1109</v>
      </c>
      <c r="E803" s="524"/>
      <c r="F803" s="559"/>
      <c r="G803" s="559"/>
      <c r="H803" s="560"/>
      <c r="I803" s="556">
        <f>SUM(J803:N803)</f>
        <v>180</v>
      </c>
      <c r="J803" s="471"/>
      <c r="K803" s="471"/>
      <c r="L803" s="715">
        <v>180</v>
      </c>
      <c r="M803" s="471"/>
      <c r="N803" s="472"/>
      <c r="O803" s="456"/>
    </row>
    <row r="804" spans="1:15" s="563" customFormat="1" ht="16.5">
      <c r="A804" s="826">
        <v>796</v>
      </c>
      <c r="B804" s="557"/>
      <c r="C804" s="466"/>
      <c r="D804" s="483" t="s">
        <v>604</v>
      </c>
      <c r="E804" s="524"/>
      <c r="F804" s="559"/>
      <c r="G804" s="559"/>
      <c r="H804" s="560"/>
      <c r="I804" s="564">
        <f>SUM(J804:N804)</f>
        <v>0</v>
      </c>
      <c r="J804" s="471"/>
      <c r="K804" s="471"/>
      <c r="L804" s="491"/>
      <c r="M804" s="471"/>
      <c r="N804" s="472"/>
      <c r="O804" s="456"/>
    </row>
    <row r="805" spans="1:15" s="563" customFormat="1" ht="16.5">
      <c r="A805" s="826">
        <v>797</v>
      </c>
      <c r="B805" s="557"/>
      <c r="C805" s="466"/>
      <c r="D805" s="488" t="s">
        <v>1192</v>
      </c>
      <c r="E805" s="524"/>
      <c r="F805" s="559"/>
      <c r="G805" s="559"/>
      <c r="H805" s="560"/>
      <c r="I805" s="478">
        <f>SUM(J805:N805)</f>
        <v>180</v>
      </c>
      <c r="J805" s="471">
        <f>SUM(J803:J804)</f>
        <v>0</v>
      </c>
      <c r="K805" s="471">
        <f>SUM(K803:K804)</f>
        <v>0</v>
      </c>
      <c r="L805" s="471">
        <f>SUM(L803:L804)</f>
        <v>180</v>
      </c>
      <c r="M805" s="471">
        <f>SUM(M803:M804)</f>
        <v>0</v>
      </c>
      <c r="N805" s="472">
        <f>SUM(N803:N804)</f>
        <v>0</v>
      </c>
      <c r="O805" s="456"/>
    </row>
    <row r="806" spans="1:15" s="563" customFormat="1" ht="33" customHeight="1">
      <c r="A806" s="826">
        <v>798</v>
      </c>
      <c r="B806" s="557"/>
      <c r="C806" s="466">
        <v>128</v>
      </c>
      <c r="D806" s="467" t="s">
        <v>1120</v>
      </c>
      <c r="E806" s="524" t="s">
        <v>27</v>
      </c>
      <c r="F806" s="559"/>
      <c r="G806" s="559"/>
      <c r="H806" s="717">
        <v>33689</v>
      </c>
      <c r="I806" s="478"/>
      <c r="J806" s="471"/>
      <c r="K806" s="471"/>
      <c r="L806" s="471"/>
      <c r="M806" s="471"/>
      <c r="N806" s="472"/>
      <c r="O806" s="456"/>
    </row>
    <row r="807" spans="1:15" s="563" customFormat="1" ht="18" customHeight="1">
      <c r="A807" s="826">
        <v>799</v>
      </c>
      <c r="B807" s="557"/>
      <c r="C807" s="466"/>
      <c r="D807" s="475" t="s">
        <v>1109</v>
      </c>
      <c r="E807" s="524"/>
      <c r="F807" s="559"/>
      <c r="G807" s="559"/>
      <c r="H807" s="717"/>
      <c r="I807" s="556">
        <f>SUM(J807:N807)</f>
        <v>2620</v>
      </c>
      <c r="J807" s="471"/>
      <c r="K807" s="471"/>
      <c r="L807" s="715">
        <v>1000</v>
      </c>
      <c r="M807" s="471"/>
      <c r="N807" s="472">
        <v>1620</v>
      </c>
      <c r="O807" s="456"/>
    </row>
    <row r="808" spans="1:15" s="563" customFormat="1" ht="16.5">
      <c r="A808" s="826">
        <v>800</v>
      </c>
      <c r="B808" s="557"/>
      <c r="C808" s="466"/>
      <c r="D808" s="483" t="s">
        <v>604</v>
      </c>
      <c r="E808" s="524"/>
      <c r="F808" s="559"/>
      <c r="G808" s="559"/>
      <c r="H808" s="717"/>
      <c r="I808" s="564">
        <f>SUM(J808:N808)</f>
        <v>0</v>
      </c>
      <c r="J808" s="471"/>
      <c r="K808" s="471"/>
      <c r="L808" s="491">
        <v>31</v>
      </c>
      <c r="M808" s="471"/>
      <c r="N808" s="492">
        <v>-31</v>
      </c>
      <c r="O808" s="456"/>
    </row>
    <row r="809" spans="1:15" s="563" customFormat="1" ht="16.5">
      <c r="A809" s="826">
        <v>801</v>
      </c>
      <c r="B809" s="557"/>
      <c r="C809" s="466"/>
      <c r="D809" s="488" t="s">
        <v>1192</v>
      </c>
      <c r="E809" s="524"/>
      <c r="F809" s="559"/>
      <c r="G809" s="559"/>
      <c r="H809" s="717"/>
      <c r="I809" s="478">
        <f>SUM(J809:N809)</f>
        <v>2620</v>
      </c>
      <c r="J809" s="471">
        <f>SUM(J807:J808)</f>
        <v>0</v>
      </c>
      <c r="K809" s="471">
        <f>SUM(K807:K808)</f>
        <v>0</v>
      </c>
      <c r="L809" s="471">
        <f>SUM(L807:L808)</f>
        <v>1031</v>
      </c>
      <c r="M809" s="471">
        <f>SUM(M807:M808)</f>
        <v>0</v>
      </c>
      <c r="N809" s="472">
        <f>SUM(N807:N808)</f>
        <v>1589</v>
      </c>
      <c r="O809" s="456"/>
    </row>
    <row r="810" spans="1:15" s="563" customFormat="1" ht="28.5" customHeight="1">
      <c r="A810" s="826">
        <v>802</v>
      </c>
      <c r="B810" s="557"/>
      <c r="C810" s="466">
        <v>129</v>
      </c>
      <c r="D810" s="467" t="s">
        <v>560</v>
      </c>
      <c r="E810" s="524" t="s">
        <v>27</v>
      </c>
      <c r="F810" s="559"/>
      <c r="G810" s="559"/>
      <c r="H810" s="717">
        <v>7423</v>
      </c>
      <c r="I810" s="478"/>
      <c r="J810" s="471"/>
      <c r="K810" s="471"/>
      <c r="L810" s="471"/>
      <c r="M810" s="471"/>
      <c r="N810" s="472"/>
      <c r="O810" s="456"/>
    </row>
    <row r="811" spans="1:15" s="563" customFormat="1" ht="16.5">
      <c r="A811" s="826">
        <v>803</v>
      </c>
      <c r="B811" s="557"/>
      <c r="C811" s="466"/>
      <c r="D811" s="475" t="s">
        <v>1109</v>
      </c>
      <c r="E811" s="524"/>
      <c r="F811" s="559"/>
      <c r="G811" s="559"/>
      <c r="H811" s="717"/>
      <c r="I811" s="556">
        <f>SUM(J811:N811)</f>
        <v>564</v>
      </c>
      <c r="J811" s="471"/>
      <c r="K811" s="471"/>
      <c r="L811" s="715">
        <v>9</v>
      </c>
      <c r="M811" s="471"/>
      <c r="N811" s="472">
        <v>555</v>
      </c>
      <c r="O811" s="456"/>
    </row>
    <row r="812" spans="1:15" s="563" customFormat="1" ht="16.5">
      <c r="A812" s="826">
        <v>804</v>
      </c>
      <c r="B812" s="557"/>
      <c r="C812" s="466"/>
      <c r="D812" s="483" t="s">
        <v>604</v>
      </c>
      <c r="E812" s="524"/>
      <c r="F812" s="559"/>
      <c r="G812" s="559"/>
      <c r="H812" s="560"/>
      <c r="I812" s="564">
        <f>SUM(J812:N812)</f>
        <v>0</v>
      </c>
      <c r="J812" s="491"/>
      <c r="K812" s="491"/>
      <c r="L812" s="491">
        <v>22</v>
      </c>
      <c r="M812" s="491"/>
      <c r="N812" s="492">
        <v>-22</v>
      </c>
      <c r="O812" s="456"/>
    </row>
    <row r="813" spans="1:15" s="563" customFormat="1" ht="16.5">
      <c r="A813" s="826">
        <v>805</v>
      </c>
      <c r="B813" s="557"/>
      <c r="C813" s="466"/>
      <c r="D813" s="488" t="s">
        <v>1192</v>
      </c>
      <c r="E813" s="524"/>
      <c r="F813" s="559"/>
      <c r="G813" s="559"/>
      <c r="H813" s="560"/>
      <c r="I813" s="478">
        <f>SUM(J813:N813)</f>
        <v>564</v>
      </c>
      <c r="J813" s="471">
        <f>SUM(J811:J812)</f>
        <v>0</v>
      </c>
      <c r="K813" s="471">
        <f>SUM(K811:K812)</f>
        <v>0</v>
      </c>
      <c r="L813" s="471">
        <f>SUM(L811:L812)</f>
        <v>31</v>
      </c>
      <c r="M813" s="471">
        <f>SUM(M811:M812)</f>
        <v>0</v>
      </c>
      <c r="N813" s="472">
        <f>SUM(N811:N812)</f>
        <v>533</v>
      </c>
      <c r="O813" s="456"/>
    </row>
    <row r="814" spans="1:15" s="563" customFormat="1" ht="29.25" customHeight="1">
      <c r="A814" s="826">
        <v>806</v>
      </c>
      <c r="B814" s="557"/>
      <c r="C814" s="466">
        <v>130</v>
      </c>
      <c r="D814" s="467" t="s">
        <v>1121</v>
      </c>
      <c r="E814" s="524" t="s">
        <v>27</v>
      </c>
      <c r="F814" s="559"/>
      <c r="G814" s="559"/>
      <c r="H814" s="717"/>
      <c r="I814" s="478"/>
      <c r="J814" s="471"/>
      <c r="K814" s="471"/>
      <c r="L814" s="471"/>
      <c r="M814" s="471"/>
      <c r="N814" s="472"/>
      <c r="O814" s="456"/>
    </row>
    <row r="815" spans="1:15" s="563" customFormat="1" ht="16.5" customHeight="1">
      <c r="A815" s="826">
        <v>807</v>
      </c>
      <c r="B815" s="557"/>
      <c r="C815" s="466"/>
      <c r="D815" s="475" t="s">
        <v>1109</v>
      </c>
      <c r="E815" s="524"/>
      <c r="F815" s="559"/>
      <c r="G815" s="559"/>
      <c r="H815" s="717"/>
      <c r="I815" s="478">
        <f>SUM(J815:N815)</f>
        <v>505</v>
      </c>
      <c r="J815" s="471"/>
      <c r="K815" s="471"/>
      <c r="L815" s="471"/>
      <c r="M815" s="471"/>
      <c r="N815" s="472">
        <v>505</v>
      </c>
      <c r="O815" s="456"/>
    </row>
    <row r="816" spans="1:15" s="563" customFormat="1" ht="16.5">
      <c r="A816" s="826">
        <v>808</v>
      </c>
      <c r="B816" s="557"/>
      <c r="C816" s="466"/>
      <c r="D816" s="483" t="s">
        <v>604</v>
      </c>
      <c r="E816" s="524"/>
      <c r="F816" s="559"/>
      <c r="G816" s="559"/>
      <c r="H816" s="717"/>
      <c r="I816" s="564">
        <f>SUM(J816:N816)</f>
        <v>0</v>
      </c>
      <c r="J816" s="491"/>
      <c r="K816" s="491"/>
      <c r="L816" s="491">
        <v>35</v>
      </c>
      <c r="M816" s="491"/>
      <c r="N816" s="492">
        <v>-35</v>
      </c>
      <c r="O816" s="456"/>
    </row>
    <row r="817" spans="1:15" s="563" customFormat="1" ht="16.5">
      <c r="A817" s="826">
        <v>809</v>
      </c>
      <c r="B817" s="557"/>
      <c r="C817" s="466"/>
      <c r="D817" s="488" t="s">
        <v>1192</v>
      </c>
      <c r="E817" s="524"/>
      <c r="F817" s="559"/>
      <c r="G817" s="559"/>
      <c r="H817" s="717"/>
      <c r="I817" s="478">
        <f>SUM(J817:N817)</f>
        <v>505</v>
      </c>
      <c r="J817" s="471">
        <f>SUM(J816)</f>
        <v>0</v>
      </c>
      <c r="K817" s="471">
        <f>SUM(K816)</f>
        <v>0</v>
      </c>
      <c r="L817" s="471">
        <f>SUM(L816)</f>
        <v>35</v>
      </c>
      <c r="M817" s="471">
        <f>SUM(M816)</f>
        <v>0</v>
      </c>
      <c r="N817" s="472">
        <f>SUM(N815:N816)</f>
        <v>470</v>
      </c>
      <c r="O817" s="456"/>
    </row>
    <row r="818" spans="1:15" s="563" customFormat="1" ht="24" customHeight="1">
      <c r="A818" s="826">
        <v>810</v>
      </c>
      <c r="B818" s="557"/>
      <c r="C818" s="466">
        <v>131</v>
      </c>
      <c r="D818" s="467" t="s">
        <v>1119</v>
      </c>
      <c r="E818" s="524" t="s">
        <v>27</v>
      </c>
      <c r="F818" s="559"/>
      <c r="G818" s="559"/>
      <c r="H818" s="717"/>
      <c r="I818" s="478"/>
      <c r="J818" s="471"/>
      <c r="K818" s="471"/>
      <c r="L818" s="471"/>
      <c r="M818" s="471"/>
      <c r="N818" s="472"/>
      <c r="O818" s="456"/>
    </row>
    <row r="819" spans="1:15" s="563" customFormat="1" ht="16.5" customHeight="1">
      <c r="A819" s="826">
        <v>811</v>
      </c>
      <c r="B819" s="557"/>
      <c r="C819" s="466"/>
      <c r="D819" s="475" t="s">
        <v>1109</v>
      </c>
      <c r="E819" s="524"/>
      <c r="F819" s="559"/>
      <c r="G819" s="559"/>
      <c r="H819" s="717"/>
      <c r="I819" s="478">
        <f>SUM(J819:N819)</f>
        <v>966</v>
      </c>
      <c r="J819" s="471"/>
      <c r="K819" s="471"/>
      <c r="L819" s="471"/>
      <c r="M819" s="471"/>
      <c r="N819" s="472">
        <v>966</v>
      </c>
      <c r="O819" s="456"/>
    </row>
    <row r="820" spans="1:15" s="563" customFormat="1" ht="16.5">
      <c r="A820" s="826">
        <v>812</v>
      </c>
      <c r="B820" s="557"/>
      <c r="C820" s="466"/>
      <c r="D820" s="483" t="s">
        <v>604</v>
      </c>
      <c r="E820" s="524"/>
      <c r="F820" s="559"/>
      <c r="G820" s="559"/>
      <c r="H820" s="717"/>
      <c r="I820" s="564">
        <f>SUM(J820:N820)</f>
        <v>0</v>
      </c>
      <c r="J820" s="491"/>
      <c r="K820" s="491"/>
      <c r="L820" s="491">
        <v>49</v>
      </c>
      <c r="M820" s="491"/>
      <c r="N820" s="492">
        <v>-49</v>
      </c>
      <c r="O820" s="456"/>
    </row>
    <row r="821" spans="1:15" s="563" customFormat="1" ht="16.5">
      <c r="A821" s="826">
        <v>813</v>
      </c>
      <c r="B821" s="557"/>
      <c r="C821" s="466"/>
      <c r="D821" s="488" t="s">
        <v>1192</v>
      </c>
      <c r="E821" s="524"/>
      <c r="F821" s="559"/>
      <c r="G821" s="559"/>
      <c r="H821" s="717"/>
      <c r="I821" s="478">
        <f>SUM(J821:N821)</f>
        <v>966</v>
      </c>
      <c r="J821" s="471">
        <f>SUM(J820)</f>
        <v>0</v>
      </c>
      <c r="K821" s="471">
        <f>SUM(K820)</f>
        <v>0</v>
      </c>
      <c r="L821" s="471">
        <f>SUM(L820)</f>
        <v>49</v>
      </c>
      <c r="M821" s="471">
        <f>SUM(M820)</f>
        <v>0</v>
      </c>
      <c r="N821" s="472">
        <f>SUM(N819:N820)</f>
        <v>917</v>
      </c>
      <c r="O821" s="456"/>
    </row>
    <row r="822" spans="1:14" s="563" customFormat="1" ht="24" customHeight="1">
      <c r="A822" s="826">
        <v>814</v>
      </c>
      <c r="B822" s="557"/>
      <c r="C822" s="466">
        <v>132</v>
      </c>
      <c r="D822" s="467" t="s">
        <v>174</v>
      </c>
      <c r="E822" s="524" t="s">
        <v>27</v>
      </c>
      <c r="F822" s="559"/>
      <c r="G822" s="559"/>
      <c r="H822" s="469">
        <v>31439</v>
      </c>
      <c r="I822" s="478"/>
      <c r="J822" s="471"/>
      <c r="K822" s="471"/>
      <c r="L822" s="471"/>
      <c r="M822" s="471"/>
      <c r="N822" s="472"/>
    </row>
    <row r="823" spans="1:14" s="563" customFormat="1" ht="16.5" customHeight="1">
      <c r="A823" s="826">
        <v>815</v>
      </c>
      <c r="B823" s="557"/>
      <c r="C823" s="466"/>
      <c r="D823" s="475" t="s">
        <v>1109</v>
      </c>
      <c r="E823" s="524"/>
      <c r="F823" s="559"/>
      <c r="G823" s="559"/>
      <c r="H823" s="717"/>
      <c r="I823" s="478">
        <f>SUM(J823:N823)</f>
        <v>1774</v>
      </c>
      <c r="J823" s="471"/>
      <c r="K823" s="471"/>
      <c r="L823" s="471"/>
      <c r="M823" s="471"/>
      <c r="N823" s="472">
        <v>1774</v>
      </c>
    </row>
    <row r="824" spans="1:15" s="563" customFormat="1" ht="16.5">
      <c r="A824" s="826">
        <v>816</v>
      </c>
      <c r="B824" s="557"/>
      <c r="C824" s="466"/>
      <c r="D824" s="483" t="s">
        <v>604</v>
      </c>
      <c r="E824" s="524"/>
      <c r="F824" s="559"/>
      <c r="G824" s="559"/>
      <c r="H824" s="717"/>
      <c r="I824" s="564">
        <f>SUM(J824:N824)</f>
        <v>0</v>
      </c>
      <c r="J824" s="491"/>
      <c r="K824" s="491"/>
      <c r="L824" s="491">
        <v>62</v>
      </c>
      <c r="M824" s="491"/>
      <c r="N824" s="492">
        <v>-62</v>
      </c>
      <c r="O824" s="456"/>
    </row>
    <row r="825" spans="1:15" s="563" customFormat="1" ht="16.5">
      <c r="A825" s="826">
        <v>817</v>
      </c>
      <c r="B825" s="557"/>
      <c r="C825" s="466"/>
      <c r="D825" s="488" t="s">
        <v>1192</v>
      </c>
      <c r="E825" s="524"/>
      <c r="F825" s="559"/>
      <c r="G825" s="559"/>
      <c r="H825" s="717"/>
      <c r="I825" s="478">
        <f>SUM(J825:N825)</f>
        <v>1774</v>
      </c>
      <c r="J825" s="471">
        <f>SUM(J824)</f>
        <v>0</v>
      </c>
      <c r="K825" s="471">
        <f>SUM(K824)</f>
        <v>0</v>
      </c>
      <c r="L825" s="471">
        <f>SUM(L824)</f>
        <v>62</v>
      </c>
      <c r="M825" s="471">
        <f>SUM(M824)</f>
        <v>0</v>
      </c>
      <c r="N825" s="472">
        <f>SUM(N823:N824)</f>
        <v>1712</v>
      </c>
      <c r="O825" s="456"/>
    </row>
    <row r="826" spans="1:15" s="563" customFormat="1" ht="24" customHeight="1">
      <c r="A826" s="826">
        <v>818</v>
      </c>
      <c r="B826" s="557"/>
      <c r="C826" s="466"/>
      <c r="D826" s="467" t="s">
        <v>1340</v>
      </c>
      <c r="E826" s="524" t="s">
        <v>27</v>
      </c>
      <c r="F826" s="559"/>
      <c r="G826" s="559"/>
      <c r="H826" s="717"/>
      <c r="I826" s="478"/>
      <c r="J826" s="471"/>
      <c r="K826" s="471"/>
      <c r="L826" s="471"/>
      <c r="M826" s="471"/>
      <c r="N826" s="472"/>
      <c r="O826" s="456"/>
    </row>
    <row r="827" spans="1:15" s="563" customFormat="1" ht="16.5">
      <c r="A827" s="826">
        <v>819</v>
      </c>
      <c r="B827" s="557"/>
      <c r="C827" s="466"/>
      <c r="D827" s="483" t="s">
        <v>604</v>
      </c>
      <c r="E827" s="524"/>
      <c r="F827" s="559"/>
      <c r="G827" s="559"/>
      <c r="H827" s="717"/>
      <c r="I827" s="564">
        <f>SUM(J827:N827)</f>
        <v>12520</v>
      </c>
      <c r="J827" s="491"/>
      <c r="K827" s="491"/>
      <c r="L827" s="491">
        <v>413</v>
      </c>
      <c r="M827" s="491"/>
      <c r="N827" s="492">
        <v>12107</v>
      </c>
      <c r="O827" s="456"/>
    </row>
    <row r="828" spans="1:15" s="563" customFormat="1" ht="16.5">
      <c r="A828" s="826">
        <v>820</v>
      </c>
      <c r="B828" s="557"/>
      <c r="C828" s="466"/>
      <c r="D828" s="488" t="s">
        <v>1192</v>
      </c>
      <c r="E828" s="524"/>
      <c r="F828" s="559"/>
      <c r="G828" s="559"/>
      <c r="H828" s="717"/>
      <c r="I828" s="478">
        <f>SUM(J828:N828)</f>
        <v>12520</v>
      </c>
      <c r="J828" s="471">
        <f>SUM(J827)</f>
        <v>0</v>
      </c>
      <c r="K828" s="471">
        <f>SUM(K827)</f>
        <v>0</v>
      </c>
      <c r="L828" s="471">
        <f>SUM(L827)</f>
        <v>413</v>
      </c>
      <c r="M828" s="471">
        <f>SUM(M827)</f>
        <v>0</v>
      </c>
      <c r="N828" s="472">
        <f>SUM(N827)</f>
        <v>12107</v>
      </c>
      <c r="O828" s="456"/>
    </row>
    <row r="829" spans="1:14" s="563" customFormat="1" ht="24" customHeight="1">
      <c r="A829" s="826">
        <v>821</v>
      </c>
      <c r="B829" s="557"/>
      <c r="C829" s="466">
        <v>133</v>
      </c>
      <c r="D829" s="467" t="s">
        <v>1129</v>
      </c>
      <c r="E829" s="524" t="s">
        <v>27</v>
      </c>
      <c r="F829" s="559"/>
      <c r="G829" s="559"/>
      <c r="H829" s="717"/>
      <c r="I829" s="478"/>
      <c r="J829" s="471"/>
      <c r="K829" s="471"/>
      <c r="L829" s="471"/>
      <c r="M829" s="471"/>
      <c r="N829" s="472"/>
    </row>
    <row r="830" spans="1:14" s="563" customFormat="1" ht="16.5" customHeight="1">
      <c r="A830" s="826">
        <v>822</v>
      </c>
      <c r="B830" s="557"/>
      <c r="C830" s="466"/>
      <c r="D830" s="475" t="s">
        <v>1109</v>
      </c>
      <c r="E830" s="524"/>
      <c r="F830" s="559"/>
      <c r="G830" s="559"/>
      <c r="H830" s="717"/>
      <c r="I830" s="478">
        <f>SUM(J830:N830)</f>
        <v>13497</v>
      </c>
      <c r="J830" s="471"/>
      <c r="K830" s="471"/>
      <c r="L830" s="471">
        <v>13497</v>
      </c>
      <c r="M830" s="471"/>
      <c r="N830" s="472"/>
    </row>
    <row r="831" spans="1:15" s="563" customFormat="1" ht="16.5">
      <c r="A831" s="826">
        <v>823</v>
      </c>
      <c r="B831" s="557"/>
      <c r="C831" s="466"/>
      <c r="D831" s="483" t="s">
        <v>1246</v>
      </c>
      <c r="E831" s="524"/>
      <c r="F831" s="559"/>
      <c r="G831" s="559"/>
      <c r="H831" s="717"/>
      <c r="I831" s="564">
        <f>SUM(J831:N831)</f>
        <v>-10937</v>
      </c>
      <c r="J831" s="471"/>
      <c r="K831" s="471"/>
      <c r="L831" s="491">
        <v>-10937</v>
      </c>
      <c r="M831" s="471"/>
      <c r="N831" s="472"/>
      <c r="O831" s="456"/>
    </row>
    <row r="832" spans="1:15" s="563" customFormat="1" ht="16.5">
      <c r="A832" s="826">
        <v>824</v>
      </c>
      <c r="B832" s="557"/>
      <c r="C832" s="466"/>
      <c r="D832" s="488" t="s">
        <v>1192</v>
      </c>
      <c r="E832" s="524"/>
      <c r="F832" s="559"/>
      <c r="G832" s="559"/>
      <c r="H832" s="717"/>
      <c r="I832" s="478">
        <f>SUM(J832:N832)</f>
        <v>2560</v>
      </c>
      <c r="J832" s="471">
        <f>SUM(J831)</f>
        <v>0</v>
      </c>
      <c r="K832" s="471">
        <f>SUM(K831)</f>
        <v>0</v>
      </c>
      <c r="L832" s="471">
        <f>SUM(L830:L831)</f>
        <v>2560</v>
      </c>
      <c r="M832" s="471">
        <f>SUM(M831)</f>
        <v>0</v>
      </c>
      <c r="N832" s="472">
        <f>SUM(N831)</f>
        <v>0</v>
      </c>
      <c r="O832" s="456"/>
    </row>
    <row r="833" spans="1:14" s="563" customFormat="1" ht="24" customHeight="1">
      <c r="A833" s="826">
        <v>825</v>
      </c>
      <c r="B833" s="557"/>
      <c r="C833" s="466">
        <v>134</v>
      </c>
      <c r="D833" s="467" t="s">
        <v>1079</v>
      </c>
      <c r="E833" s="524" t="s">
        <v>27</v>
      </c>
      <c r="F833" s="559"/>
      <c r="G833" s="559"/>
      <c r="H833" s="717"/>
      <c r="I833" s="478"/>
      <c r="J833" s="471"/>
      <c r="K833" s="471"/>
      <c r="L833" s="471"/>
      <c r="M833" s="471"/>
      <c r="N833" s="472"/>
    </row>
    <row r="834" spans="1:14" s="563" customFormat="1" ht="24" customHeight="1">
      <c r="A834" s="826">
        <v>826</v>
      </c>
      <c r="B834" s="557"/>
      <c r="C834" s="466"/>
      <c r="D834" s="475" t="s">
        <v>1109</v>
      </c>
      <c r="E834" s="524"/>
      <c r="F834" s="559"/>
      <c r="G834" s="559"/>
      <c r="H834" s="717"/>
      <c r="I834" s="478">
        <f>SUM(J834:N834)</f>
        <v>1340</v>
      </c>
      <c r="J834" s="471">
        <v>322</v>
      </c>
      <c r="K834" s="471">
        <v>78</v>
      </c>
      <c r="L834" s="471">
        <v>940</v>
      </c>
      <c r="M834" s="471"/>
      <c r="N834" s="472"/>
    </row>
    <row r="835" spans="1:15" s="563" customFormat="1" ht="16.5">
      <c r="A835" s="826">
        <v>827</v>
      </c>
      <c r="B835" s="557"/>
      <c r="C835" s="466"/>
      <c r="D835" s="483" t="s">
        <v>604</v>
      </c>
      <c r="E835" s="524"/>
      <c r="F835" s="559"/>
      <c r="G835" s="559"/>
      <c r="H835" s="717"/>
      <c r="I835" s="564">
        <f>SUM(J835:N835)</f>
        <v>0</v>
      </c>
      <c r="J835" s="491"/>
      <c r="K835" s="491"/>
      <c r="L835" s="491"/>
      <c r="M835" s="471"/>
      <c r="N835" s="472"/>
      <c r="O835" s="456"/>
    </row>
    <row r="836" spans="1:15" s="563" customFormat="1" ht="16.5">
      <c r="A836" s="826">
        <v>828</v>
      </c>
      <c r="B836" s="557"/>
      <c r="C836" s="466"/>
      <c r="D836" s="488" t="s">
        <v>1192</v>
      </c>
      <c r="E836" s="524"/>
      <c r="F836" s="559"/>
      <c r="G836" s="559"/>
      <c r="H836" s="717"/>
      <c r="I836" s="478">
        <f>SUM(J836:N836)</f>
        <v>1340</v>
      </c>
      <c r="J836" s="471">
        <f>SUM(J834:J835)</f>
        <v>322</v>
      </c>
      <c r="K836" s="471">
        <f>SUM(K834:K835)</f>
        <v>78</v>
      </c>
      <c r="L836" s="471">
        <f>SUM(L834:L835)</f>
        <v>940</v>
      </c>
      <c r="M836" s="471">
        <f>SUM(M835)</f>
        <v>0</v>
      </c>
      <c r="N836" s="472">
        <f>SUM(N835)</f>
        <v>0</v>
      </c>
      <c r="O836" s="456"/>
    </row>
    <row r="837" spans="1:14" s="563" customFormat="1" ht="24" customHeight="1">
      <c r="A837" s="826">
        <v>829</v>
      </c>
      <c r="B837" s="557"/>
      <c r="C837" s="466">
        <v>135</v>
      </c>
      <c r="D837" s="467" t="s">
        <v>1130</v>
      </c>
      <c r="E837" s="524" t="s">
        <v>27</v>
      </c>
      <c r="F837" s="559"/>
      <c r="G837" s="559"/>
      <c r="H837" s="717"/>
      <c r="I837" s="478"/>
      <c r="J837" s="471"/>
      <c r="K837" s="471"/>
      <c r="L837" s="471"/>
      <c r="M837" s="471"/>
      <c r="N837" s="472"/>
    </row>
    <row r="838" spans="1:14" s="563" customFormat="1" ht="16.5" customHeight="1">
      <c r="A838" s="826">
        <v>830</v>
      </c>
      <c r="B838" s="557"/>
      <c r="C838" s="466"/>
      <c r="D838" s="475" t="s">
        <v>1109</v>
      </c>
      <c r="E838" s="524"/>
      <c r="F838" s="559"/>
      <c r="G838" s="559"/>
      <c r="H838" s="717"/>
      <c r="I838" s="478">
        <f>SUM(J838:N838)</f>
        <v>5750</v>
      </c>
      <c r="J838" s="471"/>
      <c r="K838" s="471"/>
      <c r="L838" s="471">
        <v>5750</v>
      </c>
      <c r="M838" s="471"/>
      <c r="N838" s="472"/>
    </row>
    <row r="839" spans="1:15" s="563" customFormat="1" ht="16.5">
      <c r="A839" s="826">
        <v>831</v>
      </c>
      <c r="B839" s="557"/>
      <c r="C839" s="466"/>
      <c r="D839" s="483" t="s">
        <v>604</v>
      </c>
      <c r="E839" s="524"/>
      <c r="F839" s="559"/>
      <c r="G839" s="559"/>
      <c r="H839" s="717"/>
      <c r="I839" s="564">
        <f>SUM(J839:N839)</f>
        <v>0</v>
      </c>
      <c r="J839" s="471"/>
      <c r="K839" s="471"/>
      <c r="L839" s="491"/>
      <c r="M839" s="471"/>
      <c r="N839" s="472"/>
      <c r="O839" s="456"/>
    </row>
    <row r="840" spans="1:15" s="563" customFormat="1" ht="16.5">
      <c r="A840" s="826">
        <v>832</v>
      </c>
      <c r="B840" s="557"/>
      <c r="C840" s="466"/>
      <c r="D840" s="488" t="s">
        <v>1192</v>
      </c>
      <c r="E840" s="524"/>
      <c r="F840" s="559"/>
      <c r="G840" s="559"/>
      <c r="H840" s="717"/>
      <c r="I840" s="478">
        <f>SUM(J840:N840)</f>
        <v>5750</v>
      </c>
      <c r="J840" s="471">
        <f>SUM(J839)</f>
        <v>0</v>
      </c>
      <c r="K840" s="471">
        <f>SUM(K839)</f>
        <v>0</v>
      </c>
      <c r="L840" s="471">
        <f>SUM(L838:L839)</f>
        <v>5750</v>
      </c>
      <c r="M840" s="471">
        <f>SUM(M839)</f>
        <v>0</v>
      </c>
      <c r="N840" s="472">
        <f>SUM(N839)</f>
        <v>0</v>
      </c>
      <c r="O840" s="456"/>
    </row>
    <row r="841" spans="1:14" s="563" customFormat="1" ht="24" customHeight="1">
      <c r="A841" s="826">
        <v>833</v>
      </c>
      <c r="B841" s="557"/>
      <c r="C841" s="466">
        <v>136</v>
      </c>
      <c r="D841" s="467" t="s">
        <v>550</v>
      </c>
      <c r="E841" s="524" t="s">
        <v>27</v>
      </c>
      <c r="F841" s="559"/>
      <c r="G841" s="559"/>
      <c r="H841" s="717"/>
      <c r="I841" s="478"/>
      <c r="J841" s="471"/>
      <c r="K841" s="471"/>
      <c r="L841" s="471"/>
      <c r="M841" s="471"/>
      <c r="N841" s="472"/>
    </row>
    <row r="842" spans="1:14" s="563" customFormat="1" ht="16.5" customHeight="1">
      <c r="A842" s="826">
        <v>834</v>
      </c>
      <c r="B842" s="557"/>
      <c r="C842" s="466"/>
      <c r="D842" s="475" t="s">
        <v>1109</v>
      </c>
      <c r="E842" s="524"/>
      <c r="F842" s="559"/>
      <c r="G842" s="559"/>
      <c r="H842" s="717"/>
      <c r="I842" s="478">
        <f>SUM(J842:N842)</f>
        <v>725</v>
      </c>
      <c r="J842" s="471"/>
      <c r="K842" s="471"/>
      <c r="L842" s="471">
        <v>725</v>
      </c>
      <c r="M842" s="471"/>
      <c r="N842" s="472"/>
    </row>
    <row r="843" spans="1:15" s="563" customFormat="1" ht="16.5">
      <c r="A843" s="826">
        <v>835</v>
      </c>
      <c r="B843" s="557"/>
      <c r="C843" s="466"/>
      <c r="D843" s="483" t="s">
        <v>604</v>
      </c>
      <c r="E843" s="524"/>
      <c r="F843" s="559"/>
      <c r="G843" s="559"/>
      <c r="H843" s="717"/>
      <c r="I843" s="564">
        <f>SUM(J843:N843)</f>
        <v>0</v>
      </c>
      <c r="J843" s="491"/>
      <c r="K843" s="491"/>
      <c r="L843" s="491"/>
      <c r="M843" s="491"/>
      <c r="N843" s="492"/>
      <c r="O843" s="456"/>
    </row>
    <row r="844" spans="1:15" s="563" customFormat="1" ht="16.5">
      <c r="A844" s="826">
        <v>836</v>
      </c>
      <c r="B844" s="557"/>
      <c r="C844" s="466"/>
      <c r="D844" s="488" t="s">
        <v>1192</v>
      </c>
      <c r="E844" s="524"/>
      <c r="F844" s="559"/>
      <c r="G844" s="559"/>
      <c r="H844" s="717"/>
      <c r="I844" s="478">
        <f>SUM(J844:N844)</f>
        <v>725</v>
      </c>
      <c r="J844" s="471">
        <f>SUM(J843)</f>
        <v>0</v>
      </c>
      <c r="K844" s="471">
        <f>SUM(K843)</f>
        <v>0</v>
      </c>
      <c r="L844" s="471">
        <f>SUM(L842:L843)</f>
        <v>725</v>
      </c>
      <c r="M844" s="471">
        <f>SUM(M843)</f>
        <v>0</v>
      </c>
      <c r="N844" s="472">
        <f>SUM(N843)</f>
        <v>0</v>
      </c>
      <c r="O844" s="456"/>
    </row>
    <row r="845" spans="1:14" s="563" customFormat="1" ht="21.75" customHeight="1">
      <c r="A845" s="826">
        <v>837</v>
      </c>
      <c r="B845" s="557"/>
      <c r="C845" s="466">
        <v>137</v>
      </c>
      <c r="D845" s="467" t="s">
        <v>1043</v>
      </c>
      <c r="E845" s="524" t="s">
        <v>27</v>
      </c>
      <c r="F845" s="559"/>
      <c r="G845" s="559"/>
      <c r="H845" s="717"/>
      <c r="I845" s="478"/>
      <c r="J845" s="471"/>
      <c r="K845" s="471"/>
      <c r="L845" s="471"/>
      <c r="M845" s="471"/>
      <c r="N845" s="472"/>
    </row>
    <row r="846" spans="1:14" s="563" customFormat="1" ht="19.5" customHeight="1">
      <c r="A846" s="826">
        <v>838</v>
      </c>
      <c r="B846" s="557"/>
      <c r="C846" s="466"/>
      <c r="D846" s="475" t="s">
        <v>1109</v>
      </c>
      <c r="E846" s="524"/>
      <c r="F846" s="559"/>
      <c r="G846" s="559"/>
      <c r="H846" s="717"/>
      <c r="I846" s="478">
        <f>SUM(J846:N846)</f>
        <v>1189</v>
      </c>
      <c r="J846" s="471"/>
      <c r="K846" s="471"/>
      <c r="L846" s="471">
        <v>1189</v>
      </c>
      <c r="M846" s="471"/>
      <c r="N846" s="472"/>
    </row>
    <row r="847" spans="1:15" s="563" customFormat="1" ht="16.5">
      <c r="A847" s="826">
        <v>839</v>
      </c>
      <c r="B847" s="557"/>
      <c r="C847" s="466"/>
      <c r="D847" s="483" t="s">
        <v>604</v>
      </c>
      <c r="E847" s="524"/>
      <c r="F847" s="559"/>
      <c r="G847" s="559"/>
      <c r="H847" s="717"/>
      <c r="I847" s="564">
        <f>SUM(J847:N847)</f>
        <v>0</v>
      </c>
      <c r="J847" s="491"/>
      <c r="K847" s="491"/>
      <c r="L847" s="491"/>
      <c r="M847" s="491"/>
      <c r="N847" s="492"/>
      <c r="O847" s="456"/>
    </row>
    <row r="848" spans="1:15" s="563" customFormat="1" ht="16.5" customHeight="1">
      <c r="A848" s="826">
        <v>840</v>
      </c>
      <c r="B848" s="557"/>
      <c r="C848" s="466"/>
      <c r="D848" s="488" t="s">
        <v>1192</v>
      </c>
      <c r="E848" s="524"/>
      <c r="F848" s="559"/>
      <c r="G848" s="559"/>
      <c r="H848" s="717"/>
      <c r="I848" s="478">
        <f>SUM(J848:N848)</f>
        <v>1189</v>
      </c>
      <c r="J848" s="471">
        <f>SUM(J847)</f>
        <v>0</v>
      </c>
      <c r="K848" s="471">
        <f>SUM(K847)</f>
        <v>0</v>
      </c>
      <c r="L848" s="471">
        <f>SUM(L846:L847)</f>
        <v>1189</v>
      </c>
      <c r="M848" s="471">
        <f>SUM(M847)</f>
        <v>0</v>
      </c>
      <c r="N848" s="472">
        <f>SUM(N847)</f>
        <v>0</v>
      </c>
      <c r="O848" s="456"/>
    </row>
    <row r="849" spans="1:15" s="563" customFormat="1" ht="21.75" customHeight="1">
      <c r="A849" s="826">
        <v>841</v>
      </c>
      <c r="B849" s="557"/>
      <c r="C849" s="466">
        <v>138</v>
      </c>
      <c r="D849" s="475" t="s">
        <v>1169</v>
      </c>
      <c r="E849" s="524" t="s">
        <v>27</v>
      </c>
      <c r="F849" s="559"/>
      <c r="G849" s="559"/>
      <c r="H849" s="717"/>
      <c r="I849" s="478"/>
      <c r="J849" s="471"/>
      <c r="K849" s="471"/>
      <c r="L849" s="471"/>
      <c r="M849" s="471"/>
      <c r="N849" s="472"/>
      <c r="O849" s="456"/>
    </row>
    <row r="850" spans="1:15" s="563" customFormat="1" ht="16.5">
      <c r="A850" s="826">
        <v>842</v>
      </c>
      <c r="B850" s="557"/>
      <c r="C850" s="466"/>
      <c r="D850" s="475" t="s">
        <v>1109</v>
      </c>
      <c r="E850" s="524"/>
      <c r="F850" s="559"/>
      <c r="G850" s="559"/>
      <c r="H850" s="560"/>
      <c r="I850" s="556">
        <f>SUM(J850:N850)</f>
        <v>8000</v>
      </c>
      <c r="J850" s="471"/>
      <c r="K850" s="471"/>
      <c r="L850" s="471"/>
      <c r="M850" s="471"/>
      <c r="N850" s="815">
        <v>8000</v>
      </c>
      <c r="O850" s="456"/>
    </row>
    <row r="851" spans="1:15" s="563" customFormat="1" ht="16.5" customHeight="1">
      <c r="A851" s="826">
        <v>843</v>
      </c>
      <c r="B851" s="557"/>
      <c r="C851" s="466"/>
      <c r="D851" s="483" t="s">
        <v>604</v>
      </c>
      <c r="E851" s="524"/>
      <c r="F851" s="559"/>
      <c r="G851" s="559"/>
      <c r="H851" s="560"/>
      <c r="I851" s="564">
        <f>SUM(J851:N851)</f>
        <v>0</v>
      </c>
      <c r="J851" s="471"/>
      <c r="K851" s="471"/>
      <c r="L851" s="471"/>
      <c r="M851" s="471"/>
      <c r="N851" s="472"/>
      <c r="O851" s="456"/>
    </row>
    <row r="852" spans="1:15" s="11" customFormat="1" ht="16.5" customHeight="1">
      <c r="A852" s="826">
        <v>844</v>
      </c>
      <c r="B852" s="473"/>
      <c r="C852" s="466"/>
      <c r="D852" s="488" t="s">
        <v>1192</v>
      </c>
      <c r="E852" s="524"/>
      <c r="F852" s="476"/>
      <c r="G852" s="476"/>
      <c r="H852" s="477"/>
      <c r="I852" s="478">
        <f>SUM(J852:N852)</f>
        <v>8000</v>
      </c>
      <c r="J852" s="471">
        <f>SUM(J850:J851)</f>
        <v>0</v>
      </c>
      <c r="K852" s="471">
        <f>SUM(K850:K851)</f>
        <v>0</v>
      </c>
      <c r="L852" s="471">
        <f>SUM(L850:L851)</f>
        <v>0</v>
      </c>
      <c r="M852" s="471">
        <f>SUM(M850:M851)</f>
        <v>0</v>
      </c>
      <c r="N852" s="472">
        <f>SUM(N850:N851)</f>
        <v>8000</v>
      </c>
      <c r="O852" s="11">
        <f>SUM(J852:N852)-I852</f>
        <v>0</v>
      </c>
    </row>
    <row r="853" spans="1:14" s="11" customFormat="1" ht="21.75" customHeight="1">
      <c r="A853" s="826">
        <v>845</v>
      </c>
      <c r="B853" s="473"/>
      <c r="C853" s="466">
        <v>139</v>
      </c>
      <c r="D853" s="475" t="s">
        <v>1347</v>
      </c>
      <c r="E853" s="524" t="s">
        <v>27</v>
      </c>
      <c r="F853" s="476"/>
      <c r="G853" s="476"/>
      <c r="H853" s="477"/>
      <c r="I853" s="478"/>
      <c r="J853" s="471"/>
      <c r="K853" s="471"/>
      <c r="L853" s="471"/>
      <c r="M853" s="471"/>
      <c r="N853" s="472"/>
    </row>
    <row r="854" spans="1:14" s="11" customFormat="1" ht="16.5" customHeight="1">
      <c r="A854" s="826">
        <v>846</v>
      </c>
      <c r="B854" s="473"/>
      <c r="C854" s="466"/>
      <c r="D854" s="483" t="s">
        <v>604</v>
      </c>
      <c r="E854" s="524"/>
      <c r="F854" s="476"/>
      <c r="G854" s="476"/>
      <c r="H854" s="477"/>
      <c r="I854" s="564">
        <f>SUM(J854:N854)</f>
        <v>360</v>
      </c>
      <c r="J854" s="471"/>
      <c r="K854" s="471"/>
      <c r="L854" s="491">
        <v>360</v>
      </c>
      <c r="M854" s="471"/>
      <c r="N854" s="472"/>
    </row>
    <row r="855" spans="1:14" s="11" customFormat="1" ht="16.5" customHeight="1">
      <c r="A855" s="826">
        <v>847</v>
      </c>
      <c r="B855" s="473"/>
      <c r="C855" s="466"/>
      <c r="D855" s="488" t="s">
        <v>1192</v>
      </c>
      <c r="E855" s="524"/>
      <c r="F855" s="476"/>
      <c r="G855" s="476"/>
      <c r="H855" s="477"/>
      <c r="I855" s="478">
        <f>SUM(J855:N855)</f>
        <v>360</v>
      </c>
      <c r="J855" s="471">
        <f>SUM(J854)</f>
        <v>0</v>
      </c>
      <c r="K855" s="471">
        <f>SUM(K854)</f>
        <v>0</v>
      </c>
      <c r="L855" s="471">
        <f>SUM(L854)</f>
        <v>360</v>
      </c>
      <c r="M855" s="471">
        <f>SUM(M854)</f>
        <v>0</v>
      </c>
      <c r="N855" s="472">
        <f>SUM(N854)</f>
        <v>0</v>
      </c>
    </row>
    <row r="856" spans="1:14" s="11" customFormat="1" ht="21.75" customHeight="1">
      <c r="A856" s="826">
        <v>848</v>
      </c>
      <c r="B856" s="473"/>
      <c r="C856" s="466">
        <v>140</v>
      </c>
      <c r="D856" s="475" t="s">
        <v>1351</v>
      </c>
      <c r="E856" s="524" t="s">
        <v>27</v>
      </c>
      <c r="F856" s="476"/>
      <c r="G856" s="476"/>
      <c r="H856" s="477"/>
      <c r="I856" s="478"/>
      <c r="J856" s="471"/>
      <c r="K856" s="471"/>
      <c r="L856" s="471"/>
      <c r="M856" s="471"/>
      <c r="N856" s="472"/>
    </row>
    <row r="857" spans="1:14" s="11" customFormat="1" ht="16.5" customHeight="1">
      <c r="A857" s="826">
        <v>849</v>
      </c>
      <c r="B857" s="473"/>
      <c r="C857" s="466"/>
      <c r="D857" s="483" t="s">
        <v>604</v>
      </c>
      <c r="E857" s="524"/>
      <c r="F857" s="476"/>
      <c r="G857" s="476"/>
      <c r="H857" s="477"/>
      <c r="I857" s="564">
        <f>SUM(J857:N857)</f>
        <v>880</v>
      </c>
      <c r="J857" s="491"/>
      <c r="K857" s="491"/>
      <c r="L857" s="491">
        <v>880</v>
      </c>
      <c r="M857" s="491"/>
      <c r="N857" s="492"/>
    </row>
    <row r="858" spans="1:14" s="11" customFormat="1" ht="16.5" customHeight="1">
      <c r="A858" s="826">
        <v>850</v>
      </c>
      <c r="B858" s="473"/>
      <c r="C858" s="466"/>
      <c r="D858" s="488" t="s">
        <v>1192</v>
      </c>
      <c r="E858" s="524"/>
      <c r="F858" s="476"/>
      <c r="G858" s="476"/>
      <c r="H858" s="477"/>
      <c r="I858" s="478">
        <f>SUM(J858:N858)</f>
        <v>880</v>
      </c>
      <c r="J858" s="471">
        <f>SUM(J857)</f>
        <v>0</v>
      </c>
      <c r="K858" s="471">
        <f>SUM(K857)</f>
        <v>0</v>
      </c>
      <c r="L858" s="471">
        <f>SUM(L857)</f>
        <v>880</v>
      </c>
      <c r="M858" s="471">
        <f>SUM(M857)</f>
        <v>0</v>
      </c>
      <c r="N858" s="472">
        <f>SUM(N857)</f>
        <v>0</v>
      </c>
    </row>
    <row r="859" spans="1:14" s="11" customFormat="1" ht="30" customHeight="1">
      <c r="A859" s="826">
        <v>851</v>
      </c>
      <c r="B859" s="473"/>
      <c r="C859" s="466"/>
      <c r="D859" s="523" t="s">
        <v>399</v>
      </c>
      <c r="E859" s="524"/>
      <c r="F859" s="476"/>
      <c r="G859" s="476"/>
      <c r="H859" s="477"/>
      <c r="I859" s="478"/>
      <c r="J859" s="471"/>
      <c r="K859" s="471"/>
      <c r="L859" s="471"/>
      <c r="M859" s="471"/>
      <c r="N859" s="472"/>
    </row>
    <row r="860" spans="1:15" s="11" customFormat="1" ht="21.75" customHeight="1">
      <c r="A860" s="826">
        <v>852</v>
      </c>
      <c r="B860" s="473"/>
      <c r="C860" s="466">
        <v>141</v>
      </c>
      <c r="D860" s="467" t="s">
        <v>47</v>
      </c>
      <c r="E860" s="466" t="s">
        <v>27</v>
      </c>
      <c r="F860" s="476"/>
      <c r="G860" s="476"/>
      <c r="H860" s="477"/>
      <c r="I860" s="493"/>
      <c r="J860" s="494"/>
      <c r="K860" s="494"/>
      <c r="L860" s="494"/>
      <c r="M860" s="494"/>
      <c r="N860" s="495"/>
      <c r="O860" s="11">
        <f>SUM(J860:N860)-I860</f>
        <v>0</v>
      </c>
    </row>
    <row r="861" spans="1:15" s="3" customFormat="1" ht="16.5">
      <c r="A861" s="826">
        <v>853</v>
      </c>
      <c r="B861" s="663"/>
      <c r="C861" s="466"/>
      <c r="D861" s="475" t="s">
        <v>1109</v>
      </c>
      <c r="E861" s="524"/>
      <c r="F861" s="716"/>
      <c r="G861" s="716"/>
      <c r="H861" s="717"/>
      <c r="I861" s="556">
        <f>SUM(J861:N861)</f>
        <v>300</v>
      </c>
      <c r="J861" s="715"/>
      <c r="K861" s="715"/>
      <c r="L861" s="715">
        <v>300</v>
      </c>
      <c r="M861" s="715"/>
      <c r="N861" s="815"/>
      <c r="O861" s="11"/>
    </row>
    <row r="862" spans="1:15" s="441" customFormat="1" ht="17.25">
      <c r="A862" s="826">
        <v>854</v>
      </c>
      <c r="B862" s="481"/>
      <c r="C862" s="500"/>
      <c r="D862" s="483" t="s">
        <v>604</v>
      </c>
      <c r="E862" s="482"/>
      <c r="F862" s="484"/>
      <c r="G862" s="484"/>
      <c r="H862" s="485"/>
      <c r="I862" s="564">
        <f>SUM(J862:N862)</f>
        <v>0</v>
      </c>
      <c r="J862" s="491"/>
      <c r="K862" s="491"/>
      <c r="L862" s="491"/>
      <c r="M862" s="491"/>
      <c r="N862" s="492"/>
      <c r="O862" s="12"/>
    </row>
    <row r="863" spans="1:15" s="563" customFormat="1" ht="15.75" customHeight="1">
      <c r="A863" s="826">
        <v>855</v>
      </c>
      <c r="B863" s="557"/>
      <c r="C863" s="466"/>
      <c r="D863" s="488" t="s">
        <v>1192</v>
      </c>
      <c r="E863" s="558"/>
      <c r="F863" s="559"/>
      <c r="G863" s="559"/>
      <c r="H863" s="560"/>
      <c r="I863" s="478">
        <f>SUM(J863:N863)</f>
        <v>300</v>
      </c>
      <c r="J863" s="471">
        <f>SUM(J861:J862)</f>
        <v>0</v>
      </c>
      <c r="K863" s="471">
        <f>SUM(K861:K862)</f>
        <v>0</v>
      </c>
      <c r="L863" s="471">
        <f>SUM(L861:L862)</f>
        <v>300</v>
      </c>
      <c r="M863" s="471">
        <f>SUM(M861:M862)</f>
        <v>0</v>
      </c>
      <c r="N863" s="472">
        <f>SUM(N861:N862)</f>
        <v>0</v>
      </c>
      <c r="O863" s="456"/>
    </row>
    <row r="864" spans="1:15" s="11" customFormat="1" ht="21.75" customHeight="1">
      <c r="A864" s="826">
        <v>856</v>
      </c>
      <c r="B864" s="473"/>
      <c r="C864" s="466">
        <v>142</v>
      </c>
      <c r="D864" s="467" t="s">
        <v>400</v>
      </c>
      <c r="E864" s="466" t="s">
        <v>27</v>
      </c>
      <c r="F864" s="476"/>
      <c r="G864" s="476"/>
      <c r="H864" s="477">
        <v>1493</v>
      </c>
      <c r="I864" s="493"/>
      <c r="J864" s="494"/>
      <c r="K864" s="494"/>
      <c r="L864" s="494"/>
      <c r="M864" s="494"/>
      <c r="N864" s="495"/>
      <c r="O864" s="11">
        <f>SUM(J864:N864)-I864</f>
        <v>0</v>
      </c>
    </row>
    <row r="865" spans="1:15" s="3" customFormat="1" ht="16.5">
      <c r="A865" s="826">
        <v>857</v>
      </c>
      <c r="B865" s="663"/>
      <c r="C865" s="466"/>
      <c r="D865" s="475" t="s">
        <v>1109</v>
      </c>
      <c r="E865" s="524"/>
      <c r="F865" s="716"/>
      <c r="G865" s="716"/>
      <c r="H865" s="717"/>
      <c r="I865" s="556">
        <f>SUM(J865:N865)</f>
        <v>507</v>
      </c>
      <c r="J865" s="715"/>
      <c r="K865" s="715"/>
      <c r="L865" s="715">
        <v>507</v>
      </c>
      <c r="M865" s="715"/>
      <c r="N865" s="815"/>
      <c r="O865" s="11"/>
    </row>
    <row r="866" spans="1:15" s="441" customFormat="1" ht="17.25">
      <c r="A866" s="826">
        <v>858</v>
      </c>
      <c r="B866" s="481"/>
      <c r="C866" s="500"/>
      <c r="D866" s="483" t="s">
        <v>604</v>
      </c>
      <c r="E866" s="482"/>
      <c r="F866" s="484"/>
      <c r="G866" s="484"/>
      <c r="H866" s="485"/>
      <c r="I866" s="564">
        <f>SUM(J866:N866)</f>
        <v>0</v>
      </c>
      <c r="J866" s="491"/>
      <c r="K866" s="491"/>
      <c r="L866" s="491"/>
      <c r="M866" s="491"/>
      <c r="N866" s="492"/>
      <c r="O866" s="12"/>
    </row>
    <row r="867" spans="1:15" s="563" customFormat="1" ht="15.75" customHeight="1">
      <c r="A867" s="826">
        <v>859</v>
      </c>
      <c r="B867" s="557"/>
      <c r="C867" s="466"/>
      <c r="D867" s="488" t="s">
        <v>1192</v>
      </c>
      <c r="E867" s="558"/>
      <c r="F867" s="559"/>
      <c r="G867" s="559"/>
      <c r="H867" s="560"/>
      <c r="I867" s="478">
        <f>SUM(J867:N867)</f>
        <v>507</v>
      </c>
      <c r="J867" s="471">
        <f>SUM(J865:J866)</f>
        <v>0</v>
      </c>
      <c r="K867" s="471">
        <f>SUM(K865:K866)</f>
        <v>0</v>
      </c>
      <c r="L867" s="471">
        <f>SUM(L865:L866)</f>
        <v>507</v>
      </c>
      <c r="M867" s="471">
        <f>SUM(M865:M866)</f>
        <v>0</v>
      </c>
      <c r="N867" s="472">
        <f>SUM(N865:N866)</f>
        <v>0</v>
      </c>
      <c r="O867" s="456"/>
    </row>
    <row r="868" spans="1:15" s="11" customFormat="1" ht="21.75" customHeight="1">
      <c r="A868" s="826">
        <v>860</v>
      </c>
      <c r="B868" s="473"/>
      <c r="C868" s="466">
        <v>143</v>
      </c>
      <c r="D868" s="467" t="s">
        <v>401</v>
      </c>
      <c r="E868" s="466" t="s">
        <v>27</v>
      </c>
      <c r="F868" s="476"/>
      <c r="G868" s="476"/>
      <c r="H868" s="477">
        <v>510</v>
      </c>
      <c r="I868" s="493"/>
      <c r="J868" s="494"/>
      <c r="K868" s="494"/>
      <c r="L868" s="494"/>
      <c r="M868" s="494"/>
      <c r="N868" s="495"/>
      <c r="O868" s="11">
        <f>SUM(J868:N868)-I868</f>
        <v>0</v>
      </c>
    </row>
    <row r="869" spans="1:15" s="3" customFormat="1" ht="16.5">
      <c r="A869" s="826">
        <v>861</v>
      </c>
      <c r="B869" s="663"/>
      <c r="C869" s="466"/>
      <c r="D869" s="475" t="s">
        <v>1109</v>
      </c>
      <c r="E869" s="524"/>
      <c r="F869" s="716"/>
      <c r="G869" s="716"/>
      <c r="H869" s="717"/>
      <c r="I869" s="556">
        <f>SUM(J869:N869)</f>
        <v>2990</v>
      </c>
      <c r="J869" s="715"/>
      <c r="K869" s="715"/>
      <c r="L869" s="715">
        <v>2990</v>
      </c>
      <c r="M869" s="715"/>
      <c r="N869" s="815"/>
      <c r="O869" s="11"/>
    </row>
    <row r="870" spans="1:15" s="441" customFormat="1" ht="17.25">
      <c r="A870" s="826">
        <v>862</v>
      </c>
      <c r="B870" s="481"/>
      <c r="C870" s="500"/>
      <c r="D870" s="483" t="s">
        <v>604</v>
      </c>
      <c r="E870" s="482"/>
      <c r="F870" s="484"/>
      <c r="G870" s="484"/>
      <c r="H870" s="485"/>
      <c r="I870" s="564">
        <f>SUM(J870:N870)</f>
        <v>0</v>
      </c>
      <c r="J870" s="491"/>
      <c r="K870" s="491"/>
      <c r="L870" s="491"/>
      <c r="M870" s="491"/>
      <c r="N870" s="492"/>
      <c r="O870" s="12"/>
    </row>
    <row r="871" spans="1:15" s="563" customFormat="1" ht="15.75" customHeight="1">
      <c r="A871" s="826">
        <v>863</v>
      </c>
      <c r="B871" s="557"/>
      <c r="C871" s="466"/>
      <c r="D871" s="488" t="s">
        <v>1192</v>
      </c>
      <c r="E871" s="558"/>
      <c r="F871" s="559"/>
      <c r="G871" s="559"/>
      <c r="H871" s="560"/>
      <c r="I871" s="478">
        <f>SUM(J871:N871)</f>
        <v>2990</v>
      </c>
      <c r="J871" s="471">
        <f>SUM(J869:J870)</f>
        <v>0</v>
      </c>
      <c r="K871" s="471">
        <f>SUM(K869:K870)</f>
        <v>0</v>
      </c>
      <c r="L871" s="471">
        <f>SUM(L869:L870)</f>
        <v>2990</v>
      </c>
      <c r="M871" s="471">
        <f>SUM(M869:M870)</f>
        <v>0</v>
      </c>
      <c r="N871" s="472">
        <f>SUM(N869:N870)</f>
        <v>0</v>
      </c>
      <c r="O871" s="456"/>
    </row>
    <row r="872" spans="1:15" s="11" customFormat="1" ht="21.75" customHeight="1">
      <c r="A872" s="826">
        <v>864</v>
      </c>
      <c r="B872" s="473"/>
      <c r="C872" s="466">
        <v>144</v>
      </c>
      <c r="D872" s="467" t="s">
        <v>402</v>
      </c>
      <c r="E872" s="466" t="s">
        <v>27</v>
      </c>
      <c r="F872" s="476"/>
      <c r="G872" s="476"/>
      <c r="H872" s="477"/>
      <c r="I872" s="493"/>
      <c r="J872" s="494"/>
      <c r="K872" s="494"/>
      <c r="L872" s="494"/>
      <c r="M872" s="494"/>
      <c r="N872" s="495"/>
      <c r="O872" s="11">
        <f>SUM(J872:N872)-I872</f>
        <v>0</v>
      </c>
    </row>
    <row r="873" spans="1:15" s="3" customFormat="1" ht="16.5">
      <c r="A873" s="826">
        <v>865</v>
      </c>
      <c r="B873" s="663"/>
      <c r="C873" s="466"/>
      <c r="D873" s="475" t="s">
        <v>1109</v>
      </c>
      <c r="E873" s="524"/>
      <c r="F873" s="716"/>
      <c r="G873" s="716"/>
      <c r="H873" s="717"/>
      <c r="I873" s="556">
        <f>SUM(J873:N873)</f>
        <v>150</v>
      </c>
      <c r="J873" s="715"/>
      <c r="K873" s="715"/>
      <c r="L873" s="715">
        <v>150</v>
      </c>
      <c r="M873" s="715"/>
      <c r="N873" s="815"/>
      <c r="O873" s="11"/>
    </row>
    <row r="874" spans="1:15" s="441" customFormat="1" ht="17.25">
      <c r="A874" s="826">
        <v>866</v>
      </c>
      <c r="B874" s="481"/>
      <c r="C874" s="500"/>
      <c r="D874" s="483" t="s">
        <v>604</v>
      </c>
      <c r="E874" s="482"/>
      <c r="F874" s="484"/>
      <c r="G874" s="484"/>
      <c r="H874" s="485"/>
      <c r="I874" s="564">
        <f>SUM(J874:N874)</f>
        <v>0</v>
      </c>
      <c r="J874" s="491"/>
      <c r="K874" s="491"/>
      <c r="L874" s="491"/>
      <c r="M874" s="491"/>
      <c r="N874" s="492"/>
      <c r="O874" s="12"/>
    </row>
    <row r="875" spans="1:15" s="563" customFormat="1" ht="16.5">
      <c r="A875" s="826">
        <v>867</v>
      </c>
      <c r="B875" s="557"/>
      <c r="C875" s="466"/>
      <c r="D875" s="488" t="s">
        <v>1192</v>
      </c>
      <c r="E875" s="558"/>
      <c r="F875" s="559"/>
      <c r="G875" s="559"/>
      <c r="H875" s="560"/>
      <c r="I875" s="478">
        <f>SUM(J875:N875)</f>
        <v>150</v>
      </c>
      <c r="J875" s="471">
        <f>SUM(J873:J874)</f>
        <v>0</v>
      </c>
      <c r="K875" s="471">
        <f>SUM(K873:K874)</f>
        <v>0</v>
      </c>
      <c r="L875" s="471">
        <f>SUM(L873:L874)</f>
        <v>150</v>
      </c>
      <c r="M875" s="471">
        <f>SUM(M873:M874)</f>
        <v>0</v>
      </c>
      <c r="N875" s="472">
        <f>SUM(N873:N874)</f>
        <v>0</v>
      </c>
      <c r="O875" s="456"/>
    </row>
    <row r="876" spans="1:15" s="11" customFormat="1" ht="34.5" customHeight="1">
      <c r="A876" s="826">
        <v>868</v>
      </c>
      <c r="B876" s="473"/>
      <c r="C876" s="474">
        <v>145</v>
      </c>
      <c r="D876" s="525" t="s">
        <v>403</v>
      </c>
      <c r="E876" s="516" t="s">
        <v>27</v>
      </c>
      <c r="F876" s="476"/>
      <c r="G876" s="476"/>
      <c r="H876" s="477">
        <v>654</v>
      </c>
      <c r="I876" s="493"/>
      <c r="J876" s="494"/>
      <c r="K876" s="494"/>
      <c r="L876" s="494"/>
      <c r="M876" s="494"/>
      <c r="N876" s="495"/>
      <c r="O876" s="11">
        <f>SUM(J876:N876)-I876</f>
        <v>0</v>
      </c>
    </row>
    <row r="877" spans="1:15" s="3" customFormat="1" ht="15.75" customHeight="1">
      <c r="A877" s="826">
        <v>869</v>
      </c>
      <c r="B877" s="663"/>
      <c r="C877" s="466"/>
      <c r="D877" s="475" t="s">
        <v>1109</v>
      </c>
      <c r="E877" s="524"/>
      <c r="F877" s="716"/>
      <c r="G877" s="716"/>
      <c r="H877" s="717"/>
      <c r="I877" s="556">
        <f>SUM(J877:N877)</f>
        <v>46</v>
      </c>
      <c r="J877" s="715"/>
      <c r="K877" s="715"/>
      <c r="L877" s="715">
        <v>46</v>
      </c>
      <c r="M877" s="715"/>
      <c r="N877" s="815"/>
      <c r="O877" s="11"/>
    </row>
    <row r="878" spans="1:15" s="441" customFormat="1" ht="16.5" customHeight="1">
      <c r="A878" s="826">
        <v>870</v>
      </c>
      <c r="B878" s="481"/>
      <c r="C878" s="500"/>
      <c r="D878" s="483" t="s">
        <v>604</v>
      </c>
      <c r="E878" s="482"/>
      <c r="F878" s="484"/>
      <c r="G878" s="484"/>
      <c r="H878" s="485"/>
      <c r="I878" s="564">
        <f>SUM(J878:N878)</f>
        <v>0</v>
      </c>
      <c r="J878" s="491"/>
      <c r="K878" s="491"/>
      <c r="L878" s="491"/>
      <c r="M878" s="491"/>
      <c r="N878" s="492"/>
      <c r="O878" s="12"/>
    </row>
    <row r="879" spans="1:15" s="563" customFormat="1" ht="15.75" customHeight="1">
      <c r="A879" s="826">
        <v>871</v>
      </c>
      <c r="B879" s="557"/>
      <c r="C879" s="466"/>
      <c r="D879" s="488" t="s">
        <v>1192</v>
      </c>
      <c r="E879" s="558"/>
      <c r="F879" s="559"/>
      <c r="G879" s="559"/>
      <c r="H879" s="560"/>
      <c r="I879" s="478">
        <f>SUM(J879:N879)</f>
        <v>46</v>
      </c>
      <c r="J879" s="471">
        <f>SUM(J877:J878)</f>
        <v>0</v>
      </c>
      <c r="K879" s="471">
        <f>SUM(K877:K878)</f>
        <v>0</v>
      </c>
      <c r="L879" s="471">
        <f>SUM(L877:L878)</f>
        <v>46</v>
      </c>
      <c r="M879" s="471">
        <f>SUM(M877:M878)</f>
        <v>0</v>
      </c>
      <c r="N879" s="472">
        <f>SUM(N877:N878)</f>
        <v>0</v>
      </c>
      <c r="O879" s="456"/>
    </row>
    <row r="880" spans="1:15" s="11" customFormat="1" ht="19.5" customHeight="1">
      <c r="A880" s="826">
        <v>872</v>
      </c>
      <c r="B880" s="473"/>
      <c r="C880" s="466">
        <v>146</v>
      </c>
      <c r="D880" s="525" t="s">
        <v>48</v>
      </c>
      <c r="E880" s="524" t="s">
        <v>27</v>
      </c>
      <c r="F880" s="476"/>
      <c r="G880" s="476"/>
      <c r="H880" s="477">
        <v>1110</v>
      </c>
      <c r="I880" s="493"/>
      <c r="J880" s="494"/>
      <c r="K880" s="494"/>
      <c r="L880" s="494"/>
      <c r="M880" s="494"/>
      <c r="N880" s="495"/>
      <c r="O880" s="11">
        <f>SUM(J880:N880)-I880</f>
        <v>0</v>
      </c>
    </row>
    <row r="881" spans="1:15" s="3" customFormat="1" ht="15.75" customHeight="1">
      <c r="A881" s="826">
        <v>873</v>
      </c>
      <c r="B881" s="663"/>
      <c r="C881" s="466"/>
      <c r="D881" s="475" t="s">
        <v>1109</v>
      </c>
      <c r="E881" s="524"/>
      <c r="F881" s="716"/>
      <c r="G881" s="716"/>
      <c r="H881" s="717"/>
      <c r="I881" s="556">
        <f>SUM(J881:N881)</f>
        <v>1068</v>
      </c>
      <c r="J881" s="715"/>
      <c r="K881" s="715"/>
      <c r="L881" s="715">
        <v>1068</v>
      </c>
      <c r="M881" s="715"/>
      <c r="N881" s="815"/>
      <c r="O881" s="11"/>
    </row>
    <row r="882" spans="1:15" s="441" customFormat="1" ht="16.5" customHeight="1">
      <c r="A882" s="826">
        <v>874</v>
      </c>
      <c r="B882" s="481"/>
      <c r="C882" s="500"/>
      <c r="D882" s="483" t="s">
        <v>604</v>
      </c>
      <c r="E882" s="482"/>
      <c r="F882" s="484"/>
      <c r="G882" s="484"/>
      <c r="H882" s="485"/>
      <c r="I882" s="564">
        <f>SUM(J882:N882)</f>
        <v>0</v>
      </c>
      <c r="J882" s="491"/>
      <c r="K882" s="491"/>
      <c r="L882" s="491"/>
      <c r="M882" s="491"/>
      <c r="N882" s="492"/>
      <c r="O882" s="12"/>
    </row>
    <row r="883" spans="1:15" s="563" customFormat="1" ht="15.75" customHeight="1">
      <c r="A883" s="826">
        <v>875</v>
      </c>
      <c r="B883" s="557"/>
      <c r="C883" s="466"/>
      <c r="D883" s="488" t="s">
        <v>1192</v>
      </c>
      <c r="E883" s="558"/>
      <c r="F883" s="559"/>
      <c r="G883" s="559"/>
      <c r="H883" s="560"/>
      <c r="I883" s="478">
        <f>SUM(J883:N883)</f>
        <v>1068</v>
      </c>
      <c r="J883" s="471">
        <f>SUM(J881:J882)</f>
        <v>0</v>
      </c>
      <c r="K883" s="471">
        <f>SUM(K881:K882)</f>
        <v>0</v>
      </c>
      <c r="L883" s="471">
        <f>SUM(L881:L882)</f>
        <v>1068</v>
      </c>
      <c r="M883" s="471">
        <f>SUM(M881:M882)</f>
        <v>0</v>
      </c>
      <c r="N883" s="472">
        <f>SUM(N881:N882)</f>
        <v>0</v>
      </c>
      <c r="O883" s="456"/>
    </row>
    <row r="884" spans="1:15" s="11" customFormat="1" ht="19.5" customHeight="1">
      <c r="A884" s="826">
        <v>876</v>
      </c>
      <c r="B884" s="473"/>
      <c r="C884" s="466">
        <v>147</v>
      </c>
      <c r="D884" s="525" t="s">
        <v>49</v>
      </c>
      <c r="E884" s="524" t="s">
        <v>27</v>
      </c>
      <c r="F884" s="476"/>
      <c r="G884" s="476"/>
      <c r="H884" s="477">
        <v>188</v>
      </c>
      <c r="I884" s="493"/>
      <c r="J884" s="494"/>
      <c r="K884" s="494"/>
      <c r="L884" s="494"/>
      <c r="M884" s="494"/>
      <c r="N884" s="495"/>
      <c r="O884" s="11">
        <f>SUM(J884:N884)-I884</f>
        <v>0</v>
      </c>
    </row>
    <row r="885" spans="1:15" s="3" customFormat="1" ht="15.75" customHeight="1">
      <c r="A885" s="826">
        <v>877</v>
      </c>
      <c r="B885" s="663"/>
      <c r="C885" s="466"/>
      <c r="D885" s="475" t="s">
        <v>1109</v>
      </c>
      <c r="E885" s="524"/>
      <c r="F885" s="716"/>
      <c r="G885" s="716"/>
      <c r="H885" s="717"/>
      <c r="I885" s="556">
        <f>SUM(J885:N885)</f>
        <v>230</v>
      </c>
      <c r="J885" s="715"/>
      <c r="K885" s="715"/>
      <c r="L885" s="715">
        <v>230</v>
      </c>
      <c r="M885" s="715"/>
      <c r="N885" s="815"/>
      <c r="O885" s="11"/>
    </row>
    <row r="886" spans="1:15" s="441" customFormat="1" ht="16.5" customHeight="1">
      <c r="A886" s="826">
        <v>878</v>
      </c>
      <c r="B886" s="481"/>
      <c r="C886" s="500"/>
      <c r="D886" s="483" t="s">
        <v>604</v>
      </c>
      <c r="E886" s="482"/>
      <c r="F886" s="484"/>
      <c r="G886" s="484"/>
      <c r="H886" s="485"/>
      <c r="I886" s="564">
        <f>SUM(J886:N886)</f>
        <v>0</v>
      </c>
      <c r="J886" s="491"/>
      <c r="K886" s="491"/>
      <c r="L886" s="491"/>
      <c r="M886" s="491"/>
      <c r="N886" s="492"/>
      <c r="O886" s="12"/>
    </row>
    <row r="887" spans="1:15" s="563" customFormat="1" ht="15.75" customHeight="1">
      <c r="A887" s="826">
        <v>879</v>
      </c>
      <c r="B887" s="557"/>
      <c r="C887" s="466"/>
      <c r="D887" s="488" t="s">
        <v>1192</v>
      </c>
      <c r="E887" s="558"/>
      <c r="F887" s="559"/>
      <c r="G887" s="559"/>
      <c r="H887" s="560"/>
      <c r="I887" s="478">
        <f>SUM(J887:N887)</f>
        <v>230</v>
      </c>
      <c r="J887" s="471">
        <f>SUM(J885:J886)</f>
        <v>0</v>
      </c>
      <c r="K887" s="471">
        <f>SUM(K885:K886)</f>
        <v>0</v>
      </c>
      <c r="L887" s="471">
        <f>SUM(L885:L886)</f>
        <v>230</v>
      </c>
      <c r="M887" s="471">
        <f>SUM(M885:M886)</f>
        <v>0</v>
      </c>
      <c r="N887" s="472">
        <f>SUM(N885:N886)</f>
        <v>0</v>
      </c>
      <c r="O887" s="456"/>
    </row>
    <row r="888" spans="1:15" s="11" customFormat="1" ht="19.5" customHeight="1">
      <c r="A888" s="826">
        <v>880</v>
      </c>
      <c r="B888" s="473"/>
      <c r="C888" s="466">
        <v>148</v>
      </c>
      <c r="D888" s="525" t="s">
        <v>404</v>
      </c>
      <c r="E888" s="524" t="s">
        <v>27</v>
      </c>
      <c r="F888" s="476"/>
      <c r="G888" s="476"/>
      <c r="H888" s="477">
        <v>178</v>
      </c>
      <c r="I888" s="493"/>
      <c r="J888" s="494"/>
      <c r="K888" s="494"/>
      <c r="L888" s="494"/>
      <c r="M888" s="494"/>
      <c r="N888" s="495"/>
      <c r="O888" s="11">
        <f>SUM(J888:N888)-I888</f>
        <v>0</v>
      </c>
    </row>
    <row r="889" spans="1:15" s="3" customFormat="1" ht="15.75" customHeight="1">
      <c r="A889" s="826">
        <v>881</v>
      </c>
      <c r="B889" s="663"/>
      <c r="C889" s="466"/>
      <c r="D889" s="475" t="s">
        <v>1109</v>
      </c>
      <c r="E889" s="524"/>
      <c r="F889" s="716"/>
      <c r="G889" s="716"/>
      <c r="H889" s="717"/>
      <c r="I889" s="556">
        <f>SUM(J889:N889)</f>
        <v>343</v>
      </c>
      <c r="J889" s="715"/>
      <c r="K889" s="715"/>
      <c r="L889" s="715">
        <v>343</v>
      </c>
      <c r="M889" s="715"/>
      <c r="N889" s="815"/>
      <c r="O889" s="11"/>
    </row>
    <row r="890" spans="1:15" s="441" customFormat="1" ht="16.5" customHeight="1">
      <c r="A890" s="826">
        <v>882</v>
      </c>
      <c r="B890" s="481"/>
      <c r="C890" s="500"/>
      <c r="D890" s="483" t="s">
        <v>604</v>
      </c>
      <c r="E890" s="482"/>
      <c r="F890" s="484"/>
      <c r="G890" s="484"/>
      <c r="H890" s="485"/>
      <c r="I890" s="564">
        <f>SUM(J890:N890)</f>
        <v>0</v>
      </c>
      <c r="J890" s="491"/>
      <c r="K890" s="491"/>
      <c r="L890" s="491"/>
      <c r="M890" s="491"/>
      <c r="N890" s="492"/>
      <c r="O890" s="12"/>
    </row>
    <row r="891" spans="1:15" s="563" customFormat="1" ht="15.75" customHeight="1">
      <c r="A891" s="826">
        <v>883</v>
      </c>
      <c r="B891" s="557"/>
      <c r="C891" s="466"/>
      <c r="D891" s="488" t="s">
        <v>1192</v>
      </c>
      <c r="E891" s="558"/>
      <c r="F891" s="559"/>
      <c r="G891" s="559"/>
      <c r="H891" s="560"/>
      <c r="I891" s="478">
        <f>SUM(J891:N891)</f>
        <v>343</v>
      </c>
      <c r="J891" s="471">
        <f>SUM(J889:J890)</f>
        <v>0</v>
      </c>
      <c r="K891" s="471">
        <f>SUM(K889:K890)</f>
        <v>0</v>
      </c>
      <c r="L891" s="471">
        <f>SUM(L889:L890)</f>
        <v>343</v>
      </c>
      <c r="M891" s="471">
        <f>SUM(M889:M890)</f>
        <v>0</v>
      </c>
      <c r="N891" s="472">
        <f>SUM(N889:N890)</f>
        <v>0</v>
      </c>
      <c r="O891" s="456"/>
    </row>
    <row r="892" spans="1:15" s="11" customFormat="1" ht="19.5" customHeight="1">
      <c r="A892" s="826">
        <v>884</v>
      </c>
      <c r="B892" s="473"/>
      <c r="C892" s="466">
        <v>149</v>
      </c>
      <c r="D892" s="525" t="s">
        <v>53</v>
      </c>
      <c r="E892" s="524" t="s">
        <v>27</v>
      </c>
      <c r="F892" s="476"/>
      <c r="G892" s="476"/>
      <c r="H892" s="477"/>
      <c r="I892" s="493"/>
      <c r="J892" s="494"/>
      <c r="K892" s="494"/>
      <c r="L892" s="494"/>
      <c r="M892" s="494"/>
      <c r="N892" s="495"/>
      <c r="O892" s="11">
        <f>SUM(J892:N892)-I892</f>
        <v>0</v>
      </c>
    </row>
    <row r="893" spans="1:15" s="3" customFormat="1" ht="15.75" customHeight="1">
      <c r="A893" s="826">
        <v>885</v>
      </c>
      <c r="B893" s="663"/>
      <c r="C893" s="466"/>
      <c r="D893" s="475" t="s">
        <v>1109</v>
      </c>
      <c r="E893" s="524"/>
      <c r="F893" s="716"/>
      <c r="G893" s="716"/>
      <c r="H893" s="717"/>
      <c r="I893" s="556">
        <f>SUM(J893:N893)</f>
        <v>500</v>
      </c>
      <c r="J893" s="715"/>
      <c r="K893" s="715"/>
      <c r="L893" s="715">
        <v>500</v>
      </c>
      <c r="M893" s="715"/>
      <c r="N893" s="815"/>
      <c r="O893" s="11"/>
    </row>
    <row r="894" spans="1:15" s="441" customFormat="1" ht="16.5" customHeight="1">
      <c r="A894" s="826">
        <v>886</v>
      </c>
      <c r="B894" s="481"/>
      <c r="C894" s="500"/>
      <c r="D894" s="483" t="s">
        <v>604</v>
      </c>
      <c r="E894" s="482"/>
      <c r="F894" s="484"/>
      <c r="G894" s="484"/>
      <c r="H894" s="485"/>
      <c r="I894" s="564">
        <f>SUM(J894:N894)</f>
        <v>0</v>
      </c>
      <c r="J894" s="491"/>
      <c r="K894" s="491"/>
      <c r="L894" s="491"/>
      <c r="M894" s="491"/>
      <c r="N894" s="492"/>
      <c r="O894" s="12"/>
    </row>
    <row r="895" spans="1:15" s="563" customFormat="1" ht="15.75" customHeight="1">
      <c r="A895" s="826">
        <v>887</v>
      </c>
      <c r="B895" s="557"/>
      <c r="C895" s="466"/>
      <c r="D895" s="488" t="s">
        <v>1192</v>
      </c>
      <c r="E895" s="558"/>
      <c r="F895" s="559"/>
      <c r="G895" s="559"/>
      <c r="H895" s="560"/>
      <c r="I895" s="478">
        <f>SUM(J895:N895)</f>
        <v>500</v>
      </c>
      <c r="J895" s="471">
        <f>SUM(J893:J894)</f>
        <v>0</v>
      </c>
      <c r="K895" s="471">
        <f>SUM(K893:K894)</f>
        <v>0</v>
      </c>
      <c r="L895" s="471">
        <f>SUM(L893:L894)</f>
        <v>500</v>
      </c>
      <c r="M895" s="471">
        <f>SUM(M893:M894)</f>
        <v>0</v>
      </c>
      <c r="N895" s="472">
        <f>SUM(N893:N894)</f>
        <v>0</v>
      </c>
      <c r="O895" s="456"/>
    </row>
    <row r="896" spans="1:15" s="11" customFormat="1" ht="19.5" customHeight="1">
      <c r="A896" s="826">
        <v>888</v>
      </c>
      <c r="B896" s="473"/>
      <c r="C896" s="466">
        <v>150</v>
      </c>
      <c r="D896" s="525" t="s">
        <v>858</v>
      </c>
      <c r="E896" s="524" t="s">
        <v>27</v>
      </c>
      <c r="F896" s="476"/>
      <c r="G896" s="476"/>
      <c r="H896" s="477">
        <v>160</v>
      </c>
      <c r="I896" s="493"/>
      <c r="J896" s="494"/>
      <c r="K896" s="494"/>
      <c r="L896" s="494"/>
      <c r="M896" s="494"/>
      <c r="N896" s="495"/>
      <c r="O896" s="11">
        <f>SUM(J896:N896)-I896</f>
        <v>0</v>
      </c>
    </row>
    <row r="897" spans="1:15" s="3" customFormat="1" ht="15.75" customHeight="1">
      <c r="A897" s="826">
        <v>889</v>
      </c>
      <c r="B897" s="663"/>
      <c r="C897" s="466"/>
      <c r="D897" s="475" t="s">
        <v>1109</v>
      </c>
      <c r="E897" s="524"/>
      <c r="F897" s="716"/>
      <c r="G897" s="716"/>
      <c r="H897" s="717"/>
      <c r="I897" s="556">
        <f>SUM(J897:N897)</f>
        <v>140</v>
      </c>
      <c r="J897" s="715"/>
      <c r="K897" s="715"/>
      <c r="L897" s="715">
        <v>140</v>
      </c>
      <c r="M897" s="715"/>
      <c r="N897" s="815"/>
      <c r="O897" s="11"/>
    </row>
    <row r="898" spans="1:15" s="441" customFormat="1" ht="16.5" customHeight="1">
      <c r="A898" s="826">
        <v>890</v>
      </c>
      <c r="B898" s="481"/>
      <c r="C898" s="500"/>
      <c r="D898" s="483" t="s">
        <v>604</v>
      </c>
      <c r="E898" s="482"/>
      <c r="F898" s="484"/>
      <c r="G898" s="484"/>
      <c r="H898" s="485"/>
      <c r="I898" s="564">
        <f>SUM(J898:N898)</f>
        <v>0</v>
      </c>
      <c r="J898" s="491"/>
      <c r="K898" s="491"/>
      <c r="L898" s="491"/>
      <c r="M898" s="491"/>
      <c r="N898" s="492"/>
      <c r="O898" s="12"/>
    </row>
    <row r="899" spans="1:15" s="563" customFormat="1" ht="15.75" customHeight="1">
      <c r="A899" s="826">
        <v>891</v>
      </c>
      <c r="B899" s="557"/>
      <c r="C899" s="466"/>
      <c r="D899" s="488" t="s">
        <v>1192</v>
      </c>
      <c r="E899" s="558"/>
      <c r="F899" s="559"/>
      <c r="G899" s="559"/>
      <c r="H899" s="560"/>
      <c r="I899" s="478">
        <f>SUM(J899:N899)</f>
        <v>140</v>
      </c>
      <c r="J899" s="471">
        <f>SUM(J897:J898)</f>
        <v>0</v>
      </c>
      <c r="K899" s="471">
        <f>SUM(K897:K898)</f>
        <v>0</v>
      </c>
      <c r="L899" s="471">
        <f>SUM(L897:L898)</f>
        <v>140</v>
      </c>
      <c r="M899" s="471">
        <f>SUM(M897:M898)</f>
        <v>0</v>
      </c>
      <c r="N899" s="472">
        <f>SUM(N897:N898)</f>
        <v>0</v>
      </c>
      <c r="O899" s="456"/>
    </row>
    <row r="900" spans="1:15" s="11" customFormat="1" ht="19.5" customHeight="1">
      <c r="A900" s="826">
        <v>892</v>
      </c>
      <c r="B900" s="473"/>
      <c r="C900" s="466">
        <v>151</v>
      </c>
      <c r="D900" s="525" t="s">
        <v>58</v>
      </c>
      <c r="E900" s="524" t="s">
        <v>27</v>
      </c>
      <c r="F900" s="476"/>
      <c r="G900" s="476"/>
      <c r="H900" s="477">
        <v>169</v>
      </c>
      <c r="I900" s="493"/>
      <c r="J900" s="494"/>
      <c r="K900" s="494"/>
      <c r="L900" s="494"/>
      <c r="M900" s="494"/>
      <c r="N900" s="495"/>
      <c r="O900" s="11">
        <f>SUM(J900:N900)-I900</f>
        <v>0</v>
      </c>
    </row>
    <row r="901" spans="1:15" s="3" customFormat="1" ht="15.75" customHeight="1">
      <c r="A901" s="826">
        <v>893</v>
      </c>
      <c r="B901" s="663"/>
      <c r="C901" s="466"/>
      <c r="D901" s="475" t="s">
        <v>1109</v>
      </c>
      <c r="E901" s="524"/>
      <c r="F901" s="716"/>
      <c r="G901" s="716"/>
      <c r="H901" s="717"/>
      <c r="I901" s="556">
        <f>SUM(J901:N901)</f>
        <v>431</v>
      </c>
      <c r="J901" s="715"/>
      <c r="K901" s="715"/>
      <c r="L901" s="715">
        <v>431</v>
      </c>
      <c r="M901" s="715"/>
      <c r="N901" s="815"/>
      <c r="O901" s="11"/>
    </row>
    <row r="902" spans="1:15" s="441" customFormat="1" ht="16.5" customHeight="1">
      <c r="A902" s="826">
        <v>894</v>
      </c>
      <c r="B902" s="481"/>
      <c r="C902" s="500"/>
      <c r="D902" s="483" t="s">
        <v>604</v>
      </c>
      <c r="E902" s="482"/>
      <c r="F902" s="484"/>
      <c r="G902" s="484"/>
      <c r="H902" s="485"/>
      <c r="I902" s="564">
        <f>SUM(J902:N902)</f>
        <v>0</v>
      </c>
      <c r="J902" s="491"/>
      <c r="K902" s="491"/>
      <c r="L902" s="491"/>
      <c r="M902" s="491"/>
      <c r="N902" s="492"/>
      <c r="O902" s="12"/>
    </row>
    <row r="903" spans="1:15" s="563" customFormat="1" ht="15.75" customHeight="1">
      <c r="A903" s="826">
        <v>895</v>
      </c>
      <c r="B903" s="557"/>
      <c r="C903" s="466"/>
      <c r="D903" s="488" t="s">
        <v>1192</v>
      </c>
      <c r="E903" s="558"/>
      <c r="F903" s="559"/>
      <c r="G903" s="559"/>
      <c r="H903" s="560"/>
      <c r="I903" s="478">
        <f>SUM(J903:N903)</f>
        <v>431</v>
      </c>
      <c r="J903" s="471">
        <f>SUM(J901:J902)</f>
        <v>0</v>
      </c>
      <c r="K903" s="471">
        <f>SUM(K901:K902)</f>
        <v>0</v>
      </c>
      <c r="L903" s="471">
        <f>SUM(L901:L902)</f>
        <v>431</v>
      </c>
      <c r="M903" s="471">
        <f>SUM(M901:M902)</f>
        <v>0</v>
      </c>
      <c r="N903" s="472">
        <f>SUM(N901:N902)</f>
        <v>0</v>
      </c>
      <c r="O903" s="456"/>
    </row>
    <row r="904" spans="1:15" s="11" customFormat="1" ht="19.5" customHeight="1">
      <c r="A904" s="826">
        <v>896</v>
      </c>
      <c r="B904" s="473"/>
      <c r="C904" s="466">
        <v>152</v>
      </c>
      <c r="D904" s="525" t="s">
        <v>60</v>
      </c>
      <c r="E904" s="524" t="s">
        <v>27</v>
      </c>
      <c r="F904" s="476"/>
      <c r="G904" s="476"/>
      <c r="H904" s="477">
        <v>115</v>
      </c>
      <c r="I904" s="493"/>
      <c r="J904" s="494"/>
      <c r="K904" s="494"/>
      <c r="L904" s="494"/>
      <c r="M904" s="494"/>
      <c r="N904" s="495"/>
      <c r="O904" s="11">
        <f>SUM(J904:N904)-I904</f>
        <v>0</v>
      </c>
    </row>
    <row r="905" spans="1:15" s="3" customFormat="1" ht="15.75" customHeight="1">
      <c r="A905" s="826">
        <v>897</v>
      </c>
      <c r="B905" s="663"/>
      <c r="C905" s="466"/>
      <c r="D905" s="475" t="s">
        <v>1109</v>
      </c>
      <c r="E905" s="524"/>
      <c r="F905" s="716"/>
      <c r="G905" s="716"/>
      <c r="H905" s="717"/>
      <c r="I905" s="556">
        <f>SUM(J905:N905)</f>
        <v>285</v>
      </c>
      <c r="J905" s="715"/>
      <c r="K905" s="715"/>
      <c r="L905" s="715">
        <v>285</v>
      </c>
      <c r="M905" s="715"/>
      <c r="N905" s="815"/>
      <c r="O905" s="11"/>
    </row>
    <row r="906" spans="1:15" s="441" customFormat="1" ht="16.5" customHeight="1">
      <c r="A906" s="826">
        <v>898</v>
      </c>
      <c r="B906" s="481"/>
      <c r="C906" s="500"/>
      <c r="D906" s="483" t="s">
        <v>604</v>
      </c>
      <c r="E906" s="482"/>
      <c r="F906" s="484"/>
      <c r="G906" s="484"/>
      <c r="H906" s="485"/>
      <c r="I906" s="564">
        <f>SUM(J906:N906)</f>
        <v>0</v>
      </c>
      <c r="J906" s="491"/>
      <c r="K906" s="491"/>
      <c r="L906" s="491"/>
      <c r="M906" s="491"/>
      <c r="N906" s="492"/>
      <c r="O906" s="12"/>
    </row>
    <row r="907" spans="1:15" s="563" customFormat="1" ht="15.75" customHeight="1">
      <c r="A907" s="826">
        <v>899</v>
      </c>
      <c r="B907" s="557"/>
      <c r="C907" s="466"/>
      <c r="D907" s="488" t="s">
        <v>1192</v>
      </c>
      <c r="E907" s="558"/>
      <c r="F907" s="559"/>
      <c r="G907" s="559"/>
      <c r="H907" s="560"/>
      <c r="I907" s="478">
        <f>SUM(J907:N907)</f>
        <v>285</v>
      </c>
      <c r="J907" s="471">
        <f>SUM(J905:J906)</f>
        <v>0</v>
      </c>
      <c r="K907" s="471">
        <f>SUM(K905:K906)</f>
        <v>0</v>
      </c>
      <c r="L907" s="471">
        <f>SUM(L905:L906)</f>
        <v>285</v>
      </c>
      <c r="M907" s="471">
        <f>SUM(M905:M906)</f>
        <v>0</v>
      </c>
      <c r="N907" s="472">
        <f>SUM(N905:N906)</f>
        <v>0</v>
      </c>
      <c r="O907" s="456"/>
    </row>
    <row r="908" spans="1:15" s="11" customFormat="1" ht="19.5" customHeight="1">
      <c r="A908" s="826">
        <v>900</v>
      </c>
      <c r="B908" s="473"/>
      <c r="C908" s="466">
        <v>153</v>
      </c>
      <c r="D908" s="525" t="s">
        <v>405</v>
      </c>
      <c r="E908" s="524" t="s">
        <v>27</v>
      </c>
      <c r="F908" s="476"/>
      <c r="G908" s="476"/>
      <c r="H908" s="477">
        <v>80</v>
      </c>
      <c r="I908" s="493"/>
      <c r="J908" s="494"/>
      <c r="K908" s="494"/>
      <c r="L908" s="494"/>
      <c r="M908" s="494"/>
      <c r="N908" s="495"/>
      <c r="O908" s="11">
        <f>SUM(J908:N908)-I908</f>
        <v>0</v>
      </c>
    </row>
    <row r="909" spans="1:15" s="3" customFormat="1" ht="15.75" customHeight="1">
      <c r="A909" s="826">
        <v>901</v>
      </c>
      <c r="B909" s="663"/>
      <c r="C909" s="466"/>
      <c r="D909" s="475" t="s">
        <v>1109</v>
      </c>
      <c r="E909" s="524"/>
      <c r="F909" s="716"/>
      <c r="G909" s="716"/>
      <c r="H909" s="717"/>
      <c r="I909" s="556">
        <f>SUM(J909:N909)</f>
        <v>420</v>
      </c>
      <c r="J909" s="715"/>
      <c r="K909" s="715"/>
      <c r="L909" s="715">
        <v>420</v>
      </c>
      <c r="M909" s="715"/>
      <c r="N909" s="815"/>
      <c r="O909" s="11"/>
    </row>
    <row r="910" spans="1:15" s="441" customFormat="1" ht="16.5" customHeight="1">
      <c r="A910" s="826">
        <v>902</v>
      </c>
      <c r="B910" s="481"/>
      <c r="C910" s="500"/>
      <c r="D910" s="483" t="s">
        <v>604</v>
      </c>
      <c r="E910" s="482"/>
      <c r="F910" s="484"/>
      <c r="G910" s="484"/>
      <c r="H910" s="485"/>
      <c r="I910" s="564">
        <f>SUM(J910:N910)</f>
        <v>0</v>
      </c>
      <c r="J910" s="491"/>
      <c r="K910" s="491"/>
      <c r="L910" s="491"/>
      <c r="M910" s="491"/>
      <c r="N910" s="492"/>
      <c r="O910" s="12"/>
    </row>
    <row r="911" spans="1:15" s="563" customFormat="1" ht="15.75" customHeight="1">
      <c r="A911" s="826">
        <v>903</v>
      </c>
      <c r="B911" s="557"/>
      <c r="C911" s="466"/>
      <c r="D911" s="488" t="s">
        <v>1192</v>
      </c>
      <c r="E911" s="558"/>
      <c r="F911" s="559"/>
      <c r="G911" s="559"/>
      <c r="H911" s="560"/>
      <c r="I911" s="478">
        <f>SUM(J911:N911)</f>
        <v>420</v>
      </c>
      <c r="J911" s="471">
        <f>SUM(J909:J910)</f>
        <v>0</v>
      </c>
      <c r="K911" s="471">
        <f>SUM(K909:K910)</f>
        <v>0</v>
      </c>
      <c r="L911" s="471">
        <f>SUM(L909:L910)</f>
        <v>420</v>
      </c>
      <c r="M911" s="471">
        <f>SUM(M909:M910)</f>
        <v>0</v>
      </c>
      <c r="N911" s="472">
        <f>SUM(N909:N910)</f>
        <v>0</v>
      </c>
      <c r="O911" s="456"/>
    </row>
    <row r="912" spans="1:15" s="11" customFormat="1" ht="19.5" customHeight="1">
      <c r="A912" s="826">
        <v>904</v>
      </c>
      <c r="B912" s="473"/>
      <c r="C912" s="466">
        <v>154</v>
      </c>
      <c r="D912" s="525" t="s">
        <v>406</v>
      </c>
      <c r="E912" s="524" t="s">
        <v>27</v>
      </c>
      <c r="F912" s="476"/>
      <c r="G912" s="476"/>
      <c r="H912" s="477"/>
      <c r="I912" s="493"/>
      <c r="J912" s="494"/>
      <c r="K912" s="494"/>
      <c r="L912" s="494"/>
      <c r="M912" s="494"/>
      <c r="N912" s="495"/>
      <c r="O912" s="11">
        <f>SUM(J914:N914)-I914</f>
        <v>0</v>
      </c>
    </row>
    <row r="913" spans="1:15" s="3" customFormat="1" ht="15.75" customHeight="1">
      <c r="A913" s="826">
        <v>905</v>
      </c>
      <c r="B913" s="663"/>
      <c r="C913" s="466"/>
      <c r="D913" s="475" t="s">
        <v>1109</v>
      </c>
      <c r="E913" s="524"/>
      <c r="F913" s="716"/>
      <c r="G913" s="716"/>
      <c r="H913" s="717"/>
      <c r="I913" s="556">
        <f>SUM(J913:N913)</f>
        <v>250</v>
      </c>
      <c r="J913" s="715"/>
      <c r="K913" s="715"/>
      <c r="L913" s="715">
        <v>250</v>
      </c>
      <c r="M913" s="715"/>
      <c r="N913" s="815"/>
      <c r="O913" s="11"/>
    </row>
    <row r="914" spans="1:15" s="441" customFormat="1" ht="16.5" customHeight="1">
      <c r="A914" s="826">
        <v>906</v>
      </c>
      <c r="B914" s="481"/>
      <c r="C914" s="500"/>
      <c r="D914" s="483" t="s">
        <v>604</v>
      </c>
      <c r="E914" s="482"/>
      <c r="F914" s="484"/>
      <c r="G914" s="484"/>
      <c r="H914" s="485"/>
      <c r="I914" s="564">
        <f>SUM(J914:N914)</f>
        <v>0</v>
      </c>
      <c r="J914" s="491"/>
      <c r="K914" s="491"/>
      <c r="L914" s="491"/>
      <c r="M914" s="491"/>
      <c r="N914" s="492"/>
      <c r="O914" s="12"/>
    </row>
    <row r="915" spans="1:15" s="563" customFormat="1" ht="15.75" customHeight="1">
      <c r="A915" s="826">
        <v>907</v>
      </c>
      <c r="B915" s="557"/>
      <c r="C915" s="466"/>
      <c r="D915" s="488" t="s">
        <v>1192</v>
      </c>
      <c r="E915" s="558"/>
      <c r="F915" s="559"/>
      <c r="G915" s="559"/>
      <c r="H915" s="560"/>
      <c r="I915" s="478">
        <f>SUM(J915:N915)</f>
        <v>250</v>
      </c>
      <c r="J915" s="471">
        <f>SUM(J913:J914)</f>
        <v>0</v>
      </c>
      <c r="K915" s="471">
        <f>SUM(K913:K914)</f>
        <v>0</v>
      </c>
      <c r="L915" s="471">
        <f>SUM(L913:L914)</f>
        <v>250</v>
      </c>
      <c r="M915" s="471">
        <f>SUM(M913:M914)</f>
        <v>0</v>
      </c>
      <c r="N915" s="472">
        <f>SUM(N913:N914)</f>
        <v>0</v>
      </c>
      <c r="O915" s="456"/>
    </row>
    <row r="916" spans="1:15" s="11" customFormat="1" ht="19.5" customHeight="1">
      <c r="A916" s="826">
        <v>908</v>
      </c>
      <c r="B916" s="473"/>
      <c r="C916" s="466">
        <v>155</v>
      </c>
      <c r="D916" s="525" t="s">
        <v>407</v>
      </c>
      <c r="E916" s="524" t="s">
        <v>27</v>
      </c>
      <c r="F916" s="476"/>
      <c r="G916" s="476"/>
      <c r="H916" s="477"/>
      <c r="I916" s="493"/>
      <c r="J916" s="494"/>
      <c r="K916" s="494"/>
      <c r="L916" s="494"/>
      <c r="M916" s="494"/>
      <c r="N916" s="495"/>
      <c r="O916" s="11">
        <f>SUM(J916:N916)-I916</f>
        <v>0</v>
      </c>
    </row>
    <row r="917" spans="1:15" s="3" customFormat="1" ht="15.75" customHeight="1">
      <c r="A917" s="826">
        <v>909</v>
      </c>
      <c r="B917" s="663"/>
      <c r="C917" s="466"/>
      <c r="D917" s="475" t="s">
        <v>1109</v>
      </c>
      <c r="E917" s="524"/>
      <c r="F917" s="716"/>
      <c r="G917" s="716"/>
      <c r="H917" s="717"/>
      <c r="I917" s="556">
        <f>SUM(J917:N917)</f>
        <v>250</v>
      </c>
      <c r="J917" s="715"/>
      <c r="K917" s="715"/>
      <c r="L917" s="715">
        <v>250</v>
      </c>
      <c r="M917" s="715"/>
      <c r="N917" s="815"/>
      <c r="O917" s="11"/>
    </row>
    <row r="918" spans="1:15" s="441" customFormat="1" ht="16.5" customHeight="1">
      <c r="A918" s="826">
        <v>910</v>
      </c>
      <c r="B918" s="481"/>
      <c r="C918" s="500"/>
      <c r="D918" s="483" t="s">
        <v>604</v>
      </c>
      <c r="E918" s="482"/>
      <c r="F918" s="484"/>
      <c r="G918" s="484"/>
      <c r="H918" s="485"/>
      <c r="I918" s="564">
        <f>SUM(J918:N918)</f>
        <v>0</v>
      </c>
      <c r="J918" s="491"/>
      <c r="K918" s="491"/>
      <c r="L918" s="491"/>
      <c r="M918" s="491"/>
      <c r="N918" s="492"/>
      <c r="O918" s="12"/>
    </row>
    <row r="919" spans="1:15" s="563" customFormat="1" ht="16.5">
      <c r="A919" s="826">
        <v>911</v>
      </c>
      <c r="B919" s="557"/>
      <c r="C919" s="466"/>
      <c r="D919" s="488" t="s">
        <v>1192</v>
      </c>
      <c r="E919" s="558"/>
      <c r="F919" s="559"/>
      <c r="G919" s="559"/>
      <c r="H919" s="560"/>
      <c r="I919" s="478">
        <f>SUM(J919:N919)</f>
        <v>250</v>
      </c>
      <c r="J919" s="471">
        <f>SUM(J917:J918)</f>
        <v>0</v>
      </c>
      <c r="K919" s="471">
        <f>SUM(K917:K918)</f>
        <v>0</v>
      </c>
      <c r="L919" s="471">
        <f>SUM(L917:L918)</f>
        <v>250</v>
      </c>
      <c r="M919" s="471">
        <f>SUM(M917:M918)</f>
        <v>0</v>
      </c>
      <c r="N919" s="472">
        <f>SUM(N917:N918)</f>
        <v>0</v>
      </c>
      <c r="O919" s="456"/>
    </row>
    <row r="920" spans="1:15" s="11" customFormat="1" ht="19.5" customHeight="1">
      <c r="A920" s="826">
        <v>912</v>
      </c>
      <c r="B920" s="473"/>
      <c r="C920" s="466">
        <v>156</v>
      </c>
      <c r="D920" s="525" t="s">
        <v>408</v>
      </c>
      <c r="E920" s="524" t="s">
        <v>27</v>
      </c>
      <c r="F920" s="476"/>
      <c r="G920" s="476"/>
      <c r="H920" s="477">
        <v>298</v>
      </c>
      <c r="I920" s="493"/>
      <c r="J920" s="494"/>
      <c r="K920" s="494"/>
      <c r="L920" s="494"/>
      <c r="M920" s="494"/>
      <c r="N920" s="495"/>
      <c r="O920" s="11">
        <f>SUM(J920:N920)-I920</f>
        <v>0</v>
      </c>
    </row>
    <row r="921" spans="1:15" s="3" customFormat="1" ht="16.5">
      <c r="A921" s="826">
        <v>913</v>
      </c>
      <c r="B921" s="663"/>
      <c r="C921" s="466"/>
      <c r="D921" s="475" t="s">
        <v>1109</v>
      </c>
      <c r="E921" s="524"/>
      <c r="F921" s="716"/>
      <c r="G921" s="716"/>
      <c r="H921" s="717"/>
      <c r="I921" s="556">
        <f>SUM(J921:N921)</f>
        <v>202</v>
      </c>
      <c r="J921" s="715"/>
      <c r="K921" s="715"/>
      <c r="L921" s="715">
        <v>202</v>
      </c>
      <c r="M921" s="715"/>
      <c r="N921" s="815"/>
      <c r="O921" s="11"/>
    </row>
    <row r="922" spans="1:15" s="441" customFormat="1" ht="17.25">
      <c r="A922" s="826">
        <v>914</v>
      </c>
      <c r="B922" s="481"/>
      <c r="C922" s="500"/>
      <c r="D922" s="483" t="s">
        <v>604</v>
      </c>
      <c r="E922" s="482"/>
      <c r="F922" s="484"/>
      <c r="G922" s="484"/>
      <c r="H922" s="485"/>
      <c r="I922" s="564">
        <f>SUM(J922:N922)</f>
        <v>0</v>
      </c>
      <c r="J922" s="491"/>
      <c r="K922" s="491"/>
      <c r="L922" s="491"/>
      <c r="M922" s="491"/>
      <c r="N922" s="492"/>
      <c r="O922" s="12"/>
    </row>
    <row r="923" spans="1:15" s="563" customFormat="1" ht="16.5">
      <c r="A923" s="826">
        <v>915</v>
      </c>
      <c r="B923" s="557"/>
      <c r="C923" s="466"/>
      <c r="D923" s="488" t="s">
        <v>1192</v>
      </c>
      <c r="E923" s="558"/>
      <c r="F923" s="559"/>
      <c r="G923" s="559"/>
      <c r="H923" s="560"/>
      <c r="I923" s="478">
        <f>SUM(J923:N923)</f>
        <v>202</v>
      </c>
      <c r="J923" s="471">
        <f>SUM(J921:J922)</f>
        <v>0</v>
      </c>
      <c r="K923" s="471">
        <f>SUM(K921:K922)</f>
        <v>0</v>
      </c>
      <c r="L923" s="471">
        <f>SUM(L921:L922)</f>
        <v>202</v>
      </c>
      <c r="M923" s="471">
        <f>SUM(M921:M922)</f>
        <v>0</v>
      </c>
      <c r="N923" s="472">
        <f>SUM(N921:N922)</f>
        <v>0</v>
      </c>
      <c r="O923" s="456"/>
    </row>
    <row r="924" spans="1:15" s="563" customFormat="1" ht="19.5" customHeight="1">
      <c r="A924" s="826">
        <v>916</v>
      </c>
      <c r="B924" s="557"/>
      <c r="C924" s="524">
        <v>157</v>
      </c>
      <c r="D924" s="525" t="s">
        <v>1038</v>
      </c>
      <c r="E924" s="524" t="s">
        <v>27</v>
      </c>
      <c r="F924" s="559"/>
      <c r="G924" s="559"/>
      <c r="H924" s="717"/>
      <c r="I924" s="478"/>
      <c r="J924" s="471"/>
      <c r="K924" s="471"/>
      <c r="L924" s="471"/>
      <c r="M924" s="471"/>
      <c r="N924" s="472"/>
      <c r="O924" s="456"/>
    </row>
    <row r="925" spans="1:15" s="563" customFormat="1" ht="16.5">
      <c r="A925" s="826">
        <v>917</v>
      </c>
      <c r="B925" s="557"/>
      <c r="C925" s="524"/>
      <c r="D925" s="475" t="s">
        <v>1109</v>
      </c>
      <c r="E925" s="558"/>
      <c r="F925" s="559"/>
      <c r="G925" s="559"/>
      <c r="H925" s="560"/>
      <c r="I925" s="556">
        <f>SUM(J925:N925)</f>
        <v>40</v>
      </c>
      <c r="J925" s="471"/>
      <c r="K925" s="471"/>
      <c r="L925" s="715">
        <v>40</v>
      </c>
      <c r="M925" s="471"/>
      <c r="N925" s="472"/>
      <c r="O925" s="456"/>
    </row>
    <row r="926" spans="1:15" s="563" customFormat="1" ht="16.5">
      <c r="A926" s="826">
        <v>918</v>
      </c>
      <c r="B926" s="557"/>
      <c r="C926" s="524"/>
      <c r="D926" s="483" t="s">
        <v>604</v>
      </c>
      <c r="E926" s="524"/>
      <c r="F926" s="559"/>
      <c r="G926" s="559"/>
      <c r="H926" s="560"/>
      <c r="I926" s="564">
        <f>SUM(J926:N926)</f>
        <v>0</v>
      </c>
      <c r="J926" s="471"/>
      <c r="K926" s="471"/>
      <c r="L926" s="491"/>
      <c r="M926" s="471"/>
      <c r="N926" s="472"/>
      <c r="O926" s="456"/>
    </row>
    <row r="927" spans="1:15" s="563" customFormat="1" ht="16.5">
      <c r="A927" s="826">
        <v>919</v>
      </c>
      <c r="B927" s="557"/>
      <c r="C927" s="524"/>
      <c r="D927" s="488" t="s">
        <v>1192</v>
      </c>
      <c r="E927" s="558"/>
      <c r="F927" s="559"/>
      <c r="G927" s="559"/>
      <c r="H927" s="560"/>
      <c r="I927" s="478">
        <f>SUM(J927:N927)</f>
        <v>40</v>
      </c>
      <c r="J927" s="471">
        <f>SUM(J925:J926)</f>
        <v>0</v>
      </c>
      <c r="K927" s="471">
        <f>SUM(K925:K926)</f>
        <v>0</v>
      </c>
      <c r="L927" s="471">
        <f>SUM(L925:L926)</f>
        <v>40</v>
      </c>
      <c r="M927" s="471">
        <f>SUM(M925:M926)</f>
        <v>0</v>
      </c>
      <c r="N927" s="472">
        <f>SUM(N925:N926)</f>
        <v>0</v>
      </c>
      <c r="O927" s="456"/>
    </row>
    <row r="928" spans="1:15" s="563" customFormat="1" ht="19.5" customHeight="1">
      <c r="A928" s="826">
        <v>920</v>
      </c>
      <c r="B928" s="557"/>
      <c r="C928" s="524">
        <v>158</v>
      </c>
      <c r="D928" s="475" t="s">
        <v>533</v>
      </c>
      <c r="E928" s="524" t="s">
        <v>27</v>
      </c>
      <c r="F928" s="559"/>
      <c r="G928" s="559"/>
      <c r="H928" s="717"/>
      <c r="I928" s="478"/>
      <c r="J928" s="471"/>
      <c r="K928" s="471"/>
      <c r="L928" s="471"/>
      <c r="M928" s="471"/>
      <c r="N928" s="472"/>
      <c r="O928" s="456"/>
    </row>
    <row r="929" spans="1:15" s="563" customFormat="1" ht="16.5">
      <c r="A929" s="826">
        <v>921</v>
      </c>
      <c r="B929" s="557"/>
      <c r="C929" s="524"/>
      <c r="D929" s="475" t="s">
        <v>1109</v>
      </c>
      <c r="E929" s="524"/>
      <c r="F929" s="559"/>
      <c r="G929" s="559"/>
      <c r="H929" s="717"/>
      <c r="I929" s="556">
        <f>SUM(J929:N929)</f>
        <v>100</v>
      </c>
      <c r="J929" s="471"/>
      <c r="K929" s="471"/>
      <c r="L929" s="715">
        <v>100</v>
      </c>
      <c r="M929" s="471"/>
      <c r="N929" s="472"/>
      <c r="O929" s="456"/>
    </row>
    <row r="930" spans="1:15" s="563" customFormat="1" ht="16.5">
      <c r="A930" s="826">
        <v>922</v>
      </c>
      <c r="B930" s="557"/>
      <c r="C930" s="524"/>
      <c r="D930" s="483" t="s">
        <v>604</v>
      </c>
      <c r="E930" s="524"/>
      <c r="F930" s="559"/>
      <c r="G930" s="559"/>
      <c r="H930" s="717"/>
      <c r="I930" s="564">
        <f>SUM(J930:N930)</f>
        <v>0</v>
      </c>
      <c r="J930" s="471"/>
      <c r="K930" s="471"/>
      <c r="L930" s="491"/>
      <c r="M930" s="471"/>
      <c r="N930" s="472"/>
      <c r="O930" s="456"/>
    </row>
    <row r="931" spans="1:15" s="563" customFormat="1" ht="16.5">
      <c r="A931" s="826">
        <v>923</v>
      </c>
      <c r="B931" s="557"/>
      <c r="C931" s="524"/>
      <c r="D931" s="488" t="s">
        <v>1192</v>
      </c>
      <c r="E931" s="524"/>
      <c r="F931" s="559"/>
      <c r="G931" s="559"/>
      <c r="H931" s="717"/>
      <c r="I931" s="478">
        <f>SUM(J931:N931)</f>
        <v>100</v>
      </c>
      <c r="J931" s="471">
        <f>SUM(J929:J930)</f>
        <v>0</v>
      </c>
      <c r="K931" s="471">
        <f>SUM(K929:K930)</f>
        <v>0</v>
      </c>
      <c r="L931" s="471">
        <f>SUM(L929:L930)</f>
        <v>100</v>
      </c>
      <c r="M931" s="471">
        <f>SUM(M929:M930)</f>
        <v>0</v>
      </c>
      <c r="N931" s="472">
        <f>SUM(N929:N930)</f>
        <v>0</v>
      </c>
      <c r="O931" s="456"/>
    </row>
    <row r="932" spans="1:15" s="563" customFormat="1" ht="19.5" customHeight="1">
      <c r="A932" s="826">
        <v>924</v>
      </c>
      <c r="B932" s="557"/>
      <c r="C932" s="524">
        <v>159</v>
      </c>
      <c r="D932" s="475" t="s">
        <v>535</v>
      </c>
      <c r="E932" s="524" t="s">
        <v>27</v>
      </c>
      <c r="F932" s="559"/>
      <c r="G932" s="559"/>
      <c r="H932" s="717"/>
      <c r="I932" s="478"/>
      <c r="J932" s="471"/>
      <c r="K932" s="471"/>
      <c r="L932" s="471"/>
      <c r="M932" s="471"/>
      <c r="N932" s="472"/>
      <c r="O932" s="456"/>
    </row>
    <row r="933" spans="1:15" s="563" customFormat="1" ht="16.5">
      <c r="A933" s="826">
        <v>925</v>
      </c>
      <c r="B933" s="557"/>
      <c r="C933" s="524"/>
      <c r="D933" s="475" t="s">
        <v>1109</v>
      </c>
      <c r="E933" s="524"/>
      <c r="F933" s="559"/>
      <c r="G933" s="559"/>
      <c r="H933" s="560"/>
      <c r="I933" s="556">
        <f>SUM(J933:N933)</f>
        <v>500</v>
      </c>
      <c r="J933" s="471"/>
      <c r="K933" s="471"/>
      <c r="L933" s="715">
        <v>500</v>
      </c>
      <c r="M933" s="471"/>
      <c r="N933" s="472"/>
      <c r="O933" s="456"/>
    </row>
    <row r="934" spans="1:15" s="563" customFormat="1" ht="16.5">
      <c r="A934" s="826">
        <v>926</v>
      </c>
      <c r="B934" s="557"/>
      <c r="C934" s="524"/>
      <c r="D934" s="483" t="s">
        <v>1062</v>
      </c>
      <c r="E934" s="558"/>
      <c r="F934" s="559"/>
      <c r="G934" s="559"/>
      <c r="H934" s="560"/>
      <c r="I934" s="564">
        <f>SUM(J934:N934)</f>
        <v>0</v>
      </c>
      <c r="J934" s="471"/>
      <c r="K934" s="471"/>
      <c r="L934" s="491"/>
      <c r="M934" s="471"/>
      <c r="N934" s="472"/>
      <c r="O934" s="456"/>
    </row>
    <row r="935" spans="1:15" s="563" customFormat="1" ht="16.5">
      <c r="A935" s="826">
        <v>927</v>
      </c>
      <c r="B935" s="557"/>
      <c r="C935" s="524"/>
      <c r="D935" s="488" t="s">
        <v>1192</v>
      </c>
      <c r="E935" s="558"/>
      <c r="F935" s="559"/>
      <c r="G935" s="559"/>
      <c r="H935" s="560"/>
      <c r="I935" s="478">
        <f>SUM(J935:N935)</f>
        <v>500</v>
      </c>
      <c r="J935" s="471">
        <f>SUM(J933:J934)</f>
        <v>0</v>
      </c>
      <c r="K935" s="471">
        <f>SUM(K933:K934)</f>
        <v>0</v>
      </c>
      <c r="L935" s="471">
        <f>SUM(L933:L934)</f>
        <v>500</v>
      </c>
      <c r="M935" s="471">
        <f>SUM(M933:M934)</f>
        <v>0</v>
      </c>
      <c r="N935" s="472">
        <f>SUM(N933:N934)</f>
        <v>0</v>
      </c>
      <c r="O935" s="456"/>
    </row>
    <row r="936" spans="1:15" s="563" customFormat="1" ht="18" customHeight="1">
      <c r="A936" s="826">
        <v>928</v>
      </c>
      <c r="B936" s="557"/>
      <c r="C936" s="524">
        <v>160</v>
      </c>
      <c r="D936" s="525" t="s">
        <v>61</v>
      </c>
      <c r="E936" s="524" t="s">
        <v>27</v>
      </c>
      <c r="F936" s="559"/>
      <c r="G936" s="559"/>
      <c r="H936" s="477">
        <v>240</v>
      </c>
      <c r="I936" s="478"/>
      <c r="J936" s="471"/>
      <c r="K936" s="471"/>
      <c r="L936" s="471"/>
      <c r="M936" s="471"/>
      <c r="N936" s="472"/>
      <c r="O936" s="456"/>
    </row>
    <row r="937" spans="1:15" s="563" customFormat="1" ht="18" customHeight="1">
      <c r="A937" s="826">
        <v>929</v>
      </c>
      <c r="B937" s="557"/>
      <c r="C937" s="524"/>
      <c r="D937" s="475" t="s">
        <v>1109</v>
      </c>
      <c r="E937" s="524"/>
      <c r="F937" s="559"/>
      <c r="G937" s="559"/>
      <c r="H937" s="819"/>
      <c r="I937" s="478">
        <f>SUM(J937:N937)</f>
        <v>80</v>
      </c>
      <c r="J937" s="471"/>
      <c r="K937" s="471"/>
      <c r="L937" s="471">
        <v>80</v>
      </c>
      <c r="M937" s="471"/>
      <c r="N937" s="472"/>
      <c r="O937" s="456"/>
    </row>
    <row r="938" spans="1:15" s="563" customFormat="1" ht="16.5">
      <c r="A938" s="826">
        <v>930</v>
      </c>
      <c r="B938" s="557"/>
      <c r="C938" s="524"/>
      <c r="D938" s="483" t="s">
        <v>604</v>
      </c>
      <c r="E938" s="558"/>
      <c r="F938" s="559"/>
      <c r="G938" s="559"/>
      <c r="H938" s="560"/>
      <c r="I938" s="564">
        <f>SUM(J938:N938)</f>
        <v>0</v>
      </c>
      <c r="J938" s="491"/>
      <c r="K938" s="491"/>
      <c r="L938" s="491"/>
      <c r="M938" s="491"/>
      <c r="N938" s="492"/>
      <c r="O938" s="456"/>
    </row>
    <row r="939" spans="1:15" s="563" customFormat="1" ht="16.5">
      <c r="A939" s="826">
        <v>931</v>
      </c>
      <c r="B939" s="557"/>
      <c r="C939" s="524"/>
      <c r="D939" s="488" t="s">
        <v>1192</v>
      </c>
      <c r="E939" s="558"/>
      <c r="F939" s="559"/>
      <c r="G939" s="559"/>
      <c r="H939" s="560"/>
      <c r="I939" s="478">
        <f>SUM(J939:N939)</f>
        <v>80</v>
      </c>
      <c r="J939" s="471">
        <f>SUM(J938)</f>
        <v>0</v>
      </c>
      <c r="K939" s="471">
        <f>SUM(K938)</f>
        <v>0</v>
      </c>
      <c r="L939" s="471">
        <f>SUM(L937:L938)</f>
        <v>80</v>
      </c>
      <c r="M939" s="471">
        <f>SUM(M938)</f>
        <v>0</v>
      </c>
      <c r="N939" s="472">
        <f>SUM(N938)</f>
        <v>0</v>
      </c>
      <c r="O939" s="456"/>
    </row>
    <row r="940" spans="1:15" s="3" customFormat="1" ht="25.5" customHeight="1">
      <c r="A940" s="826">
        <v>932</v>
      </c>
      <c r="B940" s="663"/>
      <c r="C940" s="524"/>
      <c r="D940" s="523" t="s">
        <v>409</v>
      </c>
      <c r="E940" s="466"/>
      <c r="F940" s="716"/>
      <c r="G940" s="716"/>
      <c r="H940" s="717"/>
      <c r="I940" s="478"/>
      <c r="J940" s="715"/>
      <c r="K940" s="715"/>
      <c r="L940" s="715"/>
      <c r="M940" s="715"/>
      <c r="N940" s="815"/>
      <c r="O940" s="11"/>
    </row>
    <row r="941" spans="1:15" s="563" customFormat="1" ht="21" customHeight="1">
      <c r="A941" s="826">
        <v>933</v>
      </c>
      <c r="B941" s="557"/>
      <c r="C941" s="466">
        <v>161</v>
      </c>
      <c r="D941" s="525" t="s">
        <v>1040</v>
      </c>
      <c r="E941" s="524" t="s">
        <v>27</v>
      </c>
      <c r="F941" s="559"/>
      <c r="G941" s="559"/>
      <c r="H941" s="717"/>
      <c r="I941" s="478"/>
      <c r="J941" s="471"/>
      <c r="K941" s="471"/>
      <c r="L941" s="471"/>
      <c r="M941" s="471"/>
      <c r="N941" s="472"/>
      <c r="O941" s="456"/>
    </row>
    <row r="942" spans="1:15" s="563" customFormat="1" ht="18" customHeight="1">
      <c r="A942" s="826">
        <v>934</v>
      </c>
      <c r="B942" s="557"/>
      <c r="C942" s="466"/>
      <c r="D942" s="475" t="s">
        <v>1109</v>
      </c>
      <c r="E942" s="524"/>
      <c r="F942" s="559"/>
      <c r="G942" s="559"/>
      <c r="H942" s="717"/>
      <c r="I942" s="556">
        <f>SUM(J942:N942)</f>
        <v>40</v>
      </c>
      <c r="J942" s="471"/>
      <c r="K942" s="471"/>
      <c r="L942" s="715">
        <v>40</v>
      </c>
      <c r="M942" s="471"/>
      <c r="N942" s="472"/>
      <c r="O942" s="456"/>
    </row>
    <row r="943" spans="1:15" s="563" customFormat="1" ht="16.5">
      <c r="A943" s="826">
        <v>935</v>
      </c>
      <c r="B943" s="557"/>
      <c r="C943" s="466"/>
      <c r="D943" s="483" t="s">
        <v>604</v>
      </c>
      <c r="E943" s="558"/>
      <c r="F943" s="559"/>
      <c r="G943" s="559"/>
      <c r="H943" s="560"/>
      <c r="I943" s="564">
        <f>SUM(J943:N943)</f>
        <v>0</v>
      </c>
      <c r="J943" s="471"/>
      <c r="K943" s="471"/>
      <c r="L943" s="471"/>
      <c r="M943" s="471"/>
      <c r="N943" s="472"/>
      <c r="O943" s="456"/>
    </row>
    <row r="944" spans="1:15" s="563" customFormat="1" ht="16.5">
      <c r="A944" s="826">
        <v>936</v>
      </c>
      <c r="B944" s="557"/>
      <c r="C944" s="466"/>
      <c r="D944" s="488" t="s">
        <v>1192</v>
      </c>
      <c r="E944" s="558"/>
      <c r="F944" s="559"/>
      <c r="G944" s="559"/>
      <c r="H944" s="560"/>
      <c r="I944" s="478">
        <f>SUM(J944:N944)</f>
        <v>40</v>
      </c>
      <c r="J944" s="471">
        <f>SUM(J942:J943)</f>
        <v>0</v>
      </c>
      <c r="K944" s="471">
        <f>SUM(K942:K943)</f>
        <v>0</v>
      </c>
      <c r="L944" s="471">
        <f>SUM(L942:L943)</f>
        <v>40</v>
      </c>
      <c r="M944" s="471">
        <f>SUM(M942:M943)</f>
        <v>0</v>
      </c>
      <c r="N944" s="472">
        <f>SUM(N942:N943)</f>
        <v>0</v>
      </c>
      <c r="O944" s="456"/>
    </row>
    <row r="945" spans="1:15" s="563" customFormat="1" ht="21" customHeight="1">
      <c r="A945" s="826">
        <v>937</v>
      </c>
      <c r="B945" s="557"/>
      <c r="C945" s="466">
        <v>162</v>
      </c>
      <c r="D945" s="525" t="s">
        <v>1044</v>
      </c>
      <c r="E945" s="524" t="s">
        <v>27</v>
      </c>
      <c r="F945" s="559"/>
      <c r="G945" s="559"/>
      <c r="H945" s="717"/>
      <c r="I945" s="478"/>
      <c r="J945" s="471"/>
      <c r="K945" s="471"/>
      <c r="L945" s="471"/>
      <c r="M945" s="471"/>
      <c r="N945" s="472"/>
      <c r="O945" s="456"/>
    </row>
    <row r="946" spans="1:15" s="563" customFormat="1" ht="18" customHeight="1">
      <c r="A946" s="826">
        <v>938</v>
      </c>
      <c r="B946" s="557"/>
      <c r="C946" s="466"/>
      <c r="D946" s="475" t="s">
        <v>1109</v>
      </c>
      <c r="E946" s="524"/>
      <c r="F946" s="559"/>
      <c r="G946" s="559"/>
      <c r="H946" s="717"/>
      <c r="I946" s="556">
        <f>SUM(J946:N946)</f>
        <v>5</v>
      </c>
      <c r="J946" s="471"/>
      <c r="K946" s="471"/>
      <c r="L946" s="715">
        <v>5</v>
      </c>
      <c r="M946" s="471"/>
      <c r="N946" s="472"/>
      <c r="O946" s="456"/>
    </row>
    <row r="947" spans="1:15" s="563" customFormat="1" ht="16.5">
      <c r="A947" s="826">
        <v>939</v>
      </c>
      <c r="B947" s="557"/>
      <c r="C947" s="466"/>
      <c r="D947" s="483" t="s">
        <v>604</v>
      </c>
      <c r="E947" s="558"/>
      <c r="F947" s="559"/>
      <c r="G947" s="559"/>
      <c r="H947" s="560"/>
      <c r="I947" s="564">
        <f>SUM(J947:N947)</f>
        <v>0</v>
      </c>
      <c r="J947" s="471"/>
      <c r="K947" s="471"/>
      <c r="L947" s="471"/>
      <c r="M947" s="471"/>
      <c r="N947" s="472"/>
      <c r="O947" s="456"/>
    </row>
    <row r="948" spans="1:15" s="563" customFormat="1" ht="16.5">
      <c r="A948" s="826">
        <v>940</v>
      </c>
      <c r="B948" s="557"/>
      <c r="C948" s="466"/>
      <c r="D948" s="488" t="s">
        <v>1192</v>
      </c>
      <c r="E948" s="558"/>
      <c r="F948" s="559"/>
      <c r="G948" s="559"/>
      <c r="H948" s="560"/>
      <c r="I948" s="478">
        <f>SUM(J948:N948)</f>
        <v>5</v>
      </c>
      <c r="J948" s="471">
        <f>SUM(J946:J947)</f>
        <v>0</v>
      </c>
      <c r="K948" s="471">
        <f>SUM(K946:K947)</f>
        <v>0</v>
      </c>
      <c r="L948" s="471">
        <f>SUM(L946:L947)</f>
        <v>5</v>
      </c>
      <c r="M948" s="471">
        <f>SUM(M946:M947)</f>
        <v>0</v>
      </c>
      <c r="N948" s="472">
        <f>SUM(N946:N947)</f>
        <v>0</v>
      </c>
      <c r="O948" s="456"/>
    </row>
    <row r="949" spans="1:15" s="563" customFormat="1" ht="31.5" customHeight="1">
      <c r="A949" s="826">
        <v>941</v>
      </c>
      <c r="B949" s="557"/>
      <c r="C949" s="466">
        <v>163</v>
      </c>
      <c r="D949" s="525" t="s">
        <v>1041</v>
      </c>
      <c r="E949" s="524" t="s">
        <v>27</v>
      </c>
      <c r="F949" s="559"/>
      <c r="G949" s="559"/>
      <c r="H949" s="717"/>
      <c r="I949" s="478"/>
      <c r="J949" s="471"/>
      <c r="K949" s="471"/>
      <c r="L949" s="471"/>
      <c r="M949" s="471"/>
      <c r="N949" s="472"/>
      <c r="O949" s="456"/>
    </row>
    <row r="950" spans="1:15" s="563" customFormat="1" ht="16.5" customHeight="1">
      <c r="A950" s="826">
        <v>942</v>
      </c>
      <c r="B950" s="557"/>
      <c r="C950" s="466"/>
      <c r="D950" s="1341" t="s">
        <v>1109</v>
      </c>
      <c r="E950" s="524"/>
      <c r="F950" s="559"/>
      <c r="G950" s="559"/>
      <c r="H950" s="717"/>
      <c r="I950" s="556">
        <f>SUM(J950:N950)</f>
        <v>40</v>
      </c>
      <c r="J950" s="471"/>
      <c r="K950" s="471"/>
      <c r="L950" s="715">
        <v>40</v>
      </c>
      <c r="M950" s="471"/>
      <c r="N950" s="472"/>
      <c r="O950" s="456"/>
    </row>
    <row r="951" spans="1:15" s="563" customFormat="1" ht="16.5">
      <c r="A951" s="826">
        <v>943</v>
      </c>
      <c r="B951" s="557"/>
      <c r="C951" s="466"/>
      <c r="D951" s="483" t="s">
        <v>1062</v>
      </c>
      <c r="E951" s="558"/>
      <c r="F951" s="559"/>
      <c r="G951" s="559"/>
      <c r="H951" s="717"/>
      <c r="I951" s="564">
        <f>SUM(J951:N951)</f>
        <v>0</v>
      </c>
      <c r="J951" s="471"/>
      <c r="K951" s="471"/>
      <c r="L951" s="491"/>
      <c r="M951" s="471"/>
      <c r="N951" s="472"/>
      <c r="O951" s="456"/>
    </row>
    <row r="952" spans="1:15" s="563" customFormat="1" ht="16.5">
      <c r="A952" s="826">
        <v>944</v>
      </c>
      <c r="B952" s="557"/>
      <c r="C952" s="466"/>
      <c r="D952" s="488" t="s">
        <v>1192</v>
      </c>
      <c r="E952" s="558"/>
      <c r="F952" s="559"/>
      <c r="G952" s="559"/>
      <c r="H952" s="717"/>
      <c r="I952" s="478">
        <f>SUM(J952:N952)</f>
        <v>40</v>
      </c>
      <c r="J952" s="471">
        <f>SUM(J950:J951)</f>
        <v>0</v>
      </c>
      <c r="K952" s="471">
        <f>SUM(K950:K951)</f>
        <v>0</v>
      </c>
      <c r="L952" s="471">
        <f>SUM(L950:L951)</f>
        <v>40</v>
      </c>
      <c r="M952" s="471">
        <f>SUM(M950:M951)</f>
        <v>0</v>
      </c>
      <c r="N952" s="472">
        <f>SUM(N950:N951)</f>
        <v>0</v>
      </c>
      <c r="O952" s="456"/>
    </row>
    <row r="953" spans="1:15" s="563" customFormat="1" ht="21" customHeight="1">
      <c r="A953" s="826">
        <v>945</v>
      </c>
      <c r="B953" s="557"/>
      <c r="C953" s="466">
        <v>164</v>
      </c>
      <c r="D953" s="525" t="s">
        <v>1042</v>
      </c>
      <c r="E953" s="524" t="s">
        <v>27</v>
      </c>
      <c r="F953" s="559"/>
      <c r="G953" s="559"/>
      <c r="H953" s="717"/>
      <c r="I953" s="478"/>
      <c r="J953" s="471"/>
      <c r="K953" s="471"/>
      <c r="L953" s="471"/>
      <c r="M953" s="471"/>
      <c r="N953" s="472"/>
      <c r="O953" s="456"/>
    </row>
    <row r="954" spans="1:15" s="563" customFormat="1" ht="18.75" customHeight="1">
      <c r="A954" s="826">
        <v>946</v>
      </c>
      <c r="B954" s="557"/>
      <c r="C954" s="466"/>
      <c r="D954" s="1341" t="s">
        <v>1109</v>
      </c>
      <c r="E954" s="558"/>
      <c r="F954" s="559"/>
      <c r="G954" s="559"/>
      <c r="H954" s="717"/>
      <c r="I954" s="556">
        <f>SUM(J954:N954)</f>
        <v>40</v>
      </c>
      <c r="J954" s="471"/>
      <c r="K954" s="471"/>
      <c r="L954" s="715">
        <v>40</v>
      </c>
      <c r="M954" s="471"/>
      <c r="N954" s="472"/>
      <c r="O954" s="456"/>
    </row>
    <row r="955" spans="1:15" s="563" customFormat="1" ht="16.5">
      <c r="A955" s="826">
        <v>947</v>
      </c>
      <c r="B955" s="557"/>
      <c r="C955" s="466"/>
      <c r="D955" s="483" t="s">
        <v>1062</v>
      </c>
      <c r="E955" s="524"/>
      <c r="F955" s="559"/>
      <c r="G955" s="559"/>
      <c r="H955" s="717"/>
      <c r="I955" s="564">
        <f>SUM(J955:N955)</f>
        <v>0</v>
      </c>
      <c r="J955" s="471"/>
      <c r="K955" s="471"/>
      <c r="L955" s="491"/>
      <c r="M955" s="471"/>
      <c r="N955" s="472"/>
      <c r="O955" s="456"/>
    </row>
    <row r="956" spans="1:15" s="563" customFormat="1" ht="16.5">
      <c r="A956" s="826">
        <v>948</v>
      </c>
      <c r="B956" s="557"/>
      <c r="C956" s="466"/>
      <c r="D956" s="488" t="s">
        <v>1192</v>
      </c>
      <c r="E956" s="558"/>
      <c r="F956" s="559"/>
      <c r="G956" s="559"/>
      <c r="H956" s="560"/>
      <c r="I956" s="478">
        <f>SUM(J956:N956)</f>
        <v>40</v>
      </c>
      <c r="J956" s="471">
        <f>SUM(J954:J955)</f>
        <v>0</v>
      </c>
      <c r="K956" s="471">
        <f>SUM(K954:K955)</f>
        <v>0</v>
      </c>
      <c r="L956" s="471">
        <f>SUM(L954:L955)</f>
        <v>40</v>
      </c>
      <c r="M956" s="471">
        <f>SUM(M954:M955)</f>
        <v>0</v>
      </c>
      <c r="N956" s="472">
        <f>SUM(N954:N955)</f>
        <v>0</v>
      </c>
      <c r="O956" s="456"/>
    </row>
    <row r="957" spans="1:15" s="11" customFormat="1" ht="21" customHeight="1">
      <c r="A957" s="826">
        <v>949</v>
      </c>
      <c r="B957" s="473"/>
      <c r="C957" s="466">
        <v>165</v>
      </c>
      <c r="D957" s="525" t="s">
        <v>435</v>
      </c>
      <c r="E957" s="524" t="s">
        <v>27</v>
      </c>
      <c r="F957" s="476"/>
      <c r="G957" s="476"/>
      <c r="H957" s="477"/>
      <c r="I957" s="493"/>
      <c r="J957" s="494"/>
      <c r="K957" s="494"/>
      <c r="L957" s="494"/>
      <c r="M957" s="494"/>
      <c r="N957" s="495"/>
      <c r="O957" s="11">
        <f>SUM(J957:N957)-I957</f>
        <v>0</v>
      </c>
    </row>
    <row r="958" spans="1:15" s="3" customFormat="1" ht="16.5">
      <c r="A958" s="826">
        <v>950</v>
      </c>
      <c r="B958" s="663"/>
      <c r="C958" s="466"/>
      <c r="D958" s="475" t="s">
        <v>1109</v>
      </c>
      <c r="E958" s="524"/>
      <c r="F958" s="716"/>
      <c r="G958" s="716"/>
      <c r="H958" s="717"/>
      <c r="I958" s="556">
        <f>SUM(J958:N958)</f>
        <v>160</v>
      </c>
      <c r="J958" s="715"/>
      <c r="K958" s="715"/>
      <c r="L958" s="715">
        <v>160</v>
      </c>
      <c r="M958" s="715"/>
      <c r="N958" s="815"/>
      <c r="O958" s="11"/>
    </row>
    <row r="959" spans="1:15" s="441" customFormat="1" ht="17.25">
      <c r="A959" s="826">
        <v>951</v>
      </c>
      <c r="B959" s="481"/>
      <c r="C959" s="500"/>
      <c r="D959" s="483" t="s">
        <v>604</v>
      </c>
      <c r="E959" s="482"/>
      <c r="F959" s="484"/>
      <c r="G959" s="484"/>
      <c r="H959" s="485"/>
      <c r="I959" s="564">
        <f>SUM(J959:N959)</f>
        <v>0</v>
      </c>
      <c r="J959" s="491"/>
      <c r="K959" s="491"/>
      <c r="L959" s="491"/>
      <c r="M959" s="491"/>
      <c r="N959" s="492"/>
      <c r="O959" s="12"/>
    </row>
    <row r="960" spans="1:15" s="563" customFormat="1" ht="16.5">
      <c r="A960" s="826">
        <v>952</v>
      </c>
      <c r="B960" s="557"/>
      <c r="C960" s="466"/>
      <c r="D960" s="488" t="s">
        <v>1192</v>
      </c>
      <c r="E960" s="558"/>
      <c r="F960" s="559"/>
      <c r="G960" s="559"/>
      <c r="H960" s="560"/>
      <c r="I960" s="478">
        <f>SUM(J960:N960)</f>
        <v>160</v>
      </c>
      <c r="J960" s="471">
        <f>SUM(J958:J959)</f>
        <v>0</v>
      </c>
      <c r="K960" s="471">
        <f>SUM(K958:K959)</f>
        <v>0</v>
      </c>
      <c r="L960" s="471">
        <f>SUM(L958:L959)</f>
        <v>160</v>
      </c>
      <c r="M960" s="471">
        <f>SUM(M958:M959)</f>
        <v>0</v>
      </c>
      <c r="N960" s="472">
        <f>SUM(N958:N959)</f>
        <v>0</v>
      </c>
      <c r="O960" s="456"/>
    </row>
    <row r="961" spans="1:14" s="11" customFormat="1" ht="21" customHeight="1">
      <c r="A961" s="826">
        <v>953</v>
      </c>
      <c r="B961" s="473"/>
      <c r="C961" s="466">
        <v>166</v>
      </c>
      <c r="D961" s="525" t="s">
        <v>440</v>
      </c>
      <c r="E961" s="524" t="s">
        <v>27</v>
      </c>
      <c r="F961" s="476"/>
      <c r="G961" s="476"/>
      <c r="H961" s="477"/>
      <c r="I961" s="493"/>
      <c r="J961" s="494"/>
      <c r="K961" s="494"/>
      <c r="L961" s="494"/>
      <c r="M961" s="494"/>
      <c r="N961" s="495"/>
    </row>
    <row r="962" spans="1:15" s="3" customFormat="1" ht="16.5">
      <c r="A962" s="826">
        <v>954</v>
      </c>
      <c r="B962" s="663"/>
      <c r="C962" s="466"/>
      <c r="D962" s="475" t="s">
        <v>1109</v>
      </c>
      <c r="E962" s="524"/>
      <c r="F962" s="716"/>
      <c r="G962" s="716"/>
      <c r="H962" s="717"/>
      <c r="I962" s="556">
        <f>SUM(J962:N962)</f>
        <v>0</v>
      </c>
      <c r="J962" s="715"/>
      <c r="K962" s="715"/>
      <c r="L962" s="715">
        <v>0</v>
      </c>
      <c r="M962" s="715"/>
      <c r="N962" s="815"/>
      <c r="O962" s="11"/>
    </row>
    <row r="963" spans="1:15" s="441" customFormat="1" ht="17.25">
      <c r="A963" s="826">
        <v>955</v>
      </c>
      <c r="B963" s="481"/>
      <c r="C963" s="500"/>
      <c r="D963" s="483" t="s">
        <v>604</v>
      </c>
      <c r="E963" s="482"/>
      <c r="F963" s="484"/>
      <c r="G963" s="484"/>
      <c r="H963" s="485"/>
      <c r="I963" s="564">
        <f>SUM(J963:N963)</f>
        <v>0</v>
      </c>
      <c r="J963" s="491"/>
      <c r="K963" s="491"/>
      <c r="L963" s="491"/>
      <c r="M963" s="491"/>
      <c r="N963" s="492"/>
      <c r="O963" s="12">
        <f>SUM(J963:N963)-I963</f>
        <v>0</v>
      </c>
    </row>
    <row r="964" spans="1:15" s="563" customFormat="1" ht="16.5">
      <c r="A964" s="826">
        <v>956</v>
      </c>
      <c r="B964" s="557"/>
      <c r="C964" s="466"/>
      <c r="D964" s="488" t="s">
        <v>1192</v>
      </c>
      <c r="E964" s="558"/>
      <c r="F964" s="559"/>
      <c r="G964" s="559"/>
      <c r="H964" s="560"/>
      <c r="I964" s="478">
        <f>SUM(J964:N964)</f>
        <v>0</v>
      </c>
      <c r="J964" s="471">
        <f>SUM(J962:J963)</f>
        <v>0</v>
      </c>
      <c r="K964" s="471">
        <f>SUM(K962:K963)</f>
        <v>0</v>
      </c>
      <c r="L964" s="471">
        <f>SUM(L962:L963)</f>
        <v>0</v>
      </c>
      <c r="M964" s="471">
        <f>SUM(M962:M963)</f>
        <v>0</v>
      </c>
      <c r="N964" s="472">
        <f>SUM(N962:N963)</f>
        <v>0</v>
      </c>
      <c r="O964" s="456"/>
    </row>
    <row r="965" spans="1:15" s="11" customFormat="1" ht="21" customHeight="1">
      <c r="A965" s="826">
        <v>957</v>
      </c>
      <c r="B965" s="473"/>
      <c r="C965" s="466">
        <v>167</v>
      </c>
      <c r="D965" s="525" t="s">
        <v>441</v>
      </c>
      <c r="E965" s="524" t="s">
        <v>27</v>
      </c>
      <c r="F965" s="476"/>
      <c r="G965" s="476"/>
      <c r="H965" s="477">
        <v>8</v>
      </c>
      <c r="I965" s="493"/>
      <c r="J965" s="494"/>
      <c r="K965" s="494"/>
      <c r="L965" s="494"/>
      <c r="M965" s="494"/>
      <c r="N965" s="495"/>
      <c r="O965" s="11">
        <f>SUM(J965:N965)-I965</f>
        <v>0</v>
      </c>
    </row>
    <row r="966" spans="1:15" s="3" customFormat="1" ht="16.5">
      <c r="A966" s="826">
        <v>958</v>
      </c>
      <c r="B966" s="663"/>
      <c r="C966" s="466"/>
      <c r="D966" s="475" t="s">
        <v>1109</v>
      </c>
      <c r="E966" s="524"/>
      <c r="F966" s="716"/>
      <c r="G966" s="716"/>
      <c r="H966" s="717"/>
      <c r="I966" s="556">
        <f>SUM(J966:N966)</f>
        <v>0</v>
      </c>
      <c r="J966" s="715"/>
      <c r="K966" s="715"/>
      <c r="L966" s="715">
        <v>0</v>
      </c>
      <c r="M966" s="715"/>
      <c r="N966" s="815"/>
      <c r="O966" s="11"/>
    </row>
    <row r="967" spans="1:15" s="441" customFormat="1" ht="17.25">
      <c r="A967" s="826">
        <v>959</v>
      </c>
      <c r="B967" s="481"/>
      <c r="C967" s="500"/>
      <c r="D967" s="483" t="s">
        <v>604</v>
      </c>
      <c r="E967" s="482"/>
      <c r="F967" s="484"/>
      <c r="G967" s="484"/>
      <c r="H967" s="485"/>
      <c r="I967" s="564">
        <f>SUM(J967:N967)</f>
        <v>0</v>
      </c>
      <c r="J967" s="491"/>
      <c r="K967" s="491"/>
      <c r="L967" s="491"/>
      <c r="M967" s="491"/>
      <c r="N967" s="492"/>
      <c r="O967" s="12"/>
    </row>
    <row r="968" spans="1:15" s="563" customFormat="1" ht="16.5">
      <c r="A968" s="826">
        <v>960</v>
      </c>
      <c r="B968" s="557"/>
      <c r="C968" s="466"/>
      <c r="D968" s="488" t="s">
        <v>1192</v>
      </c>
      <c r="E968" s="558"/>
      <c r="F968" s="559"/>
      <c r="G968" s="559"/>
      <c r="H968" s="560"/>
      <c r="I968" s="478">
        <f>SUM(J968:N968)</f>
        <v>0</v>
      </c>
      <c r="J968" s="471">
        <f>SUM(J966:J967)</f>
        <v>0</v>
      </c>
      <c r="K968" s="471">
        <f>SUM(K966:K967)</f>
        <v>0</v>
      </c>
      <c r="L968" s="471">
        <f>SUM(L966:L967)</f>
        <v>0</v>
      </c>
      <c r="M968" s="471">
        <f>SUM(M966:M967)</f>
        <v>0</v>
      </c>
      <c r="N968" s="472">
        <f>SUM(N966:N967)</f>
        <v>0</v>
      </c>
      <c r="O968" s="456"/>
    </row>
    <row r="969" spans="1:15" s="11" customFormat="1" ht="21" customHeight="1">
      <c r="A969" s="826">
        <v>961</v>
      </c>
      <c r="B969" s="473"/>
      <c r="C969" s="466">
        <v>168</v>
      </c>
      <c r="D969" s="525" t="s">
        <v>442</v>
      </c>
      <c r="E969" s="524" t="s">
        <v>27</v>
      </c>
      <c r="F969" s="476"/>
      <c r="G969" s="476"/>
      <c r="H969" s="477">
        <v>80</v>
      </c>
      <c r="I969" s="493"/>
      <c r="J969" s="494"/>
      <c r="K969" s="494"/>
      <c r="L969" s="494"/>
      <c r="M969" s="494"/>
      <c r="N969" s="495"/>
      <c r="O969" s="11">
        <f>SUM(J969:N969)-I969</f>
        <v>0</v>
      </c>
    </row>
    <row r="970" spans="1:15" s="3" customFormat="1" ht="16.5">
      <c r="A970" s="826">
        <v>962</v>
      </c>
      <c r="B970" s="663"/>
      <c r="C970" s="466"/>
      <c r="D970" s="475" t="s">
        <v>1109</v>
      </c>
      <c r="E970" s="524"/>
      <c r="F970" s="716"/>
      <c r="G970" s="716"/>
      <c r="H970" s="717"/>
      <c r="I970" s="556">
        <f>SUM(J970:N970)</f>
        <v>0</v>
      </c>
      <c r="J970" s="715"/>
      <c r="K970" s="715"/>
      <c r="L970" s="715">
        <v>0</v>
      </c>
      <c r="M970" s="715"/>
      <c r="N970" s="815"/>
      <c r="O970" s="11"/>
    </row>
    <row r="971" spans="1:15" s="441" customFormat="1" ht="17.25">
      <c r="A971" s="826">
        <v>963</v>
      </c>
      <c r="B971" s="481"/>
      <c r="C971" s="500"/>
      <c r="D971" s="483" t="s">
        <v>604</v>
      </c>
      <c r="E971" s="482"/>
      <c r="F971" s="484"/>
      <c r="G971" s="484"/>
      <c r="H971" s="485"/>
      <c r="I971" s="564">
        <f>SUM(J971:N971)</f>
        <v>0</v>
      </c>
      <c r="J971" s="491"/>
      <c r="K971" s="491"/>
      <c r="L971" s="491"/>
      <c r="M971" s="491"/>
      <c r="N971" s="492"/>
      <c r="O971" s="12"/>
    </row>
    <row r="972" spans="1:15" s="563" customFormat="1" ht="16.5">
      <c r="A972" s="826">
        <v>964</v>
      </c>
      <c r="B972" s="557"/>
      <c r="C972" s="466"/>
      <c r="D972" s="488" t="s">
        <v>1192</v>
      </c>
      <c r="E972" s="558"/>
      <c r="F972" s="559"/>
      <c r="G972" s="559"/>
      <c r="H972" s="560"/>
      <c r="I972" s="478">
        <f>SUM(J972:N972)</f>
        <v>0</v>
      </c>
      <c r="J972" s="471">
        <f>SUM(J970:J971)</f>
        <v>0</v>
      </c>
      <c r="K972" s="471">
        <f>SUM(K970:K971)</f>
        <v>0</v>
      </c>
      <c r="L972" s="471">
        <f>SUM(L970:L971)</f>
        <v>0</v>
      </c>
      <c r="M972" s="471">
        <f>SUM(M970:M971)</f>
        <v>0</v>
      </c>
      <c r="N972" s="472">
        <f>SUM(N970:N971)</f>
        <v>0</v>
      </c>
      <c r="O972" s="456"/>
    </row>
    <row r="973" spans="1:15" s="11" customFormat="1" ht="21" customHeight="1">
      <c r="A973" s="826">
        <v>965</v>
      </c>
      <c r="B973" s="473"/>
      <c r="C973" s="466">
        <v>169</v>
      </c>
      <c r="D973" s="525" t="s">
        <v>483</v>
      </c>
      <c r="E973" s="516" t="s">
        <v>27</v>
      </c>
      <c r="F973" s="476"/>
      <c r="G973" s="476"/>
      <c r="H973" s="477"/>
      <c r="I973" s="493"/>
      <c r="J973" s="494"/>
      <c r="K973" s="494"/>
      <c r="L973" s="494"/>
      <c r="M973" s="494"/>
      <c r="N973" s="495"/>
      <c r="O973" s="11">
        <f>SUM(J973:N973)-I973</f>
        <v>0</v>
      </c>
    </row>
    <row r="974" spans="1:15" s="3" customFormat="1" ht="16.5">
      <c r="A974" s="826">
        <v>966</v>
      </c>
      <c r="B974" s="663"/>
      <c r="C974" s="466"/>
      <c r="D974" s="475" t="s">
        <v>1109</v>
      </c>
      <c r="E974" s="524"/>
      <c r="F974" s="716"/>
      <c r="G974" s="716"/>
      <c r="H974" s="717"/>
      <c r="I974" s="556">
        <f>SUM(J974:N974)</f>
        <v>500</v>
      </c>
      <c r="J974" s="715"/>
      <c r="K974" s="715"/>
      <c r="L974" s="715">
        <v>500</v>
      </c>
      <c r="M974" s="715"/>
      <c r="N974" s="815"/>
      <c r="O974" s="11"/>
    </row>
    <row r="975" spans="1:15" s="441" customFormat="1" ht="17.25">
      <c r="A975" s="826">
        <v>967</v>
      </c>
      <c r="B975" s="481"/>
      <c r="C975" s="500"/>
      <c r="D975" s="483" t="s">
        <v>604</v>
      </c>
      <c r="E975" s="482"/>
      <c r="F975" s="484"/>
      <c r="G975" s="484"/>
      <c r="H975" s="485"/>
      <c r="I975" s="564">
        <f>SUM(J975:N975)</f>
        <v>0</v>
      </c>
      <c r="J975" s="491"/>
      <c r="K975" s="491"/>
      <c r="L975" s="491"/>
      <c r="M975" s="491"/>
      <c r="N975" s="492"/>
      <c r="O975" s="12"/>
    </row>
    <row r="976" spans="1:15" s="563" customFormat="1" ht="16.5">
      <c r="A976" s="826">
        <v>968</v>
      </c>
      <c r="B976" s="557"/>
      <c r="C976" s="466"/>
      <c r="D976" s="488" t="s">
        <v>1192</v>
      </c>
      <c r="E976" s="558"/>
      <c r="F976" s="559"/>
      <c r="G976" s="559"/>
      <c r="H976" s="560"/>
      <c r="I976" s="478">
        <f>SUM(J976:N976)</f>
        <v>500</v>
      </c>
      <c r="J976" s="471">
        <f>SUM(J974:J975)</f>
        <v>0</v>
      </c>
      <c r="K976" s="471">
        <f>SUM(K974:K975)</f>
        <v>0</v>
      </c>
      <c r="L976" s="471">
        <f>SUM(L974:L975)</f>
        <v>500</v>
      </c>
      <c r="M976" s="471">
        <f>SUM(M974:M975)</f>
        <v>0</v>
      </c>
      <c r="N976" s="472">
        <f>SUM(N974:N975)</f>
        <v>0</v>
      </c>
      <c r="O976" s="456"/>
    </row>
    <row r="977" spans="1:15" s="11" customFormat="1" ht="21" customHeight="1">
      <c r="A977" s="826">
        <v>969</v>
      </c>
      <c r="B977" s="473"/>
      <c r="C977" s="466">
        <v>170</v>
      </c>
      <c r="D977" s="525" t="s">
        <v>451</v>
      </c>
      <c r="E977" s="516" t="s">
        <v>27</v>
      </c>
      <c r="F977" s="476"/>
      <c r="G977" s="476"/>
      <c r="H977" s="477"/>
      <c r="I977" s="493"/>
      <c r="J977" s="494"/>
      <c r="K977" s="494"/>
      <c r="L977" s="494"/>
      <c r="M977" s="494"/>
      <c r="N977" s="495"/>
      <c r="O977" s="11">
        <f>SUM(J977:N977)-I977</f>
        <v>0</v>
      </c>
    </row>
    <row r="978" spans="1:15" s="3" customFormat="1" ht="16.5">
      <c r="A978" s="826">
        <v>970</v>
      </c>
      <c r="B978" s="663"/>
      <c r="C978" s="466"/>
      <c r="D978" s="475" t="s">
        <v>1109</v>
      </c>
      <c r="E978" s="524"/>
      <c r="F978" s="716"/>
      <c r="G978" s="716"/>
      <c r="H978" s="717"/>
      <c r="I978" s="556">
        <f>SUM(J978:N978)</f>
        <v>40</v>
      </c>
      <c r="J978" s="715"/>
      <c r="K978" s="715"/>
      <c r="L978" s="715">
        <v>40</v>
      </c>
      <c r="M978" s="715"/>
      <c r="N978" s="815"/>
      <c r="O978" s="11"/>
    </row>
    <row r="979" spans="1:15" s="441" customFormat="1" ht="17.25">
      <c r="A979" s="826">
        <v>971</v>
      </c>
      <c r="B979" s="481"/>
      <c r="C979" s="500"/>
      <c r="D979" s="483" t="s">
        <v>1246</v>
      </c>
      <c r="E979" s="482"/>
      <c r="F979" s="484"/>
      <c r="G979" s="484"/>
      <c r="H979" s="485"/>
      <c r="I979" s="564">
        <f>SUM(J979:N979)</f>
        <v>-40</v>
      </c>
      <c r="J979" s="491"/>
      <c r="K979" s="491"/>
      <c r="L979" s="491">
        <v>-40</v>
      </c>
      <c r="M979" s="491"/>
      <c r="N979" s="492"/>
      <c r="O979" s="12"/>
    </row>
    <row r="980" spans="1:15" s="563" customFormat="1" ht="16.5">
      <c r="A980" s="826">
        <v>972</v>
      </c>
      <c r="B980" s="557"/>
      <c r="C980" s="466"/>
      <c r="D980" s="488" t="s">
        <v>1192</v>
      </c>
      <c r="E980" s="558"/>
      <c r="F980" s="559"/>
      <c r="G980" s="559"/>
      <c r="H980" s="560"/>
      <c r="I980" s="478">
        <f>SUM(J980:N980)</f>
        <v>0</v>
      </c>
      <c r="J980" s="471">
        <f>SUM(J978:J979)</f>
        <v>0</v>
      </c>
      <c r="K980" s="471">
        <f>SUM(K978:K979)</f>
        <v>0</v>
      </c>
      <c r="L980" s="471">
        <f>SUM(L978:L979)</f>
        <v>0</v>
      </c>
      <c r="M980" s="471">
        <f>SUM(M978:M979)</f>
        <v>0</v>
      </c>
      <c r="N980" s="472">
        <f>SUM(N978:N979)</f>
        <v>0</v>
      </c>
      <c r="O980" s="456"/>
    </row>
    <row r="981" spans="1:15" s="11" customFormat="1" ht="21" customHeight="1">
      <c r="A981" s="826">
        <v>973</v>
      </c>
      <c r="B981" s="473"/>
      <c r="C981" s="466">
        <v>171</v>
      </c>
      <c r="D981" s="525" t="s">
        <v>32</v>
      </c>
      <c r="E981" s="524" t="s">
        <v>27</v>
      </c>
      <c r="F981" s="476"/>
      <c r="G981" s="476"/>
      <c r="H981" s="477"/>
      <c r="I981" s="493"/>
      <c r="J981" s="494"/>
      <c r="K981" s="494"/>
      <c r="L981" s="494"/>
      <c r="M981" s="494"/>
      <c r="N981" s="495"/>
      <c r="O981" s="11">
        <f>SUM(J981:N981)-I981</f>
        <v>0</v>
      </c>
    </row>
    <row r="982" spans="1:15" s="3" customFormat="1" ht="16.5">
      <c r="A982" s="826">
        <v>974</v>
      </c>
      <c r="B982" s="663"/>
      <c r="C982" s="466"/>
      <c r="D982" s="475" t="s">
        <v>1109</v>
      </c>
      <c r="E982" s="524"/>
      <c r="F982" s="716"/>
      <c r="G982" s="716"/>
      <c r="H982" s="717"/>
      <c r="I982" s="556">
        <f>SUM(J982:N982)</f>
        <v>110</v>
      </c>
      <c r="J982" s="715"/>
      <c r="K982" s="715"/>
      <c r="L982" s="715">
        <v>110</v>
      </c>
      <c r="M982" s="715"/>
      <c r="N982" s="815"/>
      <c r="O982" s="11"/>
    </row>
    <row r="983" spans="1:15" s="441" customFormat="1" ht="17.25">
      <c r="A983" s="826">
        <v>975</v>
      </c>
      <c r="B983" s="481"/>
      <c r="C983" s="500"/>
      <c r="D983" s="483" t="s">
        <v>604</v>
      </c>
      <c r="E983" s="482"/>
      <c r="F983" s="484"/>
      <c r="G983" s="484"/>
      <c r="H983" s="485"/>
      <c r="I983" s="564">
        <f>SUM(J983:N983)</f>
        <v>0</v>
      </c>
      <c r="J983" s="491"/>
      <c r="K983" s="491"/>
      <c r="L983" s="491"/>
      <c r="M983" s="491"/>
      <c r="N983" s="492"/>
      <c r="O983" s="12"/>
    </row>
    <row r="984" spans="1:15" s="563" customFormat="1" ht="16.5">
      <c r="A984" s="826">
        <v>976</v>
      </c>
      <c r="B984" s="557"/>
      <c r="C984" s="466"/>
      <c r="D984" s="488" t="s">
        <v>1192</v>
      </c>
      <c r="E984" s="558"/>
      <c r="F984" s="559"/>
      <c r="G984" s="559"/>
      <c r="H984" s="560"/>
      <c r="I984" s="478">
        <f>SUM(J984:N984)</f>
        <v>110</v>
      </c>
      <c r="J984" s="471">
        <f>SUM(J982:J983)</f>
        <v>0</v>
      </c>
      <c r="K984" s="471">
        <f>SUM(K982:K983)</f>
        <v>0</v>
      </c>
      <c r="L984" s="471">
        <f>SUM(L982:L983)</f>
        <v>110</v>
      </c>
      <c r="M984" s="471">
        <f>SUM(M982:M983)</f>
        <v>0</v>
      </c>
      <c r="N984" s="472">
        <f>SUM(N982:N983)</f>
        <v>0</v>
      </c>
      <c r="O984" s="456"/>
    </row>
    <row r="985" spans="1:15" s="563" customFormat="1" ht="30">
      <c r="A985" s="826">
        <v>977</v>
      </c>
      <c r="B985" s="557"/>
      <c r="C985" s="466">
        <v>172</v>
      </c>
      <c r="D985" s="525" t="s">
        <v>1045</v>
      </c>
      <c r="E985" s="524" t="s">
        <v>27</v>
      </c>
      <c r="F985" s="559"/>
      <c r="G985" s="559"/>
      <c r="H985" s="717"/>
      <c r="I985" s="478"/>
      <c r="J985" s="471"/>
      <c r="K985" s="471"/>
      <c r="L985" s="471"/>
      <c r="M985" s="471"/>
      <c r="N985" s="472"/>
      <c r="O985" s="456"/>
    </row>
    <row r="986" spans="1:15" s="563" customFormat="1" ht="16.5">
      <c r="A986" s="826">
        <v>978</v>
      </c>
      <c r="B986" s="557"/>
      <c r="C986" s="466"/>
      <c r="D986" s="475" t="s">
        <v>1109</v>
      </c>
      <c r="E986" s="524"/>
      <c r="F986" s="559"/>
      <c r="G986" s="559"/>
      <c r="H986" s="717"/>
      <c r="I986" s="556">
        <f>SUM(J986:N986)</f>
        <v>1430</v>
      </c>
      <c r="J986" s="471"/>
      <c r="K986" s="471"/>
      <c r="L986" s="715">
        <v>1430</v>
      </c>
      <c r="M986" s="471"/>
      <c r="N986" s="472"/>
      <c r="O986" s="456"/>
    </row>
    <row r="987" spans="1:15" s="563" customFormat="1" ht="16.5">
      <c r="A987" s="826">
        <v>979</v>
      </c>
      <c r="B987" s="557"/>
      <c r="C987" s="466"/>
      <c r="D987" s="483" t="s">
        <v>604</v>
      </c>
      <c r="E987" s="524"/>
      <c r="F987" s="559"/>
      <c r="G987" s="559"/>
      <c r="H987" s="717"/>
      <c r="I987" s="564">
        <f>SUM(J987:N987)</f>
        <v>0</v>
      </c>
      <c r="J987" s="471"/>
      <c r="K987" s="471"/>
      <c r="L987" s="491"/>
      <c r="M987" s="471"/>
      <c r="N987" s="472"/>
      <c r="O987" s="456"/>
    </row>
    <row r="988" spans="1:15" s="563" customFormat="1" ht="16.5">
      <c r="A988" s="826">
        <v>980</v>
      </c>
      <c r="B988" s="557"/>
      <c r="C988" s="466"/>
      <c r="D988" s="488" t="s">
        <v>1192</v>
      </c>
      <c r="E988" s="524"/>
      <c r="F988" s="559"/>
      <c r="G988" s="559"/>
      <c r="H988" s="717"/>
      <c r="I988" s="478">
        <f>SUM(J988:N988)</f>
        <v>1430</v>
      </c>
      <c r="J988" s="471">
        <f>SUM(J986:J987)</f>
        <v>0</v>
      </c>
      <c r="K988" s="471">
        <f>SUM(K986:K987)</f>
        <v>0</v>
      </c>
      <c r="L988" s="471">
        <f>SUM(L986:L987)</f>
        <v>1430</v>
      </c>
      <c r="M988" s="471">
        <f>SUM(M986:M987)</f>
        <v>0</v>
      </c>
      <c r="N988" s="472">
        <f>SUM(N986:N987)</f>
        <v>0</v>
      </c>
      <c r="O988" s="456"/>
    </row>
    <row r="989" spans="1:15" s="563" customFormat="1" ht="21" customHeight="1">
      <c r="A989" s="826">
        <v>981</v>
      </c>
      <c r="B989" s="557"/>
      <c r="C989" s="466">
        <v>173</v>
      </c>
      <c r="D989" s="525" t="s">
        <v>666</v>
      </c>
      <c r="E989" s="524" t="s">
        <v>27</v>
      </c>
      <c r="F989" s="559"/>
      <c r="G989" s="559"/>
      <c r="H989" s="717"/>
      <c r="I989" s="478"/>
      <c r="J989" s="471"/>
      <c r="K989" s="471"/>
      <c r="L989" s="471"/>
      <c r="M989" s="471"/>
      <c r="N989" s="472"/>
      <c r="O989" s="456"/>
    </row>
    <row r="990" spans="1:15" s="563" customFormat="1" ht="16.5">
      <c r="A990" s="826">
        <v>982</v>
      </c>
      <c r="B990" s="557"/>
      <c r="C990" s="466"/>
      <c r="D990" s="475" t="s">
        <v>1109</v>
      </c>
      <c r="E990" s="524"/>
      <c r="F990" s="559"/>
      <c r="G990" s="559"/>
      <c r="H990" s="560"/>
      <c r="I990" s="556">
        <f>SUM(J990:N990)</f>
        <v>1200</v>
      </c>
      <c r="J990" s="471"/>
      <c r="K990" s="471"/>
      <c r="L990" s="715">
        <v>1200</v>
      </c>
      <c r="M990" s="471"/>
      <c r="N990" s="472"/>
      <c r="O990" s="456"/>
    </row>
    <row r="991" spans="1:15" s="563" customFormat="1" ht="16.5">
      <c r="A991" s="826">
        <v>983</v>
      </c>
      <c r="B991" s="557"/>
      <c r="C991" s="466"/>
      <c r="D991" s="483" t="s">
        <v>604</v>
      </c>
      <c r="E991" s="558"/>
      <c r="F991" s="559"/>
      <c r="G991" s="559"/>
      <c r="H991" s="560"/>
      <c r="I991" s="564">
        <f>SUM(J991:N991)</f>
        <v>0</v>
      </c>
      <c r="J991" s="471"/>
      <c r="K991" s="471"/>
      <c r="L991" s="491"/>
      <c r="M991" s="471"/>
      <c r="N991" s="472"/>
      <c r="O991" s="456"/>
    </row>
    <row r="992" spans="1:15" s="563" customFormat="1" ht="16.5">
      <c r="A992" s="826">
        <v>984</v>
      </c>
      <c r="B992" s="557"/>
      <c r="C992" s="466"/>
      <c r="D992" s="488" t="s">
        <v>1192</v>
      </c>
      <c r="E992" s="558"/>
      <c r="F992" s="559"/>
      <c r="G992" s="559"/>
      <c r="H992" s="560"/>
      <c r="I992" s="478">
        <f>SUM(J992:N992)</f>
        <v>1200</v>
      </c>
      <c r="J992" s="471">
        <f>SUM(J990:J991)</f>
        <v>0</v>
      </c>
      <c r="K992" s="471">
        <f>SUM(K990:K991)</f>
        <v>0</v>
      </c>
      <c r="L992" s="471">
        <f>SUM(L990:L991)</f>
        <v>1200</v>
      </c>
      <c r="M992" s="471">
        <f>SUM(M990:M991)</f>
        <v>0</v>
      </c>
      <c r="N992" s="472">
        <f>SUM(N990:N991)</f>
        <v>0</v>
      </c>
      <c r="O992" s="456"/>
    </row>
    <row r="993" spans="1:15" s="563" customFormat="1" ht="33.75" customHeight="1">
      <c r="A993" s="826">
        <v>985</v>
      </c>
      <c r="B993" s="557"/>
      <c r="C993" s="466">
        <v>174</v>
      </c>
      <c r="D993" s="475" t="s">
        <v>1035</v>
      </c>
      <c r="E993" s="466" t="s">
        <v>27</v>
      </c>
      <c r="F993" s="559"/>
      <c r="G993" s="559"/>
      <c r="H993" s="717"/>
      <c r="I993" s="478"/>
      <c r="J993" s="471"/>
      <c r="K993" s="471"/>
      <c r="L993" s="471"/>
      <c r="M993" s="471"/>
      <c r="N993" s="472"/>
      <c r="O993" s="456"/>
    </row>
    <row r="994" spans="1:15" s="563" customFormat="1" ht="16.5" customHeight="1">
      <c r="A994" s="826">
        <v>986</v>
      </c>
      <c r="B994" s="557"/>
      <c r="C994" s="466"/>
      <c r="D994" s="475" t="s">
        <v>1109</v>
      </c>
      <c r="E994" s="524"/>
      <c r="F994" s="559"/>
      <c r="G994" s="559"/>
      <c r="H994" s="560"/>
      <c r="I994" s="556">
        <f>SUM(J994:N994)</f>
        <v>138</v>
      </c>
      <c r="J994" s="471"/>
      <c r="K994" s="471"/>
      <c r="L994" s="715">
        <v>138</v>
      </c>
      <c r="M994" s="471"/>
      <c r="N994" s="472"/>
      <c r="O994" s="456"/>
    </row>
    <row r="995" spans="1:15" s="563" customFormat="1" ht="16.5">
      <c r="A995" s="826">
        <v>987</v>
      </c>
      <c r="B995" s="557"/>
      <c r="C995" s="466"/>
      <c r="D995" s="483" t="s">
        <v>604</v>
      </c>
      <c r="E995" s="558"/>
      <c r="F995" s="559"/>
      <c r="G995" s="559"/>
      <c r="H995" s="560"/>
      <c r="I995" s="564">
        <f>SUM(J995:N995)</f>
        <v>0</v>
      </c>
      <c r="J995" s="471"/>
      <c r="K995" s="471"/>
      <c r="L995" s="491"/>
      <c r="M995" s="471"/>
      <c r="N995" s="472"/>
      <c r="O995" s="456"/>
    </row>
    <row r="996" spans="1:15" s="563" customFormat="1" ht="16.5" customHeight="1">
      <c r="A996" s="826">
        <v>988</v>
      </c>
      <c r="B996" s="557"/>
      <c r="C996" s="466"/>
      <c r="D996" s="488" t="s">
        <v>1192</v>
      </c>
      <c r="E996" s="558"/>
      <c r="F996" s="559"/>
      <c r="G996" s="559"/>
      <c r="H996" s="560"/>
      <c r="I996" s="478">
        <f>SUM(J996:N996)</f>
        <v>138</v>
      </c>
      <c r="J996" s="471">
        <f>SUM(J994:J995)</f>
        <v>0</v>
      </c>
      <c r="K996" s="471">
        <f>SUM(K994:K995)</f>
        <v>0</v>
      </c>
      <c r="L996" s="471">
        <f>SUM(L994:L995)</f>
        <v>138</v>
      </c>
      <c r="M996" s="471">
        <f>SUM(M994:M995)</f>
        <v>0</v>
      </c>
      <c r="N996" s="472">
        <f>SUM(N994:N995)</f>
        <v>0</v>
      </c>
      <c r="O996" s="456"/>
    </row>
    <row r="997" spans="1:15" s="11" customFormat="1" ht="18" customHeight="1">
      <c r="A997" s="826">
        <v>989</v>
      </c>
      <c r="B997" s="473"/>
      <c r="C997" s="466">
        <v>175</v>
      </c>
      <c r="D997" s="467" t="s">
        <v>393</v>
      </c>
      <c r="E997" s="466" t="s">
        <v>27</v>
      </c>
      <c r="F997" s="476"/>
      <c r="G997" s="476"/>
      <c r="H997" s="477">
        <v>1000</v>
      </c>
      <c r="I997" s="493">
        <f aca="true" t="shared" si="12" ref="I997:I1037">SUM(J997:N997)</f>
        <v>0</v>
      </c>
      <c r="J997" s="494"/>
      <c r="K997" s="494"/>
      <c r="L997" s="494"/>
      <c r="M997" s="494"/>
      <c r="N997" s="495"/>
      <c r="O997" s="11">
        <f aca="true" t="shared" si="13" ref="O997:O1022">SUM(J997:N997)-I997</f>
        <v>0</v>
      </c>
    </row>
    <row r="998" spans="1:15" s="11" customFormat="1" ht="18" customHeight="1">
      <c r="A998" s="826">
        <v>990</v>
      </c>
      <c r="B998" s="473"/>
      <c r="C998" s="466">
        <v>176</v>
      </c>
      <c r="D998" s="467" t="s">
        <v>394</v>
      </c>
      <c r="E998" s="466" t="s">
        <v>27</v>
      </c>
      <c r="F998" s="476"/>
      <c r="G998" s="476"/>
      <c r="H998" s="477">
        <v>50</v>
      </c>
      <c r="I998" s="493">
        <f t="shared" si="12"/>
        <v>0</v>
      </c>
      <c r="J998" s="494"/>
      <c r="K998" s="494"/>
      <c r="L998" s="494"/>
      <c r="M998" s="494"/>
      <c r="N998" s="495"/>
      <c r="O998" s="11">
        <f t="shared" si="13"/>
        <v>0</v>
      </c>
    </row>
    <row r="999" spans="1:15" s="11" customFormat="1" ht="18" customHeight="1">
      <c r="A999" s="826">
        <v>991</v>
      </c>
      <c r="B999" s="473"/>
      <c r="C999" s="466">
        <v>177</v>
      </c>
      <c r="D999" s="467" t="s">
        <v>182</v>
      </c>
      <c r="E999" s="466" t="s">
        <v>27</v>
      </c>
      <c r="F999" s="476">
        <v>61</v>
      </c>
      <c r="G999" s="476"/>
      <c r="H999" s="477">
        <v>53</v>
      </c>
      <c r="I999" s="493">
        <f t="shared" si="12"/>
        <v>0</v>
      </c>
      <c r="J999" s="494"/>
      <c r="K999" s="494"/>
      <c r="L999" s="494"/>
      <c r="M999" s="494"/>
      <c r="N999" s="495"/>
      <c r="O999" s="11">
        <f t="shared" si="13"/>
        <v>0</v>
      </c>
    </row>
    <row r="1000" spans="1:15" s="11" customFormat="1" ht="18" customHeight="1">
      <c r="A1000" s="826">
        <v>992</v>
      </c>
      <c r="B1000" s="473"/>
      <c r="C1000" s="466">
        <v>178</v>
      </c>
      <c r="D1000" s="467" t="s">
        <v>485</v>
      </c>
      <c r="E1000" s="474" t="s">
        <v>27</v>
      </c>
      <c r="F1000" s="476"/>
      <c r="G1000" s="476"/>
      <c r="H1000" s="477">
        <v>31731</v>
      </c>
      <c r="I1000" s="493">
        <f t="shared" si="12"/>
        <v>0</v>
      </c>
      <c r="J1000" s="494"/>
      <c r="K1000" s="494"/>
      <c r="L1000" s="494"/>
      <c r="M1000" s="494"/>
      <c r="N1000" s="495"/>
      <c r="O1000" s="11">
        <f t="shared" si="13"/>
        <v>0</v>
      </c>
    </row>
    <row r="1001" spans="1:15" s="11" customFormat="1" ht="18" customHeight="1">
      <c r="A1001" s="826">
        <v>993</v>
      </c>
      <c r="B1001" s="473"/>
      <c r="C1001" s="466">
        <v>179</v>
      </c>
      <c r="D1001" s="496" t="s">
        <v>78</v>
      </c>
      <c r="E1001" s="516" t="s">
        <v>26</v>
      </c>
      <c r="F1001" s="476">
        <v>5070</v>
      </c>
      <c r="G1001" s="476">
        <v>500</v>
      </c>
      <c r="H1001" s="477">
        <v>2731</v>
      </c>
      <c r="I1001" s="493">
        <f aca="true" t="shared" si="14" ref="I1001:I1006">SUM(J1001:N1001)</f>
        <v>0</v>
      </c>
      <c r="J1001" s="494"/>
      <c r="K1001" s="494"/>
      <c r="L1001" s="494"/>
      <c r="M1001" s="494"/>
      <c r="N1001" s="495"/>
      <c r="O1001" s="11">
        <f t="shared" si="13"/>
        <v>0</v>
      </c>
    </row>
    <row r="1002" spans="1:15" s="11" customFormat="1" ht="18" customHeight="1">
      <c r="A1002" s="826">
        <v>994</v>
      </c>
      <c r="B1002" s="473"/>
      <c r="C1002" s="466">
        <v>180</v>
      </c>
      <c r="D1002" s="496" t="s">
        <v>390</v>
      </c>
      <c r="E1002" s="516" t="s">
        <v>27</v>
      </c>
      <c r="F1002" s="476"/>
      <c r="G1002" s="476"/>
      <c r="H1002" s="477">
        <v>2000</v>
      </c>
      <c r="I1002" s="493">
        <f t="shared" si="14"/>
        <v>0</v>
      </c>
      <c r="J1002" s="494"/>
      <c r="K1002" s="494"/>
      <c r="L1002" s="494"/>
      <c r="M1002" s="494"/>
      <c r="N1002" s="495"/>
      <c r="O1002" s="11">
        <f t="shared" si="13"/>
        <v>0</v>
      </c>
    </row>
    <row r="1003" spans="1:15" s="11" customFormat="1" ht="18" customHeight="1">
      <c r="A1003" s="826">
        <v>995</v>
      </c>
      <c r="B1003" s="473"/>
      <c r="C1003" s="466">
        <v>181</v>
      </c>
      <c r="D1003" s="496" t="s">
        <v>92</v>
      </c>
      <c r="E1003" s="516" t="s">
        <v>27</v>
      </c>
      <c r="F1003" s="476"/>
      <c r="G1003" s="476">
        <v>1000</v>
      </c>
      <c r="H1003" s="477"/>
      <c r="I1003" s="493">
        <f t="shared" si="14"/>
        <v>0</v>
      </c>
      <c r="J1003" s="494"/>
      <c r="K1003" s="494"/>
      <c r="L1003" s="494"/>
      <c r="M1003" s="494"/>
      <c r="N1003" s="495"/>
      <c r="O1003" s="11">
        <f t="shared" si="13"/>
        <v>0</v>
      </c>
    </row>
    <row r="1004" spans="1:15" s="11" customFormat="1" ht="18" customHeight="1">
      <c r="A1004" s="826">
        <v>996</v>
      </c>
      <c r="B1004" s="473"/>
      <c r="C1004" s="466">
        <v>182</v>
      </c>
      <c r="D1004" s="496" t="s">
        <v>103</v>
      </c>
      <c r="E1004" s="516" t="s">
        <v>27</v>
      </c>
      <c r="F1004" s="476"/>
      <c r="G1004" s="476">
        <v>2000</v>
      </c>
      <c r="H1004" s="477">
        <v>1808</v>
      </c>
      <c r="I1004" s="493">
        <f t="shared" si="14"/>
        <v>0</v>
      </c>
      <c r="J1004" s="494"/>
      <c r="K1004" s="494"/>
      <c r="L1004" s="494"/>
      <c r="M1004" s="494"/>
      <c r="N1004" s="495"/>
      <c r="O1004" s="11">
        <f t="shared" si="13"/>
        <v>0</v>
      </c>
    </row>
    <row r="1005" spans="1:15" s="11" customFormat="1" ht="18" customHeight="1">
      <c r="A1005" s="826">
        <v>997</v>
      </c>
      <c r="B1005" s="473"/>
      <c r="C1005" s="466">
        <v>183</v>
      </c>
      <c r="D1005" s="496" t="s">
        <v>11</v>
      </c>
      <c r="E1005" s="516" t="s">
        <v>26</v>
      </c>
      <c r="F1005" s="476"/>
      <c r="G1005" s="476">
        <v>60000</v>
      </c>
      <c r="H1005" s="477">
        <v>110000</v>
      </c>
      <c r="I1005" s="493">
        <f t="shared" si="14"/>
        <v>0</v>
      </c>
      <c r="J1005" s="714"/>
      <c r="K1005" s="714"/>
      <c r="L1005" s="714"/>
      <c r="M1005" s="714"/>
      <c r="N1005" s="495"/>
      <c r="O1005" s="11">
        <f t="shared" si="13"/>
        <v>0</v>
      </c>
    </row>
    <row r="1006" spans="1:15" s="11" customFormat="1" ht="18" customHeight="1">
      <c r="A1006" s="826">
        <v>998</v>
      </c>
      <c r="B1006" s="473"/>
      <c r="C1006" s="466">
        <v>184</v>
      </c>
      <c r="D1006" s="496" t="s">
        <v>143</v>
      </c>
      <c r="E1006" s="516" t="s">
        <v>27</v>
      </c>
      <c r="F1006" s="476"/>
      <c r="G1006" s="476">
        <v>5000</v>
      </c>
      <c r="H1006" s="477"/>
      <c r="I1006" s="493">
        <f t="shared" si="14"/>
        <v>0</v>
      </c>
      <c r="J1006" s="494"/>
      <c r="K1006" s="494"/>
      <c r="L1006" s="494"/>
      <c r="M1006" s="494"/>
      <c r="N1006" s="495"/>
      <c r="O1006" s="11">
        <f t="shared" si="13"/>
        <v>0</v>
      </c>
    </row>
    <row r="1007" spans="1:15" s="11" customFormat="1" ht="30">
      <c r="A1007" s="826">
        <v>999</v>
      </c>
      <c r="B1007" s="473"/>
      <c r="C1007" s="466">
        <v>185</v>
      </c>
      <c r="D1007" s="496" t="s">
        <v>398</v>
      </c>
      <c r="E1007" s="474" t="s">
        <v>27</v>
      </c>
      <c r="F1007" s="476">
        <v>8259</v>
      </c>
      <c r="G1007" s="476"/>
      <c r="H1007" s="477">
        <v>1324</v>
      </c>
      <c r="I1007" s="493">
        <f t="shared" si="12"/>
        <v>0</v>
      </c>
      <c r="J1007" s="494"/>
      <c r="K1007" s="494"/>
      <c r="L1007" s="494"/>
      <c r="M1007" s="494"/>
      <c r="N1007" s="495"/>
      <c r="O1007" s="11">
        <f t="shared" si="13"/>
        <v>0</v>
      </c>
    </row>
    <row r="1008" spans="1:15" s="11" customFormat="1" ht="30">
      <c r="A1008" s="826">
        <v>1000</v>
      </c>
      <c r="B1008" s="473"/>
      <c r="C1008" s="466">
        <v>186</v>
      </c>
      <c r="D1008" s="496" t="s">
        <v>44</v>
      </c>
      <c r="E1008" s="474" t="s">
        <v>27</v>
      </c>
      <c r="F1008" s="476">
        <v>124341</v>
      </c>
      <c r="G1008" s="476"/>
      <c r="H1008" s="477">
        <v>55206</v>
      </c>
      <c r="I1008" s="493">
        <f t="shared" si="12"/>
        <v>0</v>
      </c>
      <c r="J1008" s="494"/>
      <c r="K1008" s="494"/>
      <c r="L1008" s="494"/>
      <c r="M1008" s="494"/>
      <c r="N1008" s="495"/>
      <c r="O1008" s="11">
        <f t="shared" si="13"/>
        <v>0</v>
      </c>
    </row>
    <row r="1009" spans="1:15" s="11" customFormat="1" ht="16.5">
      <c r="A1009" s="826">
        <v>1001</v>
      </c>
      <c r="B1009" s="473"/>
      <c r="C1009" s="466">
        <v>187</v>
      </c>
      <c r="D1009" s="496" t="s">
        <v>173</v>
      </c>
      <c r="E1009" s="474" t="s">
        <v>27</v>
      </c>
      <c r="F1009" s="476">
        <v>286</v>
      </c>
      <c r="G1009" s="476">
        <v>1582</v>
      </c>
      <c r="H1009" s="477">
        <v>41</v>
      </c>
      <c r="I1009" s="493">
        <f t="shared" si="12"/>
        <v>0</v>
      </c>
      <c r="J1009" s="494"/>
      <c r="K1009" s="494"/>
      <c r="L1009" s="494"/>
      <c r="M1009" s="494"/>
      <c r="N1009" s="495"/>
      <c r="O1009" s="11">
        <f t="shared" si="13"/>
        <v>0</v>
      </c>
    </row>
    <row r="1010" spans="1:15" s="11" customFormat="1" ht="30">
      <c r="A1010" s="826">
        <v>1002</v>
      </c>
      <c r="B1010" s="473"/>
      <c r="C1010" s="466">
        <v>188</v>
      </c>
      <c r="D1010" s="496" t="s">
        <v>175</v>
      </c>
      <c r="E1010" s="474" t="s">
        <v>27</v>
      </c>
      <c r="F1010" s="476">
        <v>7269</v>
      </c>
      <c r="G1010" s="476"/>
      <c r="H1010" s="477">
        <v>8741</v>
      </c>
      <c r="I1010" s="493">
        <f t="shared" si="12"/>
        <v>0</v>
      </c>
      <c r="J1010" s="494"/>
      <c r="K1010" s="494"/>
      <c r="L1010" s="494"/>
      <c r="M1010" s="494"/>
      <c r="N1010" s="495"/>
      <c r="O1010" s="11">
        <f t="shared" si="13"/>
        <v>0</v>
      </c>
    </row>
    <row r="1011" spans="1:15" s="11" customFormat="1" ht="16.5" customHeight="1">
      <c r="A1011" s="826">
        <v>1003</v>
      </c>
      <c r="B1011" s="473"/>
      <c r="C1011" s="466">
        <v>189</v>
      </c>
      <c r="D1011" s="496" t="s">
        <v>374</v>
      </c>
      <c r="E1011" s="474" t="s">
        <v>27</v>
      </c>
      <c r="F1011" s="476"/>
      <c r="G1011" s="476">
        <v>1989</v>
      </c>
      <c r="H1011" s="477">
        <v>918</v>
      </c>
      <c r="I1011" s="493">
        <f t="shared" si="12"/>
        <v>0</v>
      </c>
      <c r="J1011" s="494"/>
      <c r="K1011" s="494"/>
      <c r="L1011" s="494"/>
      <c r="M1011" s="494"/>
      <c r="N1011" s="495"/>
      <c r="O1011" s="11">
        <f t="shared" si="13"/>
        <v>0</v>
      </c>
    </row>
    <row r="1012" spans="1:15" s="11" customFormat="1" ht="16.5" customHeight="1">
      <c r="A1012" s="826">
        <v>1004</v>
      </c>
      <c r="B1012" s="473"/>
      <c r="C1012" s="466">
        <v>190</v>
      </c>
      <c r="D1012" s="496" t="s">
        <v>176</v>
      </c>
      <c r="E1012" s="474" t="s">
        <v>27</v>
      </c>
      <c r="F1012" s="476"/>
      <c r="G1012" s="476">
        <v>3163</v>
      </c>
      <c r="H1012" s="477">
        <v>0</v>
      </c>
      <c r="I1012" s="493">
        <f t="shared" si="12"/>
        <v>0</v>
      </c>
      <c r="J1012" s="494"/>
      <c r="K1012" s="494"/>
      <c r="L1012" s="494"/>
      <c r="M1012" s="494"/>
      <c r="N1012" s="495"/>
      <c r="O1012" s="11">
        <f t="shared" si="13"/>
        <v>0</v>
      </c>
    </row>
    <row r="1013" spans="1:15" s="11" customFormat="1" ht="16.5" customHeight="1">
      <c r="A1013" s="826">
        <v>1005</v>
      </c>
      <c r="B1013" s="473"/>
      <c r="C1013" s="466">
        <v>191</v>
      </c>
      <c r="D1013" s="496" t="s">
        <v>177</v>
      </c>
      <c r="E1013" s="474" t="s">
        <v>27</v>
      </c>
      <c r="F1013" s="476"/>
      <c r="G1013" s="476">
        <v>994</v>
      </c>
      <c r="H1013" s="477">
        <v>10481</v>
      </c>
      <c r="I1013" s="493">
        <f t="shared" si="12"/>
        <v>0</v>
      </c>
      <c r="J1013" s="494"/>
      <c r="K1013" s="494"/>
      <c r="L1013" s="494"/>
      <c r="M1013" s="494"/>
      <c r="N1013" s="495"/>
      <c r="O1013" s="11">
        <f t="shared" si="13"/>
        <v>0</v>
      </c>
    </row>
    <row r="1014" spans="1:15" s="11" customFormat="1" ht="16.5" customHeight="1">
      <c r="A1014" s="826">
        <v>1006</v>
      </c>
      <c r="B1014" s="473"/>
      <c r="C1014" s="466">
        <v>192</v>
      </c>
      <c r="D1014" s="496" t="s">
        <v>178</v>
      </c>
      <c r="E1014" s="474" t="s">
        <v>27</v>
      </c>
      <c r="F1014" s="476"/>
      <c r="G1014" s="476">
        <v>16225</v>
      </c>
      <c r="H1014" s="477">
        <v>16968</v>
      </c>
      <c r="I1014" s="493">
        <f t="shared" si="12"/>
        <v>0</v>
      </c>
      <c r="J1014" s="494"/>
      <c r="K1014" s="494"/>
      <c r="L1014" s="494"/>
      <c r="M1014" s="494"/>
      <c r="N1014" s="495"/>
      <c r="O1014" s="11">
        <f t="shared" si="13"/>
        <v>0</v>
      </c>
    </row>
    <row r="1015" spans="1:15" s="11" customFormat="1" ht="16.5" customHeight="1">
      <c r="A1015" s="826">
        <v>1007</v>
      </c>
      <c r="B1015" s="473"/>
      <c r="C1015" s="466">
        <v>193</v>
      </c>
      <c r="D1015" s="496" t="s">
        <v>45</v>
      </c>
      <c r="E1015" s="474" t="s">
        <v>27</v>
      </c>
      <c r="F1015" s="476">
        <v>33687</v>
      </c>
      <c r="G1015" s="476"/>
      <c r="H1015" s="477">
        <v>1211</v>
      </c>
      <c r="I1015" s="493">
        <f t="shared" si="12"/>
        <v>0</v>
      </c>
      <c r="J1015" s="494"/>
      <c r="K1015" s="494"/>
      <c r="L1015" s="494"/>
      <c r="M1015" s="494"/>
      <c r="N1015" s="495"/>
      <c r="O1015" s="11">
        <f t="shared" si="13"/>
        <v>0</v>
      </c>
    </row>
    <row r="1016" spans="1:14" s="11" customFormat="1" ht="30">
      <c r="A1016" s="826">
        <v>1008</v>
      </c>
      <c r="B1016" s="473"/>
      <c r="C1016" s="466">
        <v>194</v>
      </c>
      <c r="D1016" s="496" t="s">
        <v>646</v>
      </c>
      <c r="E1016" s="474" t="s">
        <v>27</v>
      </c>
      <c r="F1016" s="476"/>
      <c r="G1016" s="476"/>
      <c r="H1016" s="477">
        <v>12</v>
      </c>
      <c r="I1016" s="493"/>
      <c r="J1016" s="494"/>
      <c r="K1016" s="494"/>
      <c r="L1016" s="494"/>
      <c r="M1016" s="494"/>
      <c r="N1016" s="495"/>
    </row>
    <row r="1017" spans="1:15" s="11" customFormat="1" ht="16.5" customHeight="1">
      <c r="A1017" s="826">
        <v>1009</v>
      </c>
      <c r="B1017" s="473"/>
      <c r="C1017" s="466">
        <v>195</v>
      </c>
      <c r="D1017" s="496" t="s">
        <v>180</v>
      </c>
      <c r="E1017" s="474" t="s">
        <v>27</v>
      </c>
      <c r="F1017" s="476">
        <v>1931</v>
      </c>
      <c r="G1017" s="476"/>
      <c r="H1017" s="477">
        <v>5928</v>
      </c>
      <c r="I1017" s="493">
        <f t="shared" si="12"/>
        <v>0</v>
      </c>
      <c r="J1017" s="494"/>
      <c r="K1017" s="494"/>
      <c r="L1017" s="494"/>
      <c r="M1017" s="494"/>
      <c r="N1017" s="495"/>
      <c r="O1017" s="11">
        <f t="shared" si="13"/>
        <v>0</v>
      </c>
    </row>
    <row r="1018" spans="1:15" s="11" customFormat="1" ht="16.5" customHeight="1">
      <c r="A1018" s="826">
        <v>1010</v>
      </c>
      <c r="B1018" s="473"/>
      <c r="C1018" s="466">
        <v>196</v>
      </c>
      <c r="D1018" s="496" t="s">
        <v>255</v>
      </c>
      <c r="E1018" s="474" t="s">
        <v>27</v>
      </c>
      <c r="F1018" s="476">
        <v>4321</v>
      </c>
      <c r="G1018" s="476"/>
      <c r="H1018" s="477">
        <v>17468</v>
      </c>
      <c r="I1018" s="493">
        <f t="shared" si="12"/>
        <v>0</v>
      </c>
      <c r="J1018" s="494"/>
      <c r="K1018" s="494"/>
      <c r="L1018" s="494"/>
      <c r="M1018" s="494"/>
      <c r="N1018" s="495"/>
      <c r="O1018" s="11">
        <f t="shared" si="13"/>
        <v>0</v>
      </c>
    </row>
    <row r="1019" spans="1:15" s="11" customFormat="1" ht="16.5" customHeight="1">
      <c r="A1019" s="826">
        <v>1011</v>
      </c>
      <c r="B1019" s="473"/>
      <c r="C1019" s="466">
        <v>197</v>
      </c>
      <c r="D1019" s="467" t="s">
        <v>397</v>
      </c>
      <c r="E1019" s="466" t="s">
        <v>27</v>
      </c>
      <c r="F1019" s="476"/>
      <c r="G1019" s="476"/>
      <c r="H1019" s="477">
        <v>172</v>
      </c>
      <c r="I1019" s="493">
        <f t="shared" si="12"/>
        <v>0</v>
      </c>
      <c r="J1019" s="494"/>
      <c r="K1019" s="494"/>
      <c r="L1019" s="494"/>
      <c r="M1019" s="494"/>
      <c r="N1019" s="495"/>
      <c r="O1019" s="11">
        <f t="shared" si="13"/>
        <v>0</v>
      </c>
    </row>
    <row r="1020" spans="1:15" s="11" customFormat="1" ht="16.5" customHeight="1">
      <c r="A1020" s="826">
        <v>1012</v>
      </c>
      <c r="B1020" s="473"/>
      <c r="C1020" s="466">
        <v>198</v>
      </c>
      <c r="D1020" s="496" t="s">
        <v>559</v>
      </c>
      <c r="E1020" s="474" t="s">
        <v>27</v>
      </c>
      <c r="F1020" s="476"/>
      <c r="G1020" s="476"/>
      <c r="H1020" s="477">
        <v>10514</v>
      </c>
      <c r="I1020" s="493">
        <f t="shared" si="12"/>
        <v>0</v>
      </c>
      <c r="J1020" s="494"/>
      <c r="K1020" s="494"/>
      <c r="L1020" s="494"/>
      <c r="M1020" s="494"/>
      <c r="N1020" s="495"/>
      <c r="O1020" s="11">
        <f t="shared" si="13"/>
        <v>0</v>
      </c>
    </row>
    <row r="1021" spans="1:15" s="11" customFormat="1" ht="30">
      <c r="A1021" s="826">
        <v>1013</v>
      </c>
      <c r="B1021" s="473"/>
      <c r="C1021" s="466">
        <v>199</v>
      </c>
      <c r="D1021" s="496" t="s">
        <v>478</v>
      </c>
      <c r="E1021" s="474" t="s">
        <v>27</v>
      </c>
      <c r="F1021" s="476"/>
      <c r="G1021" s="476"/>
      <c r="H1021" s="477">
        <v>2634</v>
      </c>
      <c r="I1021" s="493">
        <f t="shared" si="12"/>
        <v>0</v>
      </c>
      <c r="J1021" s="494"/>
      <c r="K1021" s="494"/>
      <c r="L1021" s="494"/>
      <c r="M1021" s="494"/>
      <c r="N1021" s="495"/>
      <c r="O1021" s="11">
        <f t="shared" si="13"/>
        <v>0</v>
      </c>
    </row>
    <row r="1022" spans="1:15" s="11" customFormat="1" ht="18" customHeight="1">
      <c r="A1022" s="826">
        <v>1014</v>
      </c>
      <c r="B1022" s="473"/>
      <c r="C1022" s="466">
        <v>200</v>
      </c>
      <c r="D1022" s="467" t="s">
        <v>51</v>
      </c>
      <c r="E1022" s="466" t="s">
        <v>27</v>
      </c>
      <c r="F1022" s="476"/>
      <c r="G1022" s="476"/>
      <c r="H1022" s="477">
        <v>0</v>
      </c>
      <c r="I1022" s="493">
        <f t="shared" si="12"/>
        <v>0</v>
      </c>
      <c r="J1022" s="494"/>
      <c r="K1022" s="494"/>
      <c r="L1022" s="494"/>
      <c r="M1022" s="494"/>
      <c r="N1022" s="495"/>
      <c r="O1022" s="11">
        <f t="shared" si="13"/>
        <v>0</v>
      </c>
    </row>
    <row r="1023" spans="1:15" s="11" customFormat="1" ht="18" customHeight="1">
      <c r="A1023" s="826">
        <v>1015</v>
      </c>
      <c r="B1023" s="473"/>
      <c r="C1023" s="466">
        <v>201</v>
      </c>
      <c r="D1023" s="525" t="s">
        <v>54</v>
      </c>
      <c r="E1023" s="524" t="s">
        <v>27</v>
      </c>
      <c r="F1023" s="476"/>
      <c r="G1023" s="476"/>
      <c r="H1023" s="477">
        <v>89</v>
      </c>
      <c r="I1023" s="493">
        <f t="shared" si="12"/>
        <v>0</v>
      </c>
      <c r="J1023" s="494"/>
      <c r="K1023" s="494"/>
      <c r="L1023" s="494"/>
      <c r="M1023" s="494"/>
      <c r="N1023" s="495"/>
      <c r="O1023" s="11">
        <f aca="true" t="shared" si="15" ref="O1023:O1065">SUM(J1023:N1023)-I1023</f>
        <v>0</v>
      </c>
    </row>
    <row r="1024" spans="1:15" s="11" customFormat="1" ht="18" customHeight="1">
      <c r="A1024" s="826">
        <v>1016</v>
      </c>
      <c r="B1024" s="473"/>
      <c r="C1024" s="466">
        <v>202</v>
      </c>
      <c r="D1024" s="525" t="s">
        <v>55</v>
      </c>
      <c r="E1024" s="524" t="s">
        <v>27</v>
      </c>
      <c r="F1024" s="476"/>
      <c r="G1024" s="476"/>
      <c r="H1024" s="477">
        <v>112</v>
      </c>
      <c r="I1024" s="493">
        <f t="shared" si="12"/>
        <v>0</v>
      </c>
      <c r="J1024" s="494"/>
      <c r="K1024" s="494"/>
      <c r="L1024" s="494"/>
      <c r="M1024" s="494"/>
      <c r="N1024" s="495"/>
      <c r="O1024" s="11">
        <f t="shared" si="15"/>
        <v>0</v>
      </c>
    </row>
    <row r="1025" spans="1:15" s="11" customFormat="1" ht="18" customHeight="1">
      <c r="A1025" s="826">
        <v>1017</v>
      </c>
      <c r="B1025" s="473"/>
      <c r="C1025" s="466">
        <v>203</v>
      </c>
      <c r="D1025" s="525" t="s">
        <v>56</v>
      </c>
      <c r="E1025" s="524" t="s">
        <v>27</v>
      </c>
      <c r="F1025" s="476"/>
      <c r="G1025" s="476"/>
      <c r="H1025" s="477">
        <v>134</v>
      </c>
      <c r="I1025" s="493">
        <f t="shared" si="12"/>
        <v>0</v>
      </c>
      <c r="J1025" s="494"/>
      <c r="K1025" s="494"/>
      <c r="L1025" s="494"/>
      <c r="M1025" s="494"/>
      <c r="N1025" s="495"/>
      <c r="O1025" s="11">
        <f t="shared" si="15"/>
        <v>0</v>
      </c>
    </row>
    <row r="1026" spans="1:15" s="11" customFormat="1" ht="18" customHeight="1">
      <c r="A1026" s="826">
        <v>1018</v>
      </c>
      <c r="B1026" s="473"/>
      <c r="C1026" s="466">
        <v>204</v>
      </c>
      <c r="D1026" s="525" t="s">
        <v>59</v>
      </c>
      <c r="E1026" s="524" t="s">
        <v>27</v>
      </c>
      <c r="F1026" s="476"/>
      <c r="G1026" s="476"/>
      <c r="H1026" s="477">
        <v>74</v>
      </c>
      <c r="I1026" s="493">
        <f t="shared" si="12"/>
        <v>0</v>
      </c>
      <c r="J1026" s="494"/>
      <c r="K1026" s="494"/>
      <c r="L1026" s="494"/>
      <c r="M1026" s="494"/>
      <c r="N1026" s="495"/>
      <c r="O1026" s="11">
        <f t="shared" si="15"/>
        <v>0</v>
      </c>
    </row>
    <row r="1027" spans="1:15" s="11" customFormat="1" ht="18" customHeight="1">
      <c r="A1027" s="826">
        <v>1019</v>
      </c>
      <c r="B1027" s="473"/>
      <c r="C1027" s="466">
        <v>205</v>
      </c>
      <c r="D1027" s="525" t="s">
        <v>1170</v>
      </c>
      <c r="E1027" s="524" t="s">
        <v>27</v>
      </c>
      <c r="F1027" s="476"/>
      <c r="G1027" s="476"/>
      <c r="H1027" s="477">
        <v>145</v>
      </c>
      <c r="I1027" s="493">
        <f t="shared" si="12"/>
        <v>0</v>
      </c>
      <c r="J1027" s="494"/>
      <c r="K1027" s="494"/>
      <c r="L1027" s="494"/>
      <c r="M1027" s="494"/>
      <c r="N1027" s="495"/>
      <c r="O1027" s="11">
        <f t="shared" si="15"/>
        <v>0</v>
      </c>
    </row>
    <row r="1028" spans="1:15" s="11" customFormat="1" ht="18" customHeight="1">
      <c r="A1028" s="826">
        <v>1020</v>
      </c>
      <c r="B1028" s="473"/>
      <c r="C1028" s="466">
        <v>206</v>
      </c>
      <c r="D1028" s="525" t="s">
        <v>410</v>
      </c>
      <c r="E1028" s="524" t="s">
        <v>27</v>
      </c>
      <c r="F1028" s="476"/>
      <c r="G1028" s="476"/>
      <c r="H1028" s="477">
        <v>10</v>
      </c>
      <c r="I1028" s="493">
        <f t="shared" si="12"/>
        <v>0</v>
      </c>
      <c r="J1028" s="494"/>
      <c r="K1028" s="494"/>
      <c r="L1028" s="494"/>
      <c r="M1028" s="494"/>
      <c r="N1028" s="495"/>
      <c r="O1028" s="11">
        <f t="shared" si="15"/>
        <v>0</v>
      </c>
    </row>
    <row r="1029" spans="1:15" s="11" customFormat="1" ht="18" customHeight="1">
      <c r="A1029" s="826">
        <v>1021</v>
      </c>
      <c r="B1029" s="473"/>
      <c r="C1029" s="466">
        <v>207</v>
      </c>
      <c r="D1029" s="525" t="s">
        <v>411</v>
      </c>
      <c r="E1029" s="524" t="s">
        <v>27</v>
      </c>
      <c r="F1029" s="476"/>
      <c r="G1029" s="476"/>
      <c r="H1029" s="477">
        <v>20</v>
      </c>
      <c r="I1029" s="493">
        <f t="shared" si="12"/>
        <v>0</v>
      </c>
      <c r="J1029" s="494"/>
      <c r="K1029" s="494"/>
      <c r="L1029" s="494"/>
      <c r="M1029" s="494"/>
      <c r="N1029" s="495"/>
      <c r="O1029" s="11">
        <f t="shared" si="15"/>
        <v>0</v>
      </c>
    </row>
    <row r="1030" spans="1:15" s="11" customFormat="1" ht="18" customHeight="1">
      <c r="A1030" s="826">
        <v>1022</v>
      </c>
      <c r="B1030" s="473"/>
      <c r="C1030" s="466">
        <v>208</v>
      </c>
      <c r="D1030" s="525" t="s">
        <v>412</v>
      </c>
      <c r="E1030" s="524" t="s">
        <v>27</v>
      </c>
      <c r="F1030" s="476"/>
      <c r="G1030" s="476"/>
      <c r="H1030" s="477">
        <v>10</v>
      </c>
      <c r="I1030" s="493">
        <f t="shared" si="12"/>
        <v>0</v>
      </c>
      <c r="J1030" s="494"/>
      <c r="K1030" s="494"/>
      <c r="L1030" s="494"/>
      <c r="M1030" s="494"/>
      <c r="N1030" s="495"/>
      <c r="O1030" s="11">
        <f t="shared" si="15"/>
        <v>0</v>
      </c>
    </row>
    <row r="1031" spans="1:15" s="11" customFormat="1" ht="18" customHeight="1">
      <c r="A1031" s="826">
        <v>1023</v>
      </c>
      <c r="B1031" s="473"/>
      <c r="C1031" s="466">
        <v>209</v>
      </c>
      <c r="D1031" s="525" t="s">
        <v>413</v>
      </c>
      <c r="E1031" s="524" t="s">
        <v>27</v>
      </c>
      <c r="F1031" s="476"/>
      <c r="G1031" s="476"/>
      <c r="H1031" s="477">
        <v>10</v>
      </c>
      <c r="I1031" s="493">
        <f t="shared" si="12"/>
        <v>0</v>
      </c>
      <c r="J1031" s="494"/>
      <c r="K1031" s="494"/>
      <c r="L1031" s="494"/>
      <c r="M1031" s="494"/>
      <c r="N1031" s="495"/>
      <c r="O1031" s="11">
        <f t="shared" si="15"/>
        <v>0</v>
      </c>
    </row>
    <row r="1032" spans="1:15" s="11" customFormat="1" ht="18" customHeight="1">
      <c r="A1032" s="826">
        <v>1024</v>
      </c>
      <c r="B1032" s="473"/>
      <c r="C1032" s="466">
        <v>210</v>
      </c>
      <c r="D1032" s="525" t="s">
        <v>414</v>
      </c>
      <c r="E1032" s="524" t="s">
        <v>27</v>
      </c>
      <c r="F1032" s="476"/>
      <c r="G1032" s="476"/>
      <c r="H1032" s="477">
        <v>6</v>
      </c>
      <c r="I1032" s="493">
        <f t="shared" si="12"/>
        <v>0</v>
      </c>
      <c r="J1032" s="494"/>
      <c r="K1032" s="494"/>
      <c r="L1032" s="494"/>
      <c r="M1032" s="494"/>
      <c r="N1032" s="495"/>
      <c r="O1032" s="11">
        <f t="shared" si="15"/>
        <v>0</v>
      </c>
    </row>
    <row r="1033" spans="1:15" s="11" customFormat="1" ht="18" customHeight="1">
      <c r="A1033" s="826">
        <v>1025</v>
      </c>
      <c r="B1033" s="473"/>
      <c r="C1033" s="466">
        <v>211</v>
      </c>
      <c r="D1033" s="525" t="s">
        <v>415</v>
      </c>
      <c r="E1033" s="524" t="s">
        <v>27</v>
      </c>
      <c r="F1033" s="476"/>
      <c r="G1033" s="476"/>
      <c r="H1033" s="477">
        <v>26</v>
      </c>
      <c r="I1033" s="493">
        <f t="shared" si="12"/>
        <v>0</v>
      </c>
      <c r="J1033" s="494"/>
      <c r="K1033" s="494"/>
      <c r="L1033" s="494"/>
      <c r="M1033" s="494"/>
      <c r="N1033" s="495"/>
      <c r="O1033" s="11">
        <f t="shared" si="15"/>
        <v>0</v>
      </c>
    </row>
    <row r="1034" spans="1:15" s="11" customFormat="1" ht="18" customHeight="1">
      <c r="A1034" s="826">
        <v>1026</v>
      </c>
      <c r="B1034" s="473"/>
      <c r="C1034" s="466">
        <v>212</v>
      </c>
      <c r="D1034" s="525" t="s">
        <v>416</v>
      </c>
      <c r="E1034" s="524" t="s">
        <v>27</v>
      </c>
      <c r="F1034" s="476"/>
      <c r="G1034" s="476"/>
      <c r="H1034" s="477">
        <v>160</v>
      </c>
      <c r="I1034" s="493">
        <f t="shared" si="12"/>
        <v>0</v>
      </c>
      <c r="J1034" s="494"/>
      <c r="K1034" s="494"/>
      <c r="L1034" s="494"/>
      <c r="M1034" s="494"/>
      <c r="N1034" s="495"/>
      <c r="O1034" s="11">
        <f t="shared" si="15"/>
        <v>0</v>
      </c>
    </row>
    <row r="1035" spans="1:15" s="11" customFormat="1" ht="18" customHeight="1">
      <c r="A1035" s="826">
        <v>1027</v>
      </c>
      <c r="B1035" s="473"/>
      <c r="C1035" s="466">
        <v>213</v>
      </c>
      <c r="D1035" s="525" t="s">
        <v>417</v>
      </c>
      <c r="E1035" s="524" t="s">
        <v>27</v>
      </c>
      <c r="F1035" s="476"/>
      <c r="G1035" s="476"/>
      <c r="H1035" s="477">
        <v>37</v>
      </c>
      <c r="I1035" s="493">
        <f t="shared" si="12"/>
        <v>0</v>
      </c>
      <c r="J1035" s="494"/>
      <c r="K1035" s="494"/>
      <c r="L1035" s="494"/>
      <c r="M1035" s="494"/>
      <c r="N1035" s="495"/>
      <c r="O1035" s="11">
        <f t="shared" si="15"/>
        <v>0</v>
      </c>
    </row>
    <row r="1036" spans="1:15" s="11" customFormat="1" ht="18" customHeight="1">
      <c r="A1036" s="826">
        <v>1028</v>
      </c>
      <c r="B1036" s="473"/>
      <c r="C1036" s="466">
        <v>214</v>
      </c>
      <c r="D1036" s="525" t="s">
        <v>418</v>
      </c>
      <c r="E1036" s="524" t="s">
        <v>27</v>
      </c>
      <c r="F1036" s="476"/>
      <c r="G1036" s="476"/>
      <c r="H1036" s="477">
        <v>16</v>
      </c>
      <c r="I1036" s="493">
        <f t="shared" si="12"/>
        <v>0</v>
      </c>
      <c r="J1036" s="494"/>
      <c r="K1036" s="494"/>
      <c r="L1036" s="494"/>
      <c r="M1036" s="494"/>
      <c r="N1036" s="495"/>
      <c r="O1036" s="11">
        <f t="shared" si="15"/>
        <v>0</v>
      </c>
    </row>
    <row r="1037" spans="1:15" s="11" customFormat="1" ht="18" customHeight="1">
      <c r="A1037" s="826">
        <v>1029</v>
      </c>
      <c r="B1037" s="473"/>
      <c r="C1037" s="466">
        <v>215</v>
      </c>
      <c r="D1037" s="525" t="s">
        <v>419</v>
      </c>
      <c r="E1037" s="524" t="s">
        <v>27</v>
      </c>
      <c r="F1037" s="476"/>
      <c r="G1037" s="476"/>
      <c r="H1037" s="477">
        <v>20</v>
      </c>
      <c r="I1037" s="493">
        <f t="shared" si="12"/>
        <v>0</v>
      </c>
      <c r="J1037" s="494"/>
      <c r="K1037" s="494"/>
      <c r="L1037" s="494"/>
      <c r="M1037" s="494"/>
      <c r="N1037" s="495"/>
      <c r="O1037" s="11">
        <f t="shared" si="15"/>
        <v>0</v>
      </c>
    </row>
    <row r="1038" spans="1:15" s="11" customFormat="1" ht="18" customHeight="1">
      <c r="A1038" s="826">
        <v>1030</v>
      </c>
      <c r="B1038" s="473"/>
      <c r="C1038" s="466">
        <v>216</v>
      </c>
      <c r="D1038" s="525" t="s">
        <v>420</v>
      </c>
      <c r="E1038" s="524" t="s">
        <v>27</v>
      </c>
      <c r="F1038" s="476"/>
      <c r="G1038" s="476"/>
      <c r="H1038" s="477">
        <v>23</v>
      </c>
      <c r="I1038" s="493">
        <f aca="true" t="shared" si="16" ref="I1038:I1084">SUM(J1038:N1038)</f>
        <v>0</v>
      </c>
      <c r="J1038" s="494"/>
      <c r="K1038" s="494"/>
      <c r="L1038" s="494"/>
      <c r="M1038" s="494"/>
      <c r="N1038" s="495"/>
      <c r="O1038" s="11">
        <f t="shared" si="15"/>
        <v>0</v>
      </c>
    </row>
    <row r="1039" spans="1:15" s="11" customFormat="1" ht="18" customHeight="1">
      <c r="A1039" s="826">
        <v>1031</v>
      </c>
      <c r="B1039" s="473"/>
      <c r="C1039" s="466">
        <v>217</v>
      </c>
      <c r="D1039" s="525" t="s">
        <v>421</v>
      </c>
      <c r="E1039" s="524" t="s">
        <v>27</v>
      </c>
      <c r="F1039" s="476"/>
      <c r="G1039" s="476"/>
      <c r="H1039" s="477">
        <v>160</v>
      </c>
      <c r="I1039" s="493">
        <f t="shared" si="16"/>
        <v>0</v>
      </c>
      <c r="J1039" s="494"/>
      <c r="K1039" s="494"/>
      <c r="L1039" s="494"/>
      <c r="M1039" s="494"/>
      <c r="N1039" s="495"/>
      <c r="O1039" s="11">
        <f t="shared" si="15"/>
        <v>0</v>
      </c>
    </row>
    <row r="1040" spans="1:15" s="11" customFormat="1" ht="18" customHeight="1">
      <c r="A1040" s="826">
        <v>1032</v>
      </c>
      <c r="B1040" s="473"/>
      <c r="C1040" s="466">
        <v>218</v>
      </c>
      <c r="D1040" s="525" t="s">
        <v>422</v>
      </c>
      <c r="E1040" s="524" t="s">
        <v>27</v>
      </c>
      <c r="F1040" s="476"/>
      <c r="G1040" s="476"/>
      <c r="H1040" s="477">
        <v>102</v>
      </c>
      <c r="I1040" s="493">
        <f t="shared" si="16"/>
        <v>0</v>
      </c>
      <c r="J1040" s="494"/>
      <c r="K1040" s="494"/>
      <c r="L1040" s="494"/>
      <c r="M1040" s="494"/>
      <c r="N1040" s="495"/>
      <c r="O1040" s="11">
        <f t="shared" si="15"/>
        <v>0</v>
      </c>
    </row>
    <row r="1041" spans="1:15" s="11" customFormat="1" ht="18" customHeight="1">
      <c r="A1041" s="826">
        <v>1033</v>
      </c>
      <c r="B1041" s="473"/>
      <c r="C1041" s="466">
        <v>219</v>
      </c>
      <c r="D1041" s="525" t="s">
        <v>423</v>
      </c>
      <c r="E1041" s="524" t="s">
        <v>27</v>
      </c>
      <c r="F1041" s="476"/>
      <c r="G1041" s="476"/>
      <c r="H1041" s="477">
        <v>20</v>
      </c>
      <c r="I1041" s="493">
        <f t="shared" si="16"/>
        <v>0</v>
      </c>
      <c r="J1041" s="494"/>
      <c r="K1041" s="494"/>
      <c r="L1041" s="494"/>
      <c r="M1041" s="494"/>
      <c r="N1041" s="495"/>
      <c r="O1041" s="11">
        <f t="shared" si="15"/>
        <v>0</v>
      </c>
    </row>
    <row r="1042" spans="1:15" s="11" customFormat="1" ht="18" customHeight="1">
      <c r="A1042" s="826">
        <v>1034</v>
      </c>
      <c r="B1042" s="473"/>
      <c r="C1042" s="466">
        <v>220</v>
      </c>
      <c r="D1042" s="525" t="s">
        <v>424</v>
      </c>
      <c r="E1042" s="524" t="s">
        <v>27</v>
      </c>
      <c r="F1042" s="476"/>
      <c r="G1042" s="476"/>
      <c r="H1042" s="477">
        <v>20</v>
      </c>
      <c r="I1042" s="493">
        <f t="shared" si="16"/>
        <v>0</v>
      </c>
      <c r="J1042" s="494"/>
      <c r="K1042" s="494"/>
      <c r="L1042" s="494"/>
      <c r="M1042" s="494"/>
      <c r="N1042" s="495"/>
      <c r="O1042" s="11">
        <f t="shared" si="15"/>
        <v>0</v>
      </c>
    </row>
    <row r="1043" spans="1:15" s="11" customFormat="1" ht="18" customHeight="1">
      <c r="A1043" s="826">
        <v>1035</v>
      </c>
      <c r="B1043" s="473"/>
      <c r="C1043" s="466">
        <v>221</v>
      </c>
      <c r="D1043" s="525" t="s">
        <v>425</v>
      </c>
      <c r="E1043" s="524" t="s">
        <v>27</v>
      </c>
      <c r="F1043" s="476"/>
      <c r="G1043" s="476"/>
      <c r="H1043" s="477">
        <v>160</v>
      </c>
      <c r="I1043" s="493">
        <f t="shared" si="16"/>
        <v>0</v>
      </c>
      <c r="J1043" s="494"/>
      <c r="K1043" s="494"/>
      <c r="L1043" s="494"/>
      <c r="M1043" s="494"/>
      <c r="N1043" s="495"/>
      <c r="O1043" s="11">
        <f t="shared" si="15"/>
        <v>0</v>
      </c>
    </row>
    <row r="1044" spans="1:15" s="11" customFormat="1" ht="18" customHeight="1">
      <c r="A1044" s="826">
        <v>1036</v>
      </c>
      <c r="B1044" s="473"/>
      <c r="C1044" s="466">
        <v>222</v>
      </c>
      <c r="D1044" s="525" t="s">
        <v>426</v>
      </c>
      <c r="E1044" s="524" t="s">
        <v>27</v>
      </c>
      <c r="F1044" s="476"/>
      <c r="G1044" s="476"/>
      <c r="H1044" s="477">
        <v>240</v>
      </c>
      <c r="I1044" s="493">
        <f t="shared" si="16"/>
        <v>0</v>
      </c>
      <c r="J1044" s="494"/>
      <c r="K1044" s="494"/>
      <c r="L1044" s="494"/>
      <c r="M1044" s="494"/>
      <c r="N1044" s="495"/>
      <c r="O1044" s="11">
        <f t="shared" si="15"/>
        <v>0</v>
      </c>
    </row>
    <row r="1045" spans="1:15" s="11" customFormat="1" ht="18" customHeight="1">
      <c r="A1045" s="826">
        <v>1037</v>
      </c>
      <c r="B1045" s="473"/>
      <c r="C1045" s="466">
        <v>223</v>
      </c>
      <c r="D1045" s="525" t="s">
        <v>427</v>
      </c>
      <c r="E1045" s="524" t="s">
        <v>27</v>
      </c>
      <c r="F1045" s="476"/>
      <c r="G1045" s="476"/>
      <c r="H1045" s="477">
        <v>20</v>
      </c>
      <c r="I1045" s="493">
        <f t="shared" si="16"/>
        <v>0</v>
      </c>
      <c r="J1045" s="494"/>
      <c r="K1045" s="494"/>
      <c r="L1045" s="494"/>
      <c r="M1045" s="494"/>
      <c r="N1045" s="495"/>
      <c r="O1045" s="11">
        <f t="shared" si="15"/>
        <v>0</v>
      </c>
    </row>
    <row r="1046" spans="1:15" s="11" customFormat="1" ht="18" customHeight="1">
      <c r="A1046" s="826">
        <v>1038</v>
      </c>
      <c r="B1046" s="473"/>
      <c r="C1046" s="466">
        <v>224</v>
      </c>
      <c r="D1046" s="525" t="s">
        <v>428</v>
      </c>
      <c r="E1046" s="524" t="s">
        <v>27</v>
      </c>
      <c r="F1046" s="476"/>
      <c r="G1046" s="476"/>
      <c r="H1046" s="477">
        <v>10</v>
      </c>
      <c r="I1046" s="493">
        <f t="shared" si="16"/>
        <v>0</v>
      </c>
      <c r="J1046" s="494"/>
      <c r="K1046" s="494"/>
      <c r="L1046" s="494"/>
      <c r="M1046" s="494"/>
      <c r="N1046" s="495"/>
      <c r="O1046" s="11">
        <f t="shared" si="15"/>
        <v>0</v>
      </c>
    </row>
    <row r="1047" spans="1:15" s="11" customFormat="1" ht="18" customHeight="1">
      <c r="A1047" s="826">
        <v>1039</v>
      </c>
      <c r="B1047" s="473"/>
      <c r="C1047" s="466">
        <v>225</v>
      </c>
      <c r="D1047" s="525" t="s">
        <v>429</v>
      </c>
      <c r="E1047" s="524" t="s">
        <v>27</v>
      </c>
      <c r="F1047" s="476"/>
      <c r="G1047" s="476"/>
      <c r="H1047" s="477">
        <v>18</v>
      </c>
      <c r="I1047" s="493">
        <f t="shared" si="16"/>
        <v>0</v>
      </c>
      <c r="J1047" s="494"/>
      <c r="K1047" s="494"/>
      <c r="L1047" s="494"/>
      <c r="M1047" s="494"/>
      <c r="N1047" s="495"/>
      <c r="O1047" s="11">
        <f t="shared" si="15"/>
        <v>0</v>
      </c>
    </row>
    <row r="1048" spans="1:15" s="11" customFormat="1" ht="18" customHeight="1">
      <c r="A1048" s="826">
        <v>1040</v>
      </c>
      <c r="B1048" s="473"/>
      <c r="C1048" s="466">
        <v>226</v>
      </c>
      <c r="D1048" s="525" t="s">
        <v>430</v>
      </c>
      <c r="E1048" s="524" t="s">
        <v>27</v>
      </c>
      <c r="F1048" s="476"/>
      <c r="G1048" s="476"/>
      <c r="H1048" s="477">
        <v>20</v>
      </c>
      <c r="I1048" s="493">
        <f t="shared" si="16"/>
        <v>0</v>
      </c>
      <c r="J1048" s="494"/>
      <c r="K1048" s="494"/>
      <c r="L1048" s="494"/>
      <c r="M1048" s="494"/>
      <c r="N1048" s="495"/>
      <c r="O1048" s="11">
        <f t="shared" si="15"/>
        <v>0</v>
      </c>
    </row>
    <row r="1049" spans="1:15" s="11" customFormat="1" ht="18" customHeight="1">
      <c r="A1049" s="826">
        <v>1041</v>
      </c>
      <c r="B1049" s="473"/>
      <c r="C1049" s="466">
        <v>227</v>
      </c>
      <c r="D1049" s="525" t="s">
        <v>484</v>
      </c>
      <c r="E1049" s="516" t="s">
        <v>27</v>
      </c>
      <c r="F1049" s="476"/>
      <c r="G1049" s="476"/>
      <c r="H1049" s="477">
        <v>21</v>
      </c>
      <c r="I1049" s="493">
        <f t="shared" si="16"/>
        <v>0</v>
      </c>
      <c r="J1049" s="494"/>
      <c r="K1049" s="494"/>
      <c r="L1049" s="494"/>
      <c r="M1049" s="494"/>
      <c r="N1049" s="495"/>
      <c r="O1049" s="11">
        <f t="shared" si="15"/>
        <v>0</v>
      </c>
    </row>
    <row r="1050" spans="1:15" s="11" customFormat="1" ht="18" customHeight="1">
      <c r="A1050" s="826">
        <v>1042</v>
      </c>
      <c r="B1050" s="473"/>
      <c r="C1050" s="466">
        <v>228</v>
      </c>
      <c r="D1050" s="525" t="s">
        <v>431</v>
      </c>
      <c r="E1050" s="524" t="s">
        <v>27</v>
      </c>
      <c r="F1050" s="476"/>
      <c r="G1050" s="476"/>
      <c r="H1050" s="477">
        <v>0</v>
      </c>
      <c r="I1050" s="493">
        <f t="shared" si="16"/>
        <v>0</v>
      </c>
      <c r="J1050" s="494"/>
      <c r="K1050" s="494"/>
      <c r="L1050" s="494"/>
      <c r="M1050" s="494"/>
      <c r="N1050" s="495"/>
      <c r="O1050" s="11">
        <f t="shared" si="15"/>
        <v>0</v>
      </c>
    </row>
    <row r="1051" spans="1:15" s="11" customFormat="1" ht="18" customHeight="1">
      <c r="A1051" s="826">
        <v>1043</v>
      </c>
      <c r="B1051" s="473"/>
      <c r="C1051" s="466">
        <v>229</v>
      </c>
      <c r="D1051" s="525" t="s">
        <v>432</v>
      </c>
      <c r="E1051" s="524" t="s">
        <v>27</v>
      </c>
      <c r="F1051" s="476"/>
      <c r="G1051" s="476"/>
      <c r="H1051" s="477">
        <v>80</v>
      </c>
      <c r="I1051" s="493">
        <f t="shared" si="16"/>
        <v>0</v>
      </c>
      <c r="J1051" s="494"/>
      <c r="K1051" s="494"/>
      <c r="L1051" s="494"/>
      <c r="M1051" s="494"/>
      <c r="N1051" s="495"/>
      <c r="O1051" s="11">
        <f t="shared" si="15"/>
        <v>0</v>
      </c>
    </row>
    <row r="1052" spans="1:15" s="11" customFormat="1" ht="18" customHeight="1">
      <c r="A1052" s="826">
        <v>1044</v>
      </c>
      <c r="B1052" s="473"/>
      <c r="C1052" s="466">
        <v>230</v>
      </c>
      <c r="D1052" s="525" t="s">
        <v>433</v>
      </c>
      <c r="E1052" s="524" t="s">
        <v>27</v>
      </c>
      <c r="F1052" s="476"/>
      <c r="G1052" s="476"/>
      <c r="H1052" s="477">
        <v>10</v>
      </c>
      <c r="I1052" s="493">
        <f t="shared" si="16"/>
        <v>0</v>
      </c>
      <c r="J1052" s="494"/>
      <c r="K1052" s="494"/>
      <c r="L1052" s="494"/>
      <c r="M1052" s="494"/>
      <c r="N1052" s="495"/>
      <c r="O1052" s="11">
        <f t="shared" si="15"/>
        <v>0</v>
      </c>
    </row>
    <row r="1053" spans="1:15" s="11" customFormat="1" ht="18" customHeight="1">
      <c r="A1053" s="826">
        <v>1045</v>
      </c>
      <c r="B1053" s="473"/>
      <c r="C1053" s="466">
        <v>231</v>
      </c>
      <c r="D1053" s="525" t="s">
        <v>434</v>
      </c>
      <c r="E1053" s="524" t="s">
        <v>27</v>
      </c>
      <c r="F1053" s="476"/>
      <c r="G1053" s="476"/>
      <c r="H1053" s="477">
        <v>20</v>
      </c>
      <c r="I1053" s="493">
        <f t="shared" si="16"/>
        <v>0</v>
      </c>
      <c r="J1053" s="494"/>
      <c r="K1053" s="494"/>
      <c r="L1053" s="494"/>
      <c r="M1053" s="494"/>
      <c r="N1053" s="495"/>
      <c r="O1053" s="11">
        <f t="shared" si="15"/>
        <v>0</v>
      </c>
    </row>
    <row r="1054" spans="1:15" s="11" customFormat="1" ht="18" customHeight="1">
      <c r="A1054" s="826">
        <v>1046</v>
      </c>
      <c r="B1054" s="473"/>
      <c r="C1054" s="466">
        <v>232</v>
      </c>
      <c r="D1054" s="525" t="s">
        <v>436</v>
      </c>
      <c r="E1054" s="524" t="s">
        <v>27</v>
      </c>
      <c r="F1054" s="476"/>
      <c r="G1054" s="476"/>
      <c r="H1054" s="477">
        <v>10</v>
      </c>
      <c r="I1054" s="493">
        <f t="shared" si="16"/>
        <v>0</v>
      </c>
      <c r="J1054" s="494"/>
      <c r="K1054" s="494"/>
      <c r="L1054" s="494"/>
      <c r="M1054" s="494"/>
      <c r="N1054" s="495"/>
      <c r="O1054" s="11">
        <f t="shared" si="15"/>
        <v>0</v>
      </c>
    </row>
    <row r="1055" spans="1:15" s="11" customFormat="1" ht="18" customHeight="1">
      <c r="A1055" s="826">
        <v>1047</v>
      </c>
      <c r="B1055" s="473"/>
      <c r="C1055" s="466">
        <v>233</v>
      </c>
      <c r="D1055" s="525" t="s">
        <v>437</v>
      </c>
      <c r="E1055" s="524" t="s">
        <v>27</v>
      </c>
      <c r="F1055" s="476"/>
      <c r="G1055" s="476"/>
      <c r="H1055" s="477">
        <v>58</v>
      </c>
      <c r="I1055" s="493">
        <f t="shared" si="16"/>
        <v>0</v>
      </c>
      <c r="J1055" s="494"/>
      <c r="K1055" s="494"/>
      <c r="L1055" s="494"/>
      <c r="M1055" s="494"/>
      <c r="N1055" s="495"/>
      <c r="O1055" s="11">
        <f t="shared" si="15"/>
        <v>0</v>
      </c>
    </row>
    <row r="1056" spans="1:15" s="11" customFormat="1" ht="18" customHeight="1">
      <c r="A1056" s="826">
        <v>1048</v>
      </c>
      <c r="B1056" s="473"/>
      <c r="C1056" s="466">
        <v>234</v>
      </c>
      <c r="D1056" s="525" t="s">
        <v>438</v>
      </c>
      <c r="E1056" s="524" t="s">
        <v>27</v>
      </c>
      <c r="F1056" s="476"/>
      <c r="G1056" s="476"/>
      <c r="H1056" s="477">
        <v>38</v>
      </c>
      <c r="I1056" s="493">
        <f t="shared" si="16"/>
        <v>0</v>
      </c>
      <c r="J1056" s="494"/>
      <c r="K1056" s="494"/>
      <c r="L1056" s="494"/>
      <c r="M1056" s="494"/>
      <c r="N1056" s="495"/>
      <c r="O1056" s="11">
        <f t="shared" si="15"/>
        <v>0</v>
      </c>
    </row>
    <row r="1057" spans="1:15" s="11" customFormat="1" ht="18" customHeight="1">
      <c r="A1057" s="826">
        <v>1049</v>
      </c>
      <c r="B1057" s="473"/>
      <c r="C1057" s="466">
        <v>235</v>
      </c>
      <c r="D1057" s="525" t="s">
        <v>439</v>
      </c>
      <c r="E1057" s="524" t="s">
        <v>27</v>
      </c>
      <c r="F1057" s="476"/>
      <c r="G1057" s="476"/>
      <c r="H1057" s="477">
        <v>20</v>
      </c>
      <c r="I1057" s="493">
        <f t="shared" si="16"/>
        <v>0</v>
      </c>
      <c r="J1057" s="494"/>
      <c r="K1057" s="494"/>
      <c r="L1057" s="494"/>
      <c r="M1057" s="494"/>
      <c r="N1057" s="495"/>
      <c r="O1057" s="11">
        <f t="shared" si="15"/>
        <v>0</v>
      </c>
    </row>
    <row r="1058" spans="1:15" s="11" customFormat="1" ht="18" customHeight="1">
      <c r="A1058" s="826">
        <v>1050</v>
      </c>
      <c r="B1058" s="473"/>
      <c r="C1058" s="466">
        <v>236</v>
      </c>
      <c r="D1058" s="525" t="s">
        <v>777</v>
      </c>
      <c r="E1058" s="524" t="s">
        <v>27</v>
      </c>
      <c r="F1058" s="476"/>
      <c r="G1058" s="476"/>
      <c r="H1058" s="477">
        <v>0</v>
      </c>
      <c r="I1058" s="493">
        <f t="shared" si="16"/>
        <v>0</v>
      </c>
      <c r="J1058" s="494"/>
      <c r="K1058" s="494"/>
      <c r="L1058" s="494"/>
      <c r="M1058" s="494"/>
      <c r="N1058" s="495"/>
      <c r="O1058" s="11">
        <f t="shared" si="15"/>
        <v>0</v>
      </c>
    </row>
    <row r="1059" spans="1:15" s="11" customFormat="1" ht="18" customHeight="1">
      <c r="A1059" s="826">
        <v>1051</v>
      </c>
      <c r="B1059" s="473"/>
      <c r="C1059" s="466">
        <v>237</v>
      </c>
      <c r="D1059" s="525" t="s">
        <v>443</v>
      </c>
      <c r="E1059" s="516" t="s">
        <v>27</v>
      </c>
      <c r="F1059" s="476"/>
      <c r="G1059" s="476"/>
      <c r="H1059" s="477">
        <v>15</v>
      </c>
      <c r="I1059" s="493">
        <f t="shared" si="16"/>
        <v>0</v>
      </c>
      <c r="J1059" s="494"/>
      <c r="K1059" s="494"/>
      <c r="L1059" s="494"/>
      <c r="M1059" s="494"/>
      <c r="N1059" s="495"/>
      <c r="O1059" s="11">
        <f t="shared" si="15"/>
        <v>0</v>
      </c>
    </row>
    <row r="1060" spans="1:15" s="11" customFormat="1" ht="18" customHeight="1">
      <c r="A1060" s="826">
        <v>1052</v>
      </c>
      <c r="B1060" s="473"/>
      <c r="C1060" s="466">
        <v>238</v>
      </c>
      <c r="D1060" s="525" t="s">
        <v>444</v>
      </c>
      <c r="E1060" s="524" t="s">
        <v>27</v>
      </c>
      <c r="F1060" s="476"/>
      <c r="G1060" s="476"/>
      <c r="H1060" s="477">
        <v>18</v>
      </c>
      <c r="I1060" s="493">
        <f t="shared" si="16"/>
        <v>0</v>
      </c>
      <c r="J1060" s="494"/>
      <c r="K1060" s="494"/>
      <c r="L1060" s="494"/>
      <c r="M1060" s="494"/>
      <c r="N1060" s="495"/>
      <c r="O1060" s="11">
        <f t="shared" si="15"/>
        <v>0</v>
      </c>
    </row>
    <row r="1061" spans="1:15" s="11" customFormat="1" ht="18" customHeight="1">
      <c r="A1061" s="826">
        <v>1053</v>
      </c>
      <c r="B1061" s="473"/>
      <c r="C1061" s="466">
        <v>239</v>
      </c>
      <c r="D1061" s="525" t="s">
        <v>445</v>
      </c>
      <c r="E1061" s="516" t="s">
        <v>27</v>
      </c>
      <c r="F1061" s="476"/>
      <c r="G1061" s="476"/>
      <c r="H1061" s="477">
        <v>15</v>
      </c>
      <c r="I1061" s="493">
        <f t="shared" si="16"/>
        <v>0</v>
      </c>
      <c r="J1061" s="494"/>
      <c r="K1061" s="494"/>
      <c r="L1061" s="494"/>
      <c r="M1061" s="494"/>
      <c r="N1061" s="495"/>
      <c r="O1061" s="11">
        <f t="shared" si="15"/>
        <v>0</v>
      </c>
    </row>
    <row r="1062" spans="1:15" s="11" customFormat="1" ht="18" customHeight="1">
      <c r="A1062" s="826">
        <v>1054</v>
      </c>
      <c r="B1062" s="473"/>
      <c r="C1062" s="466">
        <v>240</v>
      </c>
      <c r="D1062" s="525" t="s">
        <v>446</v>
      </c>
      <c r="E1062" s="524" t="s">
        <v>27</v>
      </c>
      <c r="F1062" s="476"/>
      <c r="G1062" s="476"/>
      <c r="H1062" s="477">
        <v>20</v>
      </c>
      <c r="I1062" s="493">
        <f t="shared" si="16"/>
        <v>0</v>
      </c>
      <c r="J1062" s="494"/>
      <c r="K1062" s="494"/>
      <c r="L1062" s="494"/>
      <c r="M1062" s="494"/>
      <c r="N1062" s="495"/>
      <c r="O1062" s="11">
        <f t="shared" si="15"/>
        <v>0</v>
      </c>
    </row>
    <row r="1063" spans="1:15" s="11" customFormat="1" ht="18" customHeight="1">
      <c r="A1063" s="826">
        <v>1055</v>
      </c>
      <c r="B1063" s="473"/>
      <c r="C1063" s="466">
        <v>241</v>
      </c>
      <c r="D1063" s="525" t="s">
        <v>447</v>
      </c>
      <c r="E1063" s="524" t="s">
        <v>27</v>
      </c>
      <c r="F1063" s="476"/>
      <c r="G1063" s="476"/>
      <c r="H1063" s="477">
        <v>20</v>
      </c>
      <c r="I1063" s="493">
        <f t="shared" si="16"/>
        <v>0</v>
      </c>
      <c r="J1063" s="494"/>
      <c r="K1063" s="494"/>
      <c r="L1063" s="494"/>
      <c r="M1063" s="494"/>
      <c r="N1063" s="495"/>
      <c r="O1063" s="11">
        <f t="shared" si="15"/>
        <v>0</v>
      </c>
    </row>
    <row r="1064" spans="1:15" s="11" customFormat="1" ht="18" customHeight="1">
      <c r="A1064" s="826">
        <v>1056</v>
      </c>
      <c r="B1064" s="473"/>
      <c r="C1064" s="466">
        <v>242</v>
      </c>
      <c r="D1064" s="525" t="s">
        <v>448</v>
      </c>
      <c r="E1064" s="524" t="s">
        <v>27</v>
      </c>
      <c r="F1064" s="476"/>
      <c r="G1064" s="476"/>
      <c r="H1064" s="477">
        <v>10</v>
      </c>
      <c r="I1064" s="493">
        <f t="shared" si="16"/>
        <v>0</v>
      </c>
      <c r="J1064" s="494"/>
      <c r="K1064" s="494"/>
      <c r="L1064" s="494"/>
      <c r="M1064" s="494"/>
      <c r="N1064" s="495"/>
      <c r="O1064" s="11">
        <f t="shared" si="15"/>
        <v>0</v>
      </c>
    </row>
    <row r="1065" spans="1:15" s="11" customFormat="1" ht="18" customHeight="1">
      <c r="A1065" s="826">
        <v>1057</v>
      </c>
      <c r="B1065" s="473"/>
      <c r="C1065" s="466">
        <v>243</v>
      </c>
      <c r="D1065" s="525" t="s">
        <v>449</v>
      </c>
      <c r="E1065" s="524" t="s">
        <v>27</v>
      </c>
      <c r="F1065" s="476"/>
      <c r="G1065" s="476"/>
      <c r="H1065" s="477">
        <v>80</v>
      </c>
      <c r="I1065" s="493">
        <f t="shared" si="16"/>
        <v>0</v>
      </c>
      <c r="J1065" s="494"/>
      <c r="K1065" s="494"/>
      <c r="L1065" s="494"/>
      <c r="M1065" s="494"/>
      <c r="N1065" s="495"/>
      <c r="O1065" s="11">
        <f t="shared" si="15"/>
        <v>0</v>
      </c>
    </row>
    <row r="1066" spans="1:15" s="11" customFormat="1" ht="18" customHeight="1">
      <c r="A1066" s="826">
        <v>1058</v>
      </c>
      <c r="B1066" s="473"/>
      <c r="C1066" s="466">
        <v>244</v>
      </c>
      <c r="D1066" s="525" t="s">
        <v>450</v>
      </c>
      <c r="E1066" s="524" t="s">
        <v>27</v>
      </c>
      <c r="F1066" s="476"/>
      <c r="G1066" s="476"/>
      <c r="H1066" s="477">
        <v>80</v>
      </c>
      <c r="I1066" s="493">
        <f t="shared" si="16"/>
        <v>0</v>
      </c>
      <c r="J1066" s="494"/>
      <c r="K1066" s="494"/>
      <c r="L1066" s="494"/>
      <c r="M1066" s="494"/>
      <c r="N1066" s="495"/>
      <c r="O1066" s="11">
        <f aca="true" t="shared" si="17" ref="O1066:O1109">SUM(J1066:N1066)-I1066</f>
        <v>0</v>
      </c>
    </row>
    <row r="1067" spans="1:15" s="11" customFormat="1" ht="18" customHeight="1">
      <c r="A1067" s="826">
        <v>1059</v>
      </c>
      <c r="B1067" s="473"/>
      <c r="C1067" s="466">
        <v>245</v>
      </c>
      <c r="D1067" s="525" t="s">
        <v>452</v>
      </c>
      <c r="E1067" s="524" t="s">
        <v>27</v>
      </c>
      <c r="F1067" s="476"/>
      <c r="G1067" s="476"/>
      <c r="H1067" s="477">
        <v>99</v>
      </c>
      <c r="I1067" s="493">
        <f t="shared" si="16"/>
        <v>0</v>
      </c>
      <c r="J1067" s="494"/>
      <c r="K1067" s="494"/>
      <c r="L1067" s="494"/>
      <c r="M1067" s="494"/>
      <c r="N1067" s="495"/>
      <c r="O1067" s="11">
        <f t="shared" si="17"/>
        <v>0</v>
      </c>
    </row>
    <row r="1068" spans="1:15" s="11" customFormat="1" ht="18" customHeight="1">
      <c r="A1068" s="826">
        <v>1060</v>
      </c>
      <c r="B1068" s="473"/>
      <c r="C1068" s="466">
        <v>246</v>
      </c>
      <c r="D1068" s="525" t="s">
        <v>453</v>
      </c>
      <c r="E1068" s="524" t="s">
        <v>27</v>
      </c>
      <c r="F1068" s="476"/>
      <c r="G1068" s="476"/>
      <c r="H1068" s="477">
        <v>35</v>
      </c>
      <c r="I1068" s="493">
        <f t="shared" si="16"/>
        <v>0</v>
      </c>
      <c r="J1068" s="494"/>
      <c r="K1068" s="494"/>
      <c r="L1068" s="494"/>
      <c r="M1068" s="494"/>
      <c r="N1068" s="495"/>
      <c r="O1068" s="11">
        <f t="shared" si="17"/>
        <v>0</v>
      </c>
    </row>
    <row r="1069" spans="1:15" s="11" customFormat="1" ht="18" customHeight="1">
      <c r="A1069" s="826">
        <v>1061</v>
      </c>
      <c r="B1069" s="473"/>
      <c r="C1069" s="466">
        <v>247</v>
      </c>
      <c r="D1069" s="525" t="s">
        <v>454</v>
      </c>
      <c r="E1069" s="524" t="s">
        <v>27</v>
      </c>
      <c r="F1069" s="476"/>
      <c r="G1069" s="476"/>
      <c r="H1069" s="477">
        <v>11</v>
      </c>
      <c r="I1069" s="493">
        <f t="shared" si="16"/>
        <v>0</v>
      </c>
      <c r="J1069" s="494"/>
      <c r="K1069" s="494"/>
      <c r="L1069" s="494"/>
      <c r="M1069" s="494"/>
      <c r="N1069" s="495"/>
      <c r="O1069" s="11">
        <f t="shared" si="17"/>
        <v>0</v>
      </c>
    </row>
    <row r="1070" spans="1:15" s="11" customFormat="1" ht="18" customHeight="1">
      <c r="A1070" s="826">
        <v>1062</v>
      </c>
      <c r="B1070" s="473"/>
      <c r="C1070" s="466">
        <v>248</v>
      </c>
      <c r="D1070" s="525" t="s">
        <v>455</v>
      </c>
      <c r="E1070" s="524" t="s">
        <v>27</v>
      </c>
      <c r="F1070" s="476"/>
      <c r="G1070" s="476"/>
      <c r="H1070" s="477">
        <v>15</v>
      </c>
      <c r="I1070" s="493">
        <f t="shared" si="16"/>
        <v>0</v>
      </c>
      <c r="J1070" s="494"/>
      <c r="K1070" s="494"/>
      <c r="L1070" s="494"/>
      <c r="M1070" s="494"/>
      <c r="N1070" s="495"/>
      <c r="O1070" s="11">
        <f t="shared" si="17"/>
        <v>0</v>
      </c>
    </row>
    <row r="1071" spans="1:15" s="3" customFormat="1" ht="18" customHeight="1">
      <c r="A1071" s="826">
        <v>1063</v>
      </c>
      <c r="B1071" s="465"/>
      <c r="C1071" s="466">
        <v>249</v>
      </c>
      <c r="D1071" s="467" t="s">
        <v>179</v>
      </c>
      <c r="E1071" s="466" t="s">
        <v>27</v>
      </c>
      <c r="F1071" s="468">
        <v>24822</v>
      </c>
      <c r="G1071" s="468"/>
      <c r="H1071" s="469"/>
      <c r="I1071" s="478">
        <f t="shared" si="16"/>
        <v>0</v>
      </c>
      <c r="J1071" s="479"/>
      <c r="K1071" s="479"/>
      <c r="L1071" s="479"/>
      <c r="M1071" s="479"/>
      <c r="N1071" s="480"/>
      <c r="O1071" s="11">
        <f t="shared" si="17"/>
        <v>0</v>
      </c>
    </row>
    <row r="1072" spans="1:15" s="11" customFormat="1" ht="18" customHeight="1">
      <c r="A1072" s="826">
        <v>1064</v>
      </c>
      <c r="B1072" s="473"/>
      <c r="C1072" s="466">
        <v>250</v>
      </c>
      <c r="D1072" s="496" t="s">
        <v>1171</v>
      </c>
      <c r="E1072" s="474" t="s">
        <v>27</v>
      </c>
      <c r="F1072" s="476">
        <v>8580</v>
      </c>
      <c r="G1072" s="476"/>
      <c r="H1072" s="477"/>
      <c r="I1072" s="493">
        <f t="shared" si="16"/>
        <v>0</v>
      </c>
      <c r="J1072" s="494"/>
      <c r="K1072" s="494"/>
      <c r="L1072" s="494"/>
      <c r="M1072" s="494"/>
      <c r="N1072" s="495"/>
      <c r="O1072" s="11">
        <f t="shared" si="17"/>
        <v>0</v>
      </c>
    </row>
    <row r="1073" spans="1:15" s="11" customFormat="1" ht="18" customHeight="1">
      <c r="A1073" s="826">
        <v>1065</v>
      </c>
      <c r="B1073" s="473"/>
      <c r="C1073" s="466">
        <v>251</v>
      </c>
      <c r="D1073" s="496" t="s">
        <v>95</v>
      </c>
      <c r="E1073" s="474" t="s">
        <v>27</v>
      </c>
      <c r="F1073" s="476">
        <v>2000</v>
      </c>
      <c r="G1073" s="476"/>
      <c r="H1073" s="477"/>
      <c r="I1073" s="493">
        <f t="shared" si="16"/>
        <v>0</v>
      </c>
      <c r="J1073" s="494"/>
      <c r="K1073" s="494"/>
      <c r="L1073" s="494"/>
      <c r="M1073" s="494"/>
      <c r="N1073" s="495"/>
      <c r="O1073" s="11">
        <f t="shared" si="17"/>
        <v>0</v>
      </c>
    </row>
    <row r="1074" spans="1:15" s="11" customFormat="1" ht="18" customHeight="1">
      <c r="A1074" s="826">
        <v>1066</v>
      </c>
      <c r="B1074" s="473"/>
      <c r="C1074" s="466">
        <v>252</v>
      </c>
      <c r="D1074" s="496" t="s">
        <v>456</v>
      </c>
      <c r="E1074" s="474" t="s">
        <v>27</v>
      </c>
      <c r="F1074" s="476">
        <v>32465</v>
      </c>
      <c r="G1074" s="476"/>
      <c r="H1074" s="477"/>
      <c r="I1074" s="493">
        <f t="shared" si="16"/>
        <v>0</v>
      </c>
      <c r="J1074" s="494"/>
      <c r="K1074" s="494"/>
      <c r="L1074" s="494"/>
      <c r="M1074" s="494"/>
      <c r="N1074" s="495"/>
      <c r="O1074" s="11">
        <f t="shared" si="17"/>
        <v>0</v>
      </c>
    </row>
    <row r="1075" spans="1:15" s="11" customFormat="1" ht="18" customHeight="1">
      <c r="A1075" s="826">
        <v>1067</v>
      </c>
      <c r="B1075" s="473"/>
      <c r="C1075" s="466">
        <v>253</v>
      </c>
      <c r="D1075" s="496" t="s">
        <v>181</v>
      </c>
      <c r="E1075" s="474" t="s">
        <v>27</v>
      </c>
      <c r="F1075" s="476">
        <v>75</v>
      </c>
      <c r="G1075" s="476"/>
      <c r="H1075" s="477"/>
      <c r="I1075" s="493">
        <f t="shared" si="16"/>
        <v>0</v>
      </c>
      <c r="J1075" s="494"/>
      <c r="K1075" s="494"/>
      <c r="L1075" s="494"/>
      <c r="M1075" s="494"/>
      <c r="N1075" s="495"/>
      <c r="O1075" s="11">
        <f t="shared" si="17"/>
        <v>0</v>
      </c>
    </row>
    <row r="1076" spans="1:15" s="11" customFormat="1" ht="18" customHeight="1">
      <c r="A1076" s="826">
        <v>1068</v>
      </c>
      <c r="B1076" s="473"/>
      <c r="C1076" s="466">
        <v>254</v>
      </c>
      <c r="D1076" s="496" t="s">
        <v>457</v>
      </c>
      <c r="E1076" s="474" t="s">
        <v>27</v>
      </c>
      <c r="F1076" s="476">
        <v>258</v>
      </c>
      <c r="G1076" s="476"/>
      <c r="H1076" s="477"/>
      <c r="I1076" s="493">
        <f t="shared" si="16"/>
        <v>0</v>
      </c>
      <c r="J1076" s="494"/>
      <c r="K1076" s="494"/>
      <c r="L1076" s="494"/>
      <c r="M1076" s="494"/>
      <c r="N1076" s="495"/>
      <c r="O1076" s="11">
        <f t="shared" si="17"/>
        <v>0</v>
      </c>
    </row>
    <row r="1077" spans="1:15" s="11" customFormat="1" ht="18" customHeight="1">
      <c r="A1077" s="826">
        <v>1069</v>
      </c>
      <c r="B1077" s="473"/>
      <c r="C1077" s="466">
        <v>255</v>
      </c>
      <c r="D1077" s="496" t="s">
        <v>458</v>
      </c>
      <c r="E1077" s="474" t="s">
        <v>27</v>
      </c>
      <c r="F1077" s="476">
        <v>1100</v>
      </c>
      <c r="G1077" s="476"/>
      <c r="H1077" s="477"/>
      <c r="I1077" s="493">
        <f t="shared" si="16"/>
        <v>0</v>
      </c>
      <c r="J1077" s="494"/>
      <c r="K1077" s="494"/>
      <c r="L1077" s="494"/>
      <c r="M1077" s="494"/>
      <c r="N1077" s="495"/>
      <c r="O1077" s="11">
        <f t="shared" si="17"/>
        <v>0</v>
      </c>
    </row>
    <row r="1078" spans="1:15" s="11" customFormat="1" ht="18" customHeight="1">
      <c r="A1078" s="826">
        <v>1070</v>
      </c>
      <c r="B1078" s="473"/>
      <c r="C1078" s="466">
        <v>256</v>
      </c>
      <c r="D1078" s="496" t="s">
        <v>185</v>
      </c>
      <c r="E1078" s="474" t="s">
        <v>27</v>
      </c>
      <c r="F1078" s="476">
        <v>1400</v>
      </c>
      <c r="G1078" s="476"/>
      <c r="H1078" s="477"/>
      <c r="I1078" s="493">
        <f t="shared" si="16"/>
        <v>0</v>
      </c>
      <c r="J1078" s="494"/>
      <c r="K1078" s="494"/>
      <c r="L1078" s="494"/>
      <c r="M1078" s="494"/>
      <c r="N1078" s="495"/>
      <c r="O1078" s="11">
        <f t="shared" si="17"/>
        <v>0</v>
      </c>
    </row>
    <row r="1079" spans="1:15" s="11" customFormat="1" ht="18" customHeight="1">
      <c r="A1079" s="826">
        <v>1071</v>
      </c>
      <c r="B1079" s="473"/>
      <c r="C1079" s="466">
        <v>257</v>
      </c>
      <c r="D1079" s="496" t="s">
        <v>186</v>
      </c>
      <c r="E1079" s="474" t="s">
        <v>27</v>
      </c>
      <c r="F1079" s="476">
        <v>1935</v>
      </c>
      <c r="G1079" s="476"/>
      <c r="H1079" s="477"/>
      <c r="I1079" s="493">
        <f t="shared" si="16"/>
        <v>0</v>
      </c>
      <c r="J1079" s="494"/>
      <c r="K1079" s="494"/>
      <c r="L1079" s="494"/>
      <c r="M1079" s="494"/>
      <c r="N1079" s="495"/>
      <c r="O1079" s="11">
        <f t="shared" si="17"/>
        <v>0</v>
      </c>
    </row>
    <row r="1080" spans="1:15" s="11" customFormat="1" ht="18" customHeight="1">
      <c r="A1080" s="826">
        <v>1072</v>
      </c>
      <c r="B1080" s="473"/>
      <c r="C1080" s="466">
        <v>258</v>
      </c>
      <c r="D1080" s="496" t="s">
        <v>187</v>
      </c>
      <c r="E1080" s="474" t="s">
        <v>27</v>
      </c>
      <c r="F1080" s="476">
        <v>150</v>
      </c>
      <c r="G1080" s="476"/>
      <c r="H1080" s="477"/>
      <c r="I1080" s="493">
        <f t="shared" si="16"/>
        <v>0</v>
      </c>
      <c r="J1080" s="494"/>
      <c r="K1080" s="494"/>
      <c r="L1080" s="494"/>
      <c r="M1080" s="494"/>
      <c r="N1080" s="495"/>
      <c r="O1080" s="11">
        <f t="shared" si="17"/>
        <v>0</v>
      </c>
    </row>
    <row r="1081" spans="1:15" s="11" customFormat="1" ht="18" customHeight="1">
      <c r="A1081" s="826">
        <v>1073</v>
      </c>
      <c r="B1081" s="473"/>
      <c r="C1081" s="466">
        <v>259</v>
      </c>
      <c r="D1081" s="496" t="s">
        <v>188</v>
      </c>
      <c r="E1081" s="474" t="s">
        <v>27</v>
      </c>
      <c r="F1081" s="476">
        <v>900</v>
      </c>
      <c r="G1081" s="476"/>
      <c r="H1081" s="477"/>
      <c r="I1081" s="493">
        <f t="shared" si="16"/>
        <v>0</v>
      </c>
      <c r="J1081" s="494"/>
      <c r="K1081" s="494"/>
      <c r="L1081" s="494"/>
      <c r="M1081" s="494"/>
      <c r="N1081" s="495"/>
      <c r="O1081" s="11">
        <f t="shared" si="17"/>
        <v>0</v>
      </c>
    </row>
    <row r="1082" spans="1:15" s="11" customFormat="1" ht="18" customHeight="1">
      <c r="A1082" s="826">
        <v>1074</v>
      </c>
      <c r="B1082" s="473"/>
      <c r="C1082" s="466">
        <v>260</v>
      </c>
      <c r="D1082" s="496" t="s">
        <v>366</v>
      </c>
      <c r="E1082" s="474" t="s">
        <v>27</v>
      </c>
      <c r="F1082" s="476">
        <v>1000</v>
      </c>
      <c r="G1082" s="476"/>
      <c r="H1082" s="477"/>
      <c r="I1082" s="493">
        <f t="shared" si="16"/>
        <v>0</v>
      </c>
      <c r="J1082" s="494"/>
      <c r="K1082" s="494"/>
      <c r="L1082" s="494"/>
      <c r="M1082" s="494"/>
      <c r="N1082" s="495"/>
      <c r="O1082" s="11">
        <f t="shared" si="17"/>
        <v>0</v>
      </c>
    </row>
    <row r="1083" spans="1:15" s="11" customFormat="1" ht="18" customHeight="1">
      <c r="A1083" s="826">
        <v>1075</v>
      </c>
      <c r="B1083" s="473"/>
      <c r="C1083" s="466">
        <v>261</v>
      </c>
      <c r="D1083" s="496" t="s">
        <v>189</v>
      </c>
      <c r="E1083" s="474" t="s">
        <v>27</v>
      </c>
      <c r="F1083" s="476">
        <v>501</v>
      </c>
      <c r="G1083" s="476"/>
      <c r="H1083" s="477"/>
      <c r="I1083" s="493">
        <f t="shared" si="16"/>
        <v>0</v>
      </c>
      <c r="J1083" s="494"/>
      <c r="K1083" s="494"/>
      <c r="L1083" s="494"/>
      <c r="M1083" s="494"/>
      <c r="N1083" s="495"/>
      <c r="O1083" s="11">
        <f t="shared" si="17"/>
        <v>0</v>
      </c>
    </row>
    <row r="1084" spans="1:15" s="11" customFormat="1" ht="18" customHeight="1" thickBot="1">
      <c r="A1084" s="826">
        <v>1076</v>
      </c>
      <c r="B1084" s="526"/>
      <c r="C1084" s="466">
        <v>262</v>
      </c>
      <c r="D1084" s="527" t="s">
        <v>190</v>
      </c>
      <c r="E1084" s="528" t="s">
        <v>27</v>
      </c>
      <c r="F1084" s="529">
        <v>600</v>
      </c>
      <c r="G1084" s="529"/>
      <c r="H1084" s="530"/>
      <c r="I1084" s="531">
        <f t="shared" si="16"/>
        <v>0</v>
      </c>
      <c r="J1084" s="532"/>
      <c r="K1084" s="532"/>
      <c r="L1084" s="532"/>
      <c r="M1084" s="532"/>
      <c r="N1084" s="533"/>
      <c r="O1084" s="11">
        <f t="shared" si="17"/>
        <v>0</v>
      </c>
    </row>
    <row r="1085" spans="1:15" s="13" customFormat="1" ht="17.25" thickTop="1">
      <c r="A1085" s="826">
        <v>1077</v>
      </c>
      <c r="B1085" s="534"/>
      <c r="C1085" s="1423"/>
      <c r="D1085" s="535" t="s">
        <v>16</v>
      </c>
      <c r="E1085" s="536"/>
      <c r="F1085" s="537">
        <f>SUM(F766:F1084,F501:F736,F375:F496,F290:F335,F265,F152:F235,F112:F122,F78:F97,F9:F39)</f>
        <v>4362635</v>
      </c>
      <c r="G1085" s="537">
        <f>SUM(G766:G1084,G501:G736,G375:G496,G290:G335,G265,G152:G235,G112:G122,G78:G97,G9:G39)</f>
        <v>4180802</v>
      </c>
      <c r="H1085" s="452">
        <f>SUM(H766:H1084,H501:H736,H375:H496,H290:H335,H265,H152:H235,H112:H122,H78:H97,H9:H39)</f>
        <v>4415669</v>
      </c>
      <c r="I1085" s="139"/>
      <c r="J1085" s="538"/>
      <c r="K1085" s="538"/>
      <c r="L1085" s="538"/>
      <c r="M1085" s="538"/>
      <c r="N1085" s="550"/>
      <c r="O1085" s="11">
        <f>SUM(J1086:N1086)-I1086</f>
        <v>0</v>
      </c>
    </row>
    <row r="1086" spans="1:15" s="13" customFormat="1" ht="16.5">
      <c r="A1086" s="826">
        <v>1078</v>
      </c>
      <c r="B1086" s="473"/>
      <c r="C1086" s="514"/>
      <c r="D1086" s="539" t="s">
        <v>603</v>
      </c>
      <c r="E1086" s="474"/>
      <c r="F1086" s="476"/>
      <c r="G1086" s="476"/>
      <c r="H1086" s="449"/>
      <c r="I1086" s="454">
        <f>SUM(J1086:N1086)</f>
        <v>4109152</v>
      </c>
      <c r="J1086" s="143">
        <f>SUM(J10+J15+J20+J25+J30+J35+J40+J79+J84+J93+J98+J113+J118+J123+J153+J166+J171+J176+J181+J186+J191+J196+J201+J206+J211+J216+J221+J226+J231+J236+J266+J291+J296+J301+J306+J311+J316+J321+J326+J331+J336+J376+J381+J386+J391)+J473</f>
        <v>25584</v>
      </c>
      <c r="K1086" s="143">
        <f>SUM(K10+K15+K20+K25+K30+K35+K40+K79+K84+K93+K98+K113+K118+K123+K153+K166+K171+K176+K181+K186+K191+K196+K201+K206+K211+K216+K221+K226+K231+K236+K266+K291+K296+K301+K306+K311+K316+K321+K326+K331+K336+K376+K381+K386+K391+K396+K401+K406+K411+K416+K421+K426+K432+K438+K443+K448+K453+K458+K463+K468+K473+K482+K487+K492+K497+K502+K507+K512+K517+K522+K527+K532+K537+K542+K547+K552+K557+K566+K571+K576+K581+K586+K591+K596+K601+K607+K612+K617+K623+K628+K633+K638+K643+K648+K653+K658+K663+K668+K673+K678+K683+K688+K693+K702+K707+K712+K717+K722+K727+K732+K737)</f>
        <v>5614</v>
      </c>
      <c r="L1086" s="143">
        <f>SUM(L10+L15+L20+L25+L30+L35+L40+L79+L84+L93+L98+L113+L118+L123+L153+L166+L171+L176+L181+L186+L191+L196+L201+L206+L211+L216+L221+L226+L231+L236+L266+L291+L296+L301+L306+L311+L316+L321+L326+L331+L336+L376+L381+L386+L391+L396+L401+L406+L411+L416+L421+L426+L432+L438+L443+L448+L453+L458+L463+L468+L473+L482+L487+L492+L497+L502+L507+L512+L517+L522+L527+L532+L537+L542+L547+L552+L557+L566+L571+L576+L581+L586+L591+L596+L601+L607+L612+L617+L623+L628+L633+L638+L643+L648+L653+L658+L663+L668+L673+L678+L683+L688+L693+L702+L707+L712+L717+L722+L727+L732+L737)</f>
        <v>1807525</v>
      </c>
      <c r="M1086" s="143">
        <f>SUM(M10+M15+M20+M25+M30+M35+M40+M79+M84+M93+M98+M113+M118+M123+M153+M166+M171+M176+M181+M186+M191+M196+M201+M206+M211+M216+M221+M226+M231+M236+M266+M291+M296+M301+M306+M311+M316+M321+M326+M331+M336+M376+M381+M386+M391+M396+M401+M406+M411+M416+M421+M426+M432+M438+M443+M448+M453+M458+M463+M468+M473+M482+M487+M492+M497+M502+M507+M512+M517+M522+M527+M532+M537+M542+M547+M552+M557+M566+M571+M576+M581+M586+M591+M596+M601+M607+M612+M617+M623+M628+M633+M638+M643+M648+M653+M658+M663+M668+M673+M678+M683+M688+M693+M702+M707+M712+M717+M722+M727+M732+M737)</f>
        <v>57432</v>
      </c>
      <c r="N1086" s="1201">
        <f>SUM(N10+N15+N20+N25+N30+N35+N40+N79+N84+N93+N98+N113+N118+N123+N153+N166+N171+N176+N181+N186+N191+N196+N201+N206+N211+N216+N221+N226+N231+N236+N266+N291+N296+N301+N306+N311+N316+N321+N326+N331+N336+N376+N381+N386+N391+N396+N401+N406+N411+N416+N421+N426+N432+N438+N443+N448+N453+N458+N463+N468+N473+N482+N487+N492+N497+N502+N507+N512+N517+N522+N527+N532+N537+N542+N547+N552+N557+N566+N571+N576+N581+N586+N591+N596+N601+N607+N612+N617+N623+N628+N633+N638+N643+N648+N653+N658+N663+N668+N673+N678+N683+N688+N693+N702+N707+N712+N717+N722+N727+N732+N737)</f>
        <v>2212997</v>
      </c>
      <c r="O1086" s="11"/>
    </row>
    <row r="1087" spans="1:15" s="13" customFormat="1" ht="16.5">
      <c r="A1087" s="826">
        <v>1079</v>
      </c>
      <c r="B1087" s="473"/>
      <c r="C1087" s="514"/>
      <c r="D1087" s="539" t="s">
        <v>1109</v>
      </c>
      <c r="E1087" s="474"/>
      <c r="F1087" s="476"/>
      <c r="G1087" s="476"/>
      <c r="H1087" s="449"/>
      <c r="I1087" s="454">
        <f>SUM(J1087:N1087)</f>
        <v>5073406</v>
      </c>
      <c r="J1087" s="143">
        <f>SUM(J11+J16+J21+J26+J31+J36+J41+J80+J85+J89+J94+J99+J114+J119+J124+J154+J158+J162+J167+J172+J177+J182+J187+J192+J197+J202+J207+J212+J217+J222+J227+J232+J237+J267+J292+J297+J302+J307+J312+J317+J322+J327+J332+J337+J377+J382+J387+J392+J397+J402+J407+J412+J417+J422+J427+J433+J439+J444+J449+J454+J459+J464+J469+J474+J478+J483+J488+J493+J498+J503+J508+J513+J518+J523+J528+J533+J538+J543+J548+J553+J558+J562+J567+J572+J577+J582+J587+J592+J597+J602+J608+J613+J618+J624+J629+J634+J639+J644+J649+J654+J659+J664+J669+J674+J679+J684+J689+J694+J698+J703+J708+J713+J718+J723+J728+J733+J738+J767+J861+J865+J869+J873+J877+J881+J885+J889+J893+J897+J901+J905+J909+J913+J917+J921+J958+J962+J966+J970+J974+J978+J982)+J799+J795+J779+J775+J994+J990+J986+J954+J950+J946+J942+J933+J929+J925+J811+J807+J803+J783+J771+J787+J850+J791+J815+J819+J823+J830+J834+J838+J842+J846+J937</f>
        <v>120323</v>
      </c>
      <c r="K1087" s="143">
        <f>SUM(K11+K16+K21+K26+K31+K36+K41+K80+K85+K89+K94+K99+K114+K119+K124+K154+K158+K162+K167+K172+K177+K182+K187+K192+K197+K202+K207+K212+K217+K222+K227+K232+K237+K267+K292+K297+K302+K307+K312+K317+K322+K327+K332+K337+K377+K382+K387+K392+K397+K402+K407+K412+K417+K422+K427+K433+K439+K444+K449+K454+K459+K464+K469+K474+K478+K483+K488+K493+K498+K503+K508+K513+K518+K523+K528+K533+K538+K543+K548+K553+K558+K562+K567+K572+K577+K582+K587+K592+K597+K602+K608+K613+K618+K624+K629+K634+K639+K644+K649+K654+K659+K664+K669+K674+K679+K684+K689+K694+K698+K703+K708+K713+K718+K723+K728+K733+K738+K767+K861+K865+K869+K873+K877+K881+K885+K889+K893+K897+K901+K905+K909+K913+K917+K921+K958+K962+K966+K970+K974+K978+K982)+K799+K795+K779+K775+K994+K990+K986+K954+K950+K946+K942+K933+K929+K925+K811+K807+K803+K783+K771+K787+K850+K791+K815+K819+K823+K830+K834+K838+K842+K846+K937</f>
        <v>30599</v>
      </c>
      <c r="L1087" s="143">
        <f>SUM(L11+L16+L21+L26+L31+L36+L41+L80+L85+L89+L94+L99+L114+L119+L124+L154+L158+L162+L167+L172+L177+L182+L187+L192+L197+L202+L207+L212+L217+L222+L227+L232+L237+L267+L292+L297+L302+L307+L312+L317+L322+L327+L332+L337+L377+L382+L387+L392+L397+L402+L407+L412+L417+L422+L427+L433+L439+L444+L449+L454+L459+L464+L469+L474+L478+L483+L488+L493+L498+L503+L508+L513+L518+L523+L528+L533+L538+L543+L548+L553+L558+L562+L567+L572+L577+L582+L587+L592+L597+L602+L608+L613+L618+L624+L629+L634+L639+L644+L649+L654+L659+L664+L669+L674+L679+L684+L689+L694+L698+L703+L708+L713+L718+L723+L728+L733+L738+L767+L861+L865+L869+L873+L877+L881+L885+L889+L893+L897+L901+L905+L909+L913+L917+L921+L958+L962+L966+L970+L974+L978+L982)+L799+L795+L779+L775+L994+L990+L986+L954+L950+L946+L942+L933+L929+L925+L811+L807+L803+L783+L771+L787+L850+L791+L815+L819+L823+L830+L834+L838+L842+L846+L937</f>
        <v>2664376</v>
      </c>
      <c r="M1087" s="143">
        <f>SUM(M11+M16+M21+M26+M31+M36+M41+M80+M85+M89+M94+M99+M114+M119+M124+M154+M158+M162+M167+M172+M177+M182+M187+M192+M197+M202+M207+M212+M217+M222+M227+M232+M237+M267+M292+M297+M302+M307+M312+M317+M322+M327+M332+M337+M377+M382+M387+M392+M397+M402+M407+M412+M417+M422+M427+M433+M439+M444+M449+M454+M459+M464+M469+M474+M478+M483+M488+M493+M498+M503+M508+M513+M518+M523+M528+M533+M538+M543+M548+M553+M558+M562+M567+M572+M577+M582+M587+M592+M597+M602+M608+M613+M618+M624+M629+M634+M639+M644+M649+M654+M659+M664+M669+M674+M679+M684+M689+M694+M698+M703+M708+M713+M718+M723+M728+M733+M738+M767+M861+M865+M869+M873+M877+M881+M885+M889+M893+M897+M901+M905+M909+M913+M917+M921+M958+M962+M966+M970+M974+M978+M982)+M799+M795+M779+M775+M994+M990+M986+M954+M950+M946+M942+M933+M929+M925+M811+M807+M803+M783+M771+M787+M850+M791+M819+M815+M823+M830+M834+M838+M842+M846+M937</f>
        <v>57432</v>
      </c>
      <c r="N1087" s="1201">
        <f>SUM(N11+N16+N21+N26+N31+N36+N41+N80+N85+N89+N94+N99+N114+N119+N124+N154+N158+N162+N167+N172+N177+N182+N187+N192+N197+N202+N207+N212+N217+N222+N227+N232+N237+N267+N292+N297+N302+N307+N312+N317+N322+N327+N332+N337+N377+N382+N387+N392+N397+N402+N407+N412+N417+N422+N427+N433+N439+N444+N449+N454+N459+N464+N469+N474+N478+N483+N488+N493+N498+N503+N508+N513+N518+N523+N528+N533+N538+N543+N548+N553+N558+N562+N567+N572+N577+N582+N587+N592+N597+N602+N608+N613+N618+N624+N629+N634+N639+N644+N649+N654+N659+N664+N669+N674+N679+N684+N689+N694+N698+N703+N708+N713+N718+N723+N728+N733+N738+N767+N861+N865+N869+N873+N877+N881+N885+N889+N893+N897+N901+N905+N909+N913+N917+N921+N958+N962+N966+N970+N974+N978+N982)+N799+N795+N779+N775+N994+N990+N986+N954+N950+N946+N942+N933+N929+N925+N811+N807+N803+N783+N771+N787+N850+N791+N815+N819+N823+N830+N834+N838+N842+N846+N937</f>
        <v>2200676</v>
      </c>
      <c r="O1087" s="11"/>
    </row>
    <row r="1088" spans="1:15" s="455" customFormat="1" ht="17.25">
      <c r="A1088" s="826">
        <v>1080</v>
      </c>
      <c r="B1088" s="497"/>
      <c r="C1088" s="498"/>
      <c r="D1088" s="540" t="s">
        <v>604</v>
      </c>
      <c r="E1088" s="507"/>
      <c r="F1088" s="509"/>
      <c r="G1088" s="509"/>
      <c r="H1088" s="510"/>
      <c r="I1088" s="457">
        <f>SUM(J1088:N1088)</f>
        <v>3566</v>
      </c>
      <c r="J1088" s="458">
        <f>SUM(J17+J22+J27+J32+J37+J42+J81+J86+J95+J100+J115+J120+J125+J155+J168+J173+J178+J183+J188+J193+J198+J203+J208+J213+J218+J223+J228+J233+J238+J268+J293+J298+J303+J308+J313+J318+J323+J328+J333+J338+J378+J383+J388+J393+J398+J403+J408+J413+J418+J423+J428+J434+J440+J445+J450+J455+J460+J465+J470+J475+J484+J489+J494+J499+J504+J509+J514+J519+J524+J529+J534+J539+J544+J549+J554+J559+J568+J573+J578+J583+J588+J593+J598+J603+J614+J619+J625+J630+J635+J640+J645+J650+J655+J660+J665+J670+J675+J680+J685+J690+J695+J704+J709+J714+J719+J724+J729+J734+J739)+J429+J435+J983+J979+J975+J971+J967+J963+J959+J922+J918+J914+J910+J906+J902+J898+J894+J890+J886+J882+J878+J874+J870+J866+J862+J699+J563+J479+J90+J768+J609+J12+J159+J163+J1021+J995+J926+J955+J951+J943+J947+J991+J987+J934+J930+J812+J808+J804+J800+J796+J784+J780+J776+J772+J788+J824+J820+J816+J831+J839+J835+J938+J847+J843+J792+J827+J854+J857</f>
        <v>0</v>
      </c>
      <c r="K1088" s="458">
        <f>SUM(K17+K22+K27+K32+K37+K42+K81+K86+K95+K100+K115+K120+K125+K155+K168+K173+K178+K183+K188+K193+K198+K203+K208+K213+K218+K223+K228+K233+K238+K268+K293+K298+K303+K308+K313+K318+K323+K328+K333+K338+K378+K383+K388+K393+K398+K403+K408+K413+K418+K423+K428+K434+K440+K445+K450+K455+K460+K465+K470+K475+K484+K489+K494+K499+K504+K509+K514+K519+K524+K529+K534+K539+K544+K549+K554+K559+K568+K573+K578+K583+K588+K593+K598+K603+K614+K619+K625+K630+K635+K640+K645+K650+K655+K660+K665+K670+K675+K680+K685+K690+K695+K704+K709+K714+K719+K724+K729+K734+K739)+K429+K435+K983+K979+K975+K971+K967+K963+K959+K922+K918+K914+K910+K906+K902+K898+K894+K890+K886+K882+K878+K874+K870+K866+K862+K699+K563+K479+K90+K768+K609+K12+K159+K163+K1021+K995+K926+K955+K951+K943+K947+K991+K987+K934+K930+K812+K808+K804+K800+K796+K784+K780+K776+K772+K788+K824+K820+K816+K831+K839+K835+K938+K847+K843+K792+K827+K854+K857</f>
        <v>55</v>
      </c>
      <c r="L1088" s="458">
        <f>SUM(L17+L22+L27+L32+L37+L42+L81+L86+L95+L100+L115+L120+L125+L155+L168+L173+L178+L183+L188+L193+L198+L203+L208+L213+L218+L223+L228+L233+L238+L268+L293+L298+L303+L308+L313+L318+L323+L328+L333+L338+L378+L383+L388+L393+L398+L403+L408+L413+L418+L423+L428+L434+L440+L445+L450+L455+L460+L465+L470+L475+L484+L489+L494+L499+L504+L509+L514+L519+L524+L529+L534+L539+L544+L549+L554+L559+L568+L573+L578+L583+L588+L593+L598+L603+L614+L619+L625+L630+L635+L640+L645+L650+L655+L660+L665+L670+L675+L680+L685+L690+L695+L704+L709+L714+L719+L724+L729+L734+L739)+L429+L435+L983+L979+L975+L971+L967+L963+L959+L922+L918+L914+L910+L906+L902+L898+L894+L890+L886+L882+L878+L874+L870+L866+L862+L699+L563+L479+L90+L768+L609+L12+L159+L163+L1021+L995+L926+L955+L951+L943+L947+L991+L987+L934+L930+L812+L808+L804+L800+L796+L784+L780+L776+L772+L788+L824+L820+L816+L831+L839+L835+L938+L847+L843+L792+L827+L854+L857</f>
        <v>-13834</v>
      </c>
      <c r="M1088" s="458">
        <f>SUM(M17+M22+M27+M32+M37+M42+M81+M86+M95+M100+M115+M120+M125+M155+M168+M173+M178+M183+M188+M193+M198+M203+M208+M213+M218+M223+M228+M233+M238+M268+M293+M298+M303+M308+M313+M318+M323+M328+M333+M338+M378+M383+M388+M393+M398+M403+M408+M413+M418+M423+M428+M434+M440+M445+M450+M455+M460+M465+M470+M475+M484+M489+M494+M499+M504+M509+M514+M519+M524+M529+M534+M539+M544+M549+M554+M559+M568+M573+M578+M583+M588+M593+M598+M603+M614+M619+M625+M630+M635+M640+M645+M650+M655+M660+M665+M670+M675+M680+M685+M690+M695+M704+M709+M714+M719+M724+M729+M734+M739)+M429+M435+M983+M979+M975+M971+M967+M963+M959+M922+M918+M914+M910+M906+M902+M898+M894+M890+M886+M882+M878+M874+M870+M866+M862+M699+M563+M479+M90+M768+M609+M12+M159+M163+M1021+M995+M926+M955+M951+M943+M947+M991+M987+M934+M930+M812+M808+M804+M800+M796+M784+M780+M776+M772+M788+M824+M820+M816+M831+M839+M835+M938+M847+M843+M792+M827+M854+M857</f>
        <v>0</v>
      </c>
      <c r="N1088" s="1490">
        <f>SUM(N17+N22+N27+N32+N37+N42+N81+N86+N95+N100+N115+N120+N125+N155+N168+N173+N178+N183+N188+N193+N198+N203+N208+N213+N218+N223+N228+N233+N238+N268+N293+N298+N303+N308+N313+N318+N323+N328+N333+N338+N378+N383+N388+N393+N398+N403+N408+N413+N418+N423+N428+N434+N440+N445+N450+N455+N460+N465+N470+N475+N484+N489+N494+N499+N504+N509+N514+N519+N524+N529+N534+N539+N544+N549+N554+N559+N568+N573+N578+N583+N588+N593+N598+N603+N614+N619+N625+N630+N635+N640+N645+N650+N655+N660+N665+N670+N675+N680+N685+N690+N695+N704+N709+N714+N719+N724+N729+N734+N739)+N429+N435+N983+N979+N975+N971+N967+N963+N959+N922+N918+N914+N910+N906+N902+N898+N894+N890+N886+N882+N878+N874+N870+N866+N862+N699+N563+N479+N90+N768+N609+N12+N159+N163+N1021+N995+N926+N955+N951+N943+N947+N991+N987+N934+N930+N812+N808+N804+N800+N796+N784+N780+N776+N772+N788+N824+N820+N816+N831+N839+N835+N938+N847+N843+N792+N827+N854+N857</f>
        <v>17345</v>
      </c>
      <c r="O1088" s="12"/>
    </row>
    <row r="1089" spans="1:15" s="459" customFormat="1" ht="18" thickBot="1">
      <c r="A1089" s="826">
        <v>1081</v>
      </c>
      <c r="B1089" s="541"/>
      <c r="C1089" s="542"/>
      <c r="D1089" s="543" t="s">
        <v>1192</v>
      </c>
      <c r="E1089" s="544"/>
      <c r="F1089" s="545"/>
      <c r="G1089" s="545"/>
      <c r="H1089" s="546"/>
      <c r="I1089" s="453">
        <f>SUM(J1089:N1089)</f>
        <v>5076972</v>
      </c>
      <c r="J1089" s="545">
        <f>SUM(J1087:J1088)</f>
        <v>120323</v>
      </c>
      <c r="K1089" s="545">
        <f>SUM(K1087:K1088)</f>
        <v>30654</v>
      </c>
      <c r="L1089" s="545">
        <f>SUM(L1087:L1088)</f>
        <v>2650542</v>
      </c>
      <c r="M1089" s="545">
        <f>SUM(M1087:M1088)</f>
        <v>57432</v>
      </c>
      <c r="N1089" s="551">
        <f>SUM(N1087:N1088)</f>
        <v>2218021</v>
      </c>
      <c r="O1089" s="123"/>
    </row>
    <row r="1090" spans="1:15" s="10" customFormat="1" ht="19.5" customHeight="1" thickTop="1">
      <c r="A1090" s="826">
        <v>1082</v>
      </c>
      <c r="B1090" s="134"/>
      <c r="C1090" s="135"/>
      <c r="D1090" s="136" t="s">
        <v>191</v>
      </c>
      <c r="E1090" s="135"/>
      <c r="F1090" s="137">
        <f>SUM(F9,F14,F1001,F210,F215,F220,F325,F330,F380,F385,F405,F415,F420,F425,F431,F437,F457,F632,F627,F622,F501,F506,F1005,F511,F516,F590,F595,F600,F606,F611)+SUM(F616,F637,F642,F647,F652,F657,F667,F672,F677,F682,F687,F692,F697,F736,F766)</f>
        <v>3088342</v>
      </c>
      <c r="G1090" s="137">
        <f>SUM(G9,G14,G1001,G210,G215,G220,G325,G330,G380,G385,G405,G415,G420,G425,G431,G437,G457,G632,G627,G622,G501,G506,G1005,G511,G516,G590,G595,G600,G606,G611)+SUM(G616,G637,G642,G647,G652,G657,G667,G672,G677,G682,G687,G692,G697,G736,G766)</f>
        <v>3005084</v>
      </c>
      <c r="H1090" s="138">
        <f>SUM(H9,H14,H1001,H210,H215,H220,H325,H330,H380,H385,H405,H415,H420,H425,H431,H437,H457,H632,H627,H622,H501,H506,H1005,H511,H516,H590,H595,H600,H606,H611)+SUM(H616,H637,H642,H647,H652,H657,H667,H672,H677,H682,H687,H692,H697,H736,H766)+H477+H410+H375+H335+H295</f>
        <v>3134431</v>
      </c>
      <c r="I1090" s="547"/>
      <c r="J1090" s="548"/>
      <c r="K1090" s="548"/>
      <c r="L1090" s="548"/>
      <c r="M1090" s="548"/>
      <c r="N1090" s="549"/>
      <c r="O1090" s="3">
        <f>SUM(J1091:N1091)-I1091</f>
        <v>0</v>
      </c>
    </row>
    <row r="1091" spans="1:14" s="11" customFormat="1" ht="16.5">
      <c r="A1091" s="826">
        <v>1083</v>
      </c>
      <c r="B1091" s="473"/>
      <c r="C1091" s="474"/>
      <c r="D1091" s="475" t="s">
        <v>603</v>
      </c>
      <c r="E1091" s="474"/>
      <c r="F1091" s="476"/>
      <c r="G1091" s="476"/>
      <c r="H1091" s="477"/>
      <c r="I1091" s="556">
        <f>SUM(J1091:N1091)</f>
        <v>2812407</v>
      </c>
      <c r="J1091" s="479">
        <f>SUM(J10,J15,J1001,J211,J216,J221,J326,J331,J381,J386,J406,J416,J421,J426,J432,J438,J458,J633,J628,J623,J502,J507,J1005,J512,J517,J591,J596,J601,J607,J612)+SUM(J617,J638,J643,J648,J653,J658,J668,J673,J678,J683,J688,J693,J697,J737,J766)+J296+J336+J376+J411</f>
        <v>15276</v>
      </c>
      <c r="K1091" s="479">
        <f>SUM(K10,K15,K1001,K211,K216,K221,K326,K331,K381,K386,K406,K416,K421,K426,K432,K438,K458,K633,K628,K623,K502,K507,K1005,K512,K517,K591,K596,K601,K607,K612)+SUM(K617,K638,K643,K648,K653,K658,K668,K673,K678,K683,K688,K693,K697,K737,K766)+K296+K336+K376+K411</f>
        <v>2099</v>
      </c>
      <c r="L1091" s="479">
        <f>SUM(L10,L15,L1001,L211,L216,L221,L326,L331,L381,L386,L406,L416,L421,L426,L432,L438,L458,L633,L628,L623,L502,L507,L1005,L512,L517,L591,L596,L601,L607,L612)+SUM(L617,L638,L643,L648,L653,L658,L668,L673,L678,L683,L688,L693,L697,L737,L766)+L296+L336+L376+L411</f>
        <v>992295</v>
      </c>
      <c r="M1091" s="479">
        <f>SUM(M10,M15,M1001,M211,M216,M221,M326,M331,M381,M386,M406,M416,M421,M426,M432,M438,M458,M633,M628,M623,M502,M507,M1005,M512,M517,M591,M596,M601,M607,M612)+SUM(M617,M638,M643,M648,M653,M658,M668,M673,M678,M683,M688,M693,M697,M737,M766)+M296+M336+M376+M411</f>
        <v>45112</v>
      </c>
      <c r="N1091" s="480">
        <f>SUM(N10,N15,N1001,N211,N216,N221,N326,N331,N381,N386,N406,N416,N421,N426,N432,N438,N458,N633,N628,N623,N502,N507,N1005,N512,N517,N591,N596,N601,N607,N612)+SUM(N617,N638,N643,N648,N653,N658,N668,N673,N678,N683,N688,N693,N697,N737,N766)+N296+N336+N376+N411</f>
        <v>1757625</v>
      </c>
    </row>
    <row r="1092" spans="1:14" s="11" customFormat="1" ht="16.5">
      <c r="A1092" s="826">
        <v>1084</v>
      </c>
      <c r="B1092" s="534"/>
      <c r="C1092" s="516"/>
      <c r="D1092" s="475" t="s">
        <v>1109</v>
      </c>
      <c r="E1092" s="516"/>
      <c r="F1092" s="818"/>
      <c r="G1092" s="818"/>
      <c r="H1092" s="819"/>
      <c r="I1092" s="556">
        <f>SUM(J1092:N1092)</f>
        <v>3377418</v>
      </c>
      <c r="J1092" s="715">
        <f>SUM(J11+J16+J212+J217+J222+J297+J327+J332+J337+J377+J382+J387+J407+J412+J417+J422+J427+J433+J439+J459+J478+J503+J508+J513+J518+J592+J597+J602+J608+J613+J618+J624+J629+J634+J639+J644+J649+J654+J659+J669+J674+J679+J684+J689+J694+J698+J738+J767)</f>
        <v>16529</v>
      </c>
      <c r="K1092" s="715">
        <f>SUM(K11+K16+K212+K217+K222+K297+K327+K332+K337+K377+K382+K387+K407+K412+K417+K422+K427+K433+K439+K459+K478+K503+K508+K513+K518+K592+K597+K602+K608+K613+K618+K624+K629+K634+K639+K644+K649+K654+K659+K669+K674+K679+K684+K689+K694+K698+K738+K767)</f>
        <v>2370</v>
      </c>
      <c r="L1092" s="715">
        <f>SUM(L11+L16+L212+L217+L222+L297+L327+L332+L337+L377+L382+L387+L407+L412+L417+L422+L427+L433+L439+L459+L478+L503+L508+L513+L518+L592+L597+L602+L608+L613+L618+L624+L629+L634+L639+L644+L649+L654+L659+L669+L674+L679+L684+L689+L694+L698+L738+L767)</f>
        <v>1592579</v>
      </c>
      <c r="M1092" s="715">
        <f>SUM(M11+M16+M212+M217+M222+M297+M327+M332+M337+M377+M382+M387+M407+M412+M417+M422+M427+M433+M439+M459+M478+M503+M508+M513+M518+M592+M597+M602+M608+M613+M618+M624+M629+M634+M639+M644+M649+M654+M659+M669+M674+M679+M684+M689+M694+M698+M738+M767)</f>
        <v>45112</v>
      </c>
      <c r="N1092" s="815">
        <f>SUM(N11+N16+N212+N217+N222+N297+N327+N332+N337+N377+N382+N387+N407+N412+N417+N422+N427+N433+N439+N459+N478+N503+N508+N513+N518+N592+N597+N602+N608+N613+N618+N624+N629+N634+N639+N644+N649+N654+N659+N669+N674+N679+N684+N689+N694+N698+N738+N767)</f>
        <v>1720828</v>
      </c>
    </row>
    <row r="1093" spans="1:15" s="441" customFormat="1" ht="17.25">
      <c r="A1093" s="826">
        <v>1085</v>
      </c>
      <c r="B1093" s="481"/>
      <c r="C1093" s="482"/>
      <c r="D1093" s="483" t="s">
        <v>604</v>
      </c>
      <c r="E1093" s="482"/>
      <c r="F1093" s="484"/>
      <c r="G1093" s="484"/>
      <c r="H1093" s="485"/>
      <c r="I1093" s="564">
        <f>SUM(J1093:N1093)</f>
        <v>-652</v>
      </c>
      <c r="J1093" s="491">
        <f>SUM(J12,J17,J88,J213,J218,J223,J328,J333,J383,J388,J408,J418,J423,J428,J434,J440,J460,J635,J630,J625,J504,J509,J514,J519,J593,J598,J603,J614)+SUM(J619,J640,J645,J650,J655,J660,J670,J675,J680,J685,J690,J695,J739)+J298+J338+J378+J413+J429+J435+J699+J479+J768+J609+J824+J820+J816</f>
        <v>0</v>
      </c>
      <c r="K1093" s="491">
        <f>SUM(K12,K17,K88,K213,K218,K223,K328,K333,K383,K388,K408,K418,K423,K428,K434,K440,K460,K635,K630,K625,K504,K509,K514,K519,K593,K598,K603,K614)+SUM(K619,K640,K645,K650,K655,K660,K670,K675,K680,K685,K690,K695,K739)+K298+K338+K378+K413+K429+K435+K699+K479+K768+K609+K824+K820+K816</f>
        <v>55</v>
      </c>
      <c r="L1093" s="491">
        <f>SUM(L12,L17,L88,L213,L218,L223,L328,L333,L383,L388,L408,L418,L423,L428,L434,L440,L460,L635,L630,L625,L504,L509,L514,L519,L593,L598,L603,L614)+SUM(L619,L640,L645,L650,L655,L660,L670,L675,L680,L685,L690,L695,L739)+L298+L338+L378+L413+L429+L435+L699+L479+L768+L609+L824+L820+L816</f>
        <v>-4868</v>
      </c>
      <c r="M1093" s="491">
        <f>SUM(M12,M17,M88,M213,M218,M223,M328,M333,M383,M388,M408,M418,M423,M428,M434,M440,M460,M635,M630,M625,M504,M509,M514,M519,M593,M598,M603,M614)+SUM(M619,M640,M645,M650,M655,M660,M670,M675,M680,M685,M690,M695,M739)+M298+M338+M378+M413+M429+M435+M699+M479+M768+M609+M824+M820+M816</f>
        <v>0</v>
      </c>
      <c r="N1093" s="492">
        <f>SUM(N12,N17,N88,N213,N218,N223,N328,N333,N383,N388,N408,N418,N423,N428,N434,N440,N460,N635,N630,N625,N504,N509,N514,N519,N593,N598,N603,N614)+SUM(N619,N640,N645,N650,N655,N660,N670,N675,N680,N685,N690,N695,N739)+N298+N338+N378+N413+N429+N435+N699+N479+N768+N609+N824+N820+N816</f>
        <v>4161</v>
      </c>
      <c r="O1093" s="12"/>
    </row>
    <row r="1094" spans="1:15" s="122" customFormat="1" ht="17.25">
      <c r="A1094" s="826">
        <v>1086</v>
      </c>
      <c r="B1094" s="486"/>
      <c r="C1094" s="487"/>
      <c r="D1094" s="488" t="s">
        <v>1192</v>
      </c>
      <c r="E1094" s="487"/>
      <c r="F1094" s="489"/>
      <c r="G1094" s="489"/>
      <c r="H1094" s="490"/>
      <c r="I1094" s="478">
        <f>SUM(J1094:N1094)</f>
        <v>3376766</v>
      </c>
      <c r="J1094" s="471">
        <f>SUM(J1092:J1093)</f>
        <v>16529</v>
      </c>
      <c r="K1094" s="471">
        <f>SUM(K1092:K1093)</f>
        <v>2425</v>
      </c>
      <c r="L1094" s="471">
        <f>SUM(L1092:L1093)</f>
        <v>1587711</v>
      </c>
      <c r="M1094" s="471">
        <f>SUM(M1092:M1093)</f>
        <v>45112</v>
      </c>
      <c r="N1094" s="472">
        <f>SUM(N1092:N1093)</f>
        <v>1724989</v>
      </c>
      <c r="O1094" s="123"/>
    </row>
    <row r="1095" spans="1:15" s="10" customFormat="1" ht="19.5" customHeight="1">
      <c r="A1095" s="826">
        <v>1087</v>
      </c>
      <c r="B1095" s="140"/>
      <c r="C1095" s="141"/>
      <c r="D1095" s="142" t="s">
        <v>192</v>
      </c>
      <c r="E1095" s="141"/>
      <c r="F1095" s="143">
        <f>(SUM(F19,F24,F29,F34,F39,F83,F88,F92,F1002,F97,F1003,F112,F117,F122,F157,F152,F165,F170,F175,F1004,F205,F225,F230,F235,F390,F395,F400,F442,F447))+(SUM(F452,F462,F467,F472,F477,F481,F486,F491,F496,F521,F526,F1006,F531,F536,F541,F546,F551,F556,F561,F565,F570,F575,F580,F662,F701,F706,F716,F997,F195))+(SUM(F998,F999,F1000,F1007,F1008,F1009,F1010,F1011,F1012,F1013,F1014,F1015,F1017,F1018,F1019,F1020,))+SUM(F860:F920)+SUM(F1028:F1070)+SUM(F1071,F1072,F1073,F1074,F1075,F1076,F1077,F1078,F1079,F1080,F1081,F1082,F1083,F1084)+F1021+F731+F726+F721+F585+F265+F200+F190+F185+F180+F78+F770</f>
        <v>1104166</v>
      </c>
      <c r="G1095" s="143">
        <f>(SUM(G19,G24,G29,G34,G39,G83,G88,G92,G1002,G97,G1003,G112,G117,G122,G157,G152,G165,G170,G175,G1004,G205,G225,G230,G235,G390,G395,G400,G442,G447))+(SUM(G452,G462,G467,G472,G477,G481,G486,G491,G496,G521,G526,G1006,G531,G536,G541,G546,G551,G556,G561,G565,G570,G575,G580,G662,G701,G706,G716,G997,G195))+(SUM(G998,G999,G1000,G1007,G1008,G1009,G1010,G1011,G1012,G1013,G1014,G1015,G1017,G1018,G1019,G1020,))+SUM(G860:G920)+SUM(G1028:G1070)+SUM(G1071,G1072,G1073,G1074,G1075,G1076,G1077,G1078,G1079,G1080,G1081,G1082,G1083,G1084)+G1021+G731+G726+G721+G585+G265+G200+G190+G185+G180+G78+G770</f>
        <v>1096078</v>
      </c>
      <c r="H1095" s="143">
        <f>(SUM(H19,H24,H29,H34,H39,H83,H88,H92,H1002,H97,H1003,H112,H117,H122,H157,H152,H165,H170,H175,H1004,H205,H225,H230,H235,H390,H395,H400,H442,H447))+(SUM(H452,H462,H467,H472,H481,H486,H491,H496,H521,H526,H1006,H531,H536,H541,H546,H551,H556,H561,H565,H570,H575,H580,H662,H701,H706,H716,H997,H195))+(SUM(H998,H999,H1000,H1007,H1008,H1009,H1010,H1011,H1012,H1013,H1014,H1015,H1017,H1018,H1019,H1020,))+SUM(H860:H920)+SUM(H1028:H1070)+SUM(H1071,H1072,H1073,H1074,H1075,H1076,H1077,H1078,H1079,H1080,H1081,H1082,H1083,H1084)+H1021+H731+H726+H721+H585+H265+H200+H190+H185+H180+H78+H770+H1027+H1026+H1025+H1024+H1023+H1016+H969+H965+H810+H806+H782+H822+H936+H790</f>
        <v>1226625</v>
      </c>
      <c r="I1095" s="445"/>
      <c r="J1095" s="446"/>
      <c r="K1095" s="446"/>
      <c r="L1095" s="446"/>
      <c r="M1095" s="446"/>
      <c r="N1095" s="447"/>
      <c r="O1095" s="11">
        <f>SUM(J1096:N1096)-I1096</f>
        <v>0</v>
      </c>
    </row>
    <row r="1096" spans="1:14" s="11" customFormat="1" ht="16.5">
      <c r="A1096" s="826">
        <v>1088</v>
      </c>
      <c r="B1096" s="473"/>
      <c r="C1096" s="474"/>
      <c r="D1096" s="475" t="s">
        <v>603</v>
      </c>
      <c r="E1096" s="474"/>
      <c r="F1096" s="476"/>
      <c r="G1096" s="476"/>
      <c r="H1096" s="477"/>
      <c r="I1096" s="556">
        <f>SUM(J1096:N1096)</f>
        <v>1289745</v>
      </c>
      <c r="J1096" s="479">
        <f>(SUM(J20,J25,J30,J35,J40,J84,J88,J93,J1002,J98,J1003,J113,J118,J123,J157,J153,J166,J171,J176,J1004,J206,J226,J231,J236,J391,J396,J401,J443,J448))+(SUM(J453,J463,J468,J473,J477,J482,J487,J492,J497,J522,J527,J1006,J532,J537,J542,J547,J552,J557,J561,J566,J571,J576,J581,J663,J702,J707,J717,J997,J196))+(SUM(J998,J999,J1000,J1007,J1008,J1009,J1010,J1011,J1012,J1013,J1014,J1015,J1017,J1018,J1019,J1020))+SUM(J1028:J1070)+SUM(J1071,J1072,J1073,J1074,J1075,J1076,J1077,J1078,J1079,J1080,J1081,J1082,J1083,J1084)+J1021+J732+J727+J722+J586+J266+J201+J191+J186+J181+J79+J712+J1016</f>
        <v>10308</v>
      </c>
      <c r="K1096" s="479">
        <f>(SUM(K20,K25,K30,K35,K40,K84,K88,K93,K1002,K98,K1003,K113,K118,K123,K157,K153,K166,K171,K176,K1004,K206,K226,K231,K236,K391,K396,K401,K443,K448))+(SUM(K453,K463,K468,K473,K477,K482,K487,K492,K497,K522,K527,K1006,K532,K537,K542,K547,K552,K557,K561,K566,K571,K576,K581,K663,K702,K707,K717,K997,K196))+(SUM(K998,K999,K1000,K1007,K1008,K1009,K1010,K1011,K1012,K1013,K1014,K1015,K1017,K1018,K1019,K1020))+SUM(K1028:K1070)+SUM(K1071,K1072,K1073,K1074,K1075,K1076,K1077,K1078,K1079,K1080,K1081,K1082,K1083,K1084)+K1021+K732+K727+K722+K586+K266+K201+K191+K186+K181+K79+K712+K1016</f>
        <v>3515</v>
      </c>
      <c r="L1096" s="479">
        <f>(SUM(L20,L25,L30,L35,L40,L84,L88,L93,L1002,L98,L1003,L113,L118,L123,L157,L153,L166,L171,L176,L1004,L206,L226,L231,L236,L391,L396,L401,L443,L448))+(SUM(L453,L463,L468,L473,L477,L482,L487,L492,L497,L522,L527,L1006,L532,L537,L542,L547,L552,L557,L561,L566,L571,L576,L581,L663,L702,L707,L717,L997,L196))+(SUM(L998,L999,L1000,L1007,L1008,L1009,L1010,L1011,L1012,L1013,L1014,L1015,L1017,L1018,L1019,L1020))+SUM(L1028:L1070)+SUM(L1071,L1072,L1073,L1074,L1075,L1076,L1077,L1078,L1079,L1080,L1081,L1082,L1083,L1084)+L1021+L732+L727+L722+L586+L266+L201+L191+L186+L181+L79+L712+L1016</f>
        <v>815230</v>
      </c>
      <c r="M1096" s="479">
        <f>(SUM(M20,M25,M30,M35,M40,M84,M88,M93,M1002,M98,M1003,M113,M118,M123,M157,M153,M166,M171,M176,M1004,M206,M226,M231,M236,M391,M396,M401,M443,M448))+(SUM(M453,M463,M468,M473,M477,M482,M487,M492,M497,M522,M527,M1006,M532,M537,M542,M547,M552,M557,M561,M566,M571,M576,M581,M663,M702,M707,M717,M997,M196))+(SUM(M998,M999,M1000,M1007,M1008,M1009,M1010,M1011,M1012,M1013,M1014,M1015,M1017,M1018,M1019,M1020))+SUM(M1028:M1070)+SUM(M1071,M1072,M1073,M1074,M1075,M1076,M1077,M1078,M1079,M1080,M1081,M1082,M1083,M1084)+M1021+M732+M727+M722+M586+M266+M201+M191+M186+M181+M79+M712+M1016</f>
        <v>5320</v>
      </c>
      <c r="N1096" s="480">
        <f>(SUM(N20,N25,N30,N35,N40,N84,N88,N93,N1002,N98,N1003,N113,N118,N123,N157,N153,N166,N171,N176,N1004,N206,N226,N231,N236,N391,N396,N401,N443,N448))+(SUM(N453,N463,N468,N473,N477,N482,N487,N492,N497,N522,N527,N1006,N532,N537,N542,N547,N552,N557,N561,N566,N571,N576,N581,N663,N702,N707,N717,N997,N196))+(SUM(N998,N999,N1000,N1007,N1008,N1009,N1010,N1011,N1012,N1013,N1014,N1015,N1017,N1018,N1019,N1020))+SUM(N1028:N1070)+SUM(N1071,N1072,N1073,N1074,N1075,N1076,N1077,N1078,N1079,N1080,N1081,N1082,N1083,N1084)+N1021+N732+N727+N722+N586+N266+N201+N191+N186+N181+N79+N712+N1016</f>
        <v>455372</v>
      </c>
    </row>
    <row r="1097" spans="1:14" s="11" customFormat="1" ht="16.5">
      <c r="A1097" s="826">
        <v>1089</v>
      </c>
      <c r="B1097" s="534"/>
      <c r="C1097" s="516"/>
      <c r="D1097" s="475" t="s">
        <v>1109</v>
      </c>
      <c r="E1097" s="516"/>
      <c r="F1097" s="818"/>
      <c r="G1097" s="818"/>
      <c r="H1097" s="819"/>
      <c r="I1097" s="556">
        <f>SUM(J1097:N1097)</f>
        <v>1688988</v>
      </c>
      <c r="J1097" s="715">
        <f>SUM(J21+J26+J31+J36+J41+J80+J85+J89+J94+J99+J114+J119+J124+J154+J158+J162+J167+J172+J182+J187+J192+J197+J202+J207+J227+J232+J237+J267+J392+J397+J402+J444+J449+J454+J464+J469+J474+J483+J488+J493+J498+J523+J528+J533+J538+J543+J548+J553+J558+J562+J567+J572+J577+J582+J587+J703+J708+J713+J718+J723+J728+J733+J861+J865+J869+J873+J877+J881+J885+J889+J893+J897+J901+J905+J909+J913+J917+J921+J958+J962+J966+J970+J974+J978+J982)+J664+J177+J799+J795+J779+J775+J994+J990+J986+J954+J950+J946+J942+J933+J929+J925+J811+J807+J803+J783+J771+J787+J850+J791+J937+J846+J842+J838+J834+J830+J823+J819+J815</f>
        <v>103794</v>
      </c>
      <c r="K1097" s="715">
        <f>SUM(K21+K26+K31+K36+K41+K80+K85+K89+K94+K99+K114+K119+K124+K154+K158+K162+K167+K172+K182+K187+K192+K197+K202+K207+K227+K232+K237+K267+K392+K397+K402+K444+K449+K454+K464+K469+K474+K483+K488+K493+K498+K523+K528+K533+K538+K543+K548+K553+K558+K562+K567+K572+K577+K582+K587+K703+K708+K713+K718+K723+K728+K733+K861+K865+K869+K873+K877+K881+K885+K889+K893+K897+K901+K905+K909+K913+K917+K921+K958+K962+K966+K970+K974+K978+K982)+K664+K177+K799+K795+K779+K775+K994+K990+K986+K954+K950+K946+K942+K933+K929+K925+K811+K807+K803+K783+K771+K787+K850+K791+K937+K846+K842+K838+K834+K830+K823+K819+K815</f>
        <v>28229</v>
      </c>
      <c r="L1097" s="715">
        <f>SUM(L21+L26+L31+L36+L41+L80+L85+L89+L94+L99+L114+L119+L124+L154+L158+L162+L167+L172+L182+L187+L192+L197+L202+L207+L227+L232+L237+L267+L392+L397+L402+L444+L449+L454+L464+L469+L474+L483+L488+L493+L498+L523+L528+L533+L538+L543+L548+L553+L558+L562+L567+L572+L577+L582+L587+L703+L708+L713+L718+L723+L728+L733+L861+L865+L869+L873+L877+L881+L885+L889+L893+L897+L901+L905+L909+L913+L917+L921+L958+L962+L966+L970+L974+L978+L982)+L664+L177+L799+L795+L779+L775+L994+L990+L986+L954+L950+L946+L942+L933+L929+L925+L811+L807+L803+L783+L771+L787+L850+L791+L937+L846+L842+L838+L834+L830+L823+L819+L815</f>
        <v>1071797</v>
      </c>
      <c r="M1097" s="715">
        <f>SUM(M21+M26+M31+M36+M41+M80+M85+M89+M94+M99+M114+M119+M124+M154+M158+M162+M167+M172+M182+M187+M192+M197+M202+M207+M227+M232+M237+M267+M392+M397+M402+M444+M449+M454+M464+M469+M474+M483+M488+M493+M498+M523+M528+M533+M538+M543+M548+M553+M558+M562+M567+M572+M577+M582+M587+M703+M708+M713+M718+M723+M728+M733+M861+M865+M869+M873+M877+M881+M885+M889+M893+M897+M901+M905+M909+M913+M917+M921+M958+M962+M966+M970+M974+M978+M982)+M664+M177+M799+M795+M779+M775+M994+M990+M986+M954+M950+M946+M942+M933+M929+M925+M811+M807+M803+M783+M771+M787+M850+M791+M937+M846+M842+M838+M834+M830+M823+M819+M815</f>
        <v>5320</v>
      </c>
      <c r="N1097" s="815">
        <f>SUM(N21+N26+N31+N36+N41+N80+N85+N89+N94+N99+N114+N119+N124+N154+N158+N162+N167+N172+N182+N187+N192+N197+N202+N207+N227+N232+N237+N267+N392+N397+N402+N444+N449+N454+N464+N469+N474+N483+N488+N493+N498+N523+N528+N533+N538+N543+N548+N553+N558+N562+N567+N572+N577+N582+N587+N703+N708+N713+N718+N723+N728+N733+N861+N865+N869+N873+N877+N881+N885+N889+N893+N897+N901+N905+N909+N913+N917+N921+N958+N962+N966+N970+N974+N978+N982)+N664+N177+N799+N795+N779+N775+N994+N990+N986+N954+N950+N946+N942+N933+N929+N925+N811+N807+N803+N783+N771+N787+N850+N791+N937+N846+N842+N838+N834+N830+N823+N819+N815</f>
        <v>479848</v>
      </c>
    </row>
    <row r="1098" spans="1:15" s="441" customFormat="1" ht="17.25">
      <c r="A1098" s="826">
        <v>1090</v>
      </c>
      <c r="B1098" s="481"/>
      <c r="C1098" s="482"/>
      <c r="D1098" s="483" t="s">
        <v>604</v>
      </c>
      <c r="E1098" s="482"/>
      <c r="F1098" s="484"/>
      <c r="G1098" s="484"/>
      <c r="H1098" s="485"/>
      <c r="I1098" s="564">
        <f>SUM(J1098:N1098)</f>
        <v>4218</v>
      </c>
      <c r="J1098" s="491">
        <f>J983+J979+J975+J971+J967+J963+J959+J922+J918+J914+J910+J906+J902+J898+J894+J890+J886+J882+J878+J874+J870+J866+J862+J563+J90+J734+J729+J724+J719+J714+J709+J704+J665+J588+J583+J578+J573+J568+J559+J554+J549+J544+J539+J534+J529+J524+J499+J494+J489+J484+J475+J470+J465+J455+J450+J445++J403+J398+J393+J268+J238+J228+J208+J203+J198+J193+J188+J183+J178+J173+J168+J155+J125+J120+J115+J100+J95+J86+J81+J42+J32+J27+J22+J37+J233+J159+J163+J1021+J995+J926+J943+J951+J955+J947+J991+J987+J934+J930+J812+J808+J804+J800+J796+J784+J780+J776+J772+J788+J831+J839+J835+J938+J847+J843+J792+J827+J854+J857</f>
        <v>0</v>
      </c>
      <c r="K1098" s="491">
        <f>K983+K979+K975+K971+K967+K963+K959+K922+K918+K914+K910+K906+K902+K898+K894+K890+K886+K882+K878+K874+K870+K866+K862+K563+K90+K734+K729+K724+K719+K714+K709+K704+K665+K588+K583+K578+K573+K568+K559+K554+K549+K544+K539+K534+K529+K524+K499+K494+K489+K484+K475+K470+K465+K455+K450+K445++K403+K398+K393+K268+K238+K228+K208+K203+K198+K193+K188+K183+K178+K173+K168+K155+K125+K120+K115+K100+K95+K86+K81+K42+K32+K27+K22+K37+K233+K159+K163+K1021+K995+K926+K943+K951+K955+K947+K991+K987+K934+K930+K812+K808+K804+K800+K796+K784+K780+K776+K772+K788+K831+K839+K835+K938+K847+K843+K792+K827+K854+K857</f>
        <v>0</v>
      </c>
      <c r="L1098" s="491">
        <f>L983+L979+L975+L971+L967+L963+L959+L922+L918+L914+L910+L906+L902+L898+L894+L890+L886+L882+L878+L874+L870+L866+L862+L563+L90+L734+L729+L724+L719+L714+L709+L704+L665+L588+L583+L578+L573+L568+L559+L554+L549+L544+L539+L534+L529+L524+L499+L494+L489+L484+L475+L470+L465+L455+L450+L445++L403+L398+L393+L268+L238+L228+L208+L203+L198+L193+L188+L183+L178+L173+L168+L155+L125+L120+L115+L100+L95+L86+L81+L42+L32+L27+L22+L37+L233+L159+L163+L1021+L995+L926+L943+L951+L955+L947+L991+L987+L934+L930+L812+L808+L804+L800+L796+L784+L780+L776+L772+L788+L831+L839+L835+L938+L847+L843+L792+L827+L854+L857</f>
        <v>-8966</v>
      </c>
      <c r="M1098" s="491">
        <f>M983+M979+M975+M971+M967+M963+M959+M922+M918+M914+M910+M906+M902+M898+M894+M890+M886+M882+M878+M874+M870+M866+M862+M563+M90+M734+M729+M724+M719+M714+M709+M704+M665+M588+M583+M578+M573+M568+M559+M554+M549+M544+M539+M534+M529+M524+M499+M494+M489+M484+M475+M470+M465+M455+M450+M445++M403+M398+M393+M268+M238+M228+M208+M203+M198+M193+M188+M183+M178+M173+M168+M155+M125+M120+M115+M100+M95+M86+M81+M42+M32+M27+M22+M37+M233+M159+M163+M1021+M995+M926+M943+M951+M955+M947+M991+M987+M934+M930+M812+M808+M804+M800+M796+M784+M780+M776+M772+M788+M831+M839+M835+M938+M847+M843+M792+M827+M854+M857</f>
        <v>0</v>
      </c>
      <c r="N1098" s="492">
        <f>N983+N979+N975+N971+N967+N963+N959+N922+N918+N914+N910+N906+N902+N898+N894+N890+N886+N882+N878+N874+N870+N866+N862+N563+N90+N734+N729+N724+N719+N714+N709+N704+N665+N588+N583+N578+N573+N568+N559+N554+N549+N544+N539+N534+N529+N524+N499+N494+N489+N484+N475+N470+N465+N455+N450+N445++N403+N398+N393+N268+N238+N228+N208+N203+N198+N193+N188+N183+N178+N173+N168+N155+N125+N120+N115+N100+N95+N86+N81+N42+N32+N27+N22+N37+N233+N159+N163+N1021+N995+N926+N943+N951+N955+N947+N991+N987+N934+N930+N812+N808+N804+N800+N796+N784+N780+N776+N772+N788+N831+N839+N835+N938+N847+N843+N792+N827+N854+N857</f>
        <v>13184</v>
      </c>
      <c r="O1098" s="12"/>
    </row>
    <row r="1099" spans="1:15" s="122" customFormat="1" ht="17.25">
      <c r="A1099" s="826">
        <v>1091</v>
      </c>
      <c r="B1099" s="486"/>
      <c r="C1099" s="487"/>
      <c r="D1099" s="488" t="s">
        <v>1192</v>
      </c>
      <c r="E1099" s="487"/>
      <c r="F1099" s="489"/>
      <c r="G1099" s="489"/>
      <c r="H1099" s="490"/>
      <c r="I1099" s="478">
        <f>SUM(J1099:N1099)</f>
        <v>1693206</v>
      </c>
      <c r="J1099" s="471">
        <f>SUM(J1097:J1098)</f>
        <v>103794</v>
      </c>
      <c r="K1099" s="471">
        <f>SUM(K1097:K1098)</f>
        <v>28229</v>
      </c>
      <c r="L1099" s="471">
        <f>SUM(L1097:L1098)</f>
        <v>1062831</v>
      </c>
      <c r="M1099" s="471">
        <f>SUM(M1097:M1098)</f>
        <v>5320</v>
      </c>
      <c r="N1099" s="472">
        <f>SUM(N1097:N1098)</f>
        <v>493032</v>
      </c>
      <c r="O1099" s="123"/>
    </row>
    <row r="1100" spans="1:15" s="10" customFormat="1" ht="19.5" customHeight="1">
      <c r="A1100" s="826">
        <v>1092</v>
      </c>
      <c r="B1100" s="140"/>
      <c r="C1100" s="141"/>
      <c r="D1100" s="142" t="s">
        <v>193</v>
      </c>
      <c r="E1100" s="141"/>
      <c r="F1100" s="143">
        <f>SUM(F290,F300,F305,F310,F315,F320)</f>
        <v>170127</v>
      </c>
      <c r="G1100" s="143">
        <f>SUM(G290,G300,G305,G310,G315,G320)</f>
        <v>79640</v>
      </c>
      <c r="H1100" s="143">
        <f>SUM(H290,H300,H305,H310,H315,H320)</f>
        <v>54613</v>
      </c>
      <c r="I1100" s="450"/>
      <c r="J1100" s="448"/>
      <c r="K1100" s="448"/>
      <c r="L1100" s="448"/>
      <c r="M1100" s="448"/>
      <c r="N1100" s="451"/>
      <c r="O1100" s="11">
        <f>SUM(J1101:N1101)-I1101</f>
        <v>0</v>
      </c>
    </row>
    <row r="1101" spans="1:14" s="11" customFormat="1" ht="16.5">
      <c r="A1101" s="826">
        <v>1093</v>
      </c>
      <c r="B1101" s="473"/>
      <c r="C1101" s="474"/>
      <c r="D1101" s="475" t="s">
        <v>603</v>
      </c>
      <c r="E1101" s="474"/>
      <c r="F1101" s="476"/>
      <c r="G1101" s="476"/>
      <c r="H1101" s="477"/>
      <c r="I1101" s="556">
        <f>SUM(J1101:N1101)</f>
        <v>7000</v>
      </c>
      <c r="J1101" s="479">
        <f>SUM(J291,J301,J306,J311,J316,J321)</f>
        <v>0</v>
      </c>
      <c r="K1101" s="479">
        <f>SUM(K291,K301,K306,K311,K316,K321)</f>
        <v>0</v>
      </c>
      <c r="L1101" s="479">
        <f>SUM(L291,L301,L306,L311,L316,L321)</f>
        <v>0</v>
      </c>
      <c r="M1101" s="479">
        <f>SUM(M291,M301,M306,M311,M316,M321)</f>
        <v>7000</v>
      </c>
      <c r="N1101" s="480">
        <f>SUM(N291,N301,N306,N311,N316,N321)</f>
        <v>0</v>
      </c>
    </row>
    <row r="1102" spans="1:14" s="11" customFormat="1" ht="16.5">
      <c r="A1102" s="826">
        <v>1094</v>
      </c>
      <c r="B1102" s="534"/>
      <c r="C1102" s="516"/>
      <c r="D1102" s="475" t="s">
        <v>1109</v>
      </c>
      <c r="E1102" s="516"/>
      <c r="F1102" s="818"/>
      <c r="G1102" s="818"/>
      <c r="H1102" s="819"/>
      <c r="I1102" s="556">
        <f>SUM(J1102:N1102)</f>
        <v>7000</v>
      </c>
      <c r="J1102" s="715">
        <f>SUM(J292+J302+J307+J312+J317+J322)</f>
        <v>0</v>
      </c>
      <c r="K1102" s="715">
        <f>SUM(K292+K302+K307+K312+K317+K322)</f>
        <v>0</v>
      </c>
      <c r="L1102" s="715">
        <f>SUM(L292+L302+L307+L312+L317+L322)</f>
        <v>0</v>
      </c>
      <c r="M1102" s="715">
        <f>SUM(M292+M302+M307+M312+M317+M322)</f>
        <v>7000</v>
      </c>
      <c r="N1102" s="815">
        <f>SUM(N292+N302+N307+N312+N317+N322)</f>
        <v>0</v>
      </c>
    </row>
    <row r="1103" spans="1:15" s="441" customFormat="1" ht="17.25">
      <c r="A1103" s="826">
        <v>1095</v>
      </c>
      <c r="B1103" s="481"/>
      <c r="C1103" s="482"/>
      <c r="D1103" s="483" t="s">
        <v>604</v>
      </c>
      <c r="E1103" s="482"/>
      <c r="F1103" s="484"/>
      <c r="G1103" s="484"/>
      <c r="H1103" s="485"/>
      <c r="I1103" s="564">
        <f>SUM(J1103:N1103)</f>
        <v>0</v>
      </c>
      <c r="J1103" s="491">
        <f>SUM(J293,J303,J308,J313,J318,J323)</f>
        <v>0</v>
      </c>
      <c r="K1103" s="491">
        <f>SUM(K293,K303,K308,K313,K318,K323)</f>
        <v>0</v>
      </c>
      <c r="L1103" s="491">
        <f>SUM(L293,L303,L308,L313,L318,L323)</f>
        <v>0</v>
      </c>
      <c r="M1103" s="491">
        <f>SUM(M293,M303,M308,M313,M318,M323)</f>
        <v>0</v>
      </c>
      <c r="N1103" s="492">
        <f>SUM(N293,N303,N308,N313,N318,N323)</f>
        <v>0</v>
      </c>
      <c r="O1103" s="12"/>
    </row>
    <row r="1104" spans="1:15" s="122" customFormat="1" ht="18" thickBot="1">
      <c r="A1104" s="826">
        <v>1096</v>
      </c>
      <c r="B1104" s="718"/>
      <c r="C1104" s="719"/>
      <c r="D1104" s="720" t="s">
        <v>1192</v>
      </c>
      <c r="E1104" s="719"/>
      <c r="F1104" s="721"/>
      <c r="G1104" s="721"/>
      <c r="H1104" s="722"/>
      <c r="I1104" s="723">
        <f>SUM(J1104:N1104)</f>
        <v>7000</v>
      </c>
      <c r="J1104" s="724">
        <f>SUM(J1102:J1103)</f>
        <v>0</v>
      </c>
      <c r="K1104" s="724">
        <f>SUM(K1102:K1103)</f>
        <v>0</v>
      </c>
      <c r="L1104" s="724">
        <f>SUM(L1102:L1103)</f>
        <v>0</v>
      </c>
      <c r="M1104" s="724">
        <f>SUM(M1102:M1103)</f>
        <v>7000</v>
      </c>
      <c r="N1104" s="725">
        <f>SUM(N1102:N1103)</f>
        <v>0</v>
      </c>
      <c r="O1104" s="123"/>
    </row>
    <row r="1105" spans="1:15" s="462" customFormat="1" ht="14.25">
      <c r="A1105" s="827"/>
      <c r="B1105" s="1551" t="s">
        <v>39</v>
      </c>
      <c r="C1105" s="1551"/>
      <c r="D1105" s="1551"/>
      <c r="E1105" s="1551"/>
      <c r="F1105" s="460"/>
      <c r="G1105" s="460"/>
      <c r="H1105" s="460"/>
      <c r="I1105" s="461"/>
      <c r="J1105" s="460"/>
      <c r="K1105" s="460"/>
      <c r="L1105" s="460"/>
      <c r="M1105" s="460"/>
      <c r="N1105" s="460"/>
      <c r="O1105" s="133">
        <f t="shared" si="17"/>
        <v>0</v>
      </c>
    </row>
    <row r="1106" spans="1:15" s="462" customFormat="1" ht="14.25">
      <c r="A1106" s="827"/>
      <c r="B1106" s="1551" t="s">
        <v>40</v>
      </c>
      <c r="C1106" s="1551"/>
      <c r="D1106" s="1551"/>
      <c r="E1106" s="1551"/>
      <c r="F1106" s="460"/>
      <c r="G1106" s="460"/>
      <c r="H1106" s="460"/>
      <c r="I1106" s="461"/>
      <c r="J1106" s="460"/>
      <c r="K1106" s="460"/>
      <c r="L1106" s="460"/>
      <c r="M1106" s="460"/>
      <c r="N1106" s="460"/>
      <c r="O1106" s="133">
        <f t="shared" si="17"/>
        <v>0</v>
      </c>
    </row>
    <row r="1107" spans="1:15" s="462" customFormat="1" ht="14.25">
      <c r="A1107" s="827"/>
      <c r="B1107" s="1551" t="s">
        <v>41</v>
      </c>
      <c r="C1107" s="1551"/>
      <c r="D1107" s="1551"/>
      <c r="E1107" s="1551"/>
      <c r="F1107" s="460"/>
      <c r="G1107" s="460"/>
      <c r="H1107" s="460"/>
      <c r="I1107" s="461"/>
      <c r="J1107" s="460"/>
      <c r="K1107" s="460"/>
      <c r="L1107" s="460"/>
      <c r="M1107" s="460"/>
      <c r="N1107" s="460"/>
      <c r="O1107" s="133">
        <f t="shared" si="17"/>
        <v>0</v>
      </c>
    </row>
    <row r="1108" spans="1:15" s="462" customFormat="1" ht="14.25">
      <c r="A1108" s="827"/>
      <c r="B1108" s="1551" t="s">
        <v>194</v>
      </c>
      <c r="C1108" s="1551"/>
      <c r="D1108" s="1551"/>
      <c r="E1108" s="1551"/>
      <c r="F1108" s="460"/>
      <c r="G1108" s="460"/>
      <c r="H1108" s="460"/>
      <c r="I1108" s="461"/>
      <c r="J1108" s="460"/>
      <c r="K1108" s="460"/>
      <c r="L1108" s="460"/>
      <c r="M1108" s="460"/>
      <c r="N1108" s="460"/>
      <c r="O1108" s="133">
        <f t="shared" si="17"/>
        <v>0</v>
      </c>
    </row>
    <row r="1109" spans="1:15" s="553" customFormat="1" ht="14.25">
      <c r="A1109" s="825"/>
      <c r="B1109" s="552"/>
      <c r="C1109" s="596"/>
      <c r="D1109" s="597"/>
      <c r="E1109" s="442"/>
      <c r="F1109" s="462">
        <f>+F1085-F1090-F1095-F1100</f>
        <v>0</v>
      </c>
      <c r="G1109" s="462">
        <f>+G1085-G1090-G1095-G1100</f>
        <v>0</v>
      </c>
      <c r="H1109" s="462">
        <f>+H1085-H1090-H1095-H1100</f>
        <v>0</v>
      </c>
      <c r="I1109" s="462">
        <f aca="true" t="shared" si="18" ref="I1109:N1109">+I1086-I1091-I1096-I1101</f>
        <v>0</v>
      </c>
      <c r="J1109" s="462">
        <f t="shared" si="18"/>
        <v>0</v>
      </c>
      <c r="K1109" s="462">
        <f t="shared" si="18"/>
        <v>0</v>
      </c>
      <c r="L1109" s="462">
        <f t="shared" si="18"/>
        <v>0</v>
      </c>
      <c r="M1109" s="462">
        <f t="shared" si="18"/>
        <v>0</v>
      </c>
      <c r="N1109" s="462">
        <f t="shared" si="18"/>
        <v>0</v>
      </c>
      <c r="O1109" s="133">
        <f t="shared" si="17"/>
        <v>0</v>
      </c>
    </row>
    <row r="1110" spans="1:14" s="601" customFormat="1" ht="14.25">
      <c r="A1110" s="828"/>
      <c r="B1110" s="584"/>
      <c r="C1110" s="598"/>
      <c r="D1110" s="599"/>
      <c r="E1110" s="443"/>
      <c r="F1110" s="600"/>
      <c r="G1110" s="600"/>
      <c r="H1110" s="600"/>
      <c r="I1110" s="600">
        <f aca="true" t="shared" si="19" ref="I1110:N1111">SUM(I1088-I1093-I1098-I1103)</f>
        <v>0</v>
      </c>
      <c r="J1110" s="600">
        <f t="shared" si="19"/>
        <v>0</v>
      </c>
      <c r="K1110" s="600">
        <f t="shared" si="19"/>
        <v>0</v>
      </c>
      <c r="L1110" s="600">
        <f t="shared" si="19"/>
        <v>0</v>
      </c>
      <c r="M1110" s="600">
        <f t="shared" si="19"/>
        <v>0</v>
      </c>
      <c r="N1110" s="600">
        <f t="shared" si="19"/>
        <v>0</v>
      </c>
    </row>
    <row r="1111" spans="1:14" s="553" customFormat="1" ht="14.25">
      <c r="A1111" s="825"/>
      <c r="B1111" s="552"/>
      <c r="C1111" s="596"/>
      <c r="D1111" s="597"/>
      <c r="E1111" s="442"/>
      <c r="F1111" s="602"/>
      <c r="G1111" s="602"/>
      <c r="H1111" s="602"/>
      <c r="I1111" s="602">
        <f>SUM(I1089-I1094-I1099-I1104)</f>
        <v>0</v>
      </c>
      <c r="J1111" s="602">
        <f>SUM(J1089-J1094-J1099-J1104)</f>
        <v>0</v>
      </c>
      <c r="K1111" s="602">
        <f t="shared" si="19"/>
        <v>0</v>
      </c>
      <c r="L1111" s="602">
        <f t="shared" si="19"/>
        <v>0</v>
      </c>
      <c r="M1111" s="602">
        <f t="shared" si="19"/>
        <v>0</v>
      </c>
      <c r="N1111" s="602">
        <f t="shared" si="19"/>
        <v>0</v>
      </c>
    </row>
    <row r="1112" spans="4:8" ht="17.25">
      <c r="D1112" s="15"/>
      <c r="E1112" s="16"/>
      <c r="F1112" s="17"/>
      <c r="G1112" s="17"/>
      <c r="H1112" s="17"/>
    </row>
    <row r="1113" spans="4:8" ht="17.25">
      <c r="D1113" s="15"/>
      <c r="E1113" s="16"/>
      <c r="F1113" s="17"/>
      <c r="G1113" s="17"/>
      <c r="H1113" s="17"/>
    </row>
    <row r="1114" spans="4:8" ht="17.25">
      <c r="D1114" s="18"/>
      <c r="E1114" s="19"/>
      <c r="F1114" s="17"/>
      <c r="G1114" s="17"/>
      <c r="H1114" s="17"/>
    </row>
    <row r="1115" spans="4:8" ht="17.25">
      <c r="D1115" s="18"/>
      <c r="E1115" s="19"/>
      <c r="F1115" s="17"/>
      <c r="G1115" s="17"/>
      <c r="H1115" s="17"/>
    </row>
    <row r="1116" spans="4:8" ht="17.25">
      <c r="D1116" s="15"/>
      <c r="E1116" s="16"/>
      <c r="F1116" s="17"/>
      <c r="G1116" s="17"/>
      <c r="H1116" s="17"/>
    </row>
    <row r="1117" spans="4:8" ht="17.25">
      <c r="D1117" s="15"/>
      <c r="E1117" s="16"/>
      <c r="F1117" s="17"/>
      <c r="G1117" s="17"/>
      <c r="H1117" s="17"/>
    </row>
    <row r="1118" spans="4:8" ht="17.25">
      <c r="D1118" s="15"/>
      <c r="E1118" s="16"/>
      <c r="F1118" s="17"/>
      <c r="G1118" s="17"/>
      <c r="H1118" s="17"/>
    </row>
    <row r="1119" spans="4:8" ht="17.25">
      <c r="D1119" s="15"/>
      <c r="E1119" s="16"/>
      <c r="F1119" s="17"/>
      <c r="G1119" s="17"/>
      <c r="H1119" s="17"/>
    </row>
    <row r="1120" spans="4:8" ht="17.25">
      <c r="D1120" s="15"/>
      <c r="E1120" s="16"/>
      <c r="F1120" s="17"/>
      <c r="G1120" s="17"/>
      <c r="H1120" s="17"/>
    </row>
    <row r="1121" spans="4:8" ht="17.25">
      <c r="D1121" s="15"/>
      <c r="E1121" s="16"/>
      <c r="F1121" s="17"/>
      <c r="G1121" s="17"/>
      <c r="H1121" s="17"/>
    </row>
    <row r="1122" spans="4:8" ht="17.25">
      <c r="D1122" s="15"/>
      <c r="E1122" s="16"/>
      <c r="F1122" s="17"/>
      <c r="G1122" s="17"/>
      <c r="H1122" s="17"/>
    </row>
    <row r="1123" spans="4:8" ht="17.25">
      <c r="D1123" s="15"/>
      <c r="E1123" s="16"/>
      <c r="F1123" s="17"/>
      <c r="G1123" s="17"/>
      <c r="H1123" s="17"/>
    </row>
    <row r="1124" spans="4:8" ht="17.25">
      <c r="D1124" s="15"/>
      <c r="E1124" s="16"/>
      <c r="F1124" s="17"/>
      <c r="G1124" s="17"/>
      <c r="H1124" s="17"/>
    </row>
    <row r="1125" spans="4:8" ht="17.25">
      <c r="D1125" s="15"/>
      <c r="E1125" s="16"/>
      <c r="F1125" s="17"/>
      <c r="G1125" s="17"/>
      <c r="H1125" s="17"/>
    </row>
    <row r="1126" spans="4:8" ht="17.25">
      <c r="D1126" s="18"/>
      <c r="E1126" s="19"/>
      <c r="F1126" s="17"/>
      <c r="G1126" s="17"/>
      <c r="H1126" s="17"/>
    </row>
    <row r="1127" spans="4:8" ht="17.25">
      <c r="D1127" s="18"/>
      <c r="E1127" s="19"/>
      <c r="F1127" s="17"/>
      <c r="G1127" s="17"/>
      <c r="H1127" s="17"/>
    </row>
    <row r="1128" spans="4:8" ht="17.25">
      <c r="D1128" s="15"/>
      <c r="E1128" s="16"/>
      <c r="F1128" s="17"/>
      <c r="G1128" s="17"/>
      <c r="H1128" s="17"/>
    </row>
    <row r="1129" spans="4:8" ht="17.25">
      <c r="D1129" s="15"/>
      <c r="E1129" s="16"/>
      <c r="F1129" s="17"/>
      <c r="G1129" s="17"/>
      <c r="H1129" s="17"/>
    </row>
    <row r="1130" spans="6:8" ht="17.25">
      <c r="F1130" s="5"/>
      <c r="H1130" s="5"/>
    </row>
    <row r="1131" spans="6:8" ht="17.25">
      <c r="F1131" s="5"/>
      <c r="H1131" s="5"/>
    </row>
    <row r="1132" spans="6:8" ht="17.25">
      <c r="F1132" s="5"/>
      <c r="H1132" s="5"/>
    </row>
    <row r="1133" spans="6:8" ht="17.25">
      <c r="F1133" s="5"/>
      <c r="H1133" s="5"/>
    </row>
    <row r="1134" spans="6:8" ht="17.25">
      <c r="F1134" s="5"/>
      <c r="H1134" s="5"/>
    </row>
    <row r="1135" spans="6:8" ht="17.25">
      <c r="F1135" s="5"/>
      <c r="H1135" s="5"/>
    </row>
    <row r="1136" spans="6:8" ht="17.25">
      <c r="F1136" s="5"/>
      <c r="H1136" s="5"/>
    </row>
    <row r="1137" spans="6:8" ht="17.25">
      <c r="F1137" s="5"/>
      <c r="H1137" s="5"/>
    </row>
    <row r="1138" spans="6:8" ht="17.25">
      <c r="F1138" s="5"/>
      <c r="H1138" s="5"/>
    </row>
    <row r="1139" spans="6:8" ht="17.25">
      <c r="F1139" s="5"/>
      <c r="H1139" s="5"/>
    </row>
    <row r="1140" spans="6:8" ht="17.25">
      <c r="F1140" s="5"/>
      <c r="H1140" s="5"/>
    </row>
    <row r="1141" spans="6:8" ht="17.25">
      <c r="F1141" s="5"/>
      <c r="H1141" s="5"/>
    </row>
    <row r="1142" spans="6:8" ht="17.25">
      <c r="F1142" s="5"/>
      <c r="H1142" s="5"/>
    </row>
    <row r="1143" spans="6:8" ht="17.25">
      <c r="F1143" s="5"/>
      <c r="H1143" s="5"/>
    </row>
    <row r="1144" spans="6:8" ht="17.25">
      <c r="F1144" s="5"/>
      <c r="H1144" s="5"/>
    </row>
    <row r="1145" spans="6:8" ht="17.25">
      <c r="F1145" s="5"/>
      <c r="H1145" s="5"/>
    </row>
    <row r="1146" spans="6:8" ht="17.25">
      <c r="F1146" s="5"/>
      <c r="H1146" s="5"/>
    </row>
    <row r="1147" spans="6:8" ht="17.25">
      <c r="F1147" s="5"/>
      <c r="H1147" s="5"/>
    </row>
    <row r="1148" spans="6:8" ht="17.25">
      <c r="F1148" s="5"/>
      <c r="H1148" s="5"/>
    </row>
    <row r="1149" spans="4:8" ht="17.25">
      <c r="D1149" s="15"/>
      <c r="E1149" s="16"/>
      <c r="F1149" s="17"/>
      <c r="G1149" s="17"/>
      <c r="H1149" s="17"/>
    </row>
    <row r="1150" spans="4:8" ht="17.25">
      <c r="D1150" s="15"/>
      <c r="E1150" s="16"/>
      <c r="F1150" s="17"/>
      <c r="G1150" s="17"/>
      <c r="H1150" s="17"/>
    </row>
    <row r="1151" spans="4:8" ht="17.25">
      <c r="D1151" s="15"/>
      <c r="E1151" s="16"/>
      <c r="F1151" s="17"/>
      <c r="G1151" s="17"/>
      <c r="H1151" s="17"/>
    </row>
    <row r="1152" spans="4:14" ht="17.25">
      <c r="D1152" s="21"/>
      <c r="E1152" s="16"/>
      <c r="F1152" s="19"/>
      <c r="G1152" s="19"/>
      <c r="H1152" s="19"/>
      <c r="I1152" s="19"/>
      <c r="J1152" s="19"/>
      <c r="K1152" s="19"/>
      <c r="L1152" s="19"/>
      <c r="M1152" s="19"/>
      <c r="N1152" s="19"/>
    </row>
    <row r="1153" spans="4:14" ht="17.25">
      <c r="D1153" s="21"/>
      <c r="E1153" s="16"/>
      <c r="F1153" s="19"/>
      <c r="G1153" s="19"/>
      <c r="H1153" s="19"/>
      <c r="I1153" s="19"/>
      <c r="J1153" s="19"/>
      <c r="K1153" s="19"/>
      <c r="L1153" s="19"/>
      <c r="M1153" s="19"/>
      <c r="N1153" s="19"/>
    </row>
    <row r="1154" spans="4:14" ht="17.25">
      <c r="D1154" s="21"/>
      <c r="E1154" s="16"/>
      <c r="F1154" s="19"/>
      <c r="G1154" s="19"/>
      <c r="H1154" s="19"/>
      <c r="I1154" s="19"/>
      <c r="J1154" s="19"/>
      <c r="K1154" s="19"/>
      <c r="L1154" s="19"/>
      <c r="M1154" s="19"/>
      <c r="N1154" s="19"/>
    </row>
    <row r="1155" spans="4:14" ht="17.25">
      <c r="D1155" s="21"/>
      <c r="E1155" s="16"/>
      <c r="F1155" s="19"/>
      <c r="G1155" s="19"/>
      <c r="H1155" s="19"/>
      <c r="I1155" s="19"/>
      <c r="J1155" s="19"/>
      <c r="K1155" s="19"/>
      <c r="L1155" s="19"/>
      <c r="M1155" s="19"/>
      <c r="N1155" s="19"/>
    </row>
    <row r="1156" spans="4:8" ht="17.25">
      <c r="D1156" s="15"/>
      <c r="E1156" s="16"/>
      <c r="F1156" s="17"/>
      <c r="G1156" s="17"/>
      <c r="H1156" s="17"/>
    </row>
    <row r="1157" spans="4:8" ht="17.25">
      <c r="D1157" s="15"/>
      <c r="E1157" s="16"/>
      <c r="F1157" s="17"/>
      <c r="G1157" s="17"/>
      <c r="H1157" s="17"/>
    </row>
    <row r="1158" spans="4:8" ht="17.25">
      <c r="D1158" s="15"/>
      <c r="E1158" s="16"/>
      <c r="F1158" s="17"/>
      <c r="G1158" s="17"/>
      <c r="H1158" s="17"/>
    </row>
    <row r="1159" spans="4:8" ht="17.25">
      <c r="D1159" s="15"/>
      <c r="E1159" s="16"/>
      <c r="F1159" s="17"/>
      <c r="G1159" s="17"/>
      <c r="H1159" s="17"/>
    </row>
    <row r="1160" spans="4:8" ht="17.25">
      <c r="D1160" s="15"/>
      <c r="E1160" s="16"/>
      <c r="F1160" s="17"/>
      <c r="G1160" s="17"/>
      <c r="H1160" s="17"/>
    </row>
    <row r="1161" spans="4:8" ht="17.25">
      <c r="D1161" s="18"/>
      <c r="E1161" s="19"/>
      <c r="F1161" s="17"/>
      <c r="G1161" s="17"/>
      <c r="H1161" s="17"/>
    </row>
    <row r="1162" spans="4:8" ht="17.25">
      <c r="D1162" s="18"/>
      <c r="E1162" s="19"/>
      <c r="F1162" s="17"/>
      <c r="G1162" s="17"/>
      <c r="H1162" s="17"/>
    </row>
    <row r="1163" spans="1:14" s="5" customFormat="1" ht="17.25">
      <c r="A1163" s="825"/>
      <c r="B1163" s="3"/>
      <c r="C1163" s="7"/>
      <c r="D1163" s="22"/>
      <c r="E1163" s="122"/>
      <c r="I1163" s="17"/>
      <c r="J1163" s="17"/>
      <c r="K1163" s="17"/>
      <c r="L1163" s="17"/>
      <c r="M1163" s="17"/>
      <c r="N1163" s="17"/>
    </row>
    <row r="1164" spans="1:14" s="5" customFormat="1" ht="17.25">
      <c r="A1164" s="825"/>
      <c r="B1164" s="3"/>
      <c r="C1164" s="7"/>
      <c r="D1164" s="22"/>
      <c r="E1164" s="122"/>
      <c r="I1164" s="17"/>
      <c r="J1164" s="17"/>
      <c r="K1164" s="17"/>
      <c r="L1164" s="17"/>
      <c r="M1164" s="17"/>
      <c r="N1164" s="17"/>
    </row>
    <row r="1165" spans="1:14" s="5" customFormat="1" ht="17.25">
      <c r="A1165" s="825"/>
      <c r="B1165" s="3"/>
      <c r="C1165" s="7"/>
      <c r="D1165" s="18"/>
      <c r="E1165" s="19"/>
      <c r="F1165" s="17"/>
      <c r="G1165" s="17"/>
      <c r="H1165" s="17"/>
      <c r="I1165" s="17"/>
      <c r="J1165" s="17"/>
      <c r="K1165" s="17"/>
      <c r="L1165" s="17"/>
      <c r="M1165" s="17"/>
      <c r="N1165" s="17"/>
    </row>
    <row r="1166" spans="1:14" s="5" customFormat="1" ht="17.25">
      <c r="A1166" s="825"/>
      <c r="B1166" s="3"/>
      <c r="C1166" s="7"/>
      <c r="D1166" s="18"/>
      <c r="E1166" s="19"/>
      <c r="F1166" s="17"/>
      <c r="G1166" s="17"/>
      <c r="H1166" s="17"/>
      <c r="I1166" s="17"/>
      <c r="J1166" s="17"/>
      <c r="K1166" s="17"/>
      <c r="L1166" s="17"/>
      <c r="M1166" s="17"/>
      <c r="N1166" s="17"/>
    </row>
    <row r="1167" spans="1:14" s="5" customFormat="1" ht="17.25">
      <c r="A1167" s="825"/>
      <c r="B1167" s="3"/>
      <c r="C1167" s="7"/>
      <c r="D1167" s="18"/>
      <c r="E1167" s="19"/>
      <c r="F1167" s="17"/>
      <c r="G1167" s="17"/>
      <c r="H1167" s="17"/>
      <c r="I1167" s="17"/>
      <c r="J1167" s="17"/>
      <c r="K1167" s="17"/>
      <c r="L1167" s="17"/>
      <c r="M1167" s="17"/>
      <c r="N1167" s="17"/>
    </row>
    <row r="1168" spans="1:14" s="5" customFormat="1" ht="17.25">
      <c r="A1168" s="825"/>
      <c r="B1168" s="3"/>
      <c r="C1168" s="7"/>
      <c r="D1168" s="18"/>
      <c r="E1168" s="19"/>
      <c r="F1168" s="17"/>
      <c r="G1168" s="17"/>
      <c r="H1168" s="17"/>
      <c r="I1168" s="17"/>
      <c r="J1168" s="17"/>
      <c r="K1168" s="17"/>
      <c r="L1168" s="17"/>
      <c r="M1168" s="17"/>
      <c r="N1168" s="17"/>
    </row>
    <row r="1169" spans="1:14" s="5" customFormat="1" ht="17.25">
      <c r="A1169" s="825"/>
      <c r="B1169" s="3"/>
      <c r="C1169" s="7"/>
      <c r="D1169" s="18"/>
      <c r="E1169" s="19"/>
      <c r="F1169" s="17"/>
      <c r="G1169" s="17"/>
      <c r="H1169" s="17"/>
      <c r="I1169" s="17"/>
      <c r="J1169" s="17"/>
      <c r="K1169" s="17"/>
      <c r="L1169" s="17"/>
      <c r="M1169" s="17"/>
      <c r="N1169" s="17"/>
    </row>
    <row r="1170" spans="4:8" ht="17.25">
      <c r="D1170" s="15"/>
      <c r="E1170" s="16"/>
      <c r="F1170" s="17"/>
      <c r="G1170" s="17"/>
      <c r="H1170" s="17"/>
    </row>
    <row r="1171" spans="4:8" ht="17.25">
      <c r="D1171" s="15"/>
      <c r="E1171" s="16"/>
      <c r="F1171" s="17"/>
      <c r="G1171" s="17"/>
      <c r="H1171" s="17"/>
    </row>
    <row r="1172" spans="4:8" ht="17.25">
      <c r="D1172" s="15"/>
      <c r="E1172" s="16"/>
      <c r="F1172" s="17"/>
      <c r="G1172" s="17"/>
      <c r="H1172" s="17"/>
    </row>
    <row r="1173" spans="4:8" ht="17.25">
      <c r="D1173" s="15"/>
      <c r="E1173" s="16"/>
      <c r="F1173" s="17"/>
      <c r="G1173" s="17"/>
      <c r="H1173" s="17"/>
    </row>
    <row r="1174" spans="4:8" ht="17.25">
      <c r="D1174" s="15"/>
      <c r="E1174" s="16"/>
      <c r="F1174" s="17"/>
      <c r="G1174" s="17"/>
      <c r="H1174" s="17"/>
    </row>
    <row r="1175" spans="4:8" ht="17.25">
      <c r="D1175" s="15"/>
      <c r="E1175" s="16"/>
      <c r="F1175" s="17"/>
      <c r="G1175" s="17"/>
      <c r="H1175" s="17"/>
    </row>
    <row r="1176" spans="4:8" ht="17.25">
      <c r="D1176" s="15"/>
      <c r="E1176" s="16"/>
      <c r="F1176" s="17"/>
      <c r="G1176" s="17"/>
      <c r="H1176" s="17"/>
    </row>
    <row r="1177" spans="4:8" ht="17.25">
      <c r="D1177" s="15"/>
      <c r="E1177" s="16"/>
      <c r="F1177" s="17"/>
      <c r="G1177" s="17"/>
      <c r="H1177" s="17"/>
    </row>
    <row r="1178" spans="4:8" ht="17.25">
      <c r="D1178" s="15"/>
      <c r="E1178" s="16"/>
      <c r="F1178" s="17"/>
      <c r="G1178" s="17"/>
      <c r="H1178" s="17"/>
    </row>
    <row r="1179" spans="4:8" ht="17.25">
      <c r="D1179" s="15"/>
      <c r="E1179" s="16"/>
      <c r="F1179" s="17"/>
      <c r="G1179" s="17"/>
      <c r="H1179" s="17"/>
    </row>
    <row r="1180" spans="4:8" ht="17.25">
      <c r="D1180" s="15"/>
      <c r="E1180" s="16"/>
      <c r="F1180" s="17"/>
      <c r="G1180" s="17"/>
      <c r="H1180" s="17"/>
    </row>
    <row r="1181" spans="4:8" ht="17.25">
      <c r="D1181" s="15"/>
      <c r="E1181" s="16"/>
      <c r="F1181" s="17"/>
      <c r="G1181" s="17"/>
      <c r="H1181" s="17"/>
    </row>
    <row r="1182" spans="4:8" ht="17.25">
      <c r="D1182" s="15"/>
      <c r="E1182" s="16"/>
      <c r="F1182" s="17"/>
      <c r="G1182" s="17"/>
      <c r="H1182" s="17"/>
    </row>
    <row r="1183" spans="1:14" s="5" customFormat="1" ht="17.25">
      <c r="A1183" s="825"/>
      <c r="B1183" s="3"/>
      <c r="C1183" s="7"/>
      <c r="D1183" s="18"/>
      <c r="E1183" s="19"/>
      <c r="F1183" s="17"/>
      <c r="G1183" s="17"/>
      <c r="H1183" s="17"/>
      <c r="I1183" s="17"/>
      <c r="J1183" s="17"/>
      <c r="K1183" s="17"/>
      <c r="L1183" s="17"/>
      <c r="M1183" s="17"/>
      <c r="N1183" s="17"/>
    </row>
    <row r="1184" spans="4:8" ht="17.25">
      <c r="D1184" s="15"/>
      <c r="E1184" s="16"/>
      <c r="F1184" s="17"/>
      <c r="G1184" s="17"/>
      <c r="H1184" s="17"/>
    </row>
    <row r="1185" spans="4:8" ht="17.25">
      <c r="D1185" s="15"/>
      <c r="E1185" s="16"/>
      <c r="F1185" s="17"/>
      <c r="G1185" s="17"/>
      <c r="H1185" s="17"/>
    </row>
    <row r="1186" spans="4:8" ht="17.25">
      <c r="D1186" s="15"/>
      <c r="E1186" s="16"/>
      <c r="F1186" s="17"/>
      <c r="G1186" s="17"/>
      <c r="H1186" s="17"/>
    </row>
    <row r="1187" spans="4:8" ht="17.25">
      <c r="D1187" s="15"/>
      <c r="E1187" s="16"/>
      <c r="F1187" s="17"/>
      <c r="G1187" s="17"/>
      <c r="H1187" s="17"/>
    </row>
    <row r="1188" spans="4:8" ht="17.25">
      <c r="D1188" s="15"/>
      <c r="E1188" s="16"/>
      <c r="F1188" s="17"/>
      <c r="G1188" s="17"/>
      <c r="H1188" s="17"/>
    </row>
    <row r="1189" spans="4:8" ht="17.25">
      <c r="D1189" s="15"/>
      <c r="E1189" s="16"/>
      <c r="F1189" s="17"/>
      <c r="G1189" s="17"/>
      <c r="H1189" s="17"/>
    </row>
    <row r="1190" spans="4:8" ht="17.25">
      <c r="D1190" s="15"/>
      <c r="E1190" s="16"/>
      <c r="F1190" s="17"/>
      <c r="G1190" s="17"/>
      <c r="H1190" s="17"/>
    </row>
    <row r="1191" spans="4:8" ht="17.25">
      <c r="D1191" s="15"/>
      <c r="E1191" s="16"/>
      <c r="F1191" s="17"/>
      <c r="G1191" s="17"/>
      <c r="H1191" s="17"/>
    </row>
    <row r="1192" spans="4:8" ht="17.25">
      <c r="D1192" s="15"/>
      <c r="E1192" s="16"/>
      <c r="F1192" s="17"/>
      <c r="G1192" s="17"/>
      <c r="H1192" s="17"/>
    </row>
    <row r="1193" spans="4:8" ht="17.25">
      <c r="D1193" s="15"/>
      <c r="E1193" s="16"/>
      <c r="F1193" s="17"/>
      <c r="G1193" s="17"/>
      <c r="H1193" s="17"/>
    </row>
    <row r="1194" spans="4:8" ht="17.25">
      <c r="D1194" s="15"/>
      <c r="E1194" s="16"/>
      <c r="F1194" s="17"/>
      <c r="G1194" s="17"/>
      <c r="H1194" s="17"/>
    </row>
    <row r="1195" spans="4:8" ht="17.25">
      <c r="D1195" s="15"/>
      <c r="E1195" s="16"/>
      <c r="F1195" s="17"/>
      <c r="G1195" s="17"/>
      <c r="H1195" s="17"/>
    </row>
    <row r="1196" spans="4:8" ht="17.25">
      <c r="D1196" s="15"/>
      <c r="E1196" s="16"/>
      <c r="F1196" s="17"/>
      <c r="G1196" s="17"/>
      <c r="H1196" s="17"/>
    </row>
    <row r="1197" spans="4:8" ht="17.25">
      <c r="D1197" s="15"/>
      <c r="E1197" s="16"/>
      <c r="F1197" s="17"/>
      <c r="G1197" s="17"/>
      <c r="H1197" s="17"/>
    </row>
    <row r="1198" spans="4:8" ht="17.25">
      <c r="D1198" s="15"/>
      <c r="E1198" s="16"/>
      <c r="F1198" s="17"/>
      <c r="G1198" s="17"/>
      <c r="H1198" s="17"/>
    </row>
    <row r="1199" spans="4:8" ht="17.25">
      <c r="D1199" s="15"/>
      <c r="E1199" s="16"/>
      <c r="F1199" s="17"/>
      <c r="G1199" s="17"/>
      <c r="H1199" s="17"/>
    </row>
    <row r="1200" spans="4:8" ht="17.25">
      <c r="D1200" s="15"/>
      <c r="E1200" s="16"/>
      <c r="F1200" s="17"/>
      <c r="G1200" s="17"/>
      <c r="H1200" s="17"/>
    </row>
    <row r="1201" spans="4:8" ht="17.25">
      <c r="D1201" s="15"/>
      <c r="E1201" s="16"/>
      <c r="F1201" s="17"/>
      <c r="G1201" s="17"/>
      <c r="H1201" s="17"/>
    </row>
    <row r="1202" spans="4:8" ht="17.25">
      <c r="D1202" s="15"/>
      <c r="E1202" s="16"/>
      <c r="F1202" s="17"/>
      <c r="G1202" s="17"/>
      <c r="H1202" s="17"/>
    </row>
    <row r="1203" spans="4:8" ht="17.25">
      <c r="D1203" s="15"/>
      <c r="E1203" s="16"/>
      <c r="F1203" s="17"/>
      <c r="G1203" s="17"/>
      <c r="H1203" s="17"/>
    </row>
    <row r="1204" spans="4:8" ht="17.25">
      <c r="D1204" s="15"/>
      <c r="E1204" s="16"/>
      <c r="F1204" s="17"/>
      <c r="G1204" s="17"/>
      <c r="H1204" s="17"/>
    </row>
    <row r="1205" spans="4:8" ht="17.25">
      <c r="D1205" s="15"/>
      <c r="E1205" s="16"/>
      <c r="F1205" s="17"/>
      <c r="G1205" s="17"/>
      <c r="H1205" s="17"/>
    </row>
    <row r="1206" spans="4:8" ht="17.25">
      <c r="D1206" s="15"/>
      <c r="E1206" s="16"/>
      <c r="F1206" s="17"/>
      <c r="G1206" s="17"/>
      <c r="H1206" s="17"/>
    </row>
    <row r="1207" spans="4:8" ht="17.25">
      <c r="D1207" s="15"/>
      <c r="E1207" s="16"/>
      <c r="F1207" s="17"/>
      <c r="G1207" s="17"/>
      <c r="H1207" s="17"/>
    </row>
    <row r="1208" spans="4:8" ht="17.25">
      <c r="D1208" s="15"/>
      <c r="E1208" s="16"/>
      <c r="F1208" s="17"/>
      <c r="G1208" s="17"/>
      <c r="H1208" s="17"/>
    </row>
    <row r="1209" spans="4:8" ht="17.25">
      <c r="D1209" s="15"/>
      <c r="E1209" s="16"/>
      <c r="F1209" s="17"/>
      <c r="G1209" s="17"/>
      <c r="H1209" s="17"/>
    </row>
    <row r="1210" spans="4:8" ht="17.25">
      <c r="D1210" s="15"/>
      <c r="E1210" s="16"/>
      <c r="F1210" s="17"/>
      <c r="G1210" s="17"/>
      <c r="H1210" s="17"/>
    </row>
    <row r="1211" spans="4:8" ht="17.25">
      <c r="D1211" s="15"/>
      <c r="E1211" s="16"/>
      <c r="F1211" s="17"/>
      <c r="G1211" s="17"/>
      <c r="H1211" s="17"/>
    </row>
    <row r="1212" spans="4:8" ht="17.25">
      <c r="D1212" s="15"/>
      <c r="E1212" s="16"/>
      <c r="F1212" s="17"/>
      <c r="G1212" s="17"/>
      <c r="H1212" s="17"/>
    </row>
    <row r="1213" spans="4:8" ht="17.25">
      <c r="D1213" s="15"/>
      <c r="E1213" s="16"/>
      <c r="F1213" s="17"/>
      <c r="G1213" s="17"/>
      <c r="H1213" s="17"/>
    </row>
    <row r="1214" spans="4:8" ht="17.25">
      <c r="D1214" s="15"/>
      <c r="E1214" s="16"/>
      <c r="F1214" s="17"/>
      <c r="G1214" s="17"/>
      <c r="H1214" s="17"/>
    </row>
    <row r="1215" spans="4:8" ht="17.25">
      <c r="D1215" s="15"/>
      <c r="E1215" s="16"/>
      <c r="F1215" s="17"/>
      <c r="G1215" s="17"/>
      <c r="H1215" s="17"/>
    </row>
    <row r="1216" spans="4:8" ht="17.25">
      <c r="D1216" s="15"/>
      <c r="E1216" s="16"/>
      <c r="F1216" s="17"/>
      <c r="G1216" s="17"/>
      <c r="H1216" s="17"/>
    </row>
    <row r="1217" spans="4:8" ht="17.25">
      <c r="D1217" s="15"/>
      <c r="E1217" s="16"/>
      <c r="F1217" s="17"/>
      <c r="G1217" s="17"/>
      <c r="H1217" s="17"/>
    </row>
    <row r="1218" spans="4:8" ht="17.25">
      <c r="D1218" s="15"/>
      <c r="E1218" s="16"/>
      <c r="F1218" s="17"/>
      <c r="G1218" s="17"/>
      <c r="H1218" s="17"/>
    </row>
    <row r="1219" spans="4:8" ht="17.25">
      <c r="D1219" s="15"/>
      <c r="E1219" s="16"/>
      <c r="F1219" s="17"/>
      <c r="G1219" s="17"/>
      <c r="H1219" s="17"/>
    </row>
    <row r="1220" spans="4:8" ht="17.25">
      <c r="D1220" s="15"/>
      <c r="E1220" s="16"/>
      <c r="F1220" s="17"/>
      <c r="G1220" s="17"/>
      <c r="H1220" s="17"/>
    </row>
    <row r="1221" spans="4:8" ht="17.25">
      <c r="D1221" s="15"/>
      <c r="E1221" s="16"/>
      <c r="F1221" s="17"/>
      <c r="G1221" s="17"/>
      <c r="H1221" s="17"/>
    </row>
    <row r="1222" spans="4:8" ht="17.25">
      <c r="D1222" s="15"/>
      <c r="E1222" s="16"/>
      <c r="F1222" s="17"/>
      <c r="G1222" s="17"/>
      <c r="H1222" s="17"/>
    </row>
    <row r="1223" spans="4:8" ht="17.25">
      <c r="D1223" s="15"/>
      <c r="E1223" s="16"/>
      <c r="F1223" s="17"/>
      <c r="G1223" s="17"/>
      <c r="H1223" s="17"/>
    </row>
    <row r="1224" spans="4:8" ht="17.25">
      <c r="D1224" s="15"/>
      <c r="E1224" s="16"/>
      <c r="F1224" s="17"/>
      <c r="G1224" s="17"/>
      <c r="H1224" s="17"/>
    </row>
    <row r="1225" spans="4:8" ht="17.25">
      <c r="D1225" s="15"/>
      <c r="E1225" s="16"/>
      <c r="F1225" s="17"/>
      <c r="G1225" s="17"/>
      <c r="H1225" s="17"/>
    </row>
    <row r="1226" spans="4:8" ht="17.25">
      <c r="D1226" s="15"/>
      <c r="E1226" s="16"/>
      <c r="F1226" s="17"/>
      <c r="G1226" s="17"/>
      <c r="H1226" s="17"/>
    </row>
    <row r="1227" spans="4:8" ht="17.25">
      <c r="D1227" s="15"/>
      <c r="E1227" s="16"/>
      <c r="F1227" s="17"/>
      <c r="G1227" s="17"/>
      <c r="H1227" s="17"/>
    </row>
    <row r="1228" spans="6:8" ht="17.25">
      <c r="F1228" s="5"/>
      <c r="H1228" s="5"/>
    </row>
    <row r="1229" spans="6:8" ht="17.25">
      <c r="F1229" s="5"/>
      <c r="H1229" s="5"/>
    </row>
    <row r="1230" spans="6:8" ht="17.25">
      <c r="F1230" s="5"/>
      <c r="H1230" s="5"/>
    </row>
    <row r="1231" spans="6:8" ht="17.25">
      <c r="F1231" s="5"/>
      <c r="H1231" s="5"/>
    </row>
    <row r="1232" spans="6:8" ht="17.25">
      <c r="F1232" s="5"/>
      <c r="H1232" s="5"/>
    </row>
    <row r="1233" spans="6:8" ht="17.25">
      <c r="F1233" s="5"/>
      <c r="H1233" s="5"/>
    </row>
    <row r="1234" spans="6:8" ht="17.25">
      <c r="F1234" s="5"/>
      <c r="H1234" s="5"/>
    </row>
    <row r="1235" spans="6:8" ht="17.25">
      <c r="F1235" s="5"/>
      <c r="H1235" s="5"/>
    </row>
    <row r="1236" spans="6:8" ht="17.25">
      <c r="F1236" s="5"/>
      <c r="H1236" s="5"/>
    </row>
    <row r="1237" spans="6:8" ht="17.25">
      <c r="F1237" s="5"/>
      <c r="H1237" s="5"/>
    </row>
  </sheetData>
  <sheetProtection/>
  <mergeCells count="19">
    <mergeCell ref="B1:D1"/>
    <mergeCell ref="H1:I1"/>
    <mergeCell ref="B2:N2"/>
    <mergeCell ref="B3:N3"/>
    <mergeCell ref="M5:N5"/>
    <mergeCell ref="B7:B8"/>
    <mergeCell ref="C7:C8"/>
    <mergeCell ref="D7:D8"/>
    <mergeCell ref="E7:E8"/>
    <mergeCell ref="F7:F8"/>
    <mergeCell ref="B4:N4"/>
    <mergeCell ref="B1107:E1107"/>
    <mergeCell ref="B1108:E1108"/>
    <mergeCell ref="G7:G8"/>
    <mergeCell ref="H7:H8"/>
    <mergeCell ref="I7:I8"/>
    <mergeCell ref="J7:N7"/>
    <mergeCell ref="B1105:E1105"/>
    <mergeCell ref="B1106:E1106"/>
  </mergeCells>
  <printOptions horizontalCentered="1"/>
  <pageMargins left="0.1968503937007874" right="0.1968503937007874" top="0.3937007874015748" bottom="0.3937007874015748" header="0.2362204724409449" footer="0.2362204724409449"/>
  <pageSetup horizontalDpi="600" verticalDpi="600" orientation="landscape" paperSize="9" scale="65"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G248"/>
  <sheetViews>
    <sheetView view="pageBreakPreview" zoomScaleSheetLayoutView="100" workbookViewId="0" topLeftCell="A1">
      <selection activeCell="B1" sqref="B1"/>
    </sheetView>
  </sheetViews>
  <sheetFormatPr defaultColWidth="9.00390625" defaultRowHeight="12.75"/>
  <cols>
    <col min="1" max="1" width="3.75390625" style="1204" customWidth="1"/>
    <col min="2" max="2" width="79.875" style="1203" bestFit="1" customWidth="1"/>
    <col min="3" max="3" width="12.75390625" style="1203" customWidth="1"/>
    <col min="4" max="16384" width="9.125" style="1203" customWidth="1"/>
  </cols>
  <sheetData>
    <row r="1" spans="1:3" s="1202" customFormat="1" ht="14.25">
      <c r="A1" s="669"/>
      <c r="B1" s="670" t="s">
        <v>1384</v>
      </c>
      <c r="C1" s="728"/>
    </row>
    <row r="2" spans="1:3" ht="19.5" customHeight="1">
      <c r="A2" s="726"/>
      <c r="B2" s="1586" t="s">
        <v>195</v>
      </c>
      <c r="C2" s="1586"/>
    </row>
    <row r="3" spans="1:3" ht="19.5" customHeight="1">
      <c r="A3" s="726"/>
      <c r="B3" s="1586" t="s">
        <v>778</v>
      </c>
      <c r="C3" s="1586"/>
    </row>
    <row r="4" spans="1:3" ht="33.75" customHeight="1">
      <c r="A4" s="726"/>
      <c r="B4" s="1596" t="s">
        <v>837</v>
      </c>
      <c r="C4" s="1596"/>
    </row>
    <row r="5" spans="1:3" s="745" customFormat="1" ht="19.5" customHeight="1">
      <c r="A5" s="664"/>
      <c r="B5" s="1597" t="s">
        <v>0</v>
      </c>
      <c r="C5" s="1597"/>
    </row>
    <row r="6" spans="1:3" s="1204" customFormat="1" ht="14.25" thickBot="1">
      <c r="A6" s="726"/>
      <c r="B6" s="568" t="s">
        <v>1</v>
      </c>
      <c r="C6" s="444" t="s">
        <v>3</v>
      </c>
    </row>
    <row r="7" spans="1:3" ht="19.5" customHeight="1">
      <c r="A7" s="727"/>
      <c r="B7" s="1598" t="s">
        <v>855</v>
      </c>
      <c r="C7" s="1600" t="s">
        <v>779</v>
      </c>
    </row>
    <row r="8" spans="1:3" ht="19.5" customHeight="1" thickBot="1">
      <c r="A8" s="727"/>
      <c r="B8" s="1599"/>
      <c r="C8" s="1601"/>
    </row>
    <row r="9" spans="1:3" s="1205" customFormat="1" ht="18" customHeight="1" thickTop="1">
      <c r="A9" s="726">
        <v>1</v>
      </c>
      <c r="B9" s="665" t="s">
        <v>780</v>
      </c>
      <c r="C9" s="666">
        <v>2000</v>
      </c>
    </row>
    <row r="10" spans="1:3" s="1205" customFormat="1" ht="18" customHeight="1">
      <c r="A10" s="726">
        <v>2</v>
      </c>
      <c r="B10" s="665" t="s">
        <v>781</v>
      </c>
      <c r="C10" s="666">
        <v>4500</v>
      </c>
    </row>
    <row r="11" spans="1:3" s="1205" customFormat="1" ht="18" customHeight="1">
      <c r="A11" s="726">
        <v>3</v>
      </c>
      <c r="B11" s="665" t="s">
        <v>1065</v>
      </c>
      <c r="C11" s="666">
        <v>1000</v>
      </c>
    </row>
    <row r="12" spans="1:3" s="1205" customFormat="1" ht="18" customHeight="1">
      <c r="A12" s="726">
        <v>4</v>
      </c>
      <c r="B12" s="665" t="s">
        <v>480</v>
      </c>
      <c r="C12" s="666">
        <v>2000</v>
      </c>
    </row>
    <row r="13" spans="1:3" s="1205" customFormat="1" ht="18" customHeight="1">
      <c r="A13" s="726">
        <v>5</v>
      </c>
      <c r="B13" s="665" t="s">
        <v>782</v>
      </c>
      <c r="C13" s="666">
        <v>4000</v>
      </c>
    </row>
    <row r="14" spans="1:3" s="1205" customFormat="1" ht="18" customHeight="1">
      <c r="A14" s="726">
        <v>6</v>
      </c>
      <c r="B14" s="665" t="s">
        <v>834</v>
      </c>
      <c r="C14" s="666">
        <v>10000</v>
      </c>
    </row>
    <row r="15" spans="1:4" s="1205" customFormat="1" ht="18" customHeight="1">
      <c r="A15" s="726">
        <v>7</v>
      </c>
      <c r="B15" s="665" t="s">
        <v>94</v>
      </c>
      <c r="C15" s="666">
        <v>1000</v>
      </c>
      <c r="D15" s="1206"/>
    </row>
    <row r="16" spans="1:4" s="1205" customFormat="1" ht="18" customHeight="1">
      <c r="A16" s="726">
        <v>8</v>
      </c>
      <c r="B16" s="665" t="s">
        <v>1172</v>
      </c>
      <c r="C16" s="666">
        <f>28200+2500</f>
        <v>30700</v>
      </c>
      <c r="D16" s="1206"/>
    </row>
    <row r="17" spans="1:4" s="1205" customFormat="1" ht="18" customHeight="1">
      <c r="A17" s="726">
        <v>9</v>
      </c>
      <c r="B17" s="665" t="s">
        <v>835</v>
      </c>
      <c r="C17" s="666">
        <v>6200</v>
      </c>
      <c r="D17" s="1206"/>
    </row>
    <row r="18" spans="1:4" s="1205" customFormat="1" ht="18" customHeight="1">
      <c r="A18" s="726">
        <v>10</v>
      </c>
      <c r="B18" s="665" t="s">
        <v>836</v>
      </c>
      <c r="C18" s="666">
        <v>3000</v>
      </c>
      <c r="D18" s="1206"/>
    </row>
    <row r="19" spans="1:4" s="1205" customFormat="1" ht="18" customHeight="1">
      <c r="A19" s="726">
        <v>11</v>
      </c>
      <c r="B19" s="665" t="s">
        <v>1173</v>
      </c>
      <c r="C19" s="666">
        <v>60000</v>
      </c>
      <c r="D19" s="1206"/>
    </row>
    <row r="20" spans="1:4" s="1205" customFormat="1" ht="18" customHeight="1">
      <c r="A20" s="726">
        <v>12</v>
      </c>
      <c r="B20" s="665" t="s">
        <v>853</v>
      </c>
      <c r="C20" s="666">
        <v>11500</v>
      </c>
      <c r="D20" s="1206"/>
    </row>
    <row r="21" spans="1:4" s="1205" customFormat="1" ht="18" customHeight="1">
      <c r="A21" s="726">
        <v>13</v>
      </c>
      <c r="B21" s="665" t="s">
        <v>1174</v>
      </c>
      <c r="C21" s="666">
        <v>22000</v>
      </c>
      <c r="D21" s="1206"/>
    </row>
    <row r="22" spans="1:4" s="1205" customFormat="1" ht="18" customHeight="1">
      <c r="A22" s="726">
        <v>14</v>
      </c>
      <c r="B22" s="665" t="s">
        <v>1058</v>
      </c>
      <c r="C22" s="666">
        <v>250</v>
      </c>
      <c r="D22" s="1206"/>
    </row>
    <row r="23" spans="1:4" s="1205" customFormat="1" ht="18" customHeight="1">
      <c r="A23" s="726">
        <v>15</v>
      </c>
      <c r="B23" s="665" t="s">
        <v>1059</v>
      </c>
      <c r="C23" s="666">
        <v>250</v>
      </c>
      <c r="D23" s="1206"/>
    </row>
    <row r="24" spans="1:4" s="1205" customFormat="1" ht="18" customHeight="1">
      <c r="A24" s="726">
        <v>16</v>
      </c>
      <c r="B24" s="665" t="s">
        <v>1060</v>
      </c>
      <c r="C24" s="666">
        <v>250</v>
      </c>
      <c r="D24" s="1206"/>
    </row>
    <row r="25" spans="1:4" s="1205" customFormat="1" ht="18" customHeight="1">
      <c r="A25" s="726">
        <v>17</v>
      </c>
      <c r="B25" s="665" t="s">
        <v>1061</v>
      </c>
      <c r="C25" s="666">
        <v>250</v>
      </c>
      <c r="D25" s="1206"/>
    </row>
    <row r="26" spans="1:4" s="1205" customFormat="1" ht="18" customHeight="1">
      <c r="A26" s="726">
        <v>18</v>
      </c>
      <c r="B26" s="665" t="s">
        <v>1096</v>
      </c>
      <c r="C26" s="666">
        <v>5000</v>
      </c>
      <c r="D26" s="1206"/>
    </row>
    <row r="27" spans="1:4" s="1205" customFormat="1" ht="18" customHeight="1">
      <c r="A27" s="726">
        <v>19</v>
      </c>
      <c r="B27" s="665" t="s">
        <v>1094</v>
      </c>
      <c r="C27" s="666">
        <v>2000</v>
      </c>
      <c r="D27" s="1206"/>
    </row>
    <row r="28" spans="1:4" s="1205" customFormat="1" ht="18" customHeight="1">
      <c r="A28" s="726">
        <v>20</v>
      </c>
      <c r="B28" s="665" t="s">
        <v>1095</v>
      </c>
      <c r="C28" s="666">
        <v>600</v>
      </c>
      <c r="D28" s="1206"/>
    </row>
    <row r="29" spans="1:4" s="1205" customFormat="1" ht="18" customHeight="1">
      <c r="A29" s="726">
        <v>21</v>
      </c>
      <c r="B29" s="665" t="s">
        <v>1175</v>
      </c>
      <c r="C29" s="666">
        <v>200</v>
      </c>
      <c r="D29" s="1206"/>
    </row>
    <row r="30" spans="1:4" s="1205" customFormat="1" ht="18" customHeight="1">
      <c r="A30" s="726">
        <v>22</v>
      </c>
      <c r="B30" s="665" t="s">
        <v>1176</v>
      </c>
      <c r="C30" s="666">
        <v>1000</v>
      </c>
      <c r="D30" s="1206"/>
    </row>
    <row r="31" spans="1:4" s="1205" customFormat="1" ht="18" customHeight="1">
      <c r="A31" s="726">
        <v>23</v>
      </c>
      <c r="B31" s="665" t="s">
        <v>1092</v>
      </c>
      <c r="C31" s="666">
        <v>1502</v>
      </c>
      <c r="D31" s="1206"/>
    </row>
    <row r="32" spans="1:4" s="1205" customFormat="1" ht="18" customHeight="1">
      <c r="A32" s="726">
        <v>24</v>
      </c>
      <c r="B32" s="665" t="s">
        <v>1166</v>
      </c>
      <c r="C32" s="666">
        <v>3800</v>
      </c>
      <c r="D32" s="1206"/>
    </row>
    <row r="33" spans="1:4" s="1205" customFormat="1" ht="18" customHeight="1">
      <c r="A33" s="726">
        <v>25</v>
      </c>
      <c r="B33" s="1210" t="s">
        <v>965</v>
      </c>
      <c r="C33" s="666"/>
      <c r="D33" s="1206"/>
    </row>
    <row r="34" spans="1:3" s="1205" customFormat="1" ht="18" customHeight="1">
      <c r="A34" s="726">
        <v>26</v>
      </c>
      <c r="B34" s="665" t="s">
        <v>783</v>
      </c>
      <c r="C34" s="666">
        <f>25000+500</f>
        <v>25500</v>
      </c>
    </row>
    <row r="35" spans="1:3" s="1205" customFormat="1" ht="18" customHeight="1">
      <c r="A35" s="726">
        <v>27</v>
      </c>
      <c r="B35" s="665" t="s">
        <v>784</v>
      </c>
      <c r="C35" s="666">
        <v>17000</v>
      </c>
    </row>
    <row r="36" spans="1:3" s="1205" customFormat="1" ht="18" customHeight="1">
      <c r="A36" s="726">
        <v>28</v>
      </c>
      <c r="B36" s="665" t="s">
        <v>785</v>
      </c>
      <c r="C36" s="666">
        <f>18000+15000</f>
        <v>33000</v>
      </c>
    </row>
    <row r="37" spans="1:3" s="1205" customFormat="1" ht="18" customHeight="1">
      <c r="A37" s="726">
        <v>29</v>
      </c>
      <c r="B37" s="665" t="s">
        <v>786</v>
      </c>
      <c r="C37" s="666">
        <v>5000</v>
      </c>
    </row>
    <row r="38" spans="1:3" s="1205" customFormat="1" ht="18" customHeight="1">
      <c r="A38" s="726">
        <v>30</v>
      </c>
      <c r="B38" s="665" t="s">
        <v>787</v>
      </c>
      <c r="C38" s="666">
        <v>15000</v>
      </c>
    </row>
    <row r="39" spans="1:3" s="1205" customFormat="1" ht="18" customHeight="1">
      <c r="A39" s="726">
        <v>31</v>
      </c>
      <c r="B39" s="665" t="s">
        <v>788</v>
      </c>
      <c r="C39" s="666">
        <v>2700</v>
      </c>
    </row>
    <row r="40" spans="1:3" s="1205" customFormat="1" ht="18" customHeight="1">
      <c r="A40" s="726">
        <v>32</v>
      </c>
      <c r="B40" s="665" t="s">
        <v>789</v>
      </c>
      <c r="C40" s="666">
        <v>2000</v>
      </c>
    </row>
    <row r="41" spans="1:3" s="1205" customFormat="1" ht="18" customHeight="1">
      <c r="A41" s="726">
        <v>33</v>
      </c>
      <c r="B41" s="665" t="s">
        <v>790</v>
      </c>
      <c r="C41" s="666">
        <v>4000</v>
      </c>
    </row>
    <row r="42" spans="1:3" s="1205" customFormat="1" ht="18" customHeight="1">
      <c r="A42" s="726">
        <v>34</v>
      </c>
      <c r="B42" s="665" t="s">
        <v>791</v>
      </c>
      <c r="C42" s="666">
        <v>3000</v>
      </c>
    </row>
    <row r="43" spans="1:3" s="1205" customFormat="1" ht="18" customHeight="1">
      <c r="A43" s="726">
        <v>35</v>
      </c>
      <c r="B43" s="665" t="s">
        <v>792</v>
      </c>
      <c r="C43" s="666">
        <v>15000</v>
      </c>
    </row>
    <row r="44" spans="1:3" s="1205" customFormat="1" ht="18" customHeight="1">
      <c r="A44" s="726">
        <v>36</v>
      </c>
      <c r="B44" s="665" t="s">
        <v>793</v>
      </c>
      <c r="C44" s="666">
        <v>200</v>
      </c>
    </row>
    <row r="45" spans="1:3" s="1205" customFormat="1" ht="18" customHeight="1">
      <c r="A45" s="726">
        <v>37</v>
      </c>
      <c r="B45" s="665" t="s">
        <v>794</v>
      </c>
      <c r="C45" s="666">
        <v>350</v>
      </c>
    </row>
    <row r="46" spans="1:3" s="1205" customFormat="1" ht="18" customHeight="1">
      <c r="A46" s="726">
        <v>38</v>
      </c>
      <c r="B46" s="665" t="s">
        <v>795</v>
      </c>
      <c r="C46" s="666">
        <f>300+100</f>
        <v>400</v>
      </c>
    </row>
    <row r="47" spans="1:3" s="1205" customFormat="1" ht="18" customHeight="1">
      <c r="A47" s="726">
        <v>39</v>
      </c>
      <c r="B47" s="665" t="s">
        <v>796</v>
      </c>
      <c r="C47" s="666">
        <v>500</v>
      </c>
    </row>
    <row r="48" spans="1:3" s="1205" customFormat="1" ht="18" customHeight="1">
      <c r="A48" s="726">
        <v>40</v>
      </c>
      <c r="B48" s="665" t="s">
        <v>797</v>
      </c>
      <c r="C48" s="666">
        <f>800+70</f>
        <v>870</v>
      </c>
    </row>
    <row r="49" spans="1:3" s="1205" customFormat="1" ht="18" customHeight="1">
      <c r="A49" s="726">
        <v>41</v>
      </c>
      <c r="B49" s="665" t="s">
        <v>798</v>
      </c>
      <c r="C49" s="666">
        <f>300+70</f>
        <v>370</v>
      </c>
    </row>
    <row r="50" spans="1:3" s="1205" customFormat="1" ht="18" customHeight="1">
      <c r="A50" s="726">
        <v>42</v>
      </c>
      <c r="B50" s="665" t="s">
        <v>799</v>
      </c>
      <c r="C50" s="666">
        <v>300</v>
      </c>
    </row>
    <row r="51" spans="1:3" s="1205" customFormat="1" ht="18" customHeight="1">
      <c r="A51" s="726">
        <v>43</v>
      </c>
      <c r="B51" s="665" t="s">
        <v>800</v>
      </c>
      <c r="C51" s="666">
        <v>750</v>
      </c>
    </row>
    <row r="52" spans="1:3" s="1205" customFormat="1" ht="18" customHeight="1">
      <c r="A52" s="726">
        <v>44</v>
      </c>
      <c r="B52" s="665" t="s">
        <v>801</v>
      </c>
      <c r="C52" s="666">
        <v>350</v>
      </c>
    </row>
    <row r="53" spans="1:3" s="1205" customFormat="1" ht="18" customHeight="1">
      <c r="A53" s="726">
        <v>45</v>
      </c>
      <c r="B53" s="665" t="s">
        <v>802</v>
      </c>
      <c r="C53" s="666">
        <v>300</v>
      </c>
    </row>
    <row r="54" spans="1:3" s="1205" customFormat="1" ht="18" customHeight="1">
      <c r="A54" s="726">
        <v>46</v>
      </c>
      <c r="B54" s="665" t="s">
        <v>803</v>
      </c>
      <c r="C54" s="666">
        <v>300</v>
      </c>
    </row>
    <row r="55" spans="1:3" s="1205" customFormat="1" ht="18" customHeight="1">
      <c r="A55" s="726">
        <v>47</v>
      </c>
      <c r="B55" s="665" t="s">
        <v>804</v>
      </c>
      <c r="C55" s="666">
        <v>250</v>
      </c>
    </row>
    <row r="56" spans="1:3" s="1205" customFormat="1" ht="18" customHeight="1">
      <c r="A56" s="726">
        <v>48</v>
      </c>
      <c r="B56" s="665" t="s">
        <v>805</v>
      </c>
      <c r="C56" s="666">
        <v>250</v>
      </c>
    </row>
    <row r="57" spans="1:3" s="1205" customFormat="1" ht="18" customHeight="1">
      <c r="A57" s="726">
        <v>49</v>
      </c>
      <c r="B57" s="665" t="s">
        <v>806</v>
      </c>
      <c r="C57" s="666">
        <f>350+60</f>
        <v>410</v>
      </c>
    </row>
    <row r="58" spans="1:3" s="1205" customFormat="1" ht="18" customHeight="1">
      <c r="A58" s="726">
        <v>50</v>
      </c>
      <c r="B58" s="665" t="s">
        <v>807</v>
      </c>
      <c r="C58" s="666">
        <v>100</v>
      </c>
    </row>
    <row r="59" spans="1:3" s="1205" customFormat="1" ht="18" customHeight="1">
      <c r="A59" s="726">
        <v>51</v>
      </c>
      <c r="B59" s="665" t="s">
        <v>808</v>
      </c>
      <c r="C59" s="666">
        <v>100</v>
      </c>
    </row>
    <row r="60" spans="1:3" s="1205" customFormat="1" ht="18" customHeight="1">
      <c r="A60" s="726">
        <v>52</v>
      </c>
      <c r="B60" s="665" t="s">
        <v>809</v>
      </c>
      <c r="C60" s="666">
        <v>100</v>
      </c>
    </row>
    <row r="61" spans="1:3" s="1205" customFormat="1" ht="18" customHeight="1">
      <c r="A61" s="726">
        <v>53</v>
      </c>
      <c r="B61" s="665" t="s">
        <v>810</v>
      </c>
      <c r="C61" s="666">
        <f>300+150</f>
        <v>450</v>
      </c>
    </row>
    <row r="62" spans="1:3" s="1205" customFormat="1" ht="18" customHeight="1">
      <c r="A62" s="726">
        <v>54</v>
      </c>
      <c r="B62" s="665" t="s">
        <v>811</v>
      </c>
      <c r="C62" s="666">
        <v>100</v>
      </c>
    </row>
    <row r="63" spans="1:3" s="1205" customFormat="1" ht="18" customHeight="1">
      <c r="A63" s="726">
        <v>55</v>
      </c>
      <c r="B63" s="665" t="s">
        <v>812</v>
      </c>
      <c r="C63" s="666">
        <v>300</v>
      </c>
    </row>
    <row r="64" spans="1:3" s="1205" customFormat="1" ht="18" customHeight="1">
      <c r="A64" s="726">
        <v>56</v>
      </c>
      <c r="B64" s="665" t="s">
        <v>813</v>
      </c>
      <c r="C64" s="666">
        <v>350</v>
      </c>
    </row>
    <row r="65" spans="1:3" s="1205" customFormat="1" ht="18" customHeight="1">
      <c r="A65" s="726">
        <v>57</v>
      </c>
      <c r="B65" s="665" t="s">
        <v>814</v>
      </c>
      <c r="C65" s="666">
        <v>100</v>
      </c>
    </row>
    <row r="66" spans="1:3" s="1205" customFormat="1" ht="18" customHeight="1">
      <c r="A66" s="726">
        <v>58</v>
      </c>
      <c r="B66" s="665" t="s">
        <v>815</v>
      </c>
      <c r="C66" s="666">
        <v>100</v>
      </c>
    </row>
    <row r="67" spans="1:3" s="1205" customFormat="1" ht="18" customHeight="1">
      <c r="A67" s="726">
        <v>59</v>
      </c>
      <c r="B67" s="665" t="s">
        <v>816</v>
      </c>
      <c r="C67" s="666">
        <f>100+50</f>
        <v>150</v>
      </c>
    </row>
    <row r="68" spans="1:3" s="1205" customFormat="1" ht="18" customHeight="1">
      <c r="A68" s="726">
        <v>60</v>
      </c>
      <c r="B68" s="665" t="s">
        <v>817</v>
      </c>
      <c r="C68" s="666">
        <v>200</v>
      </c>
    </row>
    <row r="69" spans="1:3" s="1205" customFormat="1" ht="18" customHeight="1">
      <c r="A69" s="726">
        <v>61</v>
      </c>
      <c r="B69" s="665" t="s">
        <v>818</v>
      </c>
      <c r="C69" s="666">
        <v>100</v>
      </c>
    </row>
    <row r="70" spans="1:3" s="1205" customFormat="1" ht="18" customHeight="1">
      <c r="A70" s="726">
        <v>62</v>
      </c>
      <c r="B70" s="665" t="s">
        <v>819</v>
      </c>
      <c r="C70" s="666">
        <v>100</v>
      </c>
    </row>
    <row r="71" spans="1:3" s="1205" customFormat="1" ht="18" customHeight="1">
      <c r="A71" s="726">
        <v>63</v>
      </c>
      <c r="B71" s="665" t="s">
        <v>820</v>
      </c>
      <c r="C71" s="666">
        <v>100</v>
      </c>
    </row>
    <row r="72" spans="1:3" s="1205" customFormat="1" ht="18" customHeight="1">
      <c r="A72" s="726">
        <v>64</v>
      </c>
      <c r="B72" s="665" t="s">
        <v>821</v>
      </c>
      <c r="C72" s="666">
        <v>100</v>
      </c>
    </row>
    <row r="73" spans="1:3" s="1205" customFormat="1" ht="18" customHeight="1">
      <c r="A73" s="726">
        <v>65</v>
      </c>
      <c r="B73" s="665" t="s">
        <v>822</v>
      </c>
      <c r="C73" s="666">
        <f>500+100</f>
        <v>600</v>
      </c>
    </row>
    <row r="74" spans="1:3" s="1205" customFormat="1" ht="18" customHeight="1">
      <c r="A74" s="726">
        <v>66</v>
      </c>
      <c r="B74" s="665" t="s">
        <v>823</v>
      </c>
      <c r="C74" s="666">
        <v>100</v>
      </c>
    </row>
    <row r="75" spans="1:3" s="1205" customFormat="1" ht="18" customHeight="1">
      <c r="A75" s="726">
        <v>67</v>
      </c>
      <c r="B75" s="665" t="s">
        <v>824</v>
      </c>
      <c r="C75" s="666">
        <v>100</v>
      </c>
    </row>
    <row r="76" spans="1:3" s="1205" customFormat="1" ht="18" customHeight="1">
      <c r="A76" s="726">
        <v>68</v>
      </c>
      <c r="B76" s="665" t="s">
        <v>825</v>
      </c>
      <c r="C76" s="666">
        <v>100</v>
      </c>
    </row>
    <row r="77" spans="1:3" s="1205" customFormat="1" ht="18" customHeight="1">
      <c r="A77" s="726">
        <v>69</v>
      </c>
      <c r="B77" s="665" t="s">
        <v>826</v>
      </c>
      <c r="C77" s="666">
        <v>100</v>
      </c>
    </row>
    <row r="78" spans="1:3" s="1205" customFormat="1" ht="18" customHeight="1">
      <c r="A78" s="726">
        <v>70</v>
      </c>
      <c r="B78" s="665" t="s">
        <v>1066</v>
      </c>
      <c r="C78" s="666">
        <f>250+200</f>
        <v>450</v>
      </c>
    </row>
    <row r="79" spans="1:3" s="1205" customFormat="1" ht="18" customHeight="1">
      <c r="A79" s="726">
        <v>71</v>
      </c>
      <c r="B79" s="665" t="s">
        <v>827</v>
      </c>
      <c r="C79" s="666">
        <v>100</v>
      </c>
    </row>
    <row r="80" spans="1:3" s="1205" customFormat="1" ht="18" customHeight="1">
      <c r="A80" s="726">
        <v>72</v>
      </c>
      <c r="B80" s="665" t="s">
        <v>828</v>
      </c>
      <c r="C80" s="666">
        <v>100</v>
      </c>
    </row>
    <row r="81" spans="1:3" s="1205" customFormat="1" ht="18" customHeight="1">
      <c r="A81" s="726">
        <v>73</v>
      </c>
      <c r="B81" s="665" t="s">
        <v>829</v>
      </c>
      <c r="C81" s="666">
        <v>200</v>
      </c>
    </row>
    <row r="82" spans="1:3" s="1205" customFormat="1" ht="18" customHeight="1">
      <c r="A82" s="726">
        <v>74</v>
      </c>
      <c r="B82" s="665" t="s">
        <v>830</v>
      </c>
      <c r="C82" s="666">
        <v>100</v>
      </c>
    </row>
    <row r="83" spans="1:3" s="1205" customFormat="1" ht="18" customHeight="1">
      <c r="A83" s="726">
        <v>75</v>
      </c>
      <c r="B83" s="665" t="s">
        <v>831</v>
      </c>
      <c r="C83" s="666">
        <v>100</v>
      </c>
    </row>
    <row r="84" spans="1:3" s="1205" customFormat="1" ht="18" customHeight="1">
      <c r="A84" s="726">
        <v>76</v>
      </c>
      <c r="B84" s="665" t="s">
        <v>832</v>
      </c>
      <c r="C84" s="666">
        <v>1200</v>
      </c>
    </row>
    <row r="85" spans="1:4" s="1205" customFormat="1" ht="18" customHeight="1">
      <c r="A85" s="726">
        <v>77</v>
      </c>
      <c r="B85" s="665" t="s">
        <v>833</v>
      </c>
      <c r="C85" s="666">
        <v>2000</v>
      </c>
      <c r="D85" s="1207"/>
    </row>
    <row r="86" spans="1:4" s="1205" customFormat="1" ht="18" customHeight="1">
      <c r="A86" s="726">
        <v>78</v>
      </c>
      <c r="B86" s="1210" t="s">
        <v>966</v>
      </c>
      <c r="C86" s="666"/>
      <c r="D86" s="1207"/>
    </row>
    <row r="87" spans="1:4" s="1205" customFormat="1" ht="18" customHeight="1">
      <c r="A87" s="726">
        <v>79</v>
      </c>
      <c r="B87" s="665" t="s">
        <v>915</v>
      </c>
      <c r="C87" s="666"/>
      <c r="D87" s="1207"/>
    </row>
    <row r="88" spans="1:4" s="1205" customFormat="1" ht="18" customHeight="1">
      <c r="A88" s="726">
        <v>80</v>
      </c>
      <c r="B88" s="665" t="s">
        <v>937</v>
      </c>
      <c r="C88" s="666">
        <v>590</v>
      </c>
      <c r="D88" s="1207"/>
    </row>
    <row r="89" spans="1:4" s="1205" customFormat="1" ht="18" customHeight="1">
      <c r="A89" s="726">
        <v>81</v>
      </c>
      <c r="B89" s="665" t="s">
        <v>840</v>
      </c>
      <c r="C89" s="666"/>
      <c r="D89" s="1207"/>
    </row>
    <row r="90" spans="1:4" s="1205" customFormat="1" ht="29.25" customHeight="1">
      <c r="A90" s="726">
        <v>82</v>
      </c>
      <c r="B90" s="665" t="s">
        <v>926</v>
      </c>
      <c r="C90" s="666">
        <v>50</v>
      </c>
      <c r="D90" s="1207"/>
    </row>
    <row r="91" spans="1:7" s="1205" customFormat="1" ht="29.25" customHeight="1">
      <c r="A91" s="726">
        <v>83</v>
      </c>
      <c r="B91" s="665" t="s">
        <v>1084</v>
      </c>
      <c r="C91" s="666">
        <v>400</v>
      </c>
      <c r="D91" s="1207"/>
      <c r="F91" s="295"/>
      <c r="G91" s="279"/>
    </row>
    <row r="92" spans="1:4" s="1205" customFormat="1" ht="18" customHeight="1">
      <c r="A92" s="726">
        <v>84</v>
      </c>
      <c r="B92" s="665" t="s">
        <v>944</v>
      </c>
      <c r="C92" s="666">
        <v>50</v>
      </c>
      <c r="D92" s="1207"/>
    </row>
    <row r="93" spans="1:4" s="1205" customFormat="1" ht="18" customHeight="1">
      <c r="A93" s="726">
        <v>85</v>
      </c>
      <c r="B93" s="665" t="s">
        <v>1085</v>
      </c>
      <c r="C93" s="666">
        <v>50</v>
      </c>
      <c r="D93" s="1207"/>
    </row>
    <row r="94" spans="1:4" s="1205" customFormat="1" ht="18" customHeight="1">
      <c r="A94" s="726">
        <v>86</v>
      </c>
      <c r="B94" s="665" t="s">
        <v>1338</v>
      </c>
      <c r="C94" s="666">
        <v>120</v>
      </c>
      <c r="D94" s="1207"/>
    </row>
    <row r="95" spans="1:4" s="1205" customFormat="1" ht="18" customHeight="1">
      <c r="A95" s="726">
        <v>87</v>
      </c>
      <c r="B95" s="665" t="s">
        <v>841</v>
      </c>
      <c r="C95" s="666"/>
      <c r="D95" s="1207"/>
    </row>
    <row r="96" spans="1:4" s="1205" customFormat="1" ht="24" customHeight="1">
      <c r="A96" s="726">
        <v>88</v>
      </c>
      <c r="B96" s="665" t="s">
        <v>938</v>
      </c>
      <c r="C96" s="666">
        <v>50</v>
      </c>
      <c r="D96" s="1207"/>
    </row>
    <row r="97" spans="1:4" s="1205" customFormat="1" ht="31.5" customHeight="1">
      <c r="A97" s="726">
        <v>89</v>
      </c>
      <c r="B97" s="665" t="s">
        <v>939</v>
      </c>
      <c r="C97" s="666">
        <v>50</v>
      </c>
      <c r="D97" s="1207"/>
    </row>
    <row r="98" spans="1:4" s="1205" customFormat="1" ht="21.75" customHeight="1">
      <c r="A98" s="726">
        <v>90</v>
      </c>
      <c r="B98" s="665" t="s">
        <v>940</v>
      </c>
      <c r="C98" s="666">
        <v>400</v>
      </c>
      <c r="D98" s="1207"/>
    </row>
    <row r="99" spans="1:4" s="1205" customFormat="1" ht="28.5" customHeight="1">
      <c r="A99" s="726">
        <v>91</v>
      </c>
      <c r="B99" s="665" t="s">
        <v>941</v>
      </c>
      <c r="C99" s="666">
        <v>50</v>
      </c>
      <c r="D99" s="1207"/>
    </row>
    <row r="100" spans="1:4" s="1205" customFormat="1" ht="18" customHeight="1">
      <c r="A100" s="726">
        <v>92</v>
      </c>
      <c r="B100" s="665" t="s">
        <v>942</v>
      </c>
      <c r="C100" s="666">
        <v>50</v>
      </c>
      <c r="D100" s="1207"/>
    </row>
    <row r="101" spans="1:4" s="1205" customFormat="1" ht="18" customHeight="1">
      <c r="A101" s="726">
        <v>93</v>
      </c>
      <c r="B101" s="665" t="s">
        <v>943</v>
      </c>
      <c r="C101" s="666">
        <v>50</v>
      </c>
      <c r="D101" s="1207"/>
    </row>
    <row r="102" spans="1:4" s="1205" customFormat="1" ht="18" customHeight="1">
      <c r="A102" s="726">
        <v>94</v>
      </c>
      <c r="B102" s="665" t="s">
        <v>944</v>
      </c>
      <c r="C102" s="666">
        <v>30</v>
      </c>
      <c r="D102" s="1207"/>
    </row>
    <row r="103" spans="1:4" s="1205" customFormat="1" ht="33.75" customHeight="1">
      <c r="A103" s="726">
        <v>95</v>
      </c>
      <c r="B103" s="665" t="s">
        <v>945</v>
      </c>
      <c r="C103" s="666">
        <v>80</v>
      </c>
      <c r="D103" s="1207"/>
    </row>
    <row r="104" spans="1:4" s="1205" customFormat="1" ht="18" customHeight="1">
      <c r="A104" s="726">
        <v>96</v>
      </c>
      <c r="B104" s="665" t="s">
        <v>946</v>
      </c>
      <c r="C104" s="666">
        <v>50</v>
      </c>
      <c r="D104" s="1207"/>
    </row>
    <row r="105" spans="1:4" s="1205" customFormat="1" ht="18" customHeight="1">
      <c r="A105" s="726">
        <v>97</v>
      </c>
      <c r="B105" s="665" t="s">
        <v>842</v>
      </c>
      <c r="C105" s="666"/>
      <c r="D105" s="1207"/>
    </row>
    <row r="106" spans="1:4" s="1205" customFormat="1" ht="18" customHeight="1">
      <c r="A106" s="726">
        <v>98</v>
      </c>
      <c r="B106" s="665" t="s">
        <v>947</v>
      </c>
      <c r="C106" s="666">
        <v>100</v>
      </c>
      <c r="D106" s="1207"/>
    </row>
    <row r="107" spans="1:4" s="1205" customFormat="1" ht="34.5" customHeight="1">
      <c r="A107" s="726">
        <v>99</v>
      </c>
      <c r="B107" s="665" t="s">
        <v>948</v>
      </c>
      <c r="C107" s="666">
        <v>100</v>
      </c>
      <c r="D107" s="1207"/>
    </row>
    <row r="108" spans="1:4" s="1205" customFormat="1" ht="34.5" customHeight="1">
      <c r="A108" s="726">
        <v>100</v>
      </c>
      <c r="B108" s="665" t="s">
        <v>1032</v>
      </c>
      <c r="C108" s="666">
        <v>50</v>
      </c>
      <c r="D108" s="1207"/>
    </row>
    <row r="109" spans="1:4" s="1205" customFormat="1" ht="24" customHeight="1">
      <c r="A109" s="726">
        <v>101</v>
      </c>
      <c r="B109" s="665" t="s">
        <v>1085</v>
      </c>
      <c r="C109" s="666">
        <v>50</v>
      </c>
      <c r="D109" s="1207"/>
    </row>
    <row r="110" spans="1:4" s="1205" customFormat="1" ht="34.5" customHeight="1">
      <c r="A110" s="726">
        <v>102</v>
      </c>
      <c r="B110" s="665" t="s">
        <v>1086</v>
      </c>
      <c r="C110" s="666">
        <v>150</v>
      </c>
      <c r="D110" s="1207"/>
    </row>
    <row r="111" spans="1:4" s="1205" customFormat="1" ht="18" customHeight="1">
      <c r="A111" s="726">
        <v>103</v>
      </c>
      <c r="B111" s="665" t="s">
        <v>843</v>
      </c>
      <c r="C111" s="666"/>
      <c r="D111" s="1207"/>
    </row>
    <row r="112" spans="1:4" s="1205" customFormat="1" ht="18" customHeight="1">
      <c r="A112" s="726">
        <v>104</v>
      </c>
      <c r="B112" s="665" t="s">
        <v>949</v>
      </c>
      <c r="C112" s="666">
        <v>150</v>
      </c>
      <c r="D112" s="1207"/>
    </row>
    <row r="113" spans="1:4" s="1205" customFormat="1" ht="34.5" customHeight="1">
      <c r="A113" s="726">
        <v>105</v>
      </c>
      <c r="B113" s="665" t="s">
        <v>950</v>
      </c>
      <c r="C113" s="666">
        <v>100</v>
      </c>
      <c r="D113" s="1207"/>
    </row>
    <row r="114" spans="1:4" s="1205" customFormat="1" ht="24" customHeight="1">
      <c r="A114" s="726">
        <v>106</v>
      </c>
      <c r="B114" s="665" t="s">
        <v>1085</v>
      </c>
      <c r="C114" s="666">
        <v>50</v>
      </c>
      <c r="D114" s="1207"/>
    </row>
    <row r="115" spans="1:4" s="1205" customFormat="1" ht="21.75" customHeight="1">
      <c r="A115" s="726">
        <v>107</v>
      </c>
      <c r="B115" s="665" t="s">
        <v>1254</v>
      </c>
      <c r="C115" s="666">
        <v>100</v>
      </c>
      <c r="D115" s="1207"/>
    </row>
    <row r="116" spans="1:4" s="1205" customFormat="1" ht="30" customHeight="1">
      <c r="A116" s="726">
        <v>108</v>
      </c>
      <c r="B116" s="665" t="s">
        <v>1252</v>
      </c>
      <c r="C116" s="666">
        <v>40</v>
      </c>
      <c r="D116" s="1207"/>
    </row>
    <row r="117" spans="1:4" s="1205" customFormat="1" ht="18" customHeight="1">
      <c r="A117" s="726">
        <v>109</v>
      </c>
      <c r="B117" s="665" t="s">
        <v>844</v>
      </c>
      <c r="C117" s="666"/>
      <c r="D117" s="1207"/>
    </row>
    <row r="118" spans="1:4" s="1205" customFormat="1" ht="18" customHeight="1">
      <c r="A118" s="726">
        <v>110</v>
      </c>
      <c r="B118" s="665" t="s">
        <v>951</v>
      </c>
      <c r="C118" s="666">
        <v>100</v>
      </c>
      <c r="D118" s="1207"/>
    </row>
    <row r="119" spans="1:4" s="1205" customFormat="1" ht="18" customHeight="1">
      <c r="A119" s="726">
        <v>111</v>
      </c>
      <c r="B119" s="665" t="s">
        <v>952</v>
      </c>
      <c r="C119" s="666">
        <v>100</v>
      </c>
      <c r="D119" s="1207"/>
    </row>
    <row r="120" spans="1:4" s="1205" customFormat="1" ht="18" customHeight="1">
      <c r="A120" s="726">
        <v>112</v>
      </c>
      <c r="B120" s="665" t="s">
        <v>953</v>
      </c>
      <c r="C120" s="666">
        <v>200</v>
      </c>
      <c r="D120" s="1207"/>
    </row>
    <row r="121" spans="1:4" s="1205" customFormat="1" ht="36.75" customHeight="1">
      <c r="A121" s="726">
        <v>113</v>
      </c>
      <c r="B121" s="665" t="s">
        <v>954</v>
      </c>
      <c r="C121" s="666">
        <v>20</v>
      </c>
      <c r="D121" s="1207"/>
    </row>
    <row r="122" spans="1:4" s="1205" customFormat="1" ht="18" customHeight="1">
      <c r="A122" s="726">
        <v>114</v>
      </c>
      <c r="B122" s="665" t="s">
        <v>955</v>
      </c>
      <c r="C122" s="666">
        <v>40</v>
      </c>
      <c r="D122" s="1207"/>
    </row>
    <row r="123" spans="1:4" s="1205" customFormat="1" ht="30.75" customHeight="1">
      <c r="A123" s="726">
        <v>115</v>
      </c>
      <c r="B123" s="665" t="s">
        <v>1032</v>
      </c>
      <c r="C123" s="666">
        <v>100</v>
      </c>
      <c r="D123" s="1207"/>
    </row>
    <row r="124" spans="1:4" s="1205" customFormat="1" ht="18" customHeight="1">
      <c r="A124" s="726">
        <v>116</v>
      </c>
      <c r="B124" s="665" t="s">
        <v>845</v>
      </c>
      <c r="C124" s="666"/>
      <c r="D124" s="1207"/>
    </row>
    <row r="125" spans="1:4" s="1205" customFormat="1" ht="18" customHeight="1">
      <c r="A125" s="726">
        <v>117</v>
      </c>
      <c r="B125" s="665" t="s">
        <v>956</v>
      </c>
      <c r="C125" s="666">
        <v>50</v>
      </c>
      <c r="D125" s="1207"/>
    </row>
    <row r="126" spans="1:4" s="1205" customFormat="1" ht="18" customHeight="1">
      <c r="A126" s="726">
        <v>118</v>
      </c>
      <c r="B126" s="665" t="s">
        <v>957</v>
      </c>
      <c r="C126" s="666">
        <v>50</v>
      </c>
      <c r="D126" s="1207"/>
    </row>
    <row r="127" spans="1:4" s="1205" customFormat="1" ht="18" customHeight="1">
      <c r="A127" s="726">
        <v>119</v>
      </c>
      <c r="B127" s="665" t="s">
        <v>933</v>
      </c>
      <c r="C127" s="666">
        <v>50</v>
      </c>
      <c r="D127" s="1207"/>
    </row>
    <row r="128" spans="1:4" s="1205" customFormat="1" ht="18" customHeight="1">
      <c r="A128" s="726">
        <v>120</v>
      </c>
      <c r="B128" s="665" t="s">
        <v>958</v>
      </c>
      <c r="C128" s="666">
        <v>30</v>
      </c>
      <c r="D128" s="1207"/>
    </row>
    <row r="129" spans="1:4" s="1205" customFormat="1" ht="18" customHeight="1">
      <c r="A129" s="726">
        <v>121</v>
      </c>
      <c r="B129" s="665" t="s">
        <v>946</v>
      </c>
      <c r="C129" s="666">
        <v>100</v>
      </c>
      <c r="D129" s="1207"/>
    </row>
    <row r="130" spans="1:4" s="1205" customFormat="1" ht="18" customHeight="1">
      <c r="A130" s="726">
        <v>122</v>
      </c>
      <c r="B130" s="665" t="s">
        <v>959</v>
      </c>
      <c r="C130" s="666">
        <v>80</v>
      </c>
      <c r="D130" s="1207"/>
    </row>
    <row r="131" spans="1:4" s="1205" customFormat="1" ht="30" customHeight="1">
      <c r="A131" s="726">
        <v>123</v>
      </c>
      <c r="B131" s="665" t="s">
        <v>929</v>
      </c>
      <c r="C131" s="666">
        <v>30</v>
      </c>
      <c r="D131" s="1207"/>
    </row>
    <row r="132" spans="1:4" s="1205" customFormat="1" ht="18" customHeight="1">
      <c r="A132" s="726">
        <v>124</v>
      </c>
      <c r="B132" s="665" t="s">
        <v>960</v>
      </c>
      <c r="C132" s="666">
        <v>100</v>
      </c>
      <c r="D132" s="1207"/>
    </row>
    <row r="133" spans="1:4" s="1205" customFormat="1" ht="28.5" customHeight="1">
      <c r="A133" s="726">
        <v>125</v>
      </c>
      <c r="B133" s="665" t="s">
        <v>961</v>
      </c>
      <c r="C133" s="666">
        <v>100</v>
      </c>
      <c r="D133" s="1207"/>
    </row>
    <row r="134" spans="1:4" s="1205" customFormat="1" ht="18" customHeight="1">
      <c r="A134" s="726">
        <v>126</v>
      </c>
      <c r="B134" s="665" t="s">
        <v>962</v>
      </c>
      <c r="C134" s="666">
        <v>140</v>
      </c>
      <c r="D134" s="1207"/>
    </row>
    <row r="135" spans="1:4" s="1205" customFormat="1" ht="31.5" customHeight="1">
      <c r="A135" s="726">
        <v>127</v>
      </c>
      <c r="B135" s="665" t="s">
        <v>1087</v>
      </c>
      <c r="C135" s="666">
        <v>100</v>
      </c>
      <c r="D135" s="1207"/>
    </row>
    <row r="136" spans="1:4" s="1205" customFormat="1" ht="31.5" customHeight="1">
      <c r="A136" s="726">
        <v>128</v>
      </c>
      <c r="B136" s="665" t="s">
        <v>1252</v>
      </c>
      <c r="C136" s="666">
        <v>60</v>
      </c>
      <c r="D136" s="1207"/>
    </row>
    <row r="137" spans="1:4" s="1205" customFormat="1" ht="18" customHeight="1">
      <c r="A137" s="726">
        <v>129</v>
      </c>
      <c r="B137" s="665" t="s">
        <v>846</v>
      </c>
      <c r="C137" s="666"/>
      <c r="D137" s="1207"/>
    </row>
    <row r="138" spans="1:4" s="1205" customFormat="1" ht="18" customHeight="1">
      <c r="A138" s="726">
        <v>130</v>
      </c>
      <c r="B138" s="665" t="s">
        <v>931</v>
      </c>
      <c r="C138" s="666">
        <v>100</v>
      </c>
      <c r="D138" s="1207"/>
    </row>
    <row r="139" spans="1:4" s="1205" customFormat="1" ht="30" customHeight="1">
      <c r="A139" s="726">
        <v>131</v>
      </c>
      <c r="B139" s="665" t="s">
        <v>932</v>
      </c>
      <c r="C139" s="666">
        <v>240</v>
      </c>
      <c r="D139" s="1207"/>
    </row>
    <row r="140" spans="1:4" s="1205" customFormat="1" ht="19.5" customHeight="1">
      <c r="A140" s="726">
        <v>132</v>
      </c>
      <c r="B140" s="665" t="s">
        <v>933</v>
      </c>
      <c r="C140" s="666">
        <v>100</v>
      </c>
      <c r="D140" s="1207"/>
    </row>
    <row r="141" spans="1:4" s="1205" customFormat="1" ht="18" customHeight="1">
      <c r="A141" s="726">
        <v>133</v>
      </c>
      <c r="B141" s="665" t="s">
        <v>934</v>
      </c>
      <c r="C141" s="666">
        <v>25</v>
      </c>
      <c r="D141" s="1207"/>
    </row>
    <row r="142" spans="1:4" s="1205" customFormat="1" ht="18" customHeight="1">
      <c r="A142" s="726">
        <v>134</v>
      </c>
      <c r="B142" s="665" t="s">
        <v>935</v>
      </c>
      <c r="C142" s="666">
        <v>50</v>
      </c>
      <c r="D142" s="1207"/>
    </row>
    <row r="143" spans="1:4" s="1205" customFormat="1" ht="34.5" customHeight="1">
      <c r="A143" s="726">
        <v>135</v>
      </c>
      <c r="B143" s="665" t="s">
        <v>936</v>
      </c>
      <c r="C143" s="666">
        <v>100</v>
      </c>
      <c r="D143" s="1207"/>
    </row>
    <row r="144" spans="1:4" s="1205" customFormat="1" ht="30" customHeight="1">
      <c r="A144" s="726">
        <v>136</v>
      </c>
      <c r="B144" s="665" t="s">
        <v>926</v>
      </c>
      <c r="C144" s="666">
        <v>50</v>
      </c>
      <c r="D144" s="1207"/>
    </row>
    <row r="145" spans="1:4" s="1205" customFormat="1" ht="23.25" customHeight="1">
      <c r="A145" s="726">
        <v>137</v>
      </c>
      <c r="B145" s="665" t="s">
        <v>927</v>
      </c>
      <c r="C145" s="666">
        <v>30</v>
      </c>
      <c r="D145" s="1207"/>
    </row>
    <row r="146" spans="1:4" s="1205" customFormat="1" ht="31.5" customHeight="1">
      <c r="A146" s="726">
        <v>138</v>
      </c>
      <c r="B146" s="665" t="s">
        <v>928</v>
      </c>
      <c r="C146" s="666">
        <v>50</v>
      </c>
      <c r="D146" s="1207"/>
    </row>
    <row r="147" spans="1:4" s="1205" customFormat="1" ht="34.5" customHeight="1">
      <c r="A147" s="726">
        <v>139</v>
      </c>
      <c r="B147" s="665" t="s">
        <v>929</v>
      </c>
      <c r="C147" s="666">
        <v>30</v>
      </c>
      <c r="D147" s="1207"/>
    </row>
    <row r="148" spans="1:4" s="1205" customFormat="1" ht="18" customHeight="1">
      <c r="A148" s="726">
        <v>140</v>
      </c>
      <c r="B148" s="665" t="s">
        <v>930</v>
      </c>
      <c r="C148" s="666">
        <v>30</v>
      </c>
      <c r="D148" s="1207"/>
    </row>
    <row r="149" spans="1:4" s="1205" customFormat="1" ht="18" customHeight="1">
      <c r="A149" s="726">
        <v>141</v>
      </c>
      <c r="B149" s="665" t="s">
        <v>1253</v>
      </c>
      <c r="C149" s="666">
        <v>50</v>
      </c>
      <c r="D149" s="1207"/>
    </row>
    <row r="150" spans="1:4" s="1205" customFormat="1" ht="18" customHeight="1">
      <c r="A150" s="726">
        <v>142</v>
      </c>
      <c r="B150" s="665" t="s">
        <v>1341</v>
      </c>
      <c r="C150" s="666">
        <v>120</v>
      </c>
      <c r="D150" s="1207"/>
    </row>
    <row r="151" spans="1:4" s="1205" customFormat="1" ht="18" customHeight="1">
      <c r="A151" s="726">
        <v>143</v>
      </c>
      <c r="B151" s="665" t="s">
        <v>847</v>
      </c>
      <c r="C151" s="666"/>
      <c r="D151" s="1207"/>
    </row>
    <row r="152" spans="1:4" s="1205" customFormat="1" ht="18" customHeight="1">
      <c r="A152" s="726">
        <v>144</v>
      </c>
      <c r="B152" s="665" t="s">
        <v>924</v>
      </c>
      <c r="C152" s="666">
        <v>80</v>
      </c>
      <c r="D152" s="1207"/>
    </row>
    <row r="153" spans="1:4" s="1205" customFormat="1" ht="18" customHeight="1">
      <c r="A153" s="726">
        <v>145</v>
      </c>
      <c r="B153" s="665" t="s">
        <v>1088</v>
      </c>
      <c r="C153" s="666">
        <v>100</v>
      </c>
      <c r="D153" s="1207"/>
    </row>
    <row r="154" spans="1:4" s="1205" customFormat="1" ht="18" customHeight="1">
      <c r="A154" s="726">
        <v>146</v>
      </c>
      <c r="B154" s="665" t="s">
        <v>1114</v>
      </c>
      <c r="C154" s="666">
        <v>100</v>
      </c>
      <c r="D154" s="1207"/>
    </row>
    <row r="155" spans="1:4" s="1205" customFormat="1" ht="18" customHeight="1">
      <c r="A155" s="726">
        <v>147</v>
      </c>
      <c r="B155" s="665" t="s">
        <v>1247</v>
      </c>
      <c r="C155" s="666">
        <v>100</v>
      </c>
      <c r="D155" s="1207"/>
    </row>
    <row r="156" spans="1:4" s="1205" customFormat="1" ht="18" customHeight="1">
      <c r="A156" s="726">
        <v>148</v>
      </c>
      <c r="B156" s="665" t="s">
        <v>1248</v>
      </c>
      <c r="C156" s="666">
        <v>50</v>
      </c>
      <c r="D156" s="1207"/>
    </row>
    <row r="157" spans="1:4" s="1205" customFormat="1" ht="18" customHeight="1">
      <c r="A157" s="726">
        <v>149</v>
      </c>
      <c r="B157" s="665" t="s">
        <v>1249</v>
      </c>
      <c r="C157" s="666">
        <v>80</v>
      </c>
      <c r="D157" s="1207"/>
    </row>
    <row r="158" spans="1:4" s="1205" customFormat="1" ht="31.5" customHeight="1">
      <c r="A158" s="726">
        <v>150</v>
      </c>
      <c r="B158" s="665" t="s">
        <v>1250</v>
      </c>
      <c r="C158" s="666">
        <v>100</v>
      </c>
      <c r="D158" s="1207"/>
    </row>
    <row r="159" spans="1:4" s="1205" customFormat="1" ht="18" customHeight="1">
      <c r="A159" s="726">
        <v>151</v>
      </c>
      <c r="B159" s="665" t="s">
        <v>1251</v>
      </c>
      <c r="C159" s="666">
        <v>200</v>
      </c>
      <c r="D159" s="1207"/>
    </row>
    <row r="160" spans="1:4" s="1205" customFormat="1" ht="18" customHeight="1">
      <c r="A160" s="726">
        <v>152</v>
      </c>
      <c r="B160" s="665" t="s">
        <v>1341</v>
      </c>
      <c r="C160" s="666">
        <v>50</v>
      </c>
      <c r="D160" s="1207"/>
    </row>
    <row r="161" spans="1:4" s="1205" customFormat="1" ht="18" customHeight="1">
      <c r="A161" s="726">
        <v>153</v>
      </c>
      <c r="B161" s="665" t="s">
        <v>848</v>
      </c>
      <c r="C161" s="666"/>
      <c r="D161" s="1207"/>
    </row>
    <row r="162" spans="1:6" s="1205" customFormat="1" ht="34.5" customHeight="1">
      <c r="A162" s="726">
        <v>154</v>
      </c>
      <c r="B162" s="665" t="s">
        <v>921</v>
      </c>
      <c r="C162" s="666">
        <v>50</v>
      </c>
      <c r="D162" s="1207"/>
      <c r="F162" s="1208"/>
    </row>
    <row r="163" spans="1:4" s="1205" customFormat="1" ht="33" customHeight="1">
      <c r="A163" s="726">
        <v>155</v>
      </c>
      <c r="B163" s="665" t="s">
        <v>1056</v>
      </c>
      <c r="C163" s="666">
        <v>100</v>
      </c>
      <c r="D163" s="1207"/>
    </row>
    <row r="164" spans="1:4" s="1205" customFormat="1" ht="18" customHeight="1">
      <c r="A164" s="726">
        <v>156</v>
      </c>
      <c r="B164" s="665" t="s">
        <v>925</v>
      </c>
      <c r="C164" s="666">
        <v>20</v>
      </c>
      <c r="D164" s="1207"/>
    </row>
    <row r="165" spans="1:4" s="1205" customFormat="1" ht="24" customHeight="1">
      <c r="A165" s="726">
        <v>157</v>
      </c>
      <c r="B165" s="665" t="s">
        <v>1088</v>
      </c>
      <c r="C165" s="666">
        <v>100</v>
      </c>
      <c r="D165" s="1207"/>
    </row>
    <row r="166" spans="1:4" s="1205" customFormat="1" ht="24" customHeight="1">
      <c r="A166" s="726">
        <v>158</v>
      </c>
      <c r="B166" s="665" t="s">
        <v>1089</v>
      </c>
      <c r="C166" s="666">
        <v>30</v>
      </c>
      <c r="D166" s="1207"/>
    </row>
    <row r="167" spans="1:4" s="1205" customFormat="1" ht="24" customHeight="1">
      <c r="A167" s="726">
        <v>159</v>
      </c>
      <c r="B167" s="665" t="s">
        <v>1115</v>
      </c>
      <c r="C167" s="666">
        <v>30</v>
      </c>
      <c r="D167" s="1207"/>
    </row>
    <row r="168" spans="1:4" s="1205" customFormat="1" ht="18" customHeight="1">
      <c r="A168" s="726">
        <v>160</v>
      </c>
      <c r="B168" s="665" t="s">
        <v>849</v>
      </c>
      <c r="C168" s="666"/>
      <c r="D168" s="1207"/>
    </row>
    <row r="169" spans="1:4" s="1205" customFormat="1" ht="18" customHeight="1">
      <c r="A169" s="726">
        <v>161</v>
      </c>
      <c r="B169" s="665" t="s">
        <v>923</v>
      </c>
      <c r="C169" s="666">
        <v>250</v>
      </c>
      <c r="D169" s="1207"/>
    </row>
    <row r="170" spans="1:4" s="1205" customFormat="1" ht="18" customHeight="1">
      <c r="A170" s="726">
        <v>162</v>
      </c>
      <c r="B170" s="665" t="s">
        <v>922</v>
      </c>
      <c r="C170" s="666">
        <v>100</v>
      </c>
      <c r="D170" s="1207"/>
    </row>
    <row r="171" spans="1:4" s="1205" customFormat="1" ht="18" customHeight="1">
      <c r="A171" s="726">
        <v>163</v>
      </c>
      <c r="B171" s="665" t="s">
        <v>1090</v>
      </c>
      <c r="C171" s="666">
        <v>50</v>
      </c>
      <c r="D171" s="1207"/>
    </row>
    <row r="172" spans="1:4" s="1205" customFormat="1" ht="18" customHeight="1">
      <c r="A172" s="726">
        <v>164</v>
      </c>
      <c r="B172" s="665" t="s">
        <v>1085</v>
      </c>
      <c r="C172" s="666">
        <v>50</v>
      </c>
      <c r="D172" s="1207"/>
    </row>
    <row r="173" spans="1:4" s="1205" customFormat="1" ht="18" customHeight="1">
      <c r="A173" s="726">
        <v>165</v>
      </c>
      <c r="B173" s="665" t="s">
        <v>850</v>
      </c>
      <c r="C173" s="666"/>
      <c r="D173" s="1207"/>
    </row>
    <row r="174" spans="1:4" s="1205" customFormat="1" ht="31.5" customHeight="1">
      <c r="A174" s="726">
        <v>166</v>
      </c>
      <c r="B174" s="665" t="s">
        <v>916</v>
      </c>
      <c r="C174" s="666">
        <v>50</v>
      </c>
      <c r="D174" s="1207"/>
    </row>
    <row r="175" spans="1:4" s="1205" customFormat="1" ht="18" customHeight="1">
      <c r="A175" s="726">
        <v>167</v>
      </c>
      <c r="B175" s="665" t="s">
        <v>917</v>
      </c>
      <c r="C175" s="666">
        <v>150</v>
      </c>
      <c r="D175" s="1207"/>
    </row>
    <row r="176" spans="1:4" s="1205" customFormat="1" ht="18" customHeight="1">
      <c r="A176" s="726">
        <v>168</v>
      </c>
      <c r="B176" s="665" t="s">
        <v>918</v>
      </c>
      <c r="C176" s="666">
        <v>50</v>
      </c>
      <c r="D176" s="1207"/>
    </row>
    <row r="177" spans="1:4" s="1205" customFormat="1" ht="18" customHeight="1">
      <c r="A177" s="726">
        <v>169</v>
      </c>
      <c r="B177" s="665" t="s">
        <v>919</v>
      </c>
      <c r="C177" s="666">
        <v>100</v>
      </c>
      <c r="D177" s="1207"/>
    </row>
    <row r="178" spans="1:4" s="1205" customFormat="1" ht="18" customHeight="1">
      <c r="A178" s="726">
        <v>170</v>
      </c>
      <c r="B178" s="665" t="s">
        <v>920</v>
      </c>
      <c r="C178" s="666">
        <v>100</v>
      </c>
      <c r="D178" s="1207"/>
    </row>
    <row r="179" spans="1:4" s="1205" customFormat="1" ht="18" customHeight="1">
      <c r="A179" s="726">
        <v>171</v>
      </c>
      <c r="B179" s="665" t="s">
        <v>1091</v>
      </c>
      <c r="C179" s="666">
        <v>80</v>
      </c>
      <c r="D179" s="1207"/>
    </row>
    <row r="180" spans="1:4" s="1205" customFormat="1" ht="34.5" customHeight="1">
      <c r="A180" s="726">
        <v>172</v>
      </c>
      <c r="B180" s="665" t="s">
        <v>1252</v>
      </c>
      <c r="C180" s="666">
        <v>60</v>
      </c>
      <c r="D180" s="1207"/>
    </row>
    <row r="181" spans="1:4" s="1205" customFormat="1" ht="18" customHeight="1">
      <c r="A181" s="726">
        <v>173</v>
      </c>
      <c r="B181" s="1210" t="s">
        <v>967</v>
      </c>
      <c r="C181" s="941"/>
      <c r="D181" s="1207"/>
    </row>
    <row r="182" spans="1:5" s="1205" customFormat="1" ht="18" customHeight="1">
      <c r="A182" s="726">
        <v>174</v>
      </c>
      <c r="B182" s="665" t="s">
        <v>968</v>
      </c>
      <c r="C182" s="666">
        <v>130</v>
      </c>
      <c r="D182" s="959"/>
      <c r="E182" s="1209"/>
    </row>
    <row r="183" spans="1:5" s="1205" customFormat="1" ht="18" customHeight="1">
      <c r="A183" s="726">
        <v>175</v>
      </c>
      <c r="B183" s="665" t="s">
        <v>969</v>
      </c>
      <c r="C183" s="666">
        <v>35</v>
      </c>
      <c r="D183" s="959"/>
      <c r="E183" s="1209"/>
    </row>
    <row r="184" spans="1:5" s="1205" customFormat="1" ht="18" customHeight="1">
      <c r="A184" s="726">
        <v>176</v>
      </c>
      <c r="B184" s="665" t="s">
        <v>970</v>
      </c>
      <c r="C184" s="666">
        <v>30</v>
      </c>
      <c r="D184" s="959"/>
      <c r="E184" s="1209"/>
    </row>
    <row r="185" spans="1:5" s="1205" customFormat="1" ht="18" customHeight="1">
      <c r="A185" s="726">
        <v>177</v>
      </c>
      <c r="B185" s="665" t="s">
        <v>971</v>
      </c>
      <c r="C185" s="666">
        <v>30</v>
      </c>
      <c r="D185" s="959"/>
      <c r="E185" s="1209"/>
    </row>
    <row r="186" spans="1:5" s="1205" customFormat="1" ht="18" customHeight="1">
      <c r="A186" s="726">
        <v>178</v>
      </c>
      <c r="B186" s="665" t="s">
        <v>972</v>
      </c>
      <c r="C186" s="666">
        <v>80</v>
      </c>
      <c r="D186" s="959"/>
      <c r="E186" s="1209"/>
    </row>
    <row r="187" spans="1:5" s="1205" customFormat="1" ht="18" customHeight="1">
      <c r="A187" s="726">
        <v>179</v>
      </c>
      <c r="B187" s="665" t="s">
        <v>973</v>
      </c>
      <c r="C187" s="666">
        <v>80</v>
      </c>
      <c r="D187" s="959"/>
      <c r="E187" s="1209"/>
    </row>
    <row r="188" spans="1:5" s="1205" customFormat="1" ht="18" customHeight="1">
      <c r="A188" s="726">
        <v>180</v>
      </c>
      <c r="B188" s="665" t="s">
        <v>974</v>
      </c>
      <c r="C188" s="666">
        <v>80</v>
      </c>
      <c r="D188" s="959"/>
      <c r="E188" s="1209"/>
    </row>
    <row r="189" spans="1:5" s="1205" customFormat="1" ht="18" customHeight="1">
      <c r="A189" s="726">
        <v>181</v>
      </c>
      <c r="B189" s="665" t="s">
        <v>975</v>
      </c>
      <c r="C189" s="666">
        <v>30</v>
      </c>
      <c r="D189" s="959"/>
      <c r="E189" s="1209"/>
    </row>
    <row r="190" spans="1:5" s="1205" customFormat="1" ht="18" customHeight="1">
      <c r="A190" s="726">
        <v>182</v>
      </c>
      <c r="B190" s="665" t="s">
        <v>976</v>
      </c>
      <c r="C190" s="666">
        <v>80</v>
      </c>
      <c r="D190" s="959"/>
      <c r="E190" s="1209"/>
    </row>
    <row r="191" spans="1:5" s="1205" customFormat="1" ht="18" customHeight="1">
      <c r="A191" s="726">
        <v>183</v>
      </c>
      <c r="B191" s="665" t="s">
        <v>977</v>
      </c>
      <c r="C191" s="666">
        <v>80</v>
      </c>
      <c r="D191" s="959"/>
      <c r="E191" s="1209"/>
    </row>
    <row r="192" spans="1:5" s="1205" customFormat="1" ht="18" customHeight="1">
      <c r="A192" s="726">
        <v>184</v>
      </c>
      <c r="B192" s="665" t="s">
        <v>978</v>
      </c>
      <c r="C192" s="666">
        <v>30</v>
      </c>
      <c r="D192" s="959"/>
      <c r="E192" s="1209"/>
    </row>
    <row r="193" spans="1:5" s="1205" customFormat="1" ht="18" customHeight="1">
      <c r="A193" s="726">
        <v>185</v>
      </c>
      <c r="B193" s="665" t="s">
        <v>1178</v>
      </c>
      <c r="C193" s="666">
        <v>30</v>
      </c>
      <c r="D193" s="959"/>
      <c r="E193" s="1209"/>
    </row>
    <row r="194" spans="1:5" s="1205" customFormat="1" ht="18" customHeight="1">
      <c r="A194" s="726">
        <v>186</v>
      </c>
      <c r="B194" s="665" t="s">
        <v>979</v>
      </c>
      <c r="C194" s="666">
        <v>80</v>
      </c>
      <c r="D194" s="959"/>
      <c r="E194" s="1209"/>
    </row>
    <row r="195" spans="1:5" s="1205" customFormat="1" ht="18" customHeight="1">
      <c r="A195" s="726">
        <v>187</v>
      </c>
      <c r="B195" s="665" t="s">
        <v>980</v>
      </c>
      <c r="C195" s="666">
        <v>60</v>
      </c>
      <c r="D195" s="959"/>
      <c r="E195" s="1209"/>
    </row>
    <row r="196" spans="1:5" s="1205" customFormat="1" ht="18" customHeight="1">
      <c r="A196" s="726">
        <v>188</v>
      </c>
      <c r="B196" s="665" t="s">
        <v>981</v>
      </c>
      <c r="C196" s="666">
        <v>60</v>
      </c>
      <c r="D196" s="959"/>
      <c r="E196" s="1209"/>
    </row>
    <row r="197" spans="1:5" s="1205" customFormat="1" ht="18" customHeight="1">
      <c r="A197" s="726">
        <v>189</v>
      </c>
      <c r="B197" s="665" t="s">
        <v>982</v>
      </c>
      <c r="C197" s="666">
        <v>30</v>
      </c>
      <c r="D197" s="959"/>
      <c r="E197" s="1209"/>
    </row>
    <row r="198" spans="1:5" s="1205" customFormat="1" ht="18" customHeight="1">
      <c r="A198" s="726">
        <v>190</v>
      </c>
      <c r="B198" s="665" t="s">
        <v>983</v>
      </c>
      <c r="C198" s="666">
        <v>60</v>
      </c>
      <c r="D198" s="959"/>
      <c r="E198" s="1209"/>
    </row>
    <row r="199" spans="1:5" s="1205" customFormat="1" ht="18" customHeight="1">
      <c r="A199" s="726">
        <v>191</v>
      </c>
      <c r="B199" s="665" t="s">
        <v>984</v>
      </c>
      <c r="C199" s="666">
        <v>80</v>
      </c>
      <c r="D199" s="959"/>
      <c r="E199" s="1209"/>
    </row>
    <row r="200" spans="1:5" s="1205" customFormat="1" ht="18" customHeight="1">
      <c r="A200" s="726">
        <v>192</v>
      </c>
      <c r="B200" s="665" t="s">
        <v>985</v>
      </c>
      <c r="C200" s="666">
        <v>80</v>
      </c>
      <c r="D200" s="959"/>
      <c r="E200" s="1209"/>
    </row>
    <row r="201" spans="1:5" s="1205" customFormat="1" ht="18" customHeight="1">
      <c r="A201" s="726">
        <v>193</v>
      </c>
      <c r="B201" s="665" t="s">
        <v>986</v>
      </c>
      <c r="C201" s="666">
        <v>80</v>
      </c>
      <c r="D201" s="959"/>
      <c r="E201" s="1209"/>
    </row>
    <row r="202" spans="1:5" s="1205" customFormat="1" ht="18" customHeight="1">
      <c r="A202" s="726">
        <v>194</v>
      </c>
      <c r="B202" s="665" t="s">
        <v>987</v>
      </c>
      <c r="C202" s="666">
        <v>50</v>
      </c>
      <c r="D202" s="959"/>
      <c r="E202" s="1209"/>
    </row>
    <row r="203" spans="1:5" s="1205" customFormat="1" ht="18" customHeight="1">
      <c r="A203" s="726">
        <v>195</v>
      </c>
      <c r="B203" s="665" t="s">
        <v>988</v>
      </c>
      <c r="C203" s="666">
        <v>90</v>
      </c>
      <c r="D203" s="959"/>
      <c r="E203" s="1209"/>
    </row>
    <row r="204" spans="1:5" s="1205" customFormat="1" ht="18" customHeight="1">
      <c r="A204" s="726">
        <v>196</v>
      </c>
      <c r="B204" s="665" t="s">
        <v>989</v>
      </c>
      <c r="C204" s="666">
        <v>140</v>
      </c>
      <c r="D204" s="959"/>
      <c r="E204" s="1209"/>
    </row>
    <row r="205" spans="1:5" s="1205" customFormat="1" ht="18" customHeight="1">
      <c r="A205" s="726">
        <v>197</v>
      </c>
      <c r="B205" s="665" t="s">
        <v>990</v>
      </c>
      <c r="C205" s="666">
        <v>80</v>
      </c>
      <c r="D205" s="959"/>
      <c r="E205" s="1209"/>
    </row>
    <row r="206" spans="1:5" s="1205" customFormat="1" ht="18" customHeight="1">
      <c r="A206" s="726">
        <v>198</v>
      </c>
      <c r="B206" s="665" t="s">
        <v>991</v>
      </c>
      <c r="C206" s="666">
        <v>30</v>
      </c>
      <c r="D206" s="959"/>
      <c r="E206" s="1209"/>
    </row>
    <row r="207" spans="1:5" s="1205" customFormat="1" ht="18" customHeight="1">
      <c r="A207" s="726">
        <v>199</v>
      </c>
      <c r="B207" s="665" t="s">
        <v>992</v>
      </c>
      <c r="C207" s="666">
        <v>80</v>
      </c>
      <c r="D207" s="959"/>
      <c r="E207" s="1209"/>
    </row>
    <row r="208" spans="1:5" s="1205" customFormat="1" ht="18" customHeight="1">
      <c r="A208" s="726">
        <v>200</v>
      </c>
      <c r="B208" s="665" t="s">
        <v>993</v>
      </c>
      <c r="C208" s="666">
        <v>30</v>
      </c>
      <c r="D208" s="959"/>
      <c r="E208" s="1209"/>
    </row>
    <row r="209" spans="1:5" s="1205" customFormat="1" ht="18" customHeight="1">
      <c r="A209" s="726">
        <v>201</v>
      </c>
      <c r="B209" s="665" t="s">
        <v>994</v>
      </c>
      <c r="C209" s="666">
        <v>80</v>
      </c>
      <c r="D209" s="959"/>
      <c r="E209" s="1209"/>
    </row>
    <row r="210" spans="1:5" s="1205" customFormat="1" ht="18" customHeight="1">
      <c r="A210" s="726">
        <v>202</v>
      </c>
      <c r="B210" s="665" t="s">
        <v>995</v>
      </c>
      <c r="C210" s="666">
        <v>30</v>
      </c>
      <c r="D210" s="959"/>
      <c r="E210" s="1209"/>
    </row>
    <row r="211" spans="1:5" s="1205" customFormat="1" ht="18" customHeight="1">
      <c r="A211" s="726">
        <v>203</v>
      </c>
      <c r="B211" s="665" t="s">
        <v>996</v>
      </c>
      <c r="C211" s="666">
        <v>40</v>
      </c>
      <c r="D211" s="959"/>
      <c r="E211" s="1209"/>
    </row>
    <row r="212" spans="1:5" s="1205" customFormat="1" ht="18" customHeight="1">
      <c r="A212" s="726">
        <v>204</v>
      </c>
      <c r="B212" s="665" t="s">
        <v>997</v>
      </c>
      <c r="C212" s="666">
        <v>70</v>
      </c>
      <c r="D212" s="959"/>
      <c r="E212" s="1209"/>
    </row>
    <row r="213" spans="1:5" s="1205" customFormat="1" ht="18" customHeight="1">
      <c r="A213" s="726">
        <v>205</v>
      </c>
      <c r="B213" s="665" t="s">
        <v>998</v>
      </c>
      <c r="C213" s="666">
        <v>20</v>
      </c>
      <c r="D213" s="959"/>
      <c r="E213" s="1209"/>
    </row>
    <row r="214" spans="1:5" s="1205" customFormat="1" ht="18" customHeight="1">
      <c r="A214" s="726">
        <v>206</v>
      </c>
      <c r="B214" s="665" t="s">
        <v>999</v>
      </c>
      <c r="C214" s="666">
        <v>30</v>
      </c>
      <c r="D214" s="959"/>
      <c r="E214" s="1209"/>
    </row>
    <row r="215" spans="1:5" s="1205" customFormat="1" ht="18" customHeight="1">
      <c r="A215" s="726">
        <v>207</v>
      </c>
      <c r="B215" s="665" t="s">
        <v>1000</v>
      </c>
      <c r="C215" s="666">
        <v>130</v>
      </c>
      <c r="D215" s="959"/>
      <c r="E215" s="1209"/>
    </row>
    <row r="216" spans="1:5" s="1205" customFormat="1" ht="18" customHeight="1">
      <c r="A216" s="726">
        <v>208</v>
      </c>
      <c r="B216" s="665" t="s">
        <v>1001</v>
      </c>
      <c r="C216" s="666">
        <v>70</v>
      </c>
      <c r="D216" s="959"/>
      <c r="E216" s="1209"/>
    </row>
    <row r="217" spans="1:5" s="1205" customFormat="1" ht="18" customHeight="1">
      <c r="A217" s="726">
        <v>209</v>
      </c>
      <c r="B217" s="665" t="s">
        <v>1002</v>
      </c>
      <c r="C217" s="666">
        <v>20</v>
      </c>
      <c r="D217" s="959"/>
      <c r="E217" s="1209"/>
    </row>
    <row r="218" spans="1:5" s="1205" customFormat="1" ht="18" customHeight="1">
      <c r="A218" s="726">
        <v>210</v>
      </c>
      <c r="B218" s="665" t="s">
        <v>1003</v>
      </c>
      <c r="C218" s="666">
        <v>90</v>
      </c>
      <c r="D218" s="959"/>
      <c r="E218" s="1209"/>
    </row>
    <row r="219" spans="1:5" s="1205" customFormat="1" ht="18" customHeight="1">
      <c r="A219" s="726">
        <v>211</v>
      </c>
      <c r="B219" s="665" t="s">
        <v>1004</v>
      </c>
      <c r="C219" s="666">
        <v>80</v>
      </c>
      <c r="D219" s="959"/>
      <c r="E219" s="1209"/>
    </row>
    <row r="220" spans="1:5" s="1205" customFormat="1" ht="18" customHeight="1">
      <c r="A220" s="726">
        <v>212</v>
      </c>
      <c r="B220" s="665" t="s">
        <v>1005</v>
      </c>
      <c r="C220" s="666">
        <v>70</v>
      </c>
      <c r="D220" s="959"/>
      <c r="E220" s="1209"/>
    </row>
    <row r="221" spans="1:5" s="1205" customFormat="1" ht="18" customHeight="1">
      <c r="A221" s="726">
        <v>213</v>
      </c>
      <c r="B221" s="665" t="s">
        <v>1006</v>
      </c>
      <c r="C221" s="666">
        <v>70</v>
      </c>
      <c r="D221" s="959"/>
      <c r="E221" s="1209"/>
    </row>
    <row r="222" spans="1:5" s="1205" customFormat="1" ht="18" customHeight="1">
      <c r="A222" s="726">
        <v>214</v>
      </c>
      <c r="B222" s="665" t="s">
        <v>1007</v>
      </c>
      <c r="C222" s="666">
        <v>60</v>
      </c>
      <c r="D222" s="959"/>
      <c r="E222" s="1209"/>
    </row>
    <row r="223" spans="1:5" s="1205" customFormat="1" ht="18" customHeight="1">
      <c r="A223" s="726">
        <v>215</v>
      </c>
      <c r="B223" s="665" t="s">
        <v>1008</v>
      </c>
      <c r="C223" s="666">
        <v>70</v>
      </c>
      <c r="D223" s="959"/>
      <c r="E223" s="1209"/>
    </row>
    <row r="224" spans="1:5" s="1205" customFormat="1" ht="18" customHeight="1">
      <c r="A224" s="726">
        <v>216</v>
      </c>
      <c r="B224" s="665" t="s">
        <v>1009</v>
      </c>
      <c r="C224" s="666">
        <v>120</v>
      </c>
      <c r="D224" s="959"/>
      <c r="E224" s="1209"/>
    </row>
    <row r="225" spans="1:5" s="1205" customFormat="1" ht="18" customHeight="1">
      <c r="A225" s="726">
        <v>217</v>
      </c>
      <c r="B225" s="665" t="s">
        <v>1010</v>
      </c>
      <c r="C225" s="666">
        <v>90</v>
      </c>
      <c r="D225" s="959"/>
      <c r="E225" s="1209"/>
    </row>
    <row r="226" spans="1:5" s="1205" customFormat="1" ht="18" customHeight="1">
      <c r="A226" s="726">
        <v>218</v>
      </c>
      <c r="B226" s="665" t="s">
        <v>1011</v>
      </c>
      <c r="C226" s="666">
        <v>30</v>
      </c>
      <c r="D226" s="959"/>
      <c r="E226" s="1209"/>
    </row>
    <row r="227" spans="1:5" s="1205" customFormat="1" ht="18" customHeight="1">
      <c r="A227" s="726">
        <v>219</v>
      </c>
      <c r="B227" s="665" t="s">
        <v>1012</v>
      </c>
      <c r="C227" s="666">
        <v>60</v>
      </c>
      <c r="D227" s="959"/>
      <c r="E227" s="1209"/>
    </row>
    <row r="228" spans="1:5" s="1205" customFormat="1" ht="18" customHeight="1">
      <c r="A228" s="726">
        <v>220</v>
      </c>
      <c r="B228" s="665" t="s">
        <v>1013</v>
      </c>
      <c r="C228" s="666">
        <v>90</v>
      </c>
      <c r="D228" s="959"/>
      <c r="E228" s="1209"/>
    </row>
    <row r="229" spans="1:5" s="1205" customFormat="1" ht="18" customHeight="1">
      <c r="A229" s="726">
        <v>221</v>
      </c>
      <c r="B229" s="665" t="s">
        <v>1014</v>
      </c>
      <c r="C229" s="1337">
        <v>50</v>
      </c>
      <c r="D229" s="960"/>
      <c r="E229" s="1209"/>
    </row>
    <row r="230" spans="1:5" s="1205" customFormat="1" ht="18" customHeight="1">
      <c r="A230" s="726">
        <v>222</v>
      </c>
      <c r="B230" s="665" t="s">
        <v>1015</v>
      </c>
      <c r="C230" s="1337">
        <v>50</v>
      </c>
      <c r="D230" s="960"/>
      <c r="E230" s="1209"/>
    </row>
    <row r="231" spans="1:5" s="1205" customFormat="1" ht="18" customHeight="1">
      <c r="A231" s="726">
        <v>223</v>
      </c>
      <c r="B231" s="665" t="s">
        <v>1016</v>
      </c>
      <c r="C231" s="1337">
        <v>80</v>
      </c>
      <c r="D231" s="960"/>
      <c r="E231" s="1209"/>
    </row>
    <row r="232" spans="1:5" s="1205" customFormat="1" ht="18" customHeight="1">
      <c r="A232" s="726">
        <v>224</v>
      </c>
      <c r="B232" s="665" t="s">
        <v>1017</v>
      </c>
      <c r="C232" s="1337">
        <v>45</v>
      </c>
      <c r="D232" s="960"/>
      <c r="E232" s="1209"/>
    </row>
    <row r="233" spans="1:5" s="1205" customFormat="1" ht="18" customHeight="1">
      <c r="A233" s="726">
        <v>225</v>
      </c>
      <c r="B233" s="665" t="s">
        <v>1018</v>
      </c>
      <c r="C233" s="1337">
        <v>50</v>
      </c>
      <c r="D233" s="960"/>
      <c r="E233" s="1209"/>
    </row>
    <row r="234" spans="1:5" s="1205" customFormat="1" ht="18" customHeight="1">
      <c r="A234" s="726">
        <v>226</v>
      </c>
      <c r="B234" s="665" t="s">
        <v>1019</v>
      </c>
      <c r="C234" s="1337">
        <v>40</v>
      </c>
      <c r="D234" s="960"/>
      <c r="E234" s="1209"/>
    </row>
    <row r="235" spans="1:5" s="1205" customFormat="1" ht="18" customHeight="1">
      <c r="A235" s="726">
        <v>227</v>
      </c>
      <c r="B235" s="665" t="s">
        <v>1020</v>
      </c>
      <c r="C235" s="1337">
        <v>30</v>
      </c>
      <c r="D235" s="960"/>
      <c r="E235" s="1209"/>
    </row>
    <row r="236" spans="1:5" s="1205" customFormat="1" ht="18" customHeight="1">
      <c r="A236" s="726">
        <v>228</v>
      </c>
      <c r="B236" s="665" t="s">
        <v>1021</v>
      </c>
      <c r="C236" s="1337">
        <v>30</v>
      </c>
      <c r="D236" s="960"/>
      <c r="E236" s="1209"/>
    </row>
    <row r="237" spans="1:5" s="1205" customFormat="1" ht="18" customHeight="1">
      <c r="A237" s="726">
        <v>229</v>
      </c>
      <c r="B237" s="665" t="s">
        <v>1022</v>
      </c>
      <c r="C237" s="1337">
        <v>100</v>
      </c>
      <c r="D237" s="960"/>
      <c r="E237" s="1209"/>
    </row>
    <row r="238" spans="1:5" s="1205" customFormat="1" ht="18" customHeight="1">
      <c r="A238" s="726">
        <v>230</v>
      </c>
      <c r="B238" s="665" t="s">
        <v>1177</v>
      </c>
      <c r="C238" s="1337">
        <v>100</v>
      </c>
      <c r="D238" s="960"/>
      <c r="E238" s="1209"/>
    </row>
    <row r="239" spans="1:5" s="1205" customFormat="1" ht="18" customHeight="1">
      <c r="A239" s="726">
        <v>231</v>
      </c>
      <c r="B239" s="665" t="s">
        <v>1023</v>
      </c>
      <c r="C239" s="1337">
        <v>30</v>
      </c>
      <c r="D239" s="960"/>
      <c r="E239" s="1209"/>
    </row>
    <row r="240" spans="1:5" s="1205" customFormat="1" ht="18" customHeight="1">
      <c r="A240" s="726">
        <v>232</v>
      </c>
      <c r="B240" s="665" t="s">
        <v>1024</v>
      </c>
      <c r="C240" s="1337">
        <v>50</v>
      </c>
      <c r="D240" s="960"/>
      <c r="E240" s="1209"/>
    </row>
    <row r="241" spans="1:5" s="1205" customFormat="1" ht="18" customHeight="1">
      <c r="A241" s="726">
        <v>233</v>
      </c>
      <c r="B241" s="665" t="s">
        <v>1025</v>
      </c>
      <c r="C241" s="1337">
        <v>50</v>
      </c>
      <c r="D241" s="960"/>
      <c r="E241" s="1209"/>
    </row>
    <row r="242" spans="1:5" s="1205" customFormat="1" ht="18" customHeight="1">
      <c r="A242" s="726">
        <v>234</v>
      </c>
      <c r="B242" s="665" t="s">
        <v>1026</v>
      </c>
      <c r="C242" s="1337">
        <v>50</v>
      </c>
      <c r="D242" s="960"/>
      <c r="E242" s="1209"/>
    </row>
    <row r="243" spans="1:5" s="1205" customFormat="1" ht="18" customHeight="1">
      <c r="A243" s="726">
        <v>235</v>
      </c>
      <c r="B243" s="665" t="s">
        <v>1027</v>
      </c>
      <c r="C243" s="1337">
        <v>50</v>
      </c>
      <c r="D243" s="960"/>
      <c r="E243" s="1209"/>
    </row>
    <row r="244" spans="1:5" s="1205" customFormat="1" ht="18" customHeight="1">
      <c r="A244" s="726">
        <v>236</v>
      </c>
      <c r="B244" s="665" t="s">
        <v>1028</v>
      </c>
      <c r="C244" s="1337">
        <v>50</v>
      </c>
      <c r="D244" s="960"/>
      <c r="E244" s="1209"/>
    </row>
    <row r="245" spans="1:5" s="1205" customFormat="1" ht="18" customHeight="1">
      <c r="A245" s="726">
        <v>237</v>
      </c>
      <c r="B245" s="665" t="s">
        <v>1029</v>
      </c>
      <c r="C245" s="1337">
        <v>80</v>
      </c>
      <c r="D245" s="960"/>
      <c r="E245" s="1209"/>
    </row>
    <row r="246" spans="1:5" s="1205" customFormat="1" ht="18" customHeight="1">
      <c r="A246" s="726">
        <v>238</v>
      </c>
      <c r="B246" s="1345" t="s">
        <v>1093</v>
      </c>
      <c r="C246" s="941">
        <v>500</v>
      </c>
      <c r="D246" s="1207"/>
      <c r="E246" s="1209"/>
    </row>
    <row r="247" spans="1:5" s="1205" customFormat="1" ht="32.25" customHeight="1" thickBot="1">
      <c r="A247" s="726">
        <v>239</v>
      </c>
      <c r="B247" s="1345" t="s">
        <v>1231</v>
      </c>
      <c r="C247" s="941">
        <v>100</v>
      </c>
      <c r="D247" s="1207"/>
      <c r="E247" s="1209"/>
    </row>
    <row r="248" spans="1:3" ht="30" customHeight="1" thickBot="1">
      <c r="A248" s="726"/>
      <c r="B248" s="667" t="s">
        <v>16</v>
      </c>
      <c r="C248" s="668">
        <f>SUM(C9:C247)</f>
        <v>320717</v>
      </c>
    </row>
  </sheetData>
  <sheetProtection/>
  <mergeCells count="6">
    <mergeCell ref="B2:C2"/>
    <mergeCell ref="B3:C3"/>
    <mergeCell ref="B4:C4"/>
    <mergeCell ref="B5:C5"/>
    <mergeCell ref="B7:B8"/>
    <mergeCell ref="C7:C8"/>
  </mergeCells>
  <printOptions horizontalCentered="1"/>
  <pageMargins left="0.1968503937007874" right="0.1968503937007874" top="0.984251968503937" bottom="0.984251968503937" header="0.5118110236220472" footer="0.5118110236220472"/>
  <pageSetup horizontalDpi="600" verticalDpi="600" orientation="portrait" paperSize="9" scale="90" r:id="rId1"/>
  <headerFooter>
    <oddFooter>&amp;C- &amp;P -</oddFooter>
  </headerFooter>
</worksheet>
</file>

<file path=xl/worksheets/sheet9.xml><?xml version="1.0" encoding="utf-8"?>
<worksheet xmlns="http://schemas.openxmlformats.org/spreadsheetml/2006/main" xmlns:r="http://schemas.openxmlformats.org/officeDocument/2006/relationships">
  <dimension ref="A1:IV261"/>
  <sheetViews>
    <sheetView view="pageBreakPreview" zoomScaleSheetLayoutView="100" workbookViewId="0" topLeftCell="A1">
      <selection activeCell="B1" sqref="B1:D1"/>
    </sheetView>
  </sheetViews>
  <sheetFormatPr defaultColWidth="9.00390625" defaultRowHeight="12.75"/>
  <cols>
    <col min="1" max="1" width="3.25390625" style="196" customWidth="1"/>
    <col min="2" max="2" width="3.25390625" style="149" bestFit="1" customWidth="1"/>
    <col min="3" max="3" width="3.75390625" style="148" bestFit="1" customWidth="1"/>
    <col min="4" max="4" width="51.625" style="198" customWidth="1"/>
    <col min="5" max="5" width="5.625" style="273" bestFit="1" customWidth="1"/>
    <col min="6" max="6" width="9.625" style="195" customWidth="1"/>
    <col min="7" max="7" width="10.375" style="195" bestFit="1" customWidth="1"/>
    <col min="8" max="8" width="7.75390625" style="195" bestFit="1" customWidth="1"/>
    <col min="9" max="10" width="10.75390625" style="195" customWidth="1"/>
    <col min="11" max="11" width="10.75390625" style="616" customWidth="1"/>
    <col min="12" max="12" width="10.75390625" style="259" customWidth="1"/>
    <col min="13" max="13" width="10.75390625" style="195" customWidth="1"/>
    <col min="14" max="14" width="10.625" style="267" customWidth="1"/>
    <col min="15" max="16384" width="9.125" style="197" customWidth="1"/>
  </cols>
  <sheetData>
    <row r="1" spans="1:256" ht="14.25">
      <c r="A1" s="225"/>
      <c r="B1" s="1605" t="s">
        <v>1385</v>
      </c>
      <c r="C1" s="1605"/>
      <c r="D1" s="1605"/>
      <c r="E1" s="737"/>
      <c r="F1" s="738"/>
      <c r="G1" s="738"/>
      <c r="H1" s="738"/>
      <c r="I1" s="1606"/>
      <c r="J1" s="1606"/>
      <c r="K1" s="1606"/>
      <c r="L1" s="1606"/>
      <c r="M1" s="1606"/>
      <c r="N1" s="739"/>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c r="HB1" s="194"/>
      <c r="HC1" s="194"/>
      <c r="HD1" s="194"/>
      <c r="HE1" s="194"/>
      <c r="HF1" s="194"/>
      <c r="HG1" s="194"/>
      <c r="HH1" s="194"/>
      <c r="HI1" s="194"/>
      <c r="HJ1" s="194"/>
      <c r="HK1" s="194"/>
      <c r="HL1" s="194"/>
      <c r="HM1" s="194"/>
      <c r="HN1" s="194"/>
      <c r="HO1" s="194"/>
      <c r="HP1" s="194"/>
      <c r="HQ1" s="194"/>
      <c r="HR1" s="194"/>
      <c r="HS1" s="194"/>
      <c r="HT1" s="194"/>
      <c r="HU1" s="194"/>
      <c r="HV1" s="194"/>
      <c r="HW1" s="194"/>
      <c r="HX1" s="194"/>
      <c r="HY1" s="194"/>
      <c r="HZ1" s="194"/>
      <c r="IA1" s="194"/>
      <c r="IB1" s="194"/>
      <c r="IC1" s="194"/>
      <c r="ID1" s="194"/>
      <c r="IE1" s="194"/>
      <c r="IF1" s="194"/>
      <c r="IG1" s="194"/>
      <c r="IH1" s="194"/>
      <c r="II1" s="194"/>
      <c r="IJ1" s="194"/>
      <c r="IK1" s="194"/>
      <c r="IL1" s="194"/>
      <c r="IM1" s="194"/>
      <c r="IN1" s="194"/>
      <c r="IO1" s="194"/>
      <c r="IP1" s="194"/>
      <c r="IQ1" s="194"/>
      <c r="IR1" s="194"/>
      <c r="IS1" s="194"/>
      <c r="IT1" s="194"/>
      <c r="IU1" s="194"/>
      <c r="IV1" s="194"/>
    </row>
    <row r="2" spans="2:13" ht="14.25">
      <c r="B2" s="1607" t="s">
        <v>17</v>
      </c>
      <c r="C2" s="1607"/>
      <c r="D2" s="1607"/>
      <c r="E2" s="1607"/>
      <c r="F2" s="1607"/>
      <c r="G2" s="1607"/>
      <c r="H2" s="1607"/>
      <c r="I2" s="1607"/>
      <c r="J2" s="1607"/>
      <c r="K2" s="1607"/>
      <c r="L2" s="1607"/>
      <c r="M2" s="1607"/>
    </row>
    <row r="3" spans="2:13" ht="14.25">
      <c r="B3" s="1608" t="s">
        <v>1193</v>
      </c>
      <c r="C3" s="1608"/>
      <c r="D3" s="1608"/>
      <c r="E3" s="1608"/>
      <c r="F3" s="1608"/>
      <c r="G3" s="1608"/>
      <c r="H3" s="1608"/>
      <c r="I3" s="1608"/>
      <c r="J3" s="1608"/>
      <c r="K3" s="1608"/>
      <c r="L3" s="1608"/>
      <c r="M3" s="1608"/>
    </row>
    <row r="4" spans="1:13" ht="13.5" customHeight="1">
      <c r="A4" s="148"/>
      <c r="L4" s="1606" t="s">
        <v>0</v>
      </c>
      <c r="M4" s="1606"/>
    </row>
    <row r="5" spans="1:256" s="986" customFormat="1" ht="12" thickBot="1">
      <c r="A5" s="196"/>
      <c r="B5" s="732" t="s">
        <v>1</v>
      </c>
      <c r="C5" s="733" t="s">
        <v>3</v>
      </c>
      <c r="D5" s="734" t="s">
        <v>2</v>
      </c>
      <c r="E5" s="734" t="s">
        <v>4</v>
      </c>
      <c r="F5" s="735" t="s">
        <v>5</v>
      </c>
      <c r="G5" s="735" t="s">
        <v>18</v>
      </c>
      <c r="H5" s="735" t="s">
        <v>19</v>
      </c>
      <c r="I5" s="735" t="s">
        <v>20</v>
      </c>
      <c r="J5" s="735" t="s">
        <v>67</v>
      </c>
      <c r="K5" s="735" t="s">
        <v>42</v>
      </c>
      <c r="L5" s="735" t="s">
        <v>26</v>
      </c>
      <c r="M5" s="735" t="s">
        <v>68</v>
      </c>
      <c r="N5" s="736"/>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c r="FG5" s="221"/>
      <c r="FH5" s="221"/>
      <c r="FI5" s="221"/>
      <c r="FJ5" s="221"/>
      <c r="FK5" s="221"/>
      <c r="FL5" s="221"/>
      <c r="FM5" s="221"/>
      <c r="FN5" s="221"/>
      <c r="FO5" s="221"/>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21"/>
      <c r="HT5" s="221"/>
      <c r="HU5" s="221"/>
      <c r="HV5" s="221"/>
      <c r="HW5" s="221"/>
      <c r="HX5" s="221"/>
      <c r="HY5" s="221"/>
      <c r="HZ5" s="221"/>
      <c r="IA5" s="221"/>
      <c r="IB5" s="221"/>
      <c r="IC5" s="221"/>
      <c r="ID5" s="221"/>
      <c r="IE5" s="221"/>
      <c r="IF5" s="221"/>
      <c r="IG5" s="221"/>
      <c r="IH5" s="221"/>
      <c r="II5" s="221"/>
      <c r="IJ5" s="221"/>
      <c r="IK5" s="221"/>
      <c r="IL5" s="221"/>
      <c r="IM5" s="221"/>
      <c r="IN5" s="221"/>
      <c r="IO5" s="221"/>
      <c r="IP5" s="221"/>
      <c r="IQ5" s="221"/>
      <c r="IR5" s="221"/>
      <c r="IS5" s="221"/>
      <c r="IT5" s="221"/>
      <c r="IU5" s="221"/>
      <c r="IV5" s="221"/>
    </row>
    <row r="6" spans="2:13" ht="96.75" thickBot="1">
      <c r="B6" s="174" t="s">
        <v>21</v>
      </c>
      <c r="C6" s="175" t="s">
        <v>22</v>
      </c>
      <c r="D6" s="176" t="s">
        <v>6</v>
      </c>
      <c r="E6" s="177" t="s">
        <v>502</v>
      </c>
      <c r="F6" s="178" t="s">
        <v>24</v>
      </c>
      <c r="G6" s="178" t="s">
        <v>524</v>
      </c>
      <c r="H6" s="654" t="s">
        <v>599</v>
      </c>
      <c r="I6" s="987" t="s">
        <v>601</v>
      </c>
      <c r="J6" s="834" t="s">
        <v>1108</v>
      </c>
      <c r="K6" s="831" t="s">
        <v>196</v>
      </c>
      <c r="L6" s="608" t="s">
        <v>1190</v>
      </c>
      <c r="M6" s="603" t="s">
        <v>503</v>
      </c>
    </row>
    <row r="7" spans="1:256" s="989" customFormat="1" ht="25.5" customHeight="1">
      <c r="A7" s="1350">
        <v>1</v>
      </c>
      <c r="B7" s="740">
        <v>18</v>
      </c>
      <c r="C7" s="741"/>
      <c r="D7" s="742" t="s">
        <v>43</v>
      </c>
      <c r="E7" s="743"/>
      <c r="F7" s="261"/>
      <c r="G7" s="261"/>
      <c r="H7" s="729"/>
      <c r="I7" s="988"/>
      <c r="J7" s="832"/>
      <c r="K7" s="612"/>
      <c r="L7" s="609"/>
      <c r="M7" s="604"/>
      <c r="N7" s="74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214"/>
      <c r="GR7" s="214"/>
      <c r="GS7" s="214"/>
      <c r="GT7" s="214"/>
      <c r="GU7" s="214"/>
      <c r="GV7" s="214"/>
      <c r="GW7" s="214"/>
      <c r="GX7" s="214"/>
      <c r="GY7" s="214"/>
      <c r="GZ7" s="214"/>
      <c r="HA7" s="214"/>
      <c r="HB7" s="214"/>
      <c r="HC7" s="214"/>
      <c r="HD7" s="214"/>
      <c r="HE7" s="214"/>
      <c r="HF7" s="214"/>
      <c r="HG7" s="214"/>
      <c r="HH7" s="214"/>
      <c r="HI7" s="214"/>
      <c r="HJ7" s="214"/>
      <c r="HK7" s="214"/>
      <c r="HL7" s="214"/>
      <c r="HM7" s="214"/>
      <c r="HN7" s="214"/>
      <c r="HO7" s="214"/>
      <c r="HP7" s="214"/>
      <c r="HQ7" s="214"/>
      <c r="HR7" s="214"/>
      <c r="HS7" s="214"/>
      <c r="HT7" s="214"/>
      <c r="HU7" s="214"/>
      <c r="HV7" s="214"/>
      <c r="HW7" s="214"/>
      <c r="HX7" s="214"/>
      <c r="HY7" s="214"/>
      <c r="HZ7" s="214"/>
      <c r="IA7" s="214"/>
      <c r="IB7" s="214"/>
      <c r="IC7" s="214"/>
      <c r="ID7" s="214"/>
      <c r="IE7" s="214"/>
      <c r="IF7" s="214"/>
      <c r="IG7" s="214"/>
      <c r="IH7" s="214"/>
      <c r="II7" s="214"/>
      <c r="IJ7" s="214"/>
      <c r="IK7" s="214"/>
      <c r="IL7" s="214"/>
      <c r="IM7" s="214"/>
      <c r="IN7" s="214"/>
      <c r="IO7" s="214"/>
      <c r="IP7" s="214"/>
      <c r="IQ7" s="214"/>
      <c r="IR7" s="214"/>
      <c r="IS7" s="214"/>
      <c r="IT7" s="214"/>
      <c r="IU7" s="214"/>
      <c r="IV7" s="214"/>
    </row>
    <row r="8" spans="1:16" ht="28.5">
      <c r="A8" s="1350">
        <v>2</v>
      </c>
      <c r="B8" s="241"/>
      <c r="C8" s="206">
        <v>1</v>
      </c>
      <c r="D8" s="188" t="s">
        <v>1049</v>
      </c>
      <c r="E8" s="211" t="s">
        <v>27</v>
      </c>
      <c r="F8" s="760">
        <f aca="true" t="shared" si="0" ref="F8:F113">SUM(G8:H8,L8,M8)</f>
        <v>13000</v>
      </c>
      <c r="G8" s="964"/>
      <c r="H8" s="945"/>
      <c r="I8" s="990">
        <v>13000</v>
      </c>
      <c r="J8" s="962">
        <v>13000</v>
      </c>
      <c r="K8" s="963"/>
      <c r="L8" s="947">
        <f>SUM(J8:K8)</f>
        <v>13000</v>
      </c>
      <c r="M8" s="605"/>
      <c r="P8" s="200"/>
    </row>
    <row r="9" spans="1:16" ht="14.25">
      <c r="A9" s="1350">
        <v>3</v>
      </c>
      <c r="B9" s="241"/>
      <c r="C9" s="206">
        <v>2</v>
      </c>
      <c r="D9" s="183" t="s">
        <v>556</v>
      </c>
      <c r="E9" s="182" t="s">
        <v>27</v>
      </c>
      <c r="F9" s="760">
        <f t="shared" si="0"/>
        <v>10500</v>
      </c>
      <c r="G9" s="964"/>
      <c r="H9" s="945"/>
      <c r="I9" s="991">
        <v>10500</v>
      </c>
      <c r="J9" s="965">
        <v>10500</v>
      </c>
      <c r="K9" s="966"/>
      <c r="L9" s="947">
        <f aca="true" t="shared" si="1" ref="L9:L91">SUM(J9:K9)</f>
        <v>10500</v>
      </c>
      <c r="M9" s="605"/>
      <c r="P9" s="200"/>
    </row>
    <row r="10" spans="1:16" ht="28.5">
      <c r="A10" s="1350">
        <v>4</v>
      </c>
      <c r="B10" s="241"/>
      <c r="C10" s="206">
        <v>3</v>
      </c>
      <c r="D10" s="183" t="s">
        <v>542</v>
      </c>
      <c r="E10" s="182" t="s">
        <v>27</v>
      </c>
      <c r="F10" s="760">
        <f t="shared" si="0"/>
        <v>48541</v>
      </c>
      <c r="G10" s="760"/>
      <c r="H10" s="945"/>
      <c r="I10" s="990">
        <v>48541</v>
      </c>
      <c r="J10" s="962">
        <v>48541</v>
      </c>
      <c r="K10" s="963"/>
      <c r="L10" s="947">
        <f t="shared" si="1"/>
        <v>48541</v>
      </c>
      <c r="M10" s="605"/>
      <c r="P10" s="200"/>
    </row>
    <row r="11" spans="1:16" ht="14.25">
      <c r="A11" s="1350">
        <v>5</v>
      </c>
      <c r="B11" s="241"/>
      <c r="C11" s="206">
        <v>4</v>
      </c>
      <c r="D11" s="183" t="s">
        <v>543</v>
      </c>
      <c r="E11" s="182" t="s">
        <v>27</v>
      </c>
      <c r="F11" s="760">
        <f t="shared" si="0"/>
        <v>8000</v>
      </c>
      <c r="G11" s="760"/>
      <c r="H11" s="945"/>
      <c r="I11" s="990">
        <v>8000</v>
      </c>
      <c r="J11" s="962">
        <v>8000</v>
      </c>
      <c r="K11" s="963"/>
      <c r="L11" s="947">
        <f t="shared" si="1"/>
        <v>8000</v>
      </c>
      <c r="M11" s="605"/>
      <c r="P11" s="200"/>
    </row>
    <row r="12" spans="1:16" ht="28.5">
      <c r="A12" s="1350">
        <v>6</v>
      </c>
      <c r="B12" s="241"/>
      <c r="C12" s="206">
        <v>5</v>
      </c>
      <c r="D12" s="183" t="s">
        <v>544</v>
      </c>
      <c r="E12" s="182" t="s">
        <v>27</v>
      </c>
      <c r="F12" s="760">
        <f t="shared" si="0"/>
        <v>12000</v>
      </c>
      <c r="G12" s="760"/>
      <c r="H12" s="945"/>
      <c r="I12" s="990">
        <v>12000</v>
      </c>
      <c r="J12" s="962">
        <v>12000</v>
      </c>
      <c r="K12" s="963"/>
      <c r="L12" s="947">
        <f t="shared" si="1"/>
        <v>12000</v>
      </c>
      <c r="M12" s="605"/>
      <c r="P12" s="200"/>
    </row>
    <row r="13" spans="1:16" ht="28.5">
      <c r="A13" s="1350">
        <v>7</v>
      </c>
      <c r="B13" s="241"/>
      <c r="C13" s="206">
        <v>6</v>
      </c>
      <c r="D13" s="188" t="s">
        <v>852</v>
      </c>
      <c r="E13" s="211" t="s">
        <v>27</v>
      </c>
      <c r="F13" s="760">
        <f t="shared" si="0"/>
        <v>0</v>
      </c>
      <c r="G13" s="964"/>
      <c r="H13" s="945"/>
      <c r="I13" s="990">
        <v>1000</v>
      </c>
      <c r="J13" s="962">
        <v>0</v>
      </c>
      <c r="K13" s="963"/>
      <c r="L13" s="947">
        <f t="shared" si="1"/>
        <v>0</v>
      </c>
      <c r="M13" s="605"/>
      <c r="P13" s="200"/>
    </row>
    <row r="14" spans="1:16" ht="28.5">
      <c r="A14" s="1350">
        <v>8</v>
      </c>
      <c r="B14" s="241"/>
      <c r="C14" s="206">
        <v>7</v>
      </c>
      <c r="D14" s="188" t="s">
        <v>1128</v>
      </c>
      <c r="E14" s="211" t="s">
        <v>27</v>
      </c>
      <c r="F14" s="760">
        <f t="shared" si="0"/>
        <v>38500</v>
      </c>
      <c r="G14" s="964"/>
      <c r="H14" s="945"/>
      <c r="I14" s="990"/>
      <c r="J14" s="962">
        <v>38500</v>
      </c>
      <c r="K14" s="963"/>
      <c r="L14" s="947">
        <f t="shared" si="1"/>
        <v>38500</v>
      </c>
      <c r="M14" s="605"/>
      <c r="P14" s="200"/>
    </row>
    <row r="15" spans="1:16" ht="28.5">
      <c r="A15" s="1350">
        <v>9</v>
      </c>
      <c r="B15" s="241"/>
      <c r="C15" s="206">
        <v>8</v>
      </c>
      <c r="D15" s="238" t="s">
        <v>545</v>
      </c>
      <c r="E15" s="248" t="s">
        <v>27</v>
      </c>
      <c r="F15" s="760">
        <f t="shared" si="0"/>
        <v>0</v>
      </c>
      <c r="G15" s="964"/>
      <c r="H15" s="945"/>
      <c r="I15" s="990">
        <v>10800</v>
      </c>
      <c r="J15" s="962">
        <v>0</v>
      </c>
      <c r="K15" s="963"/>
      <c r="L15" s="947">
        <f t="shared" si="1"/>
        <v>0</v>
      </c>
      <c r="M15" s="605"/>
      <c r="P15" s="200"/>
    </row>
    <row r="16" spans="1:16" ht="14.25">
      <c r="A16" s="1350">
        <v>10</v>
      </c>
      <c r="B16" s="241"/>
      <c r="C16" s="206">
        <v>9</v>
      </c>
      <c r="D16" s="238" t="s">
        <v>1129</v>
      </c>
      <c r="E16" s="248" t="s">
        <v>27</v>
      </c>
      <c r="F16" s="760">
        <f>SUM(G16:H16,L16,M16)</f>
        <v>484940</v>
      </c>
      <c r="G16" s="964"/>
      <c r="H16" s="945"/>
      <c r="I16" s="990"/>
      <c r="J16" s="962">
        <v>10800</v>
      </c>
      <c r="K16" s="963"/>
      <c r="L16" s="947">
        <f t="shared" si="1"/>
        <v>10800</v>
      </c>
      <c r="M16" s="605">
        <v>474140</v>
      </c>
      <c r="P16" s="200"/>
    </row>
    <row r="17" spans="1:16" ht="28.5">
      <c r="A17" s="1350">
        <v>11</v>
      </c>
      <c r="B17" s="241"/>
      <c r="C17" s="206">
        <v>10</v>
      </c>
      <c r="D17" s="238" t="s">
        <v>546</v>
      </c>
      <c r="E17" s="248" t="s">
        <v>27</v>
      </c>
      <c r="F17" s="760">
        <f t="shared" si="0"/>
        <v>0</v>
      </c>
      <c r="G17" s="964"/>
      <c r="H17" s="945"/>
      <c r="I17" s="990">
        <v>11500</v>
      </c>
      <c r="J17" s="962">
        <v>0</v>
      </c>
      <c r="K17" s="963"/>
      <c r="L17" s="947">
        <f t="shared" si="1"/>
        <v>0</v>
      </c>
      <c r="M17" s="605"/>
      <c r="P17" s="200"/>
    </row>
    <row r="18" spans="1:16" ht="15.75" customHeight="1">
      <c r="A18" s="1350">
        <v>12</v>
      </c>
      <c r="B18" s="241"/>
      <c r="C18" s="206">
        <v>11</v>
      </c>
      <c r="D18" s="238" t="s">
        <v>1079</v>
      </c>
      <c r="E18" s="248" t="s">
        <v>27</v>
      </c>
      <c r="F18" s="760">
        <f>SUM(G18:H18,L18,M18)</f>
        <v>388660</v>
      </c>
      <c r="G18" s="964"/>
      <c r="H18" s="945"/>
      <c r="I18" s="990"/>
      <c r="J18" s="962">
        <v>16663</v>
      </c>
      <c r="K18" s="963"/>
      <c r="L18" s="947">
        <f t="shared" si="1"/>
        <v>16663</v>
      </c>
      <c r="M18" s="605">
        <v>371997</v>
      </c>
      <c r="P18" s="200"/>
    </row>
    <row r="19" spans="1:16" ht="42.75">
      <c r="A19" s="1350">
        <v>13</v>
      </c>
      <c r="B19" s="241"/>
      <c r="C19" s="206">
        <v>12</v>
      </c>
      <c r="D19" s="183" t="s">
        <v>547</v>
      </c>
      <c r="E19" s="182" t="s">
        <v>27</v>
      </c>
      <c r="F19" s="760">
        <f t="shared" si="0"/>
        <v>0</v>
      </c>
      <c r="G19" s="760"/>
      <c r="H19" s="945"/>
      <c r="I19" s="990">
        <v>6300</v>
      </c>
      <c r="J19" s="962">
        <v>0</v>
      </c>
      <c r="K19" s="963"/>
      <c r="L19" s="947">
        <f t="shared" si="1"/>
        <v>0</v>
      </c>
      <c r="M19" s="605"/>
      <c r="P19" s="200"/>
    </row>
    <row r="20" spans="1:16" ht="28.5">
      <c r="A20" s="1350">
        <v>14</v>
      </c>
      <c r="B20" s="241"/>
      <c r="C20" s="206">
        <v>13</v>
      </c>
      <c r="D20" s="183" t="s">
        <v>1130</v>
      </c>
      <c r="E20" s="182" t="s">
        <v>27</v>
      </c>
      <c r="F20" s="760">
        <f>SUM(G20:H20,L20,M20)</f>
        <v>277000</v>
      </c>
      <c r="G20" s="760"/>
      <c r="H20" s="945"/>
      <c r="I20" s="990"/>
      <c r="J20" s="962">
        <v>18900</v>
      </c>
      <c r="K20" s="963"/>
      <c r="L20" s="947">
        <f t="shared" si="1"/>
        <v>18900</v>
      </c>
      <c r="M20" s="751">
        <v>258100</v>
      </c>
      <c r="P20" s="200"/>
    </row>
    <row r="21" spans="1:16" ht="42.75">
      <c r="A21" s="1350">
        <v>15</v>
      </c>
      <c r="B21" s="241"/>
      <c r="C21" s="206">
        <v>14</v>
      </c>
      <c r="D21" s="183" t="s">
        <v>548</v>
      </c>
      <c r="E21" s="182" t="s">
        <v>27</v>
      </c>
      <c r="F21" s="760">
        <f t="shared" si="0"/>
        <v>5400</v>
      </c>
      <c r="G21" s="760"/>
      <c r="H21" s="945"/>
      <c r="I21" s="990">
        <v>5400</v>
      </c>
      <c r="J21" s="962">
        <v>5400</v>
      </c>
      <c r="K21" s="963"/>
      <c r="L21" s="947">
        <f t="shared" si="1"/>
        <v>5400</v>
      </c>
      <c r="M21" s="605"/>
      <c r="P21" s="200"/>
    </row>
    <row r="22" spans="1:16" ht="71.25">
      <c r="A22" s="1350">
        <v>16</v>
      </c>
      <c r="B22" s="241"/>
      <c r="C22" s="206">
        <v>15</v>
      </c>
      <c r="D22" s="183" t="s">
        <v>573</v>
      </c>
      <c r="E22" s="182" t="s">
        <v>27</v>
      </c>
      <c r="F22" s="760">
        <f t="shared" si="0"/>
        <v>47656</v>
      </c>
      <c r="G22" s="760">
        <v>2356</v>
      </c>
      <c r="H22" s="945"/>
      <c r="I22" s="990">
        <v>39000</v>
      </c>
      <c r="J22" s="962">
        <v>45300</v>
      </c>
      <c r="K22" s="963"/>
      <c r="L22" s="947">
        <f t="shared" si="1"/>
        <v>45300</v>
      </c>
      <c r="M22" s="605"/>
      <c r="P22" s="200"/>
    </row>
    <row r="23" spans="1:16" ht="28.5">
      <c r="A23" s="1350">
        <v>17</v>
      </c>
      <c r="B23" s="241"/>
      <c r="C23" s="206">
        <v>16</v>
      </c>
      <c r="D23" s="183" t="s">
        <v>576</v>
      </c>
      <c r="E23" s="182" t="s">
        <v>27</v>
      </c>
      <c r="F23" s="760">
        <f t="shared" si="0"/>
        <v>0</v>
      </c>
      <c r="G23" s="760"/>
      <c r="H23" s="945"/>
      <c r="I23" s="990">
        <v>31000</v>
      </c>
      <c r="J23" s="962">
        <v>0</v>
      </c>
      <c r="K23" s="963"/>
      <c r="L23" s="947">
        <f t="shared" si="1"/>
        <v>0</v>
      </c>
      <c r="M23" s="605"/>
      <c r="P23" s="200"/>
    </row>
    <row r="24" spans="1:16" ht="46.5" customHeight="1">
      <c r="A24" s="1350">
        <v>18</v>
      </c>
      <c r="B24" s="241"/>
      <c r="C24" s="206">
        <v>17</v>
      </c>
      <c r="D24" s="183" t="s">
        <v>862</v>
      </c>
      <c r="E24" s="182" t="s">
        <v>27</v>
      </c>
      <c r="F24" s="760">
        <f t="shared" si="0"/>
        <v>10500</v>
      </c>
      <c r="G24" s="760"/>
      <c r="H24" s="945"/>
      <c r="I24" s="990"/>
      <c r="J24" s="962">
        <v>10500</v>
      </c>
      <c r="K24" s="963"/>
      <c r="L24" s="947">
        <f t="shared" si="1"/>
        <v>10500</v>
      </c>
      <c r="M24" s="605"/>
      <c r="P24" s="200"/>
    </row>
    <row r="25" spans="1:256" ht="15.75" customHeight="1">
      <c r="A25" s="1350">
        <v>19</v>
      </c>
      <c r="B25" s="241"/>
      <c r="C25" s="206">
        <v>18</v>
      </c>
      <c r="D25" s="186" t="s">
        <v>549</v>
      </c>
      <c r="E25" s="211" t="s">
        <v>27</v>
      </c>
      <c r="F25" s="760">
        <f t="shared" si="0"/>
        <v>0</v>
      </c>
      <c r="G25" s="964"/>
      <c r="H25" s="945"/>
      <c r="I25" s="990">
        <v>10500</v>
      </c>
      <c r="J25" s="962">
        <v>0</v>
      </c>
      <c r="K25" s="963"/>
      <c r="L25" s="947">
        <f t="shared" si="1"/>
        <v>0</v>
      </c>
      <c r="M25" s="605"/>
      <c r="N25" s="269"/>
      <c r="O25" s="208"/>
      <c r="P25" s="200"/>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8"/>
      <c r="BO25" s="208"/>
      <c r="BP25" s="208"/>
      <c r="BQ25" s="208"/>
      <c r="BR25" s="208"/>
      <c r="BS25" s="208"/>
      <c r="BT25" s="208"/>
      <c r="BU25" s="208"/>
      <c r="BV25" s="208"/>
      <c r="BW25" s="208"/>
      <c r="BX25" s="208"/>
      <c r="BY25" s="208"/>
      <c r="BZ25" s="208"/>
      <c r="CA25" s="208"/>
      <c r="CB25" s="208"/>
      <c r="CC25" s="208"/>
      <c r="CD25" s="208"/>
      <c r="CE25" s="208"/>
      <c r="CF25" s="208"/>
      <c r="CG25" s="208"/>
      <c r="CH25" s="208"/>
      <c r="CI25" s="208"/>
      <c r="CJ25" s="208"/>
      <c r="CK25" s="208"/>
      <c r="CL25" s="208"/>
      <c r="CM25" s="208"/>
      <c r="CN25" s="208"/>
      <c r="CO25" s="208"/>
      <c r="CP25" s="208"/>
      <c r="CQ25" s="208"/>
      <c r="CR25" s="208"/>
      <c r="CS25" s="208"/>
      <c r="CT25" s="208"/>
      <c r="CU25" s="208"/>
      <c r="CV25" s="208"/>
      <c r="CW25" s="208"/>
      <c r="CX25" s="208"/>
      <c r="CY25" s="208"/>
      <c r="CZ25" s="208"/>
      <c r="DA25" s="208"/>
      <c r="DB25" s="208"/>
      <c r="DC25" s="208"/>
      <c r="DD25" s="208"/>
      <c r="DE25" s="208"/>
      <c r="DF25" s="208"/>
      <c r="DG25" s="208"/>
      <c r="DH25" s="208"/>
      <c r="DI25" s="208"/>
      <c r="DJ25" s="208"/>
      <c r="DK25" s="208"/>
      <c r="DL25" s="208"/>
      <c r="DM25" s="208"/>
      <c r="DN25" s="208"/>
      <c r="DO25" s="208"/>
      <c r="DP25" s="208"/>
      <c r="DQ25" s="208"/>
      <c r="DR25" s="208"/>
      <c r="DS25" s="208"/>
      <c r="DT25" s="208"/>
      <c r="DU25" s="208"/>
      <c r="DV25" s="208"/>
      <c r="DW25" s="208"/>
      <c r="DX25" s="208"/>
      <c r="DY25" s="208"/>
      <c r="DZ25" s="208"/>
      <c r="EA25" s="208"/>
      <c r="EB25" s="208"/>
      <c r="EC25" s="208"/>
      <c r="ED25" s="208"/>
      <c r="EE25" s="208"/>
      <c r="EF25" s="208"/>
      <c r="EG25" s="208"/>
      <c r="EH25" s="208"/>
      <c r="EI25" s="208"/>
      <c r="EJ25" s="208"/>
      <c r="EK25" s="208"/>
      <c r="EL25" s="208"/>
      <c r="EM25" s="208"/>
      <c r="EN25" s="208"/>
      <c r="EO25" s="208"/>
      <c r="EP25" s="208"/>
      <c r="EQ25" s="208"/>
      <c r="ER25" s="208"/>
      <c r="ES25" s="208"/>
      <c r="ET25" s="208"/>
      <c r="EU25" s="208"/>
      <c r="EV25" s="208"/>
      <c r="EW25" s="208"/>
      <c r="EX25" s="208"/>
      <c r="EY25" s="208"/>
      <c r="EZ25" s="208"/>
      <c r="FA25" s="208"/>
      <c r="FB25" s="208"/>
      <c r="FC25" s="208"/>
      <c r="FD25" s="208"/>
      <c r="FE25" s="208"/>
      <c r="FF25" s="208"/>
      <c r="FG25" s="208"/>
      <c r="FH25" s="208"/>
      <c r="FI25" s="208"/>
      <c r="FJ25" s="208"/>
      <c r="FK25" s="208"/>
      <c r="FL25" s="208"/>
      <c r="FM25" s="208"/>
      <c r="FN25" s="208"/>
      <c r="FO25" s="208"/>
      <c r="FP25" s="208"/>
      <c r="FQ25" s="208"/>
      <c r="FR25" s="208"/>
      <c r="FS25" s="208"/>
      <c r="FT25" s="208"/>
      <c r="FU25" s="208"/>
      <c r="FV25" s="208"/>
      <c r="FW25" s="208"/>
      <c r="FX25" s="208"/>
      <c r="FY25" s="208"/>
      <c r="FZ25" s="208"/>
      <c r="GA25" s="208"/>
      <c r="GB25" s="208"/>
      <c r="GC25" s="208"/>
      <c r="GD25" s="208"/>
      <c r="GE25" s="208"/>
      <c r="GF25" s="208"/>
      <c r="GG25" s="208"/>
      <c r="GH25" s="208"/>
      <c r="GI25" s="208"/>
      <c r="GJ25" s="208"/>
      <c r="GK25" s="208"/>
      <c r="GL25" s="208"/>
      <c r="GM25" s="208"/>
      <c r="GN25" s="208"/>
      <c r="GO25" s="208"/>
      <c r="GP25" s="208"/>
      <c r="GQ25" s="208"/>
      <c r="GR25" s="208"/>
      <c r="GS25" s="208"/>
      <c r="GT25" s="208"/>
      <c r="GU25" s="208"/>
      <c r="GV25" s="208"/>
      <c r="GW25" s="208"/>
      <c r="GX25" s="208"/>
      <c r="GY25" s="208"/>
      <c r="GZ25" s="208"/>
      <c r="HA25" s="208"/>
      <c r="HB25" s="208"/>
      <c r="HC25" s="208"/>
      <c r="HD25" s="208"/>
      <c r="HE25" s="208"/>
      <c r="HF25" s="208"/>
      <c r="HG25" s="208"/>
      <c r="HH25" s="208"/>
      <c r="HI25" s="208"/>
      <c r="HJ25" s="208"/>
      <c r="HK25" s="208"/>
      <c r="HL25" s="208"/>
      <c r="HM25" s="208"/>
      <c r="HN25" s="208"/>
      <c r="HO25" s="208"/>
      <c r="HP25" s="208"/>
      <c r="HQ25" s="208"/>
      <c r="HR25" s="208"/>
      <c r="HS25" s="208"/>
      <c r="HT25" s="208"/>
      <c r="HU25" s="208"/>
      <c r="HV25" s="208"/>
      <c r="HW25" s="208"/>
      <c r="HX25" s="208"/>
      <c r="HY25" s="208"/>
      <c r="HZ25" s="208"/>
      <c r="IA25" s="208"/>
      <c r="IB25" s="208"/>
      <c r="IC25" s="208"/>
      <c r="ID25" s="208"/>
      <c r="IE25" s="208"/>
      <c r="IF25" s="208"/>
      <c r="IG25" s="208"/>
      <c r="IH25" s="208"/>
      <c r="II25" s="208"/>
      <c r="IJ25" s="208"/>
      <c r="IK25" s="208"/>
      <c r="IL25" s="208"/>
      <c r="IM25" s="208"/>
      <c r="IN25" s="208"/>
      <c r="IO25" s="208"/>
      <c r="IP25" s="208"/>
      <c r="IQ25" s="208"/>
      <c r="IR25" s="208"/>
      <c r="IS25" s="208"/>
      <c r="IT25" s="208"/>
      <c r="IU25" s="208"/>
      <c r="IV25" s="208"/>
    </row>
    <row r="26" spans="1:256" ht="15.75" customHeight="1">
      <c r="A26" s="1350">
        <v>20</v>
      </c>
      <c r="B26" s="241"/>
      <c r="C26" s="206">
        <v>19</v>
      </c>
      <c r="D26" s="186" t="s">
        <v>1077</v>
      </c>
      <c r="E26" s="211" t="s">
        <v>27</v>
      </c>
      <c r="F26" s="760">
        <f t="shared" si="0"/>
        <v>6750</v>
      </c>
      <c r="G26" s="964"/>
      <c r="H26" s="945"/>
      <c r="I26" s="990"/>
      <c r="J26" s="962">
        <v>6750</v>
      </c>
      <c r="K26" s="963"/>
      <c r="L26" s="947">
        <f t="shared" si="1"/>
        <v>6750</v>
      </c>
      <c r="M26" s="605"/>
      <c r="N26" s="269"/>
      <c r="O26" s="208"/>
      <c r="P26" s="200"/>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208"/>
      <c r="CB26" s="208"/>
      <c r="CC26" s="208"/>
      <c r="CD26" s="208"/>
      <c r="CE26" s="208"/>
      <c r="CF26" s="208"/>
      <c r="CG26" s="208"/>
      <c r="CH26" s="208"/>
      <c r="CI26" s="208"/>
      <c r="CJ26" s="208"/>
      <c r="CK26" s="208"/>
      <c r="CL26" s="208"/>
      <c r="CM26" s="208"/>
      <c r="CN26" s="208"/>
      <c r="CO26" s="208"/>
      <c r="CP26" s="208"/>
      <c r="CQ26" s="208"/>
      <c r="CR26" s="208"/>
      <c r="CS26" s="208"/>
      <c r="CT26" s="208"/>
      <c r="CU26" s="208"/>
      <c r="CV26" s="208"/>
      <c r="CW26" s="208"/>
      <c r="CX26" s="208"/>
      <c r="CY26" s="208"/>
      <c r="CZ26" s="208"/>
      <c r="DA26" s="208"/>
      <c r="DB26" s="208"/>
      <c r="DC26" s="208"/>
      <c r="DD26" s="208"/>
      <c r="DE26" s="208"/>
      <c r="DF26" s="208"/>
      <c r="DG26" s="208"/>
      <c r="DH26" s="208"/>
      <c r="DI26" s="208"/>
      <c r="DJ26" s="208"/>
      <c r="DK26" s="208"/>
      <c r="DL26" s="208"/>
      <c r="DM26" s="208"/>
      <c r="DN26" s="208"/>
      <c r="DO26" s="208"/>
      <c r="DP26" s="208"/>
      <c r="DQ26" s="208"/>
      <c r="DR26" s="208"/>
      <c r="DS26" s="208"/>
      <c r="DT26" s="208"/>
      <c r="DU26" s="208"/>
      <c r="DV26" s="208"/>
      <c r="DW26" s="208"/>
      <c r="DX26" s="208"/>
      <c r="DY26" s="208"/>
      <c r="DZ26" s="208"/>
      <c r="EA26" s="208"/>
      <c r="EB26" s="208"/>
      <c r="EC26" s="208"/>
      <c r="ED26" s="208"/>
      <c r="EE26" s="208"/>
      <c r="EF26" s="208"/>
      <c r="EG26" s="208"/>
      <c r="EH26" s="208"/>
      <c r="EI26" s="208"/>
      <c r="EJ26" s="208"/>
      <c r="EK26" s="208"/>
      <c r="EL26" s="208"/>
      <c r="EM26" s="208"/>
      <c r="EN26" s="208"/>
      <c r="EO26" s="208"/>
      <c r="EP26" s="208"/>
      <c r="EQ26" s="208"/>
      <c r="ER26" s="208"/>
      <c r="ES26" s="208"/>
      <c r="ET26" s="208"/>
      <c r="EU26" s="208"/>
      <c r="EV26" s="208"/>
      <c r="EW26" s="208"/>
      <c r="EX26" s="208"/>
      <c r="EY26" s="208"/>
      <c r="EZ26" s="208"/>
      <c r="FA26" s="208"/>
      <c r="FB26" s="208"/>
      <c r="FC26" s="208"/>
      <c r="FD26" s="208"/>
      <c r="FE26" s="208"/>
      <c r="FF26" s="208"/>
      <c r="FG26" s="208"/>
      <c r="FH26" s="208"/>
      <c r="FI26" s="208"/>
      <c r="FJ26" s="208"/>
      <c r="FK26" s="208"/>
      <c r="FL26" s="208"/>
      <c r="FM26" s="208"/>
      <c r="FN26" s="208"/>
      <c r="FO26" s="208"/>
      <c r="FP26" s="208"/>
      <c r="FQ26" s="208"/>
      <c r="FR26" s="208"/>
      <c r="FS26" s="208"/>
      <c r="FT26" s="208"/>
      <c r="FU26" s="208"/>
      <c r="FV26" s="208"/>
      <c r="FW26" s="208"/>
      <c r="FX26" s="208"/>
      <c r="FY26" s="208"/>
      <c r="FZ26" s="208"/>
      <c r="GA26" s="208"/>
      <c r="GB26" s="208"/>
      <c r="GC26" s="208"/>
      <c r="GD26" s="208"/>
      <c r="GE26" s="208"/>
      <c r="GF26" s="208"/>
      <c r="GG26" s="208"/>
      <c r="GH26" s="208"/>
      <c r="GI26" s="208"/>
      <c r="GJ26" s="208"/>
      <c r="GK26" s="208"/>
      <c r="GL26" s="208"/>
      <c r="GM26" s="208"/>
      <c r="GN26" s="208"/>
      <c r="GO26" s="208"/>
      <c r="GP26" s="208"/>
      <c r="GQ26" s="208"/>
      <c r="GR26" s="208"/>
      <c r="GS26" s="208"/>
      <c r="GT26" s="208"/>
      <c r="GU26" s="208"/>
      <c r="GV26" s="208"/>
      <c r="GW26" s="208"/>
      <c r="GX26" s="208"/>
      <c r="GY26" s="208"/>
      <c r="GZ26" s="208"/>
      <c r="HA26" s="208"/>
      <c r="HB26" s="208"/>
      <c r="HC26" s="208"/>
      <c r="HD26" s="208"/>
      <c r="HE26" s="208"/>
      <c r="HF26" s="208"/>
      <c r="HG26" s="208"/>
      <c r="HH26" s="208"/>
      <c r="HI26" s="208"/>
      <c r="HJ26" s="208"/>
      <c r="HK26" s="208"/>
      <c r="HL26" s="208"/>
      <c r="HM26" s="208"/>
      <c r="HN26" s="208"/>
      <c r="HO26" s="208"/>
      <c r="HP26" s="208"/>
      <c r="HQ26" s="208"/>
      <c r="HR26" s="208"/>
      <c r="HS26" s="208"/>
      <c r="HT26" s="208"/>
      <c r="HU26" s="208"/>
      <c r="HV26" s="208"/>
      <c r="HW26" s="208"/>
      <c r="HX26" s="208"/>
      <c r="HY26" s="208"/>
      <c r="HZ26" s="208"/>
      <c r="IA26" s="208"/>
      <c r="IB26" s="208"/>
      <c r="IC26" s="208"/>
      <c r="ID26" s="208"/>
      <c r="IE26" s="208"/>
      <c r="IF26" s="208"/>
      <c r="IG26" s="208"/>
      <c r="IH26" s="208"/>
      <c r="II26" s="208"/>
      <c r="IJ26" s="208"/>
      <c r="IK26" s="208"/>
      <c r="IL26" s="208"/>
      <c r="IM26" s="208"/>
      <c r="IN26" s="208"/>
      <c r="IO26" s="208"/>
      <c r="IP26" s="208"/>
      <c r="IQ26" s="208"/>
      <c r="IR26" s="208"/>
      <c r="IS26" s="208"/>
      <c r="IT26" s="208"/>
      <c r="IU26" s="208"/>
      <c r="IV26" s="208"/>
    </row>
    <row r="27" spans="1:256" ht="28.5">
      <c r="A27" s="1350">
        <v>21</v>
      </c>
      <c r="B27" s="241"/>
      <c r="C27" s="206">
        <v>20</v>
      </c>
      <c r="D27" s="186" t="s">
        <v>1179</v>
      </c>
      <c r="E27" s="211" t="s">
        <v>27</v>
      </c>
      <c r="F27" s="760">
        <f t="shared" si="0"/>
        <v>6750</v>
      </c>
      <c r="G27" s="964"/>
      <c r="H27" s="945"/>
      <c r="I27" s="990"/>
      <c r="J27" s="962">
        <v>6750</v>
      </c>
      <c r="K27" s="963"/>
      <c r="L27" s="947">
        <f t="shared" si="1"/>
        <v>6750</v>
      </c>
      <c r="M27" s="605"/>
      <c r="N27" s="269"/>
      <c r="O27" s="208"/>
      <c r="P27" s="200"/>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208"/>
      <c r="CD27" s="208"/>
      <c r="CE27" s="208"/>
      <c r="CF27" s="208"/>
      <c r="CG27" s="208"/>
      <c r="CH27" s="208"/>
      <c r="CI27" s="208"/>
      <c r="CJ27" s="208"/>
      <c r="CK27" s="208"/>
      <c r="CL27" s="208"/>
      <c r="CM27" s="208"/>
      <c r="CN27" s="208"/>
      <c r="CO27" s="208"/>
      <c r="CP27" s="208"/>
      <c r="CQ27" s="208"/>
      <c r="CR27" s="208"/>
      <c r="CS27" s="208"/>
      <c r="CT27" s="208"/>
      <c r="CU27" s="208"/>
      <c r="CV27" s="208"/>
      <c r="CW27" s="208"/>
      <c r="CX27" s="208"/>
      <c r="CY27" s="208"/>
      <c r="CZ27" s="208"/>
      <c r="DA27" s="208"/>
      <c r="DB27" s="208"/>
      <c r="DC27" s="208"/>
      <c r="DD27" s="208"/>
      <c r="DE27" s="208"/>
      <c r="DF27" s="208"/>
      <c r="DG27" s="208"/>
      <c r="DH27" s="208"/>
      <c r="DI27" s="208"/>
      <c r="DJ27" s="208"/>
      <c r="DK27" s="208"/>
      <c r="DL27" s="208"/>
      <c r="DM27" s="208"/>
      <c r="DN27" s="208"/>
      <c r="DO27" s="208"/>
      <c r="DP27" s="208"/>
      <c r="DQ27" s="208"/>
      <c r="DR27" s="208"/>
      <c r="DS27" s="208"/>
      <c r="DT27" s="208"/>
      <c r="DU27" s="208"/>
      <c r="DV27" s="208"/>
      <c r="DW27" s="208"/>
      <c r="DX27" s="208"/>
      <c r="DY27" s="208"/>
      <c r="DZ27" s="208"/>
      <c r="EA27" s="208"/>
      <c r="EB27" s="208"/>
      <c r="EC27" s="208"/>
      <c r="ED27" s="208"/>
      <c r="EE27" s="208"/>
      <c r="EF27" s="208"/>
      <c r="EG27" s="208"/>
      <c r="EH27" s="208"/>
      <c r="EI27" s="208"/>
      <c r="EJ27" s="208"/>
      <c r="EK27" s="208"/>
      <c r="EL27" s="208"/>
      <c r="EM27" s="208"/>
      <c r="EN27" s="208"/>
      <c r="EO27" s="208"/>
      <c r="EP27" s="208"/>
      <c r="EQ27" s="208"/>
      <c r="ER27" s="208"/>
      <c r="ES27" s="208"/>
      <c r="ET27" s="208"/>
      <c r="EU27" s="208"/>
      <c r="EV27" s="208"/>
      <c r="EW27" s="208"/>
      <c r="EX27" s="208"/>
      <c r="EY27" s="208"/>
      <c r="EZ27" s="208"/>
      <c r="FA27" s="208"/>
      <c r="FB27" s="208"/>
      <c r="FC27" s="208"/>
      <c r="FD27" s="208"/>
      <c r="FE27" s="208"/>
      <c r="FF27" s="208"/>
      <c r="FG27" s="208"/>
      <c r="FH27" s="208"/>
      <c r="FI27" s="208"/>
      <c r="FJ27" s="208"/>
      <c r="FK27" s="208"/>
      <c r="FL27" s="208"/>
      <c r="FM27" s="208"/>
      <c r="FN27" s="208"/>
      <c r="FO27" s="208"/>
      <c r="FP27" s="208"/>
      <c r="FQ27" s="208"/>
      <c r="FR27" s="208"/>
      <c r="FS27" s="208"/>
      <c r="FT27" s="208"/>
      <c r="FU27" s="208"/>
      <c r="FV27" s="208"/>
      <c r="FW27" s="208"/>
      <c r="FX27" s="208"/>
      <c r="FY27" s="208"/>
      <c r="FZ27" s="208"/>
      <c r="GA27" s="208"/>
      <c r="GB27" s="208"/>
      <c r="GC27" s="208"/>
      <c r="GD27" s="208"/>
      <c r="GE27" s="208"/>
      <c r="GF27" s="208"/>
      <c r="GG27" s="208"/>
      <c r="GH27" s="208"/>
      <c r="GI27" s="208"/>
      <c r="GJ27" s="208"/>
      <c r="GK27" s="208"/>
      <c r="GL27" s="208"/>
      <c r="GM27" s="208"/>
      <c r="GN27" s="208"/>
      <c r="GO27" s="208"/>
      <c r="GP27" s="208"/>
      <c r="GQ27" s="208"/>
      <c r="GR27" s="208"/>
      <c r="GS27" s="208"/>
      <c r="GT27" s="208"/>
      <c r="GU27" s="208"/>
      <c r="GV27" s="208"/>
      <c r="GW27" s="208"/>
      <c r="GX27" s="208"/>
      <c r="GY27" s="208"/>
      <c r="GZ27" s="208"/>
      <c r="HA27" s="208"/>
      <c r="HB27" s="208"/>
      <c r="HC27" s="208"/>
      <c r="HD27" s="208"/>
      <c r="HE27" s="208"/>
      <c r="HF27" s="208"/>
      <c r="HG27" s="208"/>
      <c r="HH27" s="208"/>
      <c r="HI27" s="208"/>
      <c r="HJ27" s="208"/>
      <c r="HK27" s="208"/>
      <c r="HL27" s="208"/>
      <c r="HM27" s="208"/>
      <c r="HN27" s="208"/>
      <c r="HO27" s="208"/>
      <c r="HP27" s="208"/>
      <c r="HQ27" s="208"/>
      <c r="HR27" s="208"/>
      <c r="HS27" s="208"/>
      <c r="HT27" s="208"/>
      <c r="HU27" s="208"/>
      <c r="HV27" s="208"/>
      <c r="HW27" s="208"/>
      <c r="HX27" s="208"/>
      <c r="HY27" s="208"/>
      <c r="HZ27" s="208"/>
      <c r="IA27" s="208"/>
      <c r="IB27" s="208"/>
      <c r="IC27" s="208"/>
      <c r="ID27" s="208"/>
      <c r="IE27" s="208"/>
      <c r="IF27" s="208"/>
      <c r="IG27" s="208"/>
      <c r="IH27" s="208"/>
      <c r="II27" s="208"/>
      <c r="IJ27" s="208"/>
      <c r="IK27" s="208"/>
      <c r="IL27" s="208"/>
      <c r="IM27" s="208"/>
      <c r="IN27" s="208"/>
      <c r="IO27" s="208"/>
      <c r="IP27" s="208"/>
      <c r="IQ27" s="208"/>
      <c r="IR27" s="208"/>
      <c r="IS27" s="208"/>
      <c r="IT27" s="208"/>
      <c r="IU27" s="208"/>
      <c r="IV27" s="208"/>
    </row>
    <row r="28" spans="1:256" ht="28.5">
      <c r="A28" s="1350">
        <v>22</v>
      </c>
      <c r="B28" s="241"/>
      <c r="C28" s="206">
        <v>21</v>
      </c>
      <c r="D28" s="186" t="s">
        <v>1036</v>
      </c>
      <c r="E28" s="211" t="s">
        <v>27</v>
      </c>
      <c r="F28" s="760">
        <f t="shared" si="0"/>
        <v>0</v>
      </c>
      <c r="G28" s="964"/>
      <c r="H28" s="945"/>
      <c r="I28" s="990"/>
      <c r="J28" s="962">
        <v>3000</v>
      </c>
      <c r="K28" s="963">
        <v>-3000</v>
      </c>
      <c r="L28" s="947">
        <f t="shared" si="1"/>
        <v>0</v>
      </c>
      <c r="M28" s="605"/>
      <c r="N28" s="269"/>
      <c r="O28" s="208"/>
      <c r="P28" s="200"/>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8"/>
      <c r="CL28" s="208"/>
      <c r="CM28" s="208"/>
      <c r="CN28" s="208"/>
      <c r="CO28" s="208"/>
      <c r="CP28" s="208"/>
      <c r="CQ28" s="208"/>
      <c r="CR28" s="208"/>
      <c r="CS28" s="208"/>
      <c r="CT28" s="208"/>
      <c r="CU28" s="208"/>
      <c r="CV28" s="208"/>
      <c r="CW28" s="208"/>
      <c r="CX28" s="208"/>
      <c r="CY28" s="208"/>
      <c r="CZ28" s="208"/>
      <c r="DA28" s="208"/>
      <c r="DB28" s="208"/>
      <c r="DC28" s="208"/>
      <c r="DD28" s="208"/>
      <c r="DE28" s="208"/>
      <c r="DF28" s="208"/>
      <c r="DG28" s="208"/>
      <c r="DH28" s="208"/>
      <c r="DI28" s="208"/>
      <c r="DJ28" s="208"/>
      <c r="DK28" s="208"/>
      <c r="DL28" s="208"/>
      <c r="DM28" s="208"/>
      <c r="DN28" s="208"/>
      <c r="DO28" s="208"/>
      <c r="DP28" s="208"/>
      <c r="DQ28" s="208"/>
      <c r="DR28" s="208"/>
      <c r="DS28" s="208"/>
      <c r="DT28" s="208"/>
      <c r="DU28" s="208"/>
      <c r="DV28" s="208"/>
      <c r="DW28" s="208"/>
      <c r="DX28" s="208"/>
      <c r="DY28" s="208"/>
      <c r="DZ28" s="208"/>
      <c r="EA28" s="208"/>
      <c r="EB28" s="208"/>
      <c r="EC28" s="208"/>
      <c r="ED28" s="208"/>
      <c r="EE28" s="208"/>
      <c r="EF28" s="208"/>
      <c r="EG28" s="208"/>
      <c r="EH28" s="208"/>
      <c r="EI28" s="208"/>
      <c r="EJ28" s="208"/>
      <c r="EK28" s="208"/>
      <c r="EL28" s="208"/>
      <c r="EM28" s="208"/>
      <c r="EN28" s="208"/>
      <c r="EO28" s="208"/>
      <c r="EP28" s="208"/>
      <c r="EQ28" s="208"/>
      <c r="ER28" s="208"/>
      <c r="ES28" s="208"/>
      <c r="ET28" s="208"/>
      <c r="EU28" s="208"/>
      <c r="EV28" s="208"/>
      <c r="EW28" s="208"/>
      <c r="EX28" s="208"/>
      <c r="EY28" s="208"/>
      <c r="EZ28" s="208"/>
      <c r="FA28" s="208"/>
      <c r="FB28" s="208"/>
      <c r="FC28" s="208"/>
      <c r="FD28" s="208"/>
      <c r="FE28" s="208"/>
      <c r="FF28" s="208"/>
      <c r="FG28" s="208"/>
      <c r="FH28" s="208"/>
      <c r="FI28" s="208"/>
      <c r="FJ28" s="208"/>
      <c r="FK28" s="208"/>
      <c r="FL28" s="208"/>
      <c r="FM28" s="208"/>
      <c r="FN28" s="208"/>
      <c r="FO28" s="208"/>
      <c r="FP28" s="208"/>
      <c r="FQ28" s="208"/>
      <c r="FR28" s="208"/>
      <c r="FS28" s="208"/>
      <c r="FT28" s="208"/>
      <c r="FU28" s="208"/>
      <c r="FV28" s="208"/>
      <c r="FW28" s="208"/>
      <c r="FX28" s="208"/>
      <c r="FY28" s="208"/>
      <c r="FZ28" s="208"/>
      <c r="GA28" s="208"/>
      <c r="GB28" s="208"/>
      <c r="GC28" s="208"/>
      <c r="GD28" s="208"/>
      <c r="GE28" s="208"/>
      <c r="GF28" s="208"/>
      <c r="GG28" s="208"/>
      <c r="GH28" s="208"/>
      <c r="GI28" s="208"/>
      <c r="GJ28" s="208"/>
      <c r="GK28" s="208"/>
      <c r="GL28" s="208"/>
      <c r="GM28" s="208"/>
      <c r="GN28" s="208"/>
      <c r="GO28" s="208"/>
      <c r="GP28" s="208"/>
      <c r="GQ28" s="208"/>
      <c r="GR28" s="208"/>
      <c r="GS28" s="208"/>
      <c r="GT28" s="208"/>
      <c r="GU28" s="208"/>
      <c r="GV28" s="208"/>
      <c r="GW28" s="208"/>
      <c r="GX28" s="208"/>
      <c r="GY28" s="208"/>
      <c r="GZ28" s="208"/>
      <c r="HA28" s="208"/>
      <c r="HB28" s="208"/>
      <c r="HC28" s="208"/>
      <c r="HD28" s="208"/>
      <c r="HE28" s="208"/>
      <c r="HF28" s="208"/>
      <c r="HG28" s="208"/>
      <c r="HH28" s="208"/>
      <c r="HI28" s="208"/>
      <c r="HJ28" s="208"/>
      <c r="HK28" s="208"/>
      <c r="HL28" s="208"/>
      <c r="HM28" s="208"/>
      <c r="HN28" s="208"/>
      <c r="HO28" s="208"/>
      <c r="HP28" s="208"/>
      <c r="HQ28" s="208"/>
      <c r="HR28" s="208"/>
      <c r="HS28" s="208"/>
      <c r="HT28" s="208"/>
      <c r="HU28" s="208"/>
      <c r="HV28" s="208"/>
      <c r="HW28" s="208"/>
      <c r="HX28" s="208"/>
      <c r="HY28" s="208"/>
      <c r="HZ28" s="208"/>
      <c r="IA28" s="208"/>
      <c r="IB28" s="208"/>
      <c r="IC28" s="208"/>
      <c r="ID28" s="208"/>
      <c r="IE28" s="208"/>
      <c r="IF28" s="208"/>
      <c r="IG28" s="208"/>
      <c r="IH28" s="208"/>
      <c r="II28" s="208"/>
      <c r="IJ28" s="208"/>
      <c r="IK28" s="208"/>
      <c r="IL28" s="208"/>
      <c r="IM28" s="208"/>
      <c r="IN28" s="208"/>
      <c r="IO28" s="208"/>
      <c r="IP28" s="208"/>
      <c r="IQ28" s="208"/>
      <c r="IR28" s="208"/>
      <c r="IS28" s="208"/>
      <c r="IT28" s="208"/>
      <c r="IU28" s="208"/>
      <c r="IV28" s="208"/>
    </row>
    <row r="29" spans="1:256" ht="28.5">
      <c r="A29" s="1350">
        <v>23</v>
      </c>
      <c r="B29" s="241"/>
      <c r="C29" s="206">
        <v>22</v>
      </c>
      <c r="D29" s="186" t="s">
        <v>1255</v>
      </c>
      <c r="E29" s="211" t="s">
        <v>27</v>
      </c>
      <c r="F29" s="760">
        <f t="shared" si="0"/>
        <v>3000</v>
      </c>
      <c r="G29" s="964"/>
      <c r="H29" s="945"/>
      <c r="I29" s="990"/>
      <c r="J29" s="962"/>
      <c r="K29" s="963">
        <v>3000</v>
      </c>
      <c r="L29" s="947">
        <f t="shared" si="1"/>
        <v>3000</v>
      </c>
      <c r="M29" s="605"/>
      <c r="N29" s="269"/>
      <c r="O29" s="208"/>
      <c r="P29" s="200"/>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c r="CZ29" s="208"/>
      <c r="DA29" s="208"/>
      <c r="DB29" s="208"/>
      <c r="DC29" s="208"/>
      <c r="DD29" s="208"/>
      <c r="DE29" s="208"/>
      <c r="DF29" s="208"/>
      <c r="DG29" s="208"/>
      <c r="DH29" s="208"/>
      <c r="DI29" s="208"/>
      <c r="DJ29" s="208"/>
      <c r="DK29" s="208"/>
      <c r="DL29" s="208"/>
      <c r="DM29" s="208"/>
      <c r="DN29" s="208"/>
      <c r="DO29" s="208"/>
      <c r="DP29" s="208"/>
      <c r="DQ29" s="208"/>
      <c r="DR29" s="208"/>
      <c r="DS29" s="208"/>
      <c r="DT29" s="208"/>
      <c r="DU29" s="208"/>
      <c r="DV29" s="208"/>
      <c r="DW29" s="208"/>
      <c r="DX29" s="208"/>
      <c r="DY29" s="208"/>
      <c r="DZ29" s="208"/>
      <c r="EA29" s="208"/>
      <c r="EB29" s="208"/>
      <c r="EC29" s="208"/>
      <c r="ED29" s="208"/>
      <c r="EE29" s="208"/>
      <c r="EF29" s="208"/>
      <c r="EG29" s="208"/>
      <c r="EH29" s="208"/>
      <c r="EI29" s="208"/>
      <c r="EJ29" s="208"/>
      <c r="EK29" s="208"/>
      <c r="EL29" s="208"/>
      <c r="EM29" s="208"/>
      <c r="EN29" s="208"/>
      <c r="EO29" s="208"/>
      <c r="EP29" s="208"/>
      <c r="EQ29" s="208"/>
      <c r="ER29" s="208"/>
      <c r="ES29" s="208"/>
      <c r="ET29" s="208"/>
      <c r="EU29" s="208"/>
      <c r="EV29" s="208"/>
      <c r="EW29" s="208"/>
      <c r="EX29" s="208"/>
      <c r="EY29" s="208"/>
      <c r="EZ29" s="208"/>
      <c r="FA29" s="208"/>
      <c r="FB29" s="208"/>
      <c r="FC29" s="208"/>
      <c r="FD29" s="208"/>
      <c r="FE29" s="208"/>
      <c r="FF29" s="208"/>
      <c r="FG29" s="208"/>
      <c r="FH29" s="208"/>
      <c r="FI29" s="208"/>
      <c r="FJ29" s="208"/>
      <c r="FK29" s="208"/>
      <c r="FL29" s="208"/>
      <c r="FM29" s="208"/>
      <c r="FN29" s="208"/>
      <c r="FO29" s="208"/>
      <c r="FP29" s="208"/>
      <c r="FQ29" s="208"/>
      <c r="FR29" s="208"/>
      <c r="FS29" s="208"/>
      <c r="FT29" s="208"/>
      <c r="FU29" s="208"/>
      <c r="FV29" s="208"/>
      <c r="FW29" s="208"/>
      <c r="FX29" s="208"/>
      <c r="FY29" s="208"/>
      <c r="FZ29" s="208"/>
      <c r="GA29" s="208"/>
      <c r="GB29" s="208"/>
      <c r="GC29" s="208"/>
      <c r="GD29" s="208"/>
      <c r="GE29" s="208"/>
      <c r="GF29" s="208"/>
      <c r="GG29" s="208"/>
      <c r="GH29" s="208"/>
      <c r="GI29" s="208"/>
      <c r="GJ29" s="208"/>
      <c r="GK29" s="208"/>
      <c r="GL29" s="208"/>
      <c r="GM29" s="208"/>
      <c r="GN29" s="208"/>
      <c r="GO29" s="208"/>
      <c r="GP29" s="208"/>
      <c r="GQ29" s="208"/>
      <c r="GR29" s="208"/>
      <c r="GS29" s="208"/>
      <c r="GT29" s="208"/>
      <c r="GU29" s="208"/>
      <c r="GV29" s="208"/>
      <c r="GW29" s="208"/>
      <c r="GX29" s="208"/>
      <c r="GY29" s="208"/>
      <c r="GZ29" s="208"/>
      <c r="HA29" s="208"/>
      <c r="HB29" s="208"/>
      <c r="HC29" s="208"/>
      <c r="HD29" s="208"/>
      <c r="HE29" s="208"/>
      <c r="HF29" s="208"/>
      <c r="HG29" s="208"/>
      <c r="HH29" s="208"/>
      <c r="HI29" s="208"/>
      <c r="HJ29" s="208"/>
      <c r="HK29" s="208"/>
      <c r="HL29" s="208"/>
      <c r="HM29" s="208"/>
      <c r="HN29" s="208"/>
      <c r="HO29" s="208"/>
      <c r="HP29" s="208"/>
      <c r="HQ29" s="208"/>
      <c r="HR29" s="208"/>
      <c r="HS29" s="208"/>
      <c r="HT29" s="208"/>
      <c r="HU29" s="208"/>
      <c r="HV29" s="208"/>
      <c r="HW29" s="208"/>
      <c r="HX29" s="208"/>
      <c r="HY29" s="208"/>
      <c r="HZ29" s="208"/>
      <c r="IA29" s="208"/>
      <c r="IB29" s="208"/>
      <c r="IC29" s="208"/>
      <c r="ID29" s="208"/>
      <c r="IE29" s="208"/>
      <c r="IF29" s="208"/>
      <c r="IG29" s="208"/>
      <c r="IH29" s="208"/>
      <c r="II29" s="208"/>
      <c r="IJ29" s="208"/>
      <c r="IK29" s="208"/>
      <c r="IL29" s="208"/>
      <c r="IM29" s="208"/>
      <c r="IN29" s="208"/>
      <c r="IO29" s="208"/>
      <c r="IP29" s="208"/>
      <c r="IQ29" s="208"/>
      <c r="IR29" s="208"/>
      <c r="IS29" s="208"/>
      <c r="IT29" s="208"/>
      <c r="IU29" s="208"/>
      <c r="IV29" s="208"/>
    </row>
    <row r="30" spans="1:256" ht="28.5">
      <c r="A30" s="1350">
        <v>24</v>
      </c>
      <c r="B30" s="241"/>
      <c r="C30" s="206">
        <v>23</v>
      </c>
      <c r="D30" s="186" t="s">
        <v>550</v>
      </c>
      <c r="E30" s="211" t="s">
        <v>27</v>
      </c>
      <c r="F30" s="760">
        <f t="shared" si="0"/>
        <v>9775</v>
      </c>
      <c r="G30" s="964"/>
      <c r="H30" s="945"/>
      <c r="I30" s="990">
        <v>10500</v>
      </c>
      <c r="J30" s="962">
        <v>9775</v>
      </c>
      <c r="K30" s="963"/>
      <c r="L30" s="947">
        <f t="shared" si="1"/>
        <v>9775</v>
      </c>
      <c r="M30" s="605"/>
      <c r="N30" s="269"/>
      <c r="O30" s="208"/>
      <c r="P30" s="200"/>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8"/>
      <c r="CP30" s="208"/>
      <c r="CQ30" s="208"/>
      <c r="CR30" s="208"/>
      <c r="CS30" s="208"/>
      <c r="CT30" s="208"/>
      <c r="CU30" s="208"/>
      <c r="CV30" s="208"/>
      <c r="CW30" s="208"/>
      <c r="CX30" s="208"/>
      <c r="CY30" s="208"/>
      <c r="CZ30" s="208"/>
      <c r="DA30" s="208"/>
      <c r="DB30" s="208"/>
      <c r="DC30" s="208"/>
      <c r="DD30" s="208"/>
      <c r="DE30" s="208"/>
      <c r="DF30" s="208"/>
      <c r="DG30" s="208"/>
      <c r="DH30" s="208"/>
      <c r="DI30" s="208"/>
      <c r="DJ30" s="208"/>
      <c r="DK30" s="208"/>
      <c r="DL30" s="208"/>
      <c r="DM30" s="208"/>
      <c r="DN30" s="208"/>
      <c r="DO30" s="208"/>
      <c r="DP30" s="208"/>
      <c r="DQ30" s="208"/>
      <c r="DR30" s="208"/>
      <c r="DS30" s="208"/>
      <c r="DT30" s="208"/>
      <c r="DU30" s="208"/>
      <c r="DV30" s="208"/>
      <c r="DW30" s="208"/>
      <c r="DX30" s="208"/>
      <c r="DY30" s="208"/>
      <c r="DZ30" s="208"/>
      <c r="EA30" s="208"/>
      <c r="EB30" s="208"/>
      <c r="EC30" s="208"/>
      <c r="ED30" s="208"/>
      <c r="EE30" s="208"/>
      <c r="EF30" s="208"/>
      <c r="EG30" s="208"/>
      <c r="EH30" s="208"/>
      <c r="EI30" s="208"/>
      <c r="EJ30" s="208"/>
      <c r="EK30" s="208"/>
      <c r="EL30" s="208"/>
      <c r="EM30" s="208"/>
      <c r="EN30" s="208"/>
      <c r="EO30" s="208"/>
      <c r="EP30" s="208"/>
      <c r="EQ30" s="208"/>
      <c r="ER30" s="208"/>
      <c r="ES30" s="208"/>
      <c r="ET30" s="208"/>
      <c r="EU30" s="208"/>
      <c r="EV30" s="208"/>
      <c r="EW30" s="208"/>
      <c r="EX30" s="208"/>
      <c r="EY30" s="208"/>
      <c r="EZ30" s="208"/>
      <c r="FA30" s="208"/>
      <c r="FB30" s="208"/>
      <c r="FC30" s="208"/>
      <c r="FD30" s="208"/>
      <c r="FE30" s="208"/>
      <c r="FF30" s="208"/>
      <c r="FG30" s="208"/>
      <c r="FH30" s="208"/>
      <c r="FI30" s="208"/>
      <c r="FJ30" s="208"/>
      <c r="FK30" s="208"/>
      <c r="FL30" s="208"/>
      <c r="FM30" s="208"/>
      <c r="FN30" s="208"/>
      <c r="FO30" s="208"/>
      <c r="FP30" s="208"/>
      <c r="FQ30" s="208"/>
      <c r="FR30" s="208"/>
      <c r="FS30" s="208"/>
      <c r="FT30" s="208"/>
      <c r="FU30" s="208"/>
      <c r="FV30" s="208"/>
      <c r="FW30" s="208"/>
      <c r="FX30" s="208"/>
      <c r="FY30" s="208"/>
      <c r="FZ30" s="208"/>
      <c r="GA30" s="208"/>
      <c r="GB30" s="208"/>
      <c r="GC30" s="208"/>
      <c r="GD30" s="208"/>
      <c r="GE30" s="208"/>
      <c r="GF30" s="208"/>
      <c r="GG30" s="208"/>
      <c r="GH30" s="208"/>
      <c r="GI30" s="208"/>
      <c r="GJ30" s="208"/>
      <c r="GK30" s="208"/>
      <c r="GL30" s="208"/>
      <c r="GM30" s="208"/>
      <c r="GN30" s="208"/>
      <c r="GO30" s="208"/>
      <c r="GP30" s="208"/>
      <c r="GQ30" s="208"/>
      <c r="GR30" s="208"/>
      <c r="GS30" s="208"/>
      <c r="GT30" s="208"/>
      <c r="GU30" s="208"/>
      <c r="GV30" s="208"/>
      <c r="GW30" s="208"/>
      <c r="GX30" s="208"/>
      <c r="GY30" s="208"/>
      <c r="GZ30" s="208"/>
      <c r="HA30" s="208"/>
      <c r="HB30" s="208"/>
      <c r="HC30" s="208"/>
      <c r="HD30" s="208"/>
      <c r="HE30" s="208"/>
      <c r="HF30" s="208"/>
      <c r="HG30" s="208"/>
      <c r="HH30" s="208"/>
      <c r="HI30" s="208"/>
      <c r="HJ30" s="208"/>
      <c r="HK30" s="208"/>
      <c r="HL30" s="208"/>
      <c r="HM30" s="208"/>
      <c r="HN30" s="208"/>
      <c r="HO30" s="208"/>
      <c r="HP30" s="208"/>
      <c r="HQ30" s="208"/>
      <c r="HR30" s="208"/>
      <c r="HS30" s="208"/>
      <c r="HT30" s="208"/>
      <c r="HU30" s="208"/>
      <c r="HV30" s="208"/>
      <c r="HW30" s="208"/>
      <c r="HX30" s="208"/>
      <c r="HY30" s="208"/>
      <c r="HZ30" s="208"/>
      <c r="IA30" s="208"/>
      <c r="IB30" s="208"/>
      <c r="IC30" s="208"/>
      <c r="ID30" s="208"/>
      <c r="IE30" s="208"/>
      <c r="IF30" s="208"/>
      <c r="IG30" s="208"/>
      <c r="IH30" s="208"/>
      <c r="II30" s="208"/>
      <c r="IJ30" s="208"/>
      <c r="IK30" s="208"/>
      <c r="IL30" s="208"/>
      <c r="IM30" s="208"/>
      <c r="IN30" s="208"/>
      <c r="IO30" s="208"/>
      <c r="IP30" s="208"/>
      <c r="IQ30" s="208"/>
      <c r="IR30" s="208"/>
      <c r="IS30" s="208"/>
      <c r="IT30" s="208"/>
      <c r="IU30" s="208"/>
      <c r="IV30" s="208"/>
    </row>
    <row r="31" spans="1:16" ht="28.5">
      <c r="A31" s="1350">
        <v>25</v>
      </c>
      <c r="B31" s="241"/>
      <c r="C31" s="206">
        <v>24</v>
      </c>
      <c r="D31" s="188" t="s">
        <v>1039</v>
      </c>
      <c r="E31" s="211" t="s">
        <v>27</v>
      </c>
      <c r="F31" s="760">
        <f t="shared" si="0"/>
        <v>19500</v>
      </c>
      <c r="G31" s="964"/>
      <c r="H31" s="945"/>
      <c r="I31" s="990">
        <v>19500</v>
      </c>
      <c r="J31" s="962">
        <v>19500</v>
      </c>
      <c r="K31" s="963"/>
      <c r="L31" s="947">
        <f t="shared" si="1"/>
        <v>19500</v>
      </c>
      <c r="M31" s="605"/>
      <c r="P31" s="200"/>
    </row>
    <row r="32" spans="1:16" ht="28.5">
      <c r="A32" s="1350">
        <v>26</v>
      </c>
      <c r="B32" s="241"/>
      <c r="C32" s="206">
        <v>25</v>
      </c>
      <c r="D32" s="188" t="s">
        <v>1043</v>
      </c>
      <c r="E32" s="211" t="s">
        <v>27</v>
      </c>
      <c r="F32" s="760">
        <f t="shared" si="0"/>
        <v>9311</v>
      </c>
      <c r="G32" s="964"/>
      <c r="H32" s="945"/>
      <c r="I32" s="990">
        <v>10500</v>
      </c>
      <c r="J32" s="962">
        <v>9311</v>
      </c>
      <c r="K32" s="963"/>
      <c r="L32" s="947">
        <f t="shared" si="1"/>
        <v>9311</v>
      </c>
      <c r="M32" s="605"/>
      <c r="P32" s="200"/>
    </row>
    <row r="33" spans="1:256" ht="14.25">
      <c r="A33" s="1350">
        <v>27</v>
      </c>
      <c r="B33" s="241"/>
      <c r="C33" s="206">
        <v>26</v>
      </c>
      <c r="D33" s="186" t="s">
        <v>551</v>
      </c>
      <c r="E33" s="211" t="s">
        <v>27</v>
      </c>
      <c r="F33" s="760">
        <f t="shared" si="0"/>
        <v>9500</v>
      </c>
      <c r="G33" s="964"/>
      <c r="H33" s="945"/>
      <c r="I33" s="990">
        <v>9500</v>
      </c>
      <c r="J33" s="962">
        <v>9500</v>
      </c>
      <c r="K33" s="963"/>
      <c r="L33" s="947">
        <f t="shared" si="1"/>
        <v>9500</v>
      </c>
      <c r="M33" s="605"/>
      <c r="N33" s="269"/>
      <c r="O33" s="208"/>
      <c r="P33" s="200"/>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208"/>
      <c r="CM33" s="208"/>
      <c r="CN33" s="208"/>
      <c r="CO33" s="208"/>
      <c r="CP33" s="208"/>
      <c r="CQ33" s="208"/>
      <c r="CR33" s="208"/>
      <c r="CS33" s="208"/>
      <c r="CT33" s="208"/>
      <c r="CU33" s="208"/>
      <c r="CV33" s="208"/>
      <c r="CW33" s="208"/>
      <c r="CX33" s="208"/>
      <c r="CY33" s="208"/>
      <c r="CZ33" s="208"/>
      <c r="DA33" s="208"/>
      <c r="DB33" s="208"/>
      <c r="DC33" s="208"/>
      <c r="DD33" s="208"/>
      <c r="DE33" s="208"/>
      <c r="DF33" s="208"/>
      <c r="DG33" s="208"/>
      <c r="DH33" s="208"/>
      <c r="DI33" s="208"/>
      <c r="DJ33" s="208"/>
      <c r="DK33" s="208"/>
      <c r="DL33" s="208"/>
      <c r="DM33" s="208"/>
      <c r="DN33" s="208"/>
      <c r="DO33" s="208"/>
      <c r="DP33" s="208"/>
      <c r="DQ33" s="208"/>
      <c r="DR33" s="208"/>
      <c r="DS33" s="208"/>
      <c r="DT33" s="208"/>
      <c r="DU33" s="208"/>
      <c r="DV33" s="208"/>
      <c r="DW33" s="208"/>
      <c r="DX33" s="208"/>
      <c r="DY33" s="208"/>
      <c r="DZ33" s="208"/>
      <c r="EA33" s="208"/>
      <c r="EB33" s="208"/>
      <c r="EC33" s="208"/>
      <c r="ED33" s="208"/>
      <c r="EE33" s="208"/>
      <c r="EF33" s="208"/>
      <c r="EG33" s="208"/>
      <c r="EH33" s="208"/>
      <c r="EI33" s="208"/>
      <c r="EJ33" s="208"/>
      <c r="EK33" s="208"/>
      <c r="EL33" s="208"/>
      <c r="EM33" s="208"/>
      <c r="EN33" s="208"/>
      <c r="EO33" s="208"/>
      <c r="EP33" s="208"/>
      <c r="EQ33" s="208"/>
      <c r="ER33" s="208"/>
      <c r="ES33" s="208"/>
      <c r="ET33" s="208"/>
      <c r="EU33" s="208"/>
      <c r="EV33" s="208"/>
      <c r="EW33" s="208"/>
      <c r="EX33" s="208"/>
      <c r="EY33" s="208"/>
      <c r="EZ33" s="208"/>
      <c r="FA33" s="208"/>
      <c r="FB33" s="208"/>
      <c r="FC33" s="208"/>
      <c r="FD33" s="208"/>
      <c r="FE33" s="208"/>
      <c r="FF33" s="208"/>
      <c r="FG33" s="208"/>
      <c r="FH33" s="208"/>
      <c r="FI33" s="208"/>
      <c r="FJ33" s="208"/>
      <c r="FK33" s="208"/>
      <c r="FL33" s="208"/>
      <c r="FM33" s="208"/>
      <c r="FN33" s="208"/>
      <c r="FO33" s="208"/>
      <c r="FP33" s="208"/>
      <c r="FQ33" s="208"/>
      <c r="FR33" s="208"/>
      <c r="FS33" s="208"/>
      <c r="FT33" s="208"/>
      <c r="FU33" s="208"/>
      <c r="FV33" s="208"/>
      <c r="FW33" s="208"/>
      <c r="FX33" s="208"/>
      <c r="FY33" s="208"/>
      <c r="FZ33" s="208"/>
      <c r="GA33" s="208"/>
      <c r="GB33" s="208"/>
      <c r="GC33" s="208"/>
      <c r="GD33" s="208"/>
      <c r="GE33" s="208"/>
      <c r="GF33" s="208"/>
      <c r="GG33" s="208"/>
      <c r="GH33" s="208"/>
      <c r="GI33" s="208"/>
      <c r="GJ33" s="208"/>
      <c r="GK33" s="208"/>
      <c r="GL33" s="208"/>
      <c r="GM33" s="208"/>
      <c r="GN33" s="208"/>
      <c r="GO33" s="208"/>
      <c r="GP33" s="208"/>
      <c r="GQ33" s="208"/>
      <c r="GR33" s="208"/>
      <c r="GS33" s="208"/>
      <c r="GT33" s="208"/>
      <c r="GU33" s="208"/>
      <c r="GV33" s="208"/>
      <c r="GW33" s="208"/>
      <c r="GX33" s="208"/>
      <c r="GY33" s="208"/>
      <c r="GZ33" s="208"/>
      <c r="HA33" s="208"/>
      <c r="HB33" s="208"/>
      <c r="HC33" s="208"/>
      <c r="HD33" s="208"/>
      <c r="HE33" s="208"/>
      <c r="HF33" s="208"/>
      <c r="HG33" s="208"/>
      <c r="HH33" s="208"/>
      <c r="HI33" s="208"/>
      <c r="HJ33" s="208"/>
      <c r="HK33" s="208"/>
      <c r="HL33" s="208"/>
      <c r="HM33" s="208"/>
      <c r="HN33" s="208"/>
      <c r="HO33" s="208"/>
      <c r="HP33" s="208"/>
      <c r="HQ33" s="208"/>
      <c r="HR33" s="208"/>
      <c r="HS33" s="208"/>
      <c r="HT33" s="208"/>
      <c r="HU33" s="208"/>
      <c r="HV33" s="208"/>
      <c r="HW33" s="208"/>
      <c r="HX33" s="208"/>
      <c r="HY33" s="208"/>
      <c r="HZ33" s="208"/>
      <c r="IA33" s="208"/>
      <c r="IB33" s="208"/>
      <c r="IC33" s="208"/>
      <c r="ID33" s="208"/>
      <c r="IE33" s="208"/>
      <c r="IF33" s="208"/>
      <c r="IG33" s="208"/>
      <c r="IH33" s="208"/>
      <c r="II33" s="208"/>
      <c r="IJ33" s="208"/>
      <c r="IK33" s="208"/>
      <c r="IL33" s="208"/>
      <c r="IM33" s="208"/>
      <c r="IN33" s="208"/>
      <c r="IO33" s="208"/>
      <c r="IP33" s="208"/>
      <c r="IQ33" s="208"/>
      <c r="IR33" s="208"/>
      <c r="IS33" s="208"/>
      <c r="IT33" s="208"/>
      <c r="IU33" s="208"/>
      <c r="IV33" s="208"/>
    </row>
    <row r="34" spans="1:16" ht="28.5">
      <c r="A34" s="1350">
        <v>28</v>
      </c>
      <c r="B34" s="241"/>
      <c r="C34" s="206">
        <v>27</v>
      </c>
      <c r="D34" s="188" t="s">
        <v>553</v>
      </c>
      <c r="E34" s="211" t="s">
        <v>27</v>
      </c>
      <c r="F34" s="760">
        <f t="shared" si="0"/>
        <v>0</v>
      </c>
      <c r="G34" s="964"/>
      <c r="H34" s="945"/>
      <c r="I34" s="990">
        <v>6000</v>
      </c>
      <c r="J34" s="962">
        <v>6000</v>
      </c>
      <c r="K34" s="963">
        <v>-6000</v>
      </c>
      <c r="L34" s="947">
        <f t="shared" si="1"/>
        <v>0</v>
      </c>
      <c r="M34" s="605"/>
      <c r="P34" s="200"/>
    </row>
    <row r="35" spans="1:16" ht="28.5">
      <c r="A35" s="1350">
        <v>29</v>
      </c>
      <c r="B35" s="241"/>
      <c r="C35" s="206">
        <v>28</v>
      </c>
      <c r="D35" s="188" t="s">
        <v>1347</v>
      </c>
      <c r="E35" s="211" t="s">
        <v>27</v>
      </c>
      <c r="F35" s="760">
        <f t="shared" si="0"/>
        <v>52020</v>
      </c>
      <c r="G35" s="964"/>
      <c r="H35" s="945"/>
      <c r="I35" s="990"/>
      <c r="J35" s="962"/>
      <c r="K35" s="963">
        <v>8136</v>
      </c>
      <c r="L35" s="947">
        <f t="shared" si="1"/>
        <v>8136</v>
      </c>
      <c r="M35" s="605">
        <v>43884</v>
      </c>
      <c r="P35" s="200"/>
    </row>
    <row r="36" spans="1:16" ht="15.75" customHeight="1">
      <c r="A36" s="1350">
        <v>30</v>
      </c>
      <c r="B36" s="241"/>
      <c r="C36" s="206">
        <v>29</v>
      </c>
      <c r="D36" s="243" t="s">
        <v>552</v>
      </c>
      <c r="E36" s="211" t="s">
        <v>27</v>
      </c>
      <c r="F36" s="760">
        <f t="shared" si="0"/>
        <v>0</v>
      </c>
      <c r="G36" s="964"/>
      <c r="H36" s="945"/>
      <c r="I36" s="990">
        <v>8000</v>
      </c>
      <c r="J36" s="962">
        <v>8000</v>
      </c>
      <c r="K36" s="963">
        <v>-8000</v>
      </c>
      <c r="L36" s="947">
        <f t="shared" si="1"/>
        <v>0</v>
      </c>
      <c r="M36" s="605"/>
      <c r="P36" s="200"/>
    </row>
    <row r="37" spans="1:16" ht="15.75" customHeight="1">
      <c r="A37" s="1350">
        <v>31</v>
      </c>
      <c r="B37" s="241"/>
      <c r="C37" s="206">
        <v>30</v>
      </c>
      <c r="D37" s="243" t="s">
        <v>1351</v>
      </c>
      <c r="E37" s="211" t="s">
        <v>27</v>
      </c>
      <c r="F37" s="760">
        <f>SUM(G37:H37,L37,M37)</f>
        <v>123564</v>
      </c>
      <c r="G37" s="964"/>
      <c r="H37" s="945"/>
      <c r="I37" s="990"/>
      <c r="J37" s="962"/>
      <c r="K37" s="963">
        <v>11209</v>
      </c>
      <c r="L37" s="947">
        <f t="shared" si="1"/>
        <v>11209</v>
      </c>
      <c r="M37" s="605">
        <v>112355</v>
      </c>
      <c r="P37" s="200"/>
    </row>
    <row r="38" spans="1:16" ht="15.75" customHeight="1">
      <c r="A38" s="1350">
        <v>32</v>
      </c>
      <c r="B38" s="241"/>
      <c r="C38" s="206">
        <v>31</v>
      </c>
      <c r="D38" s="243" t="s">
        <v>1078</v>
      </c>
      <c r="E38" s="211" t="s">
        <v>27</v>
      </c>
      <c r="F38" s="760">
        <f t="shared" si="0"/>
        <v>3824</v>
      </c>
      <c r="G38" s="964"/>
      <c r="H38" s="945"/>
      <c r="I38" s="990"/>
      <c r="J38" s="962">
        <v>3824</v>
      </c>
      <c r="K38" s="963"/>
      <c r="L38" s="947">
        <f t="shared" si="1"/>
        <v>3824</v>
      </c>
      <c r="M38" s="605"/>
      <c r="P38" s="200"/>
    </row>
    <row r="39" spans="1:256" ht="15.75" customHeight="1">
      <c r="A39" s="1350">
        <v>33</v>
      </c>
      <c r="B39" s="241"/>
      <c r="C39" s="206">
        <v>32</v>
      </c>
      <c r="D39" s="242" t="s">
        <v>554</v>
      </c>
      <c r="E39" s="211" t="s">
        <v>27</v>
      </c>
      <c r="F39" s="760">
        <f t="shared" si="0"/>
        <v>4000</v>
      </c>
      <c r="G39" s="964"/>
      <c r="H39" s="945"/>
      <c r="I39" s="990">
        <v>4000</v>
      </c>
      <c r="J39" s="962">
        <v>4000</v>
      </c>
      <c r="K39" s="963"/>
      <c r="L39" s="947">
        <f t="shared" si="1"/>
        <v>4000</v>
      </c>
      <c r="M39" s="605"/>
      <c r="N39" s="269"/>
      <c r="O39" s="208"/>
      <c r="P39" s="200"/>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08"/>
      <c r="CJ39" s="208"/>
      <c r="CK39" s="208"/>
      <c r="CL39" s="208"/>
      <c r="CM39" s="208"/>
      <c r="CN39" s="208"/>
      <c r="CO39" s="208"/>
      <c r="CP39" s="208"/>
      <c r="CQ39" s="208"/>
      <c r="CR39" s="208"/>
      <c r="CS39" s="208"/>
      <c r="CT39" s="208"/>
      <c r="CU39" s="208"/>
      <c r="CV39" s="208"/>
      <c r="CW39" s="208"/>
      <c r="CX39" s="208"/>
      <c r="CY39" s="208"/>
      <c r="CZ39" s="208"/>
      <c r="DA39" s="208"/>
      <c r="DB39" s="208"/>
      <c r="DC39" s="208"/>
      <c r="DD39" s="208"/>
      <c r="DE39" s="208"/>
      <c r="DF39" s="208"/>
      <c r="DG39" s="208"/>
      <c r="DH39" s="208"/>
      <c r="DI39" s="208"/>
      <c r="DJ39" s="208"/>
      <c r="DK39" s="208"/>
      <c r="DL39" s="208"/>
      <c r="DM39" s="208"/>
      <c r="DN39" s="208"/>
      <c r="DO39" s="208"/>
      <c r="DP39" s="208"/>
      <c r="DQ39" s="208"/>
      <c r="DR39" s="208"/>
      <c r="DS39" s="208"/>
      <c r="DT39" s="208"/>
      <c r="DU39" s="208"/>
      <c r="DV39" s="208"/>
      <c r="DW39" s="208"/>
      <c r="DX39" s="208"/>
      <c r="DY39" s="208"/>
      <c r="DZ39" s="208"/>
      <c r="EA39" s="208"/>
      <c r="EB39" s="208"/>
      <c r="EC39" s="208"/>
      <c r="ED39" s="208"/>
      <c r="EE39" s="208"/>
      <c r="EF39" s="208"/>
      <c r="EG39" s="208"/>
      <c r="EH39" s="208"/>
      <c r="EI39" s="208"/>
      <c r="EJ39" s="208"/>
      <c r="EK39" s="208"/>
      <c r="EL39" s="208"/>
      <c r="EM39" s="208"/>
      <c r="EN39" s="208"/>
      <c r="EO39" s="208"/>
      <c r="EP39" s="208"/>
      <c r="EQ39" s="208"/>
      <c r="ER39" s="208"/>
      <c r="ES39" s="208"/>
      <c r="ET39" s="208"/>
      <c r="EU39" s="208"/>
      <c r="EV39" s="208"/>
      <c r="EW39" s="208"/>
      <c r="EX39" s="208"/>
      <c r="EY39" s="208"/>
      <c r="EZ39" s="208"/>
      <c r="FA39" s="208"/>
      <c r="FB39" s="208"/>
      <c r="FC39" s="208"/>
      <c r="FD39" s="208"/>
      <c r="FE39" s="208"/>
      <c r="FF39" s="208"/>
      <c r="FG39" s="208"/>
      <c r="FH39" s="208"/>
      <c r="FI39" s="208"/>
      <c r="FJ39" s="208"/>
      <c r="FK39" s="208"/>
      <c r="FL39" s="208"/>
      <c r="FM39" s="208"/>
      <c r="FN39" s="208"/>
      <c r="FO39" s="208"/>
      <c r="FP39" s="208"/>
      <c r="FQ39" s="208"/>
      <c r="FR39" s="208"/>
      <c r="FS39" s="208"/>
      <c r="FT39" s="208"/>
      <c r="FU39" s="208"/>
      <c r="FV39" s="208"/>
      <c r="FW39" s="208"/>
      <c r="FX39" s="208"/>
      <c r="FY39" s="208"/>
      <c r="FZ39" s="208"/>
      <c r="GA39" s="208"/>
      <c r="GB39" s="208"/>
      <c r="GC39" s="208"/>
      <c r="GD39" s="208"/>
      <c r="GE39" s="208"/>
      <c r="GF39" s="208"/>
      <c r="GG39" s="208"/>
      <c r="GH39" s="208"/>
      <c r="GI39" s="208"/>
      <c r="GJ39" s="208"/>
      <c r="GK39" s="208"/>
      <c r="GL39" s="208"/>
      <c r="GM39" s="208"/>
      <c r="GN39" s="208"/>
      <c r="GO39" s="208"/>
      <c r="GP39" s="208"/>
      <c r="GQ39" s="208"/>
      <c r="GR39" s="208"/>
      <c r="GS39" s="208"/>
      <c r="GT39" s="208"/>
      <c r="GU39" s="208"/>
      <c r="GV39" s="208"/>
      <c r="GW39" s="208"/>
      <c r="GX39" s="208"/>
      <c r="GY39" s="208"/>
      <c r="GZ39" s="208"/>
      <c r="HA39" s="208"/>
      <c r="HB39" s="208"/>
      <c r="HC39" s="208"/>
      <c r="HD39" s="208"/>
      <c r="HE39" s="208"/>
      <c r="HF39" s="208"/>
      <c r="HG39" s="208"/>
      <c r="HH39" s="208"/>
      <c r="HI39" s="208"/>
      <c r="HJ39" s="208"/>
      <c r="HK39" s="208"/>
      <c r="HL39" s="208"/>
      <c r="HM39" s="208"/>
      <c r="HN39" s="208"/>
      <c r="HO39" s="208"/>
      <c r="HP39" s="208"/>
      <c r="HQ39" s="208"/>
      <c r="HR39" s="208"/>
      <c r="HS39" s="208"/>
      <c r="HT39" s="208"/>
      <c r="HU39" s="208"/>
      <c r="HV39" s="208"/>
      <c r="HW39" s="208"/>
      <c r="HX39" s="208"/>
      <c r="HY39" s="208"/>
      <c r="HZ39" s="208"/>
      <c r="IA39" s="208"/>
      <c r="IB39" s="208"/>
      <c r="IC39" s="208"/>
      <c r="ID39" s="208"/>
      <c r="IE39" s="208"/>
      <c r="IF39" s="208"/>
      <c r="IG39" s="208"/>
      <c r="IH39" s="208"/>
      <c r="II39" s="208"/>
      <c r="IJ39" s="208"/>
      <c r="IK39" s="208"/>
      <c r="IL39" s="208"/>
      <c r="IM39" s="208"/>
      <c r="IN39" s="208"/>
      <c r="IO39" s="208"/>
      <c r="IP39" s="208"/>
      <c r="IQ39" s="208"/>
      <c r="IR39" s="208"/>
      <c r="IS39" s="208"/>
      <c r="IT39" s="208"/>
      <c r="IU39" s="208"/>
      <c r="IV39" s="208"/>
    </row>
    <row r="40" spans="1:256" ht="15.75" customHeight="1">
      <c r="A40" s="1350">
        <v>34</v>
      </c>
      <c r="B40" s="241"/>
      <c r="C40" s="206">
        <v>33</v>
      </c>
      <c r="D40" s="242" t="s">
        <v>555</v>
      </c>
      <c r="E40" s="211" t="s">
        <v>27</v>
      </c>
      <c r="F40" s="760">
        <f t="shared" si="0"/>
        <v>4000</v>
      </c>
      <c r="G40" s="964"/>
      <c r="H40" s="945"/>
      <c r="I40" s="990">
        <v>4000</v>
      </c>
      <c r="J40" s="962">
        <v>4000</v>
      </c>
      <c r="K40" s="963"/>
      <c r="L40" s="947">
        <f t="shared" si="1"/>
        <v>4000</v>
      </c>
      <c r="M40" s="605"/>
      <c r="N40" s="269"/>
      <c r="O40" s="208"/>
      <c r="P40" s="200"/>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208"/>
      <c r="DB40" s="208"/>
      <c r="DC40" s="208"/>
      <c r="DD40" s="208"/>
      <c r="DE40" s="208"/>
      <c r="DF40" s="208"/>
      <c r="DG40" s="208"/>
      <c r="DH40" s="208"/>
      <c r="DI40" s="208"/>
      <c r="DJ40" s="208"/>
      <c r="DK40" s="208"/>
      <c r="DL40" s="208"/>
      <c r="DM40" s="208"/>
      <c r="DN40" s="208"/>
      <c r="DO40" s="208"/>
      <c r="DP40" s="208"/>
      <c r="DQ40" s="208"/>
      <c r="DR40" s="208"/>
      <c r="DS40" s="208"/>
      <c r="DT40" s="208"/>
      <c r="DU40" s="208"/>
      <c r="DV40" s="208"/>
      <c r="DW40" s="208"/>
      <c r="DX40" s="208"/>
      <c r="DY40" s="208"/>
      <c r="DZ40" s="208"/>
      <c r="EA40" s="208"/>
      <c r="EB40" s="208"/>
      <c r="EC40" s="208"/>
      <c r="ED40" s="208"/>
      <c r="EE40" s="208"/>
      <c r="EF40" s="208"/>
      <c r="EG40" s="208"/>
      <c r="EH40" s="208"/>
      <c r="EI40" s="208"/>
      <c r="EJ40" s="208"/>
      <c r="EK40" s="208"/>
      <c r="EL40" s="208"/>
      <c r="EM40" s="208"/>
      <c r="EN40" s="208"/>
      <c r="EO40" s="208"/>
      <c r="EP40" s="208"/>
      <c r="EQ40" s="208"/>
      <c r="ER40" s="208"/>
      <c r="ES40" s="208"/>
      <c r="ET40" s="208"/>
      <c r="EU40" s="208"/>
      <c r="EV40" s="208"/>
      <c r="EW40" s="208"/>
      <c r="EX40" s="208"/>
      <c r="EY40" s="208"/>
      <c r="EZ40" s="208"/>
      <c r="FA40" s="208"/>
      <c r="FB40" s="208"/>
      <c r="FC40" s="208"/>
      <c r="FD40" s="208"/>
      <c r="FE40" s="208"/>
      <c r="FF40" s="208"/>
      <c r="FG40" s="208"/>
      <c r="FH40" s="208"/>
      <c r="FI40" s="208"/>
      <c r="FJ40" s="208"/>
      <c r="FK40" s="208"/>
      <c r="FL40" s="208"/>
      <c r="FM40" s="208"/>
      <c r="FN40" s="208"/>
      <c r="FO40" s="208"/>
      <c r="FP40" s="208"/>
      <c r="FQ40" s="208"/>
      <c r="FR40" s="208"/>
      <c r="FS40" s="208"/>
      <c r="FT40" s="208"/>
      <c r="FU40" s="208"/>
      <c r="FV40" s="208"/>
      <c r="FW40" s="208"/>
      <c r="FX40" s="208"/>
      <c r="FY40" s="208"/>
      <c r="FZ40" s="208"/>
      <c r="GA40" s="208"/>
      <c r="GB40" s="208"/>
      <c r="GC40" s="208"/>
      <c r="GD40" s="208"/>
      <c r="GE40" s="208"/>
      <c r="GF40" s="208"/>
      <c r="GG40" s="208"/>
      <c r="GH40" s="208"/>
      <c r="GI40" s="208"/>
      <c r="GJ40" s="208"/>
      <c r="GK40" s="208"/>
      <c r="GL40" s="208"/>
      <c r="GM40" s="208"/>
      <c r="GN40" s="208"/>
      <c r="GO40" s="208"/>
      <c r="GP40" s="208"/>
      <c r="GQ40" s="208"/>
      <c r="GR40" s="208"/>
      <c r="GS40" s="208"/>
      <c r="GT40" s="208"/>
      <c r="GU40" s="208"/>
      <c r="GV40" s="208"/>
      <c r="GW40" s="208"/>
      <c r="GX40" s="208"/>
      <c r="GY40" s="208"/>
      <c r="GZ40" s="208"/>
      <c r="HA40" s="208"/>
      <c r="HB40" s="208"/>
      <c r="HC40" s="208"/>
      <c r="HD40" s="208"/>
      <c r="HE40" s="208"/>
      <c r="HF40" s="208"/>
      <c r="HG40" s="208"/>
      <c r="HH40" s="208"/>
      <c r="HI40" s="208"/>
      <c r="HJ40" s="208"/>
      <c r="HK40" s="208"/>
      <c r="HL40" s="208"/>
      <c r="HM40" s="208"/>
      <c r="HN40" s="208"/>
      <c r="HO40" s="208"/>
      <c r="HP40" s="208"/>
      <c r="HQ40" s="208"/>
      <c r="HR40" s="208"/>
      <c r="HS40" s="208"/>
      <c r="HT40" s="208"/>
      <c r="HU40" s="208"/>
      <c r="HV40" s="208"/>
      <c r="HW40" s="208"/>
      <c r="HX40" s="208"/>
      <c r="HY40" s="208"/>
      <c r="HZ40" s="208"/>
      <c r="IA40" s="208"/>
      <c r="IB40" s="208"/>
      <c r="IC40" s="208"/>
      <c r="ID40" s="208"/>
      <c r="IE40" s="208"/>
      <c r="IF40" s="208"/>
      <c r="IG40" s="208"/>
      <c r="IH40" s="208"/>
      <c r="II40" s="208"/>
      <c r="IJ40" s="208"/>
      <c r="IK40" s="208"/>
      <c r="IL40" s="208"/>
      <c r="IM40" s="208"/>
      <c r="IN40" s="208"/>
      <c r="IO40" s="208"/>
      <c r="IP40" s="208"/>
      <c r="IQ40" s="208"/>
      <c r="IR40" s="208"/>
      <c r="IS40" s="208"/>
      <c r="IT40" s="208"/>
      <c r="IU40" s="208"/>
      <c r="IV40" s="208"/>
    </row>
    <row r="41" spans="1:256" ht="28.5">
      <c r="A41" s="1350">
        <v>35</v>
      </c>
      <c r="B41" s="241"/>
      <c r="C41" s="206">
        <v>34</v>
      </c>
      <c r="D41" s="183" t="s">
        <v>1131</v>
      </c>
      <c r="E41" s="211" t="s">
        <v>27</v>
      </c>
      <c r="F41" s="760">
        <f t="shared" si="0"/>
        <v>0</v>
      </c>
      <c r="G41" s="964"/>
      <c r="H41" s="945"/>
      <c r="I41" s="990">
        <v>11000</v>
      </c>
      <c r="J41" s="962">
        <v>0</v>
      </c>
      <c r="K41" s="963"/>
      <c r="L41" s="947">
        <f t="shared" si="1"/>
        <v>0</v>
      </c>
      <c r="M41" s="605"/>
      <c r="N41" s="269"/>
      <c r="O41" s="208"/>
      <c r="P41" s="200"/>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c r="IR41" s="208"/>
      <c r="IS41" s="208"/>
      <c r="IT41" s="208"/>
      <c r="IU41" s="208"/>
      <c r="IV41" s="208"/>
    </row>
    <row r="42" spans="1:16" ht="28.5">
      <c r="A42" s="1350">
        <v>36</v>
      </c>
      <c r="B42" s="241"/>
      <c r="C42" s="206">
        <v>35</v>
      </c>
      <c r="D42" s="183" t="s">
        <v>1127</v>
      </c>
      <c r="E42" s="182" t="s">
        <v>27</v>
      </c>
      <c r="F42" s="760">
        <f t="shared" si="0"/>
        <v>8890</v>
      </c>
      <c r="G42" s="760"/>
      <c r="H42" s="945"/>
      <c r="I42" s="990"/>
      <c r="J42" s="962">
        <v>8890</v>
      </c>
      <c r="K42" s="963"/>
      <c r="L42" s="947">
        <f t="shared" si="1"/>
        <v>8890</v>
      </c>
      <c r="M42" s="605"/>
      <c r="P42" s="200"/>
    </row>
    <row r="43" spans="1:16" ht="28.5">
      <c r="A43" s="1350">
        <v>37</v>
      </c>
      <c r="B43" s="241"/>
      <c r="C43" s="206">
        <v>36</v>
      </c>
      <c r="D43" s="183" t="s">
        <v>1117</v>
      </c>
      <c r="E43" s="182" t="s">
        <v>27</v>
      </c>
      <c r="F43" s="760">
        <f t="shared" si="0"/>
        <v>3100</v>
      </c>
      <c r="G43" s="760"/>
      <c r="H43" s="945"/>
      <c r="I43" s="990"/>
      <c r="J43" s="962">
        <v>3100</v>
      </c>
      <c r="K43" s="963"/>
      <c r="L43" s="947">
        <f t="shared" si="1"/>
        <v>3100</v>
      </c>
      <c r="M43" s="605"/>
      <c r="P43" s="200"/>
    </row>
    <row r="44" spans="1:16" ht="15.75" customHeight="1">
      <c r="A44" s="1350">
        <v>38</v>
      </c>
      <c r="B44" s="241"/>
      <c r="C44" s="206">
        <v>37</v>
      </c>
      <c r="D44" s="183" t="s">
        <v>1118</v>
      </c>
      <c r="E44" s="182" t="s">
        <v>27</v>
      </c>
      <c r="F44" s="760">
        <f t="shared" si="0"/>
        <v>9514</v>
      </c>
      <c r="G44" s="760"/>
      <c r="H44" s="945"/>
      <c r="I44" s="990"/>
      <c r="J44" s="962">
        <v>11000</v>
      </c>
      <c r="K44" s="963">
        <v>-1486</v>
      </c>
      <c r="L44" s="947">
        <f t="shared" si="1"/>
        <v>9514</v>
      </c>
      <c r="M44" s="605"/>
      <c r="P44" s="200"/>
    </row>
    <row r="45" spans="1:16" ht="15.75" customHeight="1">
      <c r="A45" s="1350">
        <v>39</v>
      </c>
      <c r="B45" s="241"/>
      <c r="C45" s="206">
        <v>38</v>
      </c>
      <c r="D45" s="183" t="s">
        <v>569</v>
      </c>
      <c r="E45" s="248" t="s">
        <v>27</v>
      </c>
      <c r="F45" s="760">
        <f t="shared" si="0"/>
        <v>338487</v>
      </c>
      <c r="G45" s="760"/>
      <c r="H45" s="945"/>
      <c r="I45" s="990">
        <v>16000</v>
      </c>
      <c r="J45" s="962">
        <v>8487</v>
      </c>
      <c r="K45" s="963"/>
      <c r="L45" s="947">
        <f t="shared" si="1"/>
        <v>8487</v>
      </c>
      <c r="M45" s="605">
        <v>330000</v>
      </c>
      <c r="P45" s="200"/>
    </row>
    <row r="46" spans="1:16" ht="28.5">
      <c r="A46" s="1350">
        <v>40</v>
      </c>
      <c r="B46" s="241"/>
      <c r="C46" s="206">
        <v>39</v>
      </c>
      <c r="D46" s="183" t="s">
        <v>525</v>
      </c>
      <c r="E46" s="248" t="s">
        <v>27</v>
      </c>
      <c r="F46" s="760">
        <f t="shared" si="0"/>
        <v>0</v>
      </c>
      <c r="G46" s="760"/>
      <c r="H46" s="945"/>
      <c r="I46" s="990">
        <v>7000</v>
      </c>
      <c r="J46" s="962">
        <v>0</v>
      </c>
      <c r="K46" s="963"/>
      <c r="L46" s="947">
        <f t="shared" si="1"/>
        <v>0</v>
      </c>
      <c r="M46" s="605">
        <v>0</v>
      </c>
      <c r="P46" s="200"/>
    </row>
    <row r="47" spans="1:16" ht="45" customHeight="1">
      <c r="A47" s="1350">
        <v>41</v>
      </c>
      <c r="B47" s="241"/>
      <c r="C47" s="206">
        <v>40</v>
      </c>
      <c r="D47" s="183" t="s">
        <v>526</v>
      </c>
      <c r="E47" s="182" t="s">
        <v>27</v>
      </c>
      <c r="F47" s="760">
        <f t="shared" si="0"/>
        <v>15240</v>
      </c>
      <c r="G47" s="760"/>
      <c r="H47" s="945"/>
      <c r="I47" s="990">
        <v>15240</v>
      </c>
      <c r="J47" s="962">
        <v>9906</v>
      </c>
      <c r="K47" s="963">
        <v>5334</v>
      </c>
      <c r="L47" s="947">
        <f t="shared" si="1"/>
        <v>15240</v>
      </c>
      <c r="M47" s="605"/>
      <c r="P47" s="200"/>
    </row>
    <row r="48" spans="1:16" ht="29.25" customHeight="1">
      <c r="A48" s="1350">
        <v>42</v>
      </c>
      <c r="B48" s="241"/>
      <c r="C48" s="206">
        <v>41</v>
      </c>
      <c r="D48" s="183" t="s">
        <v>1188</v>
      </c>
      <c r="E48" s="182" t="s">
        <v>27</v>
      </c>
      <c r="F48" s="760">
        <f t="shared" si="0"/>
        <v>5334</v>
      </c>
      <c r="G48" s="760"/>
      <c r="H48" s="945"/>
      <c r="I48" s="992"/>
      <c r="J48" s="963">
        <v>5334</v>
      </c>
      <c r="K48" s="963"/>
      <c r="L48" s="947">
        <f t="shared" si="1"/>
        <v>5334</v>
      </c>
      <c r="M48" s="605"/>
      <c r="P48" s="200"/>
    </row>
    <row r="49" spans="1:16" ht="15.75" customHeight="1">
      <c r="A49" s="1350">
        <v>43</v>
      </c>
      <c r="B49" s="241"/>
      <c r="C49" s="206">
        <v>42</v>
      </c>
      <c r="D49" s="183" t="s">
        <v>776</v>
      </c>
      <c r="E49" s="182" t="s">
        <v>27</v>
      </c>
      <c r="F49" s="760">
        <f t="shared" si="0"/>
        <v>3400</v>
      </c>
      <c r="G49" s="964"/>
      <c r="H49" s="945"/>
      <c r="I49" s="992"/>
      <c r="J49" s="760">
        <v>3400</v>
      </c>
      <c r="K49" s="946"/>
      <c r="L49" s="947">
        <f t="shared" si="1"/>
        <v>3400</v>
      </c>
      <c r="M49" s="605"/>
      <c r="P49" s="200"/>
    </row>
    <row r="50" spans="1:16" ht="15.75" customHeight="1">
      <c r="A50" s="1350">
        <v>44</v>
      </c>
      <c r="B50" s="241"/>
      <c r="C50" s="206">
        <v>43</v>
      </c>
      <c r="D50" s="183" t="s">
        <v>1054</v>
      </c>
      <c r="E50" s="182" t="s">
        <v>27</v>
      </c>
      <c r="F50" s="760">
        <f t="shared" si="0"/>
        <v>0</v>
      </c>
      <c r="G50" s="964"/>
      <c r="H50" s="945"/>
      <c r="I50" s="992"/>
      <c r="J50" s="760">
        <v>300</v>
      </c>
      <c r="K50" s="946">
        <v>-300</v>
      </c>
      <c r="L50" s="947">
        <f t="shared" si="1"/>
        <v>0</v>
      </c>
      <c r="M50" s="605"/>
      <c r="P50" s="200"/>
    </row>
    <row r="51" spans="1:16" ht="15.75" customHeight="1">
      <c r="A51" s="1350">
        <v>45</v>
      </c>
      <c r="B51" s="241"/>
      <c r="C51" s="206">
        <v>44</v>
      </c>
      <c r="D51" s="183" t="s">
        <v>1212</v>
      </c>
      <c r="E51" s="182" t="s">
        <v>27</v>
      </c>
      <c r="F51" s="760">
        <f t="shared" si="0"/>
        <v>300</v>
      </c>
      <c r="G51" s="964"/>
      <c r="H51" s="945"/>
      <c r="I51" s="992"/>
      <c r="J51" s="760"/>
      <c r="K51" s="946">
        <v>300</v>
      </c>
      <c r="L51" s="947">
        <f t="shared" si="1"/>
        <v>300</v>
      </c>
      <c r="M51" s="605"/>
      <c r="P51" s="200"/>
    </row>
    <row r="52" spans="1:16" ht="15.75" customHeight="1">
      <c r="A52" s="1350">
        <v>46</v>
      </c>
      <c r="B52" s="241"/>
      <c r="C52" s="206">
        <v>45</v>
      </c>
      <c r="D52" s="183" t="s">
        <v>1124</v>
      </c>
      <c r="E52" s="182" t="s">
        <v>27</v>
      </c>
      <c r="F52" s="760">
        <f t="shared" si="0"/>
        <v>60</v>
      </c>
      <c r="G52" s="964"/>
      <c r="H52" s="945"/>
      <c r="I52" s="992"/>
      <c r="J52" s="760">
        <v>60</v>
      </c>
      <c r="K52" s="946"/>
      <c r="L52" s="947">
        <f t="shared" si="1"/>
        <v>60</v>
      </c>
      <c r="M52" s="605"/>
      <c r="P52" s="200"/>
    </row>
    <row r="53" spans="1:16" ht="15.75" customHeight="1">
      <c r="A53" s="1350">
        <v>47</v>
      </c>
      <c r="B53" s="241"/>
      <c r="C53" s="206">
        <v>46</v>
      </c>
      <c r="D53" s="183" t="s">
        <v>703</v>
      </c>
      <c r="E53" s="182" t="s">
        <v>27</v>
      </c>
      <c r="F53" s="760">
        <f t="shared" si="0"/>
        <v>40</v>
      </c>
      <c r="G53" s="964"/>
      <c r="H53" s="945"/>
      <c r="I53" s="992"/>
      <c r="J53" s="760">
        <v>40</v>
      </c>
      <c r="K53" s="946"/>
      <c r="L53" s="947">
        <f t="shared" si="1"/>
        <v>40</v>
      </c>
      <c r="M53" s="605"/>
      <c r="P53" s="200"/>
    </row>
    <row r="54" spans="1:16" ht="15.75" customHeight="1">
      <c r="A54" s="1350">
        <v>48</v>
      </c>
      <c r="B54" s="241"/>
      <c r="C54" s="206">
        <v>47</v>
      </c>
      <c r="D54" s="183" t="s">
        <v>704</v>
      </c>
      <c r="E54" s="182" t="s">
        <v>27</v>
      </c>
      <c r="F54" s="760">
        <f>SUM(G54:H54,L54,M54)</f>
        <v>400</v>
      </c>
      <c r="G54" s="964"/>
      <c r="H54" s="945"/>
      <c r="I54" s="992"/>
      <c r="J54" s="760">
        <v>400</v>
      </c>
      <c r="K54" s="946"/>
      <c r="L54" s="947">
        <f>SUM(J54:K54)</f>
        <v>400</v>
      </c>
      <c r="M54" s="605"/>
      <c r="P54" s="200"/>
    </row>
    <row r="55" spans="1:16" ht="15.75" customHeight="1">
      <c r="A55" s="1350">
        <v>49</v>
      </c>
      <c r="B55" s="241"/>
      <c r="C55" s="206">
        <v>48</v>
      </c>
      <c r="D55" s="183" t="s">
        <v>1216</v>
      </c>
      <c r="E55" s="182" t="s">
        <v>27</v>
      </c>
      <c r="F55" s="760">
        <f>SUM(G55:H55,L55,M55)</f>
        <v>839</v>
      </c>
      <c r="G55" s="964"/>
      <c r="H55" s="945"/>
      <c r="I55" s="992"/>
      <c r="J55" s="760"/>
      <c r="K55" s="946">
        <v>839</v>
      </c>
      <c r="L55" s="947">
        <f>SUM(J55:K55)</f>
        <v>839</v>
      </c>
      <c r="M55" s="605"/>
      <c r="P55" s="200"/>
    </row>
    <row r="56" spans="1:16" ht="15.75" customHeight="1">
      <c r="A56" s="1350">
        <v>50</v>
      </c>
      <c r="B56" s="241"/>
      <c r="C56" s="206">
        <v>49</v>
      </c>
      <c r="D56" s="183" t="s">
        <v>705</v>
      </c>
      <c r="E56" s="182" t="s">
        <v>27</v>
      </c>
      <c r="F56" s="760">
        <f t="shared" si="0"/>
        <v>387</v>
      </c>
      <c r="G56" s="964"/>
      <c r="H56" s="945"/>
      <c r="I56" s="992"/>
      <c r="J56" s="760">
        <v>387</v>
      </c>
      <c r="K56" s="946"/>
      <c r="L56" s="947">
        <f t="shared" si="1"/>
        <v>387</v>
      </c>
      <c r="M56" s="605"/>
      <c r="P56" s="200"/>
    </row>
    <row r="57" spans="1:16" ht="15.75" customHeight="1">
      <c r="A57" s="1350">
        <v>51</v>
      </c>
      <c r="B57" s="241"/>
      <c r="C57" s="206">
        <v>50</v>
      </c>
      <c r="D57" s="183" t="s">
        <v>1122</v>
      </c>
      <c r="E57" s="182" t="s">
        <v>27</v>
      </c>
      <c r="F57" s="760">
        <f>SUM(G57:H57,L57,M57)</f>
        <v>130</v>
      </c>
      <c r="G57" s="964"/>
      <c r="H57" s="945"/>
      <c r="I57" s="992"/>
      <c r="J57" s="760">
        <v>130</v>
      </c>
      <c r="K57" s="946"/>
      <c r="L57" s="947">
        <f>SUM(J57:K57)</f>
        <v>130</v>
      </c>
      <c r="M57" s="605"/>
      <c r="P57" s="200"/>
    </row>
    <row r="58" spans="1:16" ht="28.5">
      <c r="A58" s="1350">
        <v>52</v>
      </c>
      <c r="B58" s="241"/>
      <c r="C58" s="206">
        <v>51</v>
      </c>
      <c r="D58" s="183" t="s">
        <v>706</v>
      </c>
      <c r="E58" s="182" t="s">
        <v>27</v>
      </c>
      <c r="F58" s="760">
        <f t="shared" si="0"/>
        <v>642</v>
      </c>
      <c r="G58" s="964"/>
      <c r="H58" s="945"/>
      <c r="I58" s="992"/>
      <c r="J58" s="760">
        <v>642</v>
      </c>
      <c r="K58" s="946"/>
      <c r="L58" s="947">
        <f t="shared" si="1"/>
        <v>642</v>
      </c>
      <c r="M58" s="605"/>
      <c r="P58" s="200"/>
    </row>
    <row r="59" spans="1:16" ht="28.5">
      <c r="A59" s="1350">
        <v>53</v>
      </c>
      <c r="B59" s="241"/>
      <c r="C59" s="206">
        <v>52</v>
      </c>
      <c r="D59" s="183" t="s">
        <v>707</v>
      </c>
      <c r="E59" s="182" t="s">
        <v>27</v>
      </c>
      <c r="F59" s="760">
        <f t="shared" si="0"/>
        <v>642</v>
      </c>
      <c r="G59" s="964"/>
      <c r="H59" s="945"/>
      <c r="I59" s="992"/>
      <c r="J59" s="760">
        <v>642</v>
      </c>
      <c r="K59" s="946"/>
      <c r="L59" s="947">
        <f t="shared" si="1"/>
        <v>642</v>
      </c>
      <c r="M59" s="605"/>
      <c r="P59" s="200"/>
    </row>
    <row r="60" spans="1:16" ht="15.75" customHeight="1">
      <c r="A60" s="1350">
        <v>54</v>
      </c>
      <c r="B60" s="241"/>
      <c r="C60" s="206">
        <v>53</v>
      </c>
      <c r="D60" s="183" t="s">
        <v>1123</v>
      </c>
      <c r="E60" s="182" t="s">
        <v>27</v>
      </c>
      <c r="F60" s="760">
        <f t="shared" si="0"/>
        <v>460</v>
      </c>
      <c r="G60" s="964"/>
      <c r="H60" s="945"/>
      <c r="I60" s="992"/>
      <c r="J60" s="760">
        <v>460</v>
      </c>
      <c r="K60" s="946"/>
      <c r="L60" s="947">
        <f t="shared" si="1"/>
        <v>460</v>
      </c>
      <c r="M60" s="605"/>
      <c r="P60" s="200"/>
    </row>
    <row r="61" spans="1:16" ht="15.75" customHeight="1">
      <c r="A61" s="1350">
        <v>55</v>
      </c>
      <c r="B61" s="241"/>
      <c r="C61" s="206">
        <v>54</v>
      </c>
      <c r="D61" s="183" t="s">
        <v>708</v>
      </c>
      <c r="E61" s="182" t="s">
        <v>27</v>
      </c>
      <c r="F61" s="760">
        <f t="shared" si="0"/>
        <v>600</v>
      </c>
      <c r="G61" s="964"/>
      <c r="H61" s="945"/>
      <c r="I61" s="992"/>
      <c r="J61" s="760">
        <v>600</v>
      </c>
      <c r="K61" s="946"/>
      <c r="L61" s="947">
        <f t="shared" si="1"/>
        <v>600</v>
      </c>
      <c r="M61" s="605"/>
      <c r="P61" s="200"/>
    </row>
    <row r="62" spans="1:16" ht="15.75" customHeight="1">
      <c r="A62" s="1350">
        <v>56</v>
      </c>
      <c r="B62" s="241"/>
      <c r="C62" s="206">
        <v>55</v>
      </c>
      <c r="D62" s="183" t="s">
        <v>709</v>
      </c>
      <c r="E62" s="182" t="s">
        <v>27</v>
      </c>
      <c r="F62" s="760">
        <f t="shared" si="0"/>
        <v>143</v>
      </c>
      <c r="G62" s="964"/>
      <c r="H62" s="945"/>
      <c r="I62" s="992"/>
      <c r="J62" s="760">
        <v>143</v>
      </c>
      <c r="K62" s="946"/>
      <c r="L62" s="947">
        <f t="shared" si="1"/>
        <v>143</v>
      </c>
      <c r="M62" s="605"/>
      <c r="P62" s="200"/>
    </row>
    <row r="63" spans="1:16" ht="42.75">
      <c r="A63" s="1350">
        <v>57</v>
      </c>
      <c r="B63" s="241"/>
      <c r="C63" s="206">
        <v>56</v>
      </c>
      <c r="D63" s="183" t="s">
        <v>710</v>
      </c>
      <c r="E63" s="182" t="s">
        <v>27</v>
      </c>
      <c r="F63" s="760">
        <f t="shared" si="0"/>
        <v>0</v>
      </c>
      <c r="G63" s="964"/>
      <c r="H63" s="945"/>
      <c r="I63" s="992"/>
      <c r="J63" s="760">
        <v>0</v>
      </c>
      <c r="K63" s="946"/>
      <c r="L63" s="947">
        <f t="shared" si="1"/>
        <v>0</v>
      </c>
      <c r="M63" s="605"/>
      <c r="P63" s="200"/>
    </row>
    <row r="64" spans="1:16" ht="15.75" customHeight="1">
      <c r="A64" s="1350">
        <v>58</v>
      </c>
      <c r="B64" s="241"/>
      <c r="C64" s="206">
        <v>57</v>
      </c>
      <c r="D64" s="183" t="s">
        <v>47</v>
      </c>
      <c r="E64" s="182" t="s">
        <v>27</v>
      </c>
      <c r="F64" s="760">
        <f t="shared" si="0"/>
        <v>353</v>
      </c>
      <c r="G64" s="964"/>
      <c r="H64" s="945"/>
      <c r="I64" s="992"/>
      <c r="J64" s="760">
        <v>353</v>
      </c>
      <c r="K64" s="946"/>
      <c r="L64" s="947">
        <f t="shared" si="1"/>
        <v>353</v>
      </c>
      <c r="M64" s="605"/>
      <c r="P64" s="200"/>
    </row>
    <row r="65" spans="1:16" ht="28.5">
      <c r="A65" s="1350">
        <v>59</v>
      </c>
      <c r="B65" s="241"/>
      <c r="C65" s="206">
        <v>58</v>
      </c>
      <c r="D65" s="183" t="s">
        <v>711</v>
      </c>
      <c r="E65" s="182" t="s">
        <v>27</v>
      </c>
      <c r="F65" s="760">
        <f t="shared" si="0"/>
        <v>3387</v>
      </c>
      <c r="G65" s="964"/>
      <c r="H65" s="945"/>
      <c r="I65" s="992"/>
      <c r="J65" s="760">
        <v>3387</v>
      </c>
      <c r="K65" s="946"/>
      <c r="L65" s="947">
        <f t="shared" si="1"/>
        <v>3387</v>
      </c>
      <c r="M65" s="605"/>
      <c r="P65" s="200"/>
    </row>
    <row r="66" spans="1:16" ht="28.5">
      <c r="A66" s="1350">
        <v>60</v>
      </c>
      <c r="B66" s="241"/>
      <c r="C66" s="206">
        <v>59</v>
      </c>
      <c r="D66" s="183" t="s">
        <v>651</v>
      </c>
      <c r="E66" s="182" t="s">
        <v>27</v>
      </c>
      <c r="F66" s="760">
        <f t="shared" si="0"/>
        <v>1143</v>
      </c>
      <c r="G66" s="964"/>
      <c r="H66" s="945">
        <v>1016</v>
      </c>
      <c r="I66" s="992"/>
      <c r="J66" s="760">
        <v>127</v>
      </c>
      <c r="K66" s="946"/>
      <c r="L66" s="947">
        <f t="shared" si="1"/>
        <v>127</v>
      </c>
      <c r="M66" s="605"/>
      <c r="P66" s="200"/>
    </row>
    <row r="67" spans="1:16" ht="15.75" customHeight="1">
      <c r="A67" s="1350">
        <v>61</v>
      </c>
      <c r="B67" s="241"/>
      <c r="C67" s="206">
        <v>60</v>
      </c>
      <c r="D67" s="183" t="s">
        <v>649</v>
      </c>
      <c r="E67" s="182" t="s">
        <v>27</v>
      </c>
      <c r="F67" s="760">
        <f t="shared" si="0"/>
        <v>9282</v>
      </c>
      <c r="G67" s="964"/>
      <c r="H67" s="945">
        <v>9224</v>
      </c>
      <c r="I67" s="992"/>
      <c r="J67" s="760">
        <v>58</v>
      </c>
      <c r="K67" s="946"/>
      <c r="L67" s="947">
        <f t="shared" si="1"/>
        <v>58</v>
      </c>
      <c r="M67" s="605"/>
      <c r="P67" s="200"/>
    </row>
    <row r="68" spans="1:16" ht="15.75" customHeight="1">
      <c r="A68" s="1350">
        <v>62</v>
      </c>
      <c r="B68" s="241"/>
      <c r="C68" s="206">
        <v>61</v>
      </c>
      <c r="D68" s="183" t="s">
        <v>652</v>
      </c>
      <c r="E68" s="182" t="s">
        <v>27</v>
      </c>
      <c r="F68" s="760">
        <f t="shared" si="0"/>
        <v>10000</v>
      </c>
      <c r="G68" s="964"/>
      <c r="H68" s="945">
        <v>951</v>
      </c>
      <c r="I68" s="992"/>
      <c r="J68" s="760">
        <v>9049</v>
      </c>
      <c r="K68" s="946"/>
      <c r="L68" s="947">
        <f t="shared" si="1"/>
        <v>9049</v>
      </c>
      <c r="M68" s="605"/>
      <c r="P68" s="200"/>
    </row>
    <row r="69" spans="1:16" ht="15.75" customHeight="1">
      <c r="A69" s="1350">
        <v>63</v>
      </c>
      <c r="B69" s="241"/>
      <c r="C69" s="206">
        <v>62</v>
      </c>
      <c r="D69" s="183" t="s">
        <v>653</v>
      </c>
      <c r="E69" s="182" t="s">
        <v>27</v>
      </c>
      <c r="F69" s="760">
        <f t="shared" si="0"/>
        <v>1000</v>
      </c>
      <c r="G69" s="964"/>
      <c r="H69" s="945"/>
      <c r="I69" s="992"/>
      <c r="J69" s="760">
        <v>1000</v>
      </c>
      <c r="K69" s="946"/>
      <c r="L69" s="947">
        <f t="shared" si="1"/>
        <v>1000</v>
      </c>
      <c r="M69" s="605"/>
      <c r="P69" s="200"/>
    </row>
    <row r="70" spans="1:16" ht="15.75" customHeight="1">
      <c r="A70" s="1350">
        <v>64</v>
      </c>
      <c r="B70" s="241"/>
      <c r="C70" s="206">
        <v>63</v>
      </c>
      <c r="D70" s="183" t="s">
        <v>712</v>
      </c>
      <c r="E70" s="182" t="s">
        <v>27</v>
      </c>
      <c r="F70" s="760">
        <f t="shared" si="0"/>
        <v>8448</v>
      </c>
      <c r="G70" s="964"/>
      <c r="H70" s="945">
        <v>279</v>
      </c>
      <c r="I70" s="992"/>
      <c r="J70" s="760">
        <v>8169</v>
      </c>
      <c r="K70" s="946"/>
      <c r="L70" s="947">
        <f t="shared" si="1"/>
        <v>8169</v>
      </c>
      <c r="M70" s="605"/>
      <c r="P70" s="200"/>
    </row>
    <row r="71" spans="1:16" ht="15.75" customHeight="1">
      <c r="A71" s="1350">
        <v>65</v>
      </c>
      <c r="B71" s="241"/>
      <c r="C71" s="206">
        <v>64</v>
      </c>
      <c r="D71" s="183" t="s">
        <v>654</v>
      </c>
      <c r="E71" s="182" t="s">
        <v>27</v>
      </c>
      <c r="F71" s="760">
        <f t="shared" si="0"/>
        <v>2000</v>
      </c>
      <c r="G71" s="964"/>
      <c r="H71" s="945"/>
      <c r="I71" s="992"/>
      <c r="J71" s="760">
        <v>2000</v>
      </c>
      <c r="K71" s="946"/>
      <c r="L71" s="947">
        <f t="shared" si="1"/>
        <v>2000</v>
      </c>
      <c r="M71" s="605"/>
      <c r="P71" s="200"/>
    </row>
    <row r="72" spans="1:16" ht="15.75" customHeight="1">
      <c r="A72" s="1350">
        <v>66</v>
      </c>
      <c r="B72" s="241"/>
      <c r="C72" s="206">
        <v>65</v>
      </c>
      <c r="D72" s="183" t="s">
        <v>655</v>
      </c>
      <c r="E72" s="182" t="s">
        <v>27</v>
      </c>
      <c r="F72" s="760">
        <f t="shared" si="0"/>
        <v>3000</v>
      </c>
      <c r="G72" s="964"/>
      <c r="H72" s="945"/>
      <c r="I72" s="992"/>
      <c r="J72" s="760">
        <v>3000</v>
      </c>
      <c r="K72" s="946"/>
      <c r="L72" s="947">
        <f t="shared" si="1"/>
        <v>3000</v>
      </c>
      <c r="M72" s="605"/>
      <c r="P72" s="200"/>
    </row>
    <row r="73" spans="1:16" ht="15.75" customHeight="1">
      <c r="A73" s="1350">
        <v>67</v>
      </c>
      <c r="B73" s="241"/>
      <c r="C73" s="206">
        <v>66</v>
      </c>
      <c r="D73" s="183" t="s">
        <v>656</v>
      </c>
      <c r="E73" s="182" t="s">
        <v>27</v>
      </c>
      <c r="F73" s="760">
        <f t="shared" si="0"/>
        <v>15143</v>
      </c>
      <c r="G73" s="964"/>
      <c r="H73" s="945"/>
      <c r="I73" s="992"/>
      <c r="J73" s="760">
        <v>15143</v>
      </c>
      <c r="K73" s="946"/>
      <c r="L73" s="947">
        <f t="shared" si="1"/>
        <v>15143</v>
      </c>
      <c r="M73" s="605"/>
      <c r="P73" s="200"/>
    </row>
    <row r="74" spans="1:16" ht="15.75" customHeight="1">
      <c r="A74" s="1350">
        <v>68</v>
      </c>
      <c r="B74" s="241"/>
      <c r="C74" s="206">
        <v>67</v>
      </c>
      <c r="D74" s="183" t="s">
        <v>52</v>
      </c>
      <c r="E74" s="182" t="s">
        <v>27</v>
      </c>
      <c r="F74" s="760">
        <f t="shared" si="0"/>
        <v>31115</v>
      </c>
      <c r="G74" s="964"/>
      <c r="H74" s="945"/>
      <c r="I74" s="992"/>
      <c r="J74" s="760">
        <v>31115</v>
      </c>
      <c r="K74" s="946"/>
      <c r="L74" s="947">
        <f t="shared" si="1"/>
        <v>31115</v>
      </c>
      <c r="M74" s="605"/>
      <c r="P74" s="200"/>
    </row>
    <row r="75" spans="1:16" ht="15.75" customHeight="1">
      <c r="A75" s="1350">
        <v>69</v>
      </c>
      <c r="B75" s="241"/>
      <c r="C75" s="206">
        <v>68</v>
      </c>
      <c r="D75" s="183" t="s">
        <v>657</v>
      </c>
      <c r="E75" s="182" t="s">
        <v>27</v>
      </c>
      <c r="F75" s="760">
        <f t="shared" si="0"/>
        <v>4607</v>
      </c>
      <c r="G75" s="964"/>
      <c r="H75" s="945"/>
      <c r="I75" s="992"/>
      <c r="J75" s="760">
        <v>4607</v>
      </c>
      <c r="K75" s="946"/>
      <c r="L75" s="947">
        <f t="shared" si="1"/>
        <v>4607</v>
      </c>
      <c r="M75" s="605"/>
      <c r="P75" s="200"/>
    </row>
    <row r="76" spans="1:16" ht="15.75" customHeight="1">
      <c r="A76" s="1350">
        <v>70</v>
      </c>
      <c r="B76" s="241"/>
      <c r="C76" s="206">
        <v>69</v>
      </c>
      <c r="D76" s="183" t="s">
        <v>851</v>
      </c>
      <c r="E76" s="189" t="s">
        <v>27</v>
      </c>
      <c r="F76" s="760">
        <f>SUM(G76:H76,L76,M76)</f>
        <v>400000</v>
      </c>
      <c r="G76" s="964"/>
      <c r="H76" s="945"/>
      <c r="I76" s="990"/>
      <c r="J76" s="760">
        <v>400000</v>
      </c>
      <c r="K76" s="963"/>
      <c r="L76" s="947">
        <f t="shared" si="1"/>
        <v>400000</v>
      </c>
      <c r="M76" s="605"/>
      <c r="P76" s="200"/>
    </row>
    <row r="77" spans="1:16" ht="15.75" customHeight="1">
      <c r="A77" s="1350">
        <v>71</v>
      </c>
      <c r="B77" s="241"/>
      <c r="C77" s="206">
        <v>70</v>
      </c>
      <c r="D77" s="183" t="s">
        <v>53</v>
      </c>
      <c r="E77" s="182" t="s">
        <v>27</v>
      </c>
      <c r="F77" s="760">
        <f t="shared" si="0"/>
        <v>12200</v>
      </c>
      <c r="G77" s="964"/>
      <c r="H77" s="945"/>
      <c r="I77" s="992"/>
      <c r="J77" s="760">
        <v>12200</v>
      </c>
      <c r="K77" s="946"/>
      <c r="L77" s="947">
        <f t="shared" si="1"/>
        <v>12200</v>
      </c>
      <c r="M77" s="605"/>
      <c r="P77" s="200"/>
    </row>
    <row r="78" spans="1:16" ht="28.5">
      <c r="A78" s="1350">
        <v>72</v>
      </c>
      <c r="B78" s="241"/>
      <c r="C78" s="206">
        <v>71</v>
      </c>
      <c r="D78" s="183" t="s">
        <v>658</v>
      </c>
      <c r="E78" s="182" t="s">
        <v>27</v>
      </c>
      <c r="F78" s="760">
        <f t="shared" si="0"/>
        <v>12000</v>
      </c>
      <c r="G78" s="964"/>
      <c r="H78" s="945"/>
      <c r="I78" s="992"/>
      <c r="J78" s="760">
        <v>12000</v>
      </c>
      <c r="K78" s="946"/>
      <c r="L78" s="947">
        <f t="shared" si="1"/>
        <v>12000</v>
      </c>
      <c r="M78" s="605"/>
      <c r="P78" s="200"/>
    </row>
    <row r="79" spans="1:16" ht="15.75" customHeight="1">
      <c r="A79" s="1350">
        <v>73</v>
      </c>
      <c r="B79" s="241"/>
      <c r="C79" s="206">
        <v>72</v>
      </c>
      <c r="D79" s="183" t="s">
        <v>659</v>
      </c>
      <c r="E79" s="182" t="s">
        <v>27</v>
      </c>
      <c r="F79" s="760">
        <f t="shared" si="0"/>
        <v>10800</v>
      </c>
      <c r="G79" s="964"/>
      <c r="H79" s="945">
        <v>4300</v>
      </c>
      <c r="I79" s="992"/>
      <c r="J79" s="760">
        <v>6500</v>
      </c>
      <c r="K79" s="946"/>
      <c r="L79" s="947">
        <f t="shared" si="1"/>
        <v>6500</v>
      </c>
      <c r="M79" s="605"/>
      <c r="P79" s="200"/>
    </row>
    <row r="80" spans="1:16" ht="30.75" customHeight="1">
      <c r="A80" s="1350">
        <v>74</v>
      </c>
      <c r="B80" s="241"/>
      <c r="C80" s="206">
        <v>73</v>
      </c>
      <c r="D80" s="183" t="s">
        <v>660</v>
      </c>
      <c r="E80" s="182" t="s">
        <v>27</v>
      </c>
      <c r="F80" s="760">
        <f t="shared" si="0"/>
        <v>3570</v>
      </c>
      <c r="G80" s="964"/>
      <c r="H80" s="945">
        <v>698</v>
      </c>
      <c r="I80" s="992"/>
      <c r="J80" s="760">
        <v>2872</v>
      </c>
      <c r="K80" s="946"/>
      <c r="L80" s="947">
        <f t="shared" si="1"/>
        <v>2872</v>
      </c>
      <c r="M80" s="605"/>
      <c r="P80" s="200"/>
    </row>
    <row r="81" spans="1:16" ht="15.75" customHeight="1">
      <c r="A81" s="1350">
        <v>75</v>
      </c>
      <c r="B81" s="241"/>
      <c r="C81" s="206">
        <v>74</v>
      </c>
      <c r="D81" s="183" t="s">
        <v>713</v>
      </c>
      <c r="E81" s="182" t="s">
        <v>27</v>
      </c>
      <c r="F81" s="760">
        <f t="shared" si="0"/>
        <v>24396</v>
      </c>
      <c r="G81" s="964"/>
      <c r="H81" s="945">
        <v>24282</v>
      </c>
      <c r="I81" s="992"/>
      <c r="J81" s="760">
        <v>114</v>
      </c>
      <c r="K81" s="946"/>
      <c r="L81" s="947">
        <f t="shared" si="1"/>
        <v>114</v>
      </c>
      <c r="M81" s="605"/>
      <c r="P81" s="200"/>
    </row>
    <row r="82" spans="1:16" ht="118.5" customHeight="1">
      <c r="A82" s="1350">
        <v>76</v>
      </c>
      <c r="B82" s="241"/>
      <c r="C82" s="206">
        <v>75</v>
      </c>
      <c r="D82" s="183" t="s">
        <v>1180</v>
      </c>
      <c r="E82" s="182" t="s">
        <v>27</v>
      </c>
      <c r="F82" s="760">
        <f t="shared" si="0"/>
        <v>19500</v>
      </c>
      <c r="G82" s="964"/>
      <c r="H82" s="945"/>
      <c r="I82" s="992"/>
      <c r="J82" s="760">
        <v>19500</v>
      </c>
      <c r="K82" s="946"/>
      <c r="L82" s="947">
        <f t="shared" si="1"/>
        <v>19500</v>
      </c>
      <c r="M82" s="605"/>
      <c r="P82" s="200"/>
    </row>
    <row r="83" spans="1:16" ht="15.75" customHeight="1">
      <c r="A83" s="1350">
        <v>77</v>
      </c>
      <c r="B83" s="241"/>
      <c r="C83" s="206">
        <v>76</v>
      </c>
      <c r="D83" s="183" t="s">
        <v>714</v>
      </c>
      <c r="E83" s="182" t="s">
        <v>27</v>
      </c>
      <c r="F83" s="760">
        <f t="shared" si="0"/>
        <v>1500</v>
      </c>
      <c r="G83" s="964"/>
      <c r="H83" s="945"/>
      <c r="I83" s="992"/>
      <c r="J83" s="760">
        <v>1500</v>
      </c>
      <c r="K83" s="946"/>
      <c r="L83" s="947">
        <f t="shared" si="1"/>
        <v>1500</v>
      </c>
      <c r="M83" s="605"/>
      <c r="P83" s="200"/>
    </row>
    <row r="84" spans="1:16" ht="15.75" customHeight="1">
      <c r="A84" s="1350">
        <v>78</v>
      </c>
      <c r="B84" s="241"/>
      <c r="C84" s="206">
        <v>77</v>
      </c>
      <c r="D84" s="183" t="s">
        <v>402</v>
      </c>
      <c r="E84" s="182" t="s">
        <v>27</v>
      </c>
      <c r="F84" s="760">
        <f t="shared" si="0"/>
        <v>550</v>
      </c>
      <c r="G84" s="964"/>
      <c r="H84" s="945"/>
      <c r="I84" s="992"/>
      <c r="J84" s="760">
        <v>550</v>
      </c>
      <c r="K84" s="946"/>
      <c r="L84" s="947">
        <f t="shared" si="1"/>
        <v>550</v>
      </c>
      <c r="M84" s="605"/>
      <c r="P84" s="200"/>
    </row>
    <row r="85" spans="1:16" ht="15.75" customHeight="1">
      <c r="A85" s="1350">
        <v>79</v>
      </c>
      <c r="B85" s="241"/>
      <c r="C85" s="206">
        <v>78</v>
      </c>
      <c r="D85" s="183" t="s">
        <v>405</v>
      </c>
      <c r="E85" s="182" t="s">
        <v>27</v>
      </c>
      <c r="F85" s="760">
        <f t="shared" si="0"/>
        <v>13987</v>
      </c>
      <c r="G85" s="964"/>
      <c r="H85" s="945">
        <v>9454</v>
      </c>
      <c r="I85" s="992"/>
      <c r="J85" s="760">
        <v>4533</v>
      </c>
      <c r="K85" s="946"/>
      <c r="L85" s="947">
        <f t="shared" si="1"/>
        <v>4533</v>
      </c>
      <c r="M85" s="605"/>
      <c r="P85" s="200"/>
    </row>
    <row r="86" spans="1:16" ht="15.75" customHeight="1">
      <c r="A86" s="1350">
        <v>80</v>
      </c>
      <c r="B86" s="241"/>
      <c r="C86" s="206">
        <v>79</v>
      </c>
      <c r="D86" s="183" t="s">
        <v>661</v>
      </c>
      <c r="E86" s="182" t="s">
        <v>27</v>
      </c>
      <c r="F86" s="760">
        <f t="shared" si="0"/>
        <v>50</v>
      </c>
      <c r="G86" s="964"/>
      <c r="H86" s="945"/>
      <c r="I86" s="992"/>
      <c r="J86" s="760">
        <v>50</v>
      </c>
      <c r="K86" s="946"/>
      <c r="L86" s="947">
        <f t="shared" si="1"/>
        <v>50</v>
      </c>
      <c r="M86" s="605"/>
      <c r="P86" s="200"/>
    </row>
    <row r="87" spans="1:16" ht="15.75" customHeight="1">
      <c r="A87" s="1350">
        <v>81</v>
      </c>
      <c r="B87" s="241"/>
      <c r="C87" s="206">
        <v>80</v>
      </c>
      <c r="D87" s="183" t="s">
        <v>1070</v>
      </c>
      <c r="E87" s="182" t="s">
        <v>27</v>
      </c>
      <c r="F87" s="760">
        <f t="shared" si="0"/>
        <v>48</v>
      </c>
      <c r="G87" s="964"/>
      <c r="H87" s="945"/>
      <c r="I87" s="992"/>
      <c r="J87" s="760">
        <v>48</v>
      </c>
      <c r="K87" s="946"/>
      <c r="L87" s="947">
        <f t="shared" si="1"/>
        <v>48</v>
      </c>
      <c r="M87" s="605"/>
      <c r="P87" s="200"/>
    </row>
    <row r="88" spans="1:16" ht="15.75" customHeight="1">
      <c r="A88" s="1350">
        <v>82</v>
      </c>
      <c r="B88" s="241"/>
      <c r="C88" s="206">
        <v>81</v>
      </c>
      <c r="D88" s="183" t="s">
        <v>1106</v>
      </c>
      <c r="E88" s="182" t="s">
        <v>27</v>
      </c>
      <c r="F88" s="760">
        <f t="shared" si="0"/>
        <v>21</v>
      </c>
      <c r="G88" s="964"/>
      <c r="H88" s="945"/>
      <c r="I88" s="992"/>
      <c r="J88" s="760">
        <v>21</v>
      </c>
      <c r="K88" s="946"/>
      <c r="L88" s="947">
        <f t="shared" si="1"/>
        <v>21</v>
      </c>
      <c r="M88" s="605"/>
      <c r="P88" s="200"/>
    </row>
    <row r="89" spans="1:16" ht="27.75" customHeight="1">
      <c r="A89" s="1350">
        <v>83</v>
      </c>
      <c r="B89" s="241"/>
      <c r="C89" s="206">
        <v>82</v>
      </c>
      <c r="D89" s="183" t="s">
        <v>650</v>
      </c>
      <c r="E89" s="182" t="s">
        <v>27</v>
      </c>
      <c r="F89" s="760">
        <f t="shared" si="0"/>
        <v>4500</v>
      </c>
      <c r="G89" s="964"/>
      <c r="H89" s="945"/>
      <c r="I89" s="992"/>
      <c r="J89" s="760">
        <v>4500</v>
      </c>
      <c r="K89" s="946"/>
      <c r="L89" s="947">
        <f t="shared" si="1"/>
        <v>4500</v>
      </c>
      <c r="M89" s="605"/>
      <c r="P89" s="200"/>
    </row>
    <row r="90" spans="1:16" ht="15.75" customHeight="1">
      <c r="A90" s="1350">
        <v>84</v>
      </c>
      <c r="B90" s="241"/>
      <c r="C90" s="206">
        <v>83</v>
      </c>
      <c r="D90" s="183" t="s">
        <v>1034</v>
      </c>
      <c r="E90" s="182" t="s">
        <v>27</v>
      </c>
      <c r="F90" s="760">
        <f t="shared" si="0"/>
        <v>450</v>
      </c>
      <c r="G90" s="964"/>
      <c r="H90" s="945"/>
      <c r="I90" s="992"/>
      <c r="J90" s="760">
        <v>500</v>
      </c>
      <c r="K90" s="946">
        <v>-50</v>
      </c>
      <c r="L90" s="947">
        <f t="shared" si="1"/>
        <v>450</v>
      </c>
      <c r="M90" s="605"/>
      <c r="P90" s="200"/>
    </row>
    <row r="91" spans="1:16" ht="29.25" customHeight="1">
      <c r="A91" s="1350">
        <v>85</v>
      </c>
      <c r="B91" s="241"/>
      <c r="C91" s="206">
        <v>84</v>
      </c>
      <c r="D91" s="183" t="s">
        <v>1080</v>
      </c>
      <c r="E91" s="182" t="s">
        <v>27</v>
      </c>
      <c r="F91" s="760">
        <f t="shared" si="0"/>
        <v>4000</v>
      </c>
      <c r="G91" s="964"/>
      <c r="H91" s="945"/>
      <c r="I91" s="992"/>
      <c r="J91" s="760">
        <v>4000</v>
      </c>
      <c r="K91" s="946"/>
      <c r="L91" s="947">
        <f t="shared" si="1"/>
        <v>4000</v>
      </c>
      <c r="M91" s="605"/>
      <c r="P91" s="200"/>
    </row>
    <row r="92" spans="1:16" ht="28.5">
      <c r="A92" s="1350">
        <v>86</v>
      </c>
      <c r="B92" s="241"/>
      <c r="C92" s="206">
        <v>85</v>
      </c>
      <c r="D92" s="183" t="s">
        <v>1081</v>
      </c>
      <c r="E92" s="182" t="s">
        <v>27</v>
      </c>
      <c r="F92" s="760">
        <f t="shared" si="0"/>
        <v>2300</v>
      </c>
      <c r="G92" s="964"/>
      <c r="H92" s="945"/>
      <c r="I92" s="992"/>
      <c r="J92" s="760">
        <v>2300</v>
      </c>
      <c r="K92" s="946"/>
      <c r="L92" s="947">
        <f>SUM(J92:K92)</f>
        <v>2300</v>
      </c>
      <c r="M92" s="605"/>
      <c r="P92" s="200"/>
    </row>
    <row r="93" spans="1:16" ht="28.5">
      <c r="A93" s="1350">
        <v>87</v>
      </c>
      <c r="B93" s="241"/>
      <c r="C93" s="206">
        <v>86</v>
      </c>
      <c r="D93" s="183" t="s">
        <v>1082</v>
      </c>
      <c r="E93" s="182" t="s">
        <v>27</v>
      </c>
      <c r="F93" s="760">
        <f t="shared" si="0"/>
        <v>2800</v>
      </c>
      <c r="G93" s="964"/>
      <c r="H93" s="945"/>
      <c r="I93" s="992"/>
      <c r="J93" s="760">
        <v>2800</v>
      </c>
      <c r="K93" s="946"/>
      <c r="L93" s="947">
        <f>SUM(J93:K93)</f>
        <v>2800</v>
      </c>
      <c r="M93" s="605"/>
      <c r="P93" s="200"/>
    </row>
    <row r="94" spans="1:16" ht="28.5">
      <c r="A94" s="1350">
        <v>88</v>
      </c>
      <c r="B94" s="241"/>
      <c r="C94" s="206">
        <v>87</v>
      </c>
      <c r="D94" s="183" t="s">
        <v>1125</v>
      </c>
      <c r="E94" s="182" t="s">
        <v>27</v>
      </c>
      <c r="F94" s="760">
        <f t="shared" si="0"/>
        <v>1900</v>
      </c>
      <c r="G94" s="964"/>
      <c r="H94" s="945"/>
      <c r="I94" s="992"/>
      <c r="J94" s="760">
        <v>1900</v>
      </c>
      <c r="K94" s="946"/>
      <c r="L94" s="947">
        <f>SUM(J94:K94)</f>
        <v>1900</v>
      </c>
      <c r="M94" s="605"/>
      <c r="P94" s="200"/>
    </row>
    <row r="95" spans="1:16" ht="15.75" customHeight="1">
      <c r="A95" s="1350">
        <v>89</v>
      </c>
      <c r="B95" s="241"/>
      <c r="C95" s="206">
        <v>88</v>
      </c>
      <c r="D95" s="183" t="s">
        <v>1181</v>
      </c>
      <c r="E95" s="189" t="s">
        <v>27</v>
      </c>
      <c r="F95" s="760">
        <f>SUM(G95:H95,L95,M95)</f>
        <v>6592766</v>
      </c>
      <c r="G95" s="964">
        <v>1080000</v>
      </c>
      <c r="H95" s="967">
        <v>707280</v>
      </c>
      <c r="I95" s="990">
        <v>588696</v>
      </c>
      <c r="J95" s="962">
        <v>770696</v>
      </c>
      <c r="K95" s="963"/>
      <c r="L95" s="947">
        <f aca="true" t="shared" si="2" ref="L95:L126">SUM(J95:K95)</f>
        <v>770696</v>
      </c>
      <c r="M95" s="606">
        <v>4034790</v>
      </c>
      <c r="P95" s="200"/>
    </row>
    <row r="96" spans="1:16" ht="15.75" customHeight="1">
      <c r="A96" s="1350">
        <v>90</v>
      </c>
      <c r="B96" s="241"/>
      <c r="C96" s="206">
        <v>89</v>
      </c>
      <c r="D96" s="183" t="s">
        <v>527</v>
      </c>
      <c r="E96" s="189" t="s">
        <v>27</v>
      </c>
      <c r="F96" s="760">
        <f t="shared" si="0"/>
        <v>64050</v>
      </c>
      <c r="G96" s="964">
        <v>18050</v>
      </c>
      <c r="H96" s="967">
        <v>23000</v>
      </c>
      <c r="I96" s="990">
        <v>23000</v>
      </c>
      <c r="J96" s="962">
        <v>23000</v>
      </c>
      <c r="K96" s="963"/>
      <c r="L96" s="947">
        <f t="shared" si="2"/>
        <v>23000</v>
      </c>
      <c r="M96" s="605"/>
      <c r="P96" s="200"/>
    </row>
    <row r="97" spans="1:16" ht="15.75" customHeight="1">
      <c r="A97" s="1350">
        <v>91</v>
      </c>
      <c r="B97" s="241"/>
      <c r="C97" s="206">
        <v>90</v>
      </c>
      <c r="D97" s="183" t="s">
        <v>1182</v>
      </c>
      <c r="E97" s="189" t="s">
        <v>27</v>
      </c>
      <c r="F97" s="760">
        <f t="shared" si="0"/>
        <v>960000</v>
      </c>
      <c r="G97" s="964">
        <v>120000</v>
      </c>
      <c r="H97" s="967">
        <v>120000</v>
      </c>
      <c r="I97" s="990">
        <v>120000</v>
      </c>
      <c r="J97" s="962">
        <v>120000</v>
      </c>
      <c r="K97" s="963"/>
      <c r="L97" s="947">
        <f t="shared" si="2"/>
        <v>120000</v>
      </c>
      <c r="M97" s="606">
        <v>600000</v>
      </c>
      <c r="P97" s="200"/>
    </row>
    <row r="98" spans="1:16" ht="15.75" customHeight="1">
      <c r="A98" s="1350">
        <v>92</v>
      </c>
      <c r="B98" s="241"/>
      <c r="C98" s="206">
        <v>91</v>
      </c>
      <c r="D98" s="183" t="s">
        <v>1183</v>
      </c>
      <c r="E98" s="189" t="s">
        <v>27</v>
      </c>
      <c r="F98" s="760">
        <f t="shared" si="0"/>
        <v>1530</v>
      </c>
      <c r="G98" s="964"/>
      <c r="H98" s="967"/>
      <c r="I98" s="990">
        <v>700</v>
      </c>
      <c r="J98" s="962">
        <v>1530</v>
      </c>
      <c r="K98" s="963"/>
      <c r="L98" s="947">
        <f t="shared" si="2"/>
        <v>1530</v>
      </c>
      <c r="M98" s="606"/>
      <c r="P98" s="200"/>
    </row>
    <row r="99" spans="1:16" ht="28.5">
      <c r="A99" s="1350">
        <v>93</v>
      </c>
      <c r="B99" s="241"/>
      <c r="C99" s="206">
        <v>92</v>
      </c>
      <c r="D99" s="183" t="s">
        <v>539</v>
      </c>
      <c r="E99" s="189" t="s">
        <v>27</v>
      </c>
      <c r="F99" s="760">
        <f>SUM(G99:H99,L99,M99)</f>
        <v>2350</v>
      </c>
      <c r="G99" s="964"/>
      <c r="H99" s="945">
        <v>714</v>
      </c>
      <c r="I99" s="990">
        <v>1550</v>
      </c>
      <c r="J99" s="962">
        <v>1636</v>
      </c>
      <c r="K99" s="963"/>
      <c r="L99" s="947">
        <f t="shared" si="2"/>
        <v>1636</v>
      </c>
      <c r="M99" s="605"/>
      <c r="P99" s="200"/>
    </row>
    <row r="100" spans="1:16" ht="28.5">
      <c r="A100" s="1350">
        <v>94</v>
      </c>
      <c r="B100" s="241"/>
      <c r="C100" s="206">
        <v>93</v>
      </c>
      <c r="D100" s="183" t="s">
        <v>1069</v>
      </c>
      <c r="E100" s="189" t="s">
        <v>27</v>
      </c>
      <c r="F100" s="760">
        <f t="shared" si="0"/>
        <v>50000</v>
      </c>
      <c r="G100" s="964"/>
      <c r="H100" s="945"/>
      <c r="I100" s="990"/>
      <c r="J100" s="962">
        <v>50000</v>
      </c>
      <c r="K100" s="963"/>
      <c r="L100" s="947">
        <f t="shared" si="2"/>
        <v>50000</v>
      </c>
      <c r="M100" s="605"/>
      <c r="P100" s="200"/>
    </row>
    <row r="101" spans="1:16" ht="15.75" customHeight="1">
      <c r="A101" s="1350">
        <v>95</v>
      </c>
      <c r="B101" s="241"/>
      <c r="C101" s="206">
        <v>94</v>
      </c>
      <c r="D101" s="183" t="s">
        <v>528</v>
      </c>
      <c r="E101" s="189" t="s">
        <v>27</v>
      </c>
      <c r="F101" s="760">
        <f t="shared" si="0"/>
        <v>38000</v>
      </c>
      <c r="G101" s="964"/>
      <c r="H101" s="945"/>
      <c r="I101" s="990">
        <v>20000</v>
      </c>
      <c r="J101" s="962">
        <v>20000</v>
      </c>
      <c r="K101" s="963"/>
      <c r="L101" s="947">
        <f t="shared" si="2"/>
        <v>20000</v>
      </c>
      <c r="M101" s="605">
        <v>18000</v>
      </c>
      <c r="P101" s="200"/>
    </row>
    <row r="102" spans="1:16" ht="15.75" customHeight="1">
      <c r="A102" s="1350">
        <v>96</v>
      </c>
      <c r="B102" s="241"/>
      <c r="C102" s="206">
        <v>95</v>
      </c>
      <c r="D102" s="183" t="s">
        <v>571</v>
      </c>
      <c r="E102" s="189" t="s">
        <v>27</v>
      </c>
      <c r="F102" s="760">
        <f t="shared" si="0"/>
        <v>0</v>
      </c>
      <c r="G102" s="964"/>
      <c r="H102" s="945"/>
      <c r="I102" s="990">
        <v>50000</v>
      </c>
      <c r="J102" s="962">
        <v>0</v>
      </c>
      <c r="K102" s="963"/>
      <c r="L102" s="947">
        <f t="shared" si="2"/>
        <v>0</v>
      </c>
      <c r="M102" s="605"/>
      <c r="P102" s="200"/>
    </row>
    <row r="103" spans="1:16" ht="15.75" customHeight="1">
      <c r="A103" s="1350">
        <v>97</v>
      </c>
      <c r="B103" s="241"/>
      <c r="C103" s="206">
        <v>96</v>
      </c>
      <c r="D103" s="239" t="s">
        <v>529</v>
      </c>
      <c r="E103" s="189" t="s">
        <v>26</v>
      </c>
      <c r="F103" s="760">
        <f t="shared" si="0"/>
        <v>5000</v>
      </c>
      <c r="G103" s="964"/>
      <c r="H103" s="945"/>
      <c r="I103" s="990">
        <v>5000</v>
      </c>
      <c r="J103" s="962">
        <v>5000</v>
      </c>
      <c r="K103" s="963"/>
      <c r="L103" s="947">
        <f t="shared" si="2"/>
        <v>5000</v>
      </c>
      <c r="M103" s="605"/>
      <c r="P103" s="200"/>
    </row>
    <row r="104" spans="1:16" ht="60" customHeight="1">
      <c r="A104" s="1350">
        <v>98</v>
      </c>
      <c r="B104" s="241"/>
      <c r="C104" s="206">
        <v>97</v>
      </c>
      <c r="D104" s="186" t="s">
        <v>530</v>
      </c>
      <c r="E104" s="189" t="s">
        <v>26</v>
      </c>
      <c r="F104" s="760">
        <f t="shared" si="0"/>
        <v>20918</v>
      </c>
      <c r="G104" s="964">
        <v>790</v>
      </c>
      <c r="H104" s="945"/>
      <c r="I104" s="990">
        <v>5000</v>
      </c>
      <c r="J104" s="962">
        <v>20128</v>
      </c>
      <c r="K104" s="963"/>
      <c r="L104" s="947">
        <f t="shared" si="2"/>
        <v>20128</v>
      </c>
      <c r="M104" s="605"/>
      <c r="P104" s="200"/>
    </row>
    <row r="105" spans="1:16" ht="15.75" customHeight="1">
      <c r="A105" s="1350">
        <v>99</v>
      </c>
      <c r="B105" s="241"/>
      <c r="C105" s="206">
        <v>98</v>
      </c>
      <c r="D105" s="239" t="s">
        <v>50</v>
      </c>
      <c r="E105" s="189" t="s">
        <v>26</v>
      </c>
      <c r="F105" s="760">
        <f t="shared" si="0"/>
        <v>4500</v>
      </c>
      <c r="G105" s="964">
        <v>547</v>
      </c>
      <c r="H105" s="945">
        <v>920</v>
      </c>
      <c r="I105" s="990">
        <v>1000</v>
      </c>
      <c r="J105" s="962">
        <v>3033</v>
      </c>
      <c r="K105" s="963"/>
      <c r="L105" s="947">
        <f t="shared" si="2"/>
        <v>3033</v>
      </c>
      <c r="M105" s="605"/>
      <c r="P105" s="200"/>
    </row>
    <row r="106" spans="1:256" ht="15.75" customHeight="1">
      <c r="A106" s="1350">
        <v>100</v>
      </c>
      <c r="B106" s="241"/>
      <c r="C106" s="206">
        <v>99</v>
      </c>
      <c r="D106" s="239" t="s">
        <v>61</v>
      </c>
      <c r="E106" s="248" t="s">
        <v>27</v>
      </c>
      <c r="F106" s="760">
        <f t="shared" si="0"/>
        <v>70805</v>
      </c>
      <c r="G106" s="964">
        <v>14322</v>
      </c>
      <c r="H106" s="967">
        <v>17138</v>
      </c>
      <c r="I106" s="990">
        <v>21350</v>
      </c>
      <c r="J106" s="962">
        <v>39570</v>
      </c>
      <c r="K106" s="963">
        <v>-225</v>
      </c>
      <c r="L106" s="947">
        <f t="shared" si="2"/>
        <v>39345</v>
      </c>
      <c r="M106" s="605"/>
      <c r="N106" s="269"/>
      <c r="O106" s="208"/>
      <c r="P106" s="200"/>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8"/>
      <c r="BR106" s="208"/>
      <c r="BS106" s="208"/>
      <c r="BT106" s="208"/>
      <c r="BU106" s="208"/>
      <c r="BV106" s="208"/>
      <c r="BW106" s="208"/>
      <c r="BX106" s="208"/>
      <c r="BY106" s="208"/>
      <c r="BZ106" s="208"/>
      <c r="CA106" s="208"/>
      <c r="CB106" s="208"/>
      <c r="CC106" s="208"/>
      <c r="CD106" s="208"/>
      <c r="CE106" s="208"/>
      <c r="CF106" s="208"/>
      <c r="CG106" s="208"/>
      <c r="CH106" s="208"/>
      <c r="CI106" s="208"/>
      <c r="CJ106" s="208"/>
      <c r="CK106" s="208"/>
      <c r="CL106" s="208"/>
      <c r="CM106" s="208"/>
      <c r="CN106" s="208"/>
      <c r="CO106" s="208"/>
      <c r="CP106" s="208"/>
      <c r="CQ106" s="208"/>
      <c r="CR106" s="208"/>
      <c r="CS106" s="208"/>
      <c r="CT106" s="208"/>
      <c r="CU106" s="208"/>
      <c r="CV106" s="208"/>
      <c r="CW106" s="208"/>
      <c r="CX106" s="208"/>
      <c r="CY106" s="208"/>
      <c r="CZ106" s="208"/>
      <c r="DA106" s="208"/>
      <c r="DB106" s="208"/>
      <c r="DC106" s="208"/>
      <c r="DD106" s="208"/>
      <c r="DE106" s="208"/>
      <c r="DF106" s="208"/>
      <c r="DG106" s="208"/>
      <c r="DH106" s="208"/>
      <c r="DI106" s="208"/>
      <c r="DJ106" s="208"/>
      <c r="DK106" s="208"/>
      <c r="DL106" s="208"/>
      <c r="DM106" s="208"/>
      <c r="DN106" s="208"/>
      <c r="DO106" s="208"/>
      <c r="DP106" s="208"/>
      <c r="DQ106" s="208"/>
      <c r="DR106" s="208"/>
      <c r="DS106" s="208"/>
      <c r="DT106" s="208"/>
      <c r="DU106" s="208"/>
      <c r="DV106" s="208"/>
      <c r="DW106" s="208"/>
      <c r="DX106" s="208"/>
      <c r="DY106" s="208"/>
      <c r="DZ106" s="208"/>
      <c r="EA106" s="208"/>
      <c r="EB106" s="208"/>
      <c r="EC106" s="208"/>
      <c r="ED106" s="208"/>
      <c r="EE106" s="208"/>
      <c r="EF106" s="208"/>
      <c r="EG106" s="208"/>
      <c r="EH106" s="208"/>
      <c r="EI106" s="208"/>
      <c r="EJ106" s="208"/>
      <c r="EK106" s="208"/>
      <c r="EL106" s="208"/>
      <c r="EM106" s="208"/>
      <c r="EN106" s="208"/>
      <c r="EO106" s="208"/>
      <c r="EP106" s="208"/>
      <c r="EQ106" s="208"/>
      <c r="ER106" s="208"/>
      <c r="ES106" s="208"/>
      <c r="ET106" s="208"/>
      <c r="EU106" s="208"/>
      <c r="EV106" s="208"/>
      <c r="EW106" s="208"/>
      <c r="EX106" s="208"/>
      <c r="EY106" s="208"/>
      <c r="EZ106" s="208"/>
      <c r="FA106" s="208"/>
      <c r="FB106" s="208"/>
      <c r="FC106" s="208"/>
      <c r="FD106" s="208"/>
      <c r="FE106" s="208"/>
      <c r="FF106" s="208"/>
      <c r="FG106" s="208"/>
      <c r="FH106" s="208"/>
      <c r="FI106" s="208"/>
      <c r="FJ106" s="208"/>
      <c r="FK106" s="208"/>
      <c r="FL106" s="208"/>
      <c r="FM106" s="208"/>
      <c r="FN106" s="208"/>
      <c r="FO106" s="208"/>
      <c r="FP106" s="208"/>
      <c r="FQ106" s="208"/>
      <c r="FR106" s="208"/>
      <c r="FS106" s="208"/>
      <c r="FT106" s="208"/>
      <c r="FU106" s="208"/>
      <c r="FV106" s="208"/>
      <c r="FW106" s="208"/>
      <c r="FX106" s="208"/>
      <c r="FY106" s="208"/>
      <c r="FZ106" s="208"/>
      <c r="GA106" s="208"/>
      <c r="GB106" s="208"/>
      <c r="GC106" s="208"/>
      <c r="GD106" s="208"/>
      <c r="GE106" s="208"/>
      <c r="GF106" s="208"/>
      <c r="GG106" s="208"/>
      <c r="GH106" s="208"/>
      <c r="GI106" s="208"/>
      <c r="GJ106" s="208"/>
      <c r="GK106" s="208"/>
      <c r="GL106" s="208"/>
      <c r="GM106" s="208"/>
      <c r="GN106" s="208"/>
      <c r="GO106" s="208"/>
      <c r="GP106" s="208"/>
      <c r="GQ106" s="208"/>
      <c r="GR106" s="208"/>
      <c r="GS106" s="208"/>
      <c r="GT106" s="208"/>
      <c r="GU106" s="208"/>
      <c r="GV106" s="208"/>
      <c r="GW106" s="208"/>
      <c r="GX106" s="208"/>
      <c r="GY106" s="208"/>
      <c r="GZ106" s="208"/>
      <c r="HA106" s="208"/>
      <c r="HB106" s="208"/>
      <c r="HC106" s="208"/>
      <c r="HD106" s="208"/>
      <c r="HE106" s="208"/>
      <c r="HF106" s="208"/>
      <c r="HG106" s="208"/>
      <c r="HH106" s="208"/>
      <c r="HI106" s="208"/>
      <c r="HJ106" s="208"/>
      <c r="HK106" s="208"/>
      <c r="HL106" s="208"/>
      <c r="HM106" s="208"/>
      <c r="HN106" s="208"/>
      <c r="HO106" s="208"/>
      <c r="HP106" s="208"/>
      <c r="HQ106" s="208"/>
      <c r="HR106" s="208"/>
      <c r="HS106" s="208"/>
      <c r="HT106" s="208"/>
      <c r="HU106" s="208"/>
      <c r="HV106" s="208"/>
      <c r="HW106" s="208"/>
      <c r="HX106" s="208"/>
      <c r="HY106" s="208"/>
      <c r="HZ106" s="208"/>
      <c r="IA106" s="208"/>
      <c r="IB106" s="208"/>
      <c r="IC106" s="208"/>
      <c r="ID106" s="208"/>
      <c r="IE106" s="208"/>
      <c r="IF106" s="208"/>
      <c r="IG106" s="208"/>
      <c r="IH106" s="208"/>
      <c r="II106" s="208"/>
      <c r="IJ106" s="208"/>
      <c r="IK106" s="208"/>
      <c r="IL106" s="208"/>
      <c r="IM106" s="208"/>
      <c r="IN106" s="208"/>
      <c r="IO106" s="208"/>
      <c r="IP106" s="208"/>
      <c r="IQ106" s="208"/>
      <c r="IR106" s="208"/>
      <c r="IS106" s="208"/>
      <c r="IT106" s="208"/>
      <c r="IU106" s="208"/>
      <c r="IV106" s="208"/>
    </row>
    <row r="107" spans="1:16" ht="15.75" customHeight="1">
      <c r="A107" s="1350">
        <v>101</v>
      </c>
      <c r="B107" s="241"/>
      <c r="C107" s="206">
        <v>100</v>
      </c>
      <c r="D107" s="207" t="s">
        <v>531</v>
      </c>
      <c r="E107" s="993" t="s">
        <v>27</v>
      </c>
      <c r="F107" s="760">
        <f t="shared" si="0"/>
        <v>0</v>
      </c>
      <c r="G107" s="760"/>
      <c r="H107" s="945"/>
      <c r="I107" s="990">
        <v>11000</v>
      </c>
      <c r="J107" s="962">
        <v>0</v>
      </c>
      <c r="K107" s="963"/>
      <c r="L107" s="947">
        <f t="shared" si="2"/>
        <v>0</v>
      </c>
      <c r="M107" s="605"/>
      <c r="P107" s="200"/>
    </row>
    <row r="108" spans="1:16" ht="28.5" customHeight="1">
      <c r="A108" s="1350">
        <v>102</v>
      </c>
      <c r="B108" s="241"/>
      <c r="C108" s="206">
        <v>101</v>
      </c>
      <c r="D108" s="183" t="s">
        <v>908</v>
      </c>
      <c r="E108" s="182" t="s">
        <v>27</v>
      </c>
      <c r="F108" s="760">
        <f t="shared" si="0"/>
        <v>24900</v>
      </c>
      <c r="G108" s="964"/>
      <c r="H108" s="945"/>
      <c r="I108" s="991">
        <v>10000</v>
      </c>
      <c r="J108" s="965">
        <v>11400</v>
      </c>
      <c r="K108" s="966"/>
      <c r="L108" s="947">
        <f t="shared" si="2"/>
        <v>11400</v>
      </c>
      <c r="M108" s="751">
        <v>13500</v>
      </c>
      <c r="P108" s="200"/>
    </row>
    <row r="109" spans="1:16" ht="28.5">
      <c r="A109" s="1350">
        <v>103</v>
      </c>
      <c r="B109" s="241"/>
      <c r="C109" s="206">
        <v>102</v>
      </c>
      <c r="D109" s="183" t="s">
        <v>532</v>
      </c>
      <c r="E109" s="189" t="s">
        <v>27</v>
      </c>
      <c r="F109" s="760">
        <f t="shared" si="0"/>
        <v>1000</v>
      </c>
      <c r="G109" s="964"/>
      <c r="H109" s="945"/>
      <c r="I109" s="990">
        <v>1000</v>
      </c>
      <c r="J109" s="962">
        <v>1000</v>
      </c>
      <c r="K109" s="963"/>
      <c r="L109" s="947">
        <f t="shared" si="2"/>
        <v>1000</v>
      </c>
      <c r="M109" s="605"/>
      <c r="P109" s="200"/>
    </row>
    <row r="110" spans="1:16" ht="15.75" customHeight="1">
      <c r="A110" s="1350">
        <v>104</v>
      </c>
      <c r="B110" s="241"/>
      <c r="C110" s="206">
        <v>103</v>
      </c>
      <c r="D110" s="183" t="s">
        <v>533</v>
      </c>
      <c r="E110" s="182" t="s">
        <v>27</v>
      </c>
      <c r="F110" s="760">
        <f t="shared" si="0"/>
        <v>44900</v>
      </c>
      <c r="G110" s="964"/>
      <c r="H110" s="945"/>
      <c r="I110" s="990">
        <v>45000</v>
      </c>
      <c r="J110" s="962">
        <v>44900</v>
      </c>
      <c r="K110" s="963"/>
      <c r="L110" s="947">
        <f t="shared" si="2"/>
        <v>44900</v>
      </c>
      <c r="M110" s="605">
        <v>0</v>
      </c>
      <c r="P110" s="200"/>
    </row>
    <row r="111" spans="1:16" ht="15.75" customHeight="1">
      <c r="A111" s="1350">
        <v>105</v>
      </c>
      <c r="B111" s="241"/>
      <c r="C111" s="206">
        <v>104</v>
      </c>
      <c r="D111" s="183" t="s">
        <v>534</v>
      </c>
      <c r="E111" s="182" t="s">
        <v>27</v>
      </c>
      <c r="F111" s="760">
        <f t="shared" si="0"/>
        <v>0</v>
      </c>
      <c r="G111" s="964"/>
      <c r="H111" s="945"/>
      <c r="I111" s="990">
        <v>900</v>
      </c>
      <c r="J111" s="962">
        <v>900</v>
      </c>
      <c r="K111" s="963">
        <v>-900</v>
      </c>
      <c r="L111" s="947">
        <f t="shared" si="2"/>
        <v>0</v>
      </c>
      <c r="M111" s="605"/>
      <c r="P111" s="200"/>
    </row>
    <row r="112" spans="1:16" ht="15.75" customHeight="1">
      <c r="A112" s="1350">
        <v>106</v>
      </c>
      <c r="B112" s="241"/>
      <c r="C112" s="206">
        <v>105</v>
      </c>
      <c r="D112" s="183" t="s">
        <v>535</v>
      </c>
      <c r="E112" s="182" t="s">
        <v>27</v>
      </c>
      <c r="F112" s="760">
        <f t="shared" si="0"/>
        <v>8700</v>
      </c>
      <c r="G112" s="964"/>
      <c r="H112" s="945"/>
      <c r="I112" s="990">
        <v>9200</v>
      </c>
      <c r="J112" s="962">
        <v>8700</v>
      </c>
      <c r="K112" s="963"/>
      <c r="L112" s="947">
        <f t="shared" si="2"/>
        <v>8700</v>
      </c>
      <c r="M112" s="605"/>
      <c r="P112" s="200"/>
    </row>
    <row r="113" spans="1:16" ht="15.75" customHeight="1">
      <c r="A113" s="1350">
        <v>107</v>
      </c>
      <c r="B113" s="241"/>
      <c r="C113" s="206">
        <v>106</v>
      </c>
      <c r="D113" s="183" t="s">
        <v>57</v>
      </c>
      <c r="E113" s="182" t="s">
        <v>27</v>
      </c>
      <c r="F113" s="760">
        <f t="shared" si="0"/>
        <v>24109</v>
      </c>
      <c r="G113" s="964"/>
      <c r="H113" s="945">
        <v>24109</v>
      </c>
      <c r="I113" s="990">
        <v>5000</v>
      </c>
      <c r="J113" s="962">
        <v>0</v>
      </c>
      <c r="K113" s="963"/>
      <c r="L113" s="947">
        <f t="shared" si="2"/>
        <v>0</v>
      </c>
      <c r="M113" s="605"/>
      <c r="P113" s="200"/>
    </row>
    <row r="114" spans="1:16" ht="15.75" customHeight="1">
      <c r="A114" s="1350">
        <v>108</v>
      </c>
      <c r="B114" s="241"/>
      <c r="C114" s="206">
        <v>107</v>
      </c>
      <c r="D114" s="183" t="s">
        <v>858</v>
      </c>
      <c r="E114" s="182" t="s">
        <v>27</v>
      </c>
      <c r="F114" s="760">
        <f aca="true" t="shared" si="3" ref="F114:F119">SUM(G114:H114,L114,M114)</f>
        <v>4860</v>
      </c>
      <c r="G114" s="964"/>
      <c r="H114" s="945"/>
      <c r="I114" s="990"/>
      <c r="J114" s="962">
        <v>4860</v>
      </c>
      <c r="K114" s="963"/>
      <c r="L114" s="947">
        <f t="shared" si="2"/>
        <v>4860</v>
      </c>
      <c r="M114" s="605"/>
      <c r="P114" s="200"/>
    </row>
    <row r="115" spans="1:16" ht="28.5">
      <c r="A115" s="1350">
        <v>109</v>
      </c>
      <c r="B115" s="241"/>
      <c r="C115" s="206">
        <v>108</v>
      </c>
      <c r="D115" s="207" t="s">
        <v>1184</v>
      </c>
      <c r="E115" s="936" t="s">
        <v>27</v>
      </c>
      <c r="F115" s="760">
        <f t="shared" si="3"/>
        <v>1080</v>
      </c>
      <c r="G115" s="964"/>
      <c r="H115" s="945"/>
      <c r="I115" s="990"/>
      <c r="J115" s="962">
        <v>1080</v>
      </c>
      <c r="K115" s="963"/>
      <c r="L115" s="947">
        <f t="shared" si="2"/>
        <v>1080</v>
      </c>
      <c r="M115" s="605"/>
      <c r="P115" s="200"/>
    </row>
    <row r="116" spans="1:16" ht="15.75" customHeight="1">
      <c r="A116" s="1350">
        <v>110</v>
      </c>
      <c r="B116" s="241"/>
      <c r="C116" s="206">
        <v>109</v>
      </c>
      <c r="D116" s="207" t="s">
        <v>396</v>
      </c>
      <c r="E116" s="936" t="s">
        <v>27</v>
      </c>
      <c r="F116" s="994">
        <f t="shared" si="3"/>
        <v>1406</v>
      </c>
      <c r="G116" s="258"/>
      <c r="H116" s="730"/>
      <c r="I116" s="995"/>
      <c r="J116" s="830">
        <v>1406</v>
      </c>
      <c r="K116" s="613"/>
      <c r="L116" s="610">
        <f t="shared" si="2"/>
        <v>1406</v>
      </c>
      <c r="M116" s="605"/>
      <c r="P116" s="200"/>
    </row>
    <row r="117" spans="1:16" ht="15.75" customHeight="1">
      <c r="A117" s="1350">
        <v>111</v>
      </c>
      <c r="B117" s="241"/>
      <c r="C117" s="206">
        <v>110</v>
      </c>
      <c r="D117" s="207" t="s">
        <v>1262</v>
      </c>
      <c r="E117" s="936" t="s">
        <v>27</v>
      </c>
      <c r="F117" s="994">
        <f t="shared" si="3"/>
        <v>200</v>
      </c>
      <c r="G117" s="1475"/>
      <c r="H117" s="1466"/>
      <c r="I117" s="1476"/>
      <c r="J117" s="1477"/>
      <c r="K117" s="1478">
        <v>200</v>
      </c>
      <c r="L117" s="610">
        <f t="shared" si="2"/>
        <v>200</v>
      </c>
      <c r="M117" s="1459"/>
      <c r="P117" s="200"/>
    </row>
    <row r="118" spans="1:16" ht="27.75" customHeight="1">
      <c r="A118" s="1350">
        <v>112</v>
      </c>
      <c r="B118" s="241"/>
      <c r="C118" s="206">
        <v>111</v>
      </c>
      <c r="D118" s="207" t="s">
        <v>1037</v>
      </c>
      <c r="E118" s="936" t="s">
        <v>27</v>
      </c>
      <c r="F118" s="994">
        <f t="shared" si="3"/>
        <v>0</v>
      </c>
      <c r="G118" s="1475"/>
      <c r="H118" s="1466"/>
      <c r="I118" s="1476"/>
      <c r="J118" s="1477">
        <v>1300</v>
      </c>
      <c r="K118" s="1478">
        <v>-1300</v>
      </c>
      <c r="L118" s="610">
        <f t="shared" si="2"/>
        <v>0</v>
      </c>
      <c r="M118" s="1459"/>
      <c r="P118" s="200"/>
    </row>
    <row r="119" spans="1:16" ht="28.5">
      <c r="A119" s="1350">
        <v>113</v>
      </c>
      <c r="B119" s="241"/>
      <c r="C119" s="206">
        <v>112</v>
      </c>
      <c r="D119" s="1346" t="s">
        <v>1257</v>
      </c>
      <c r="E119" s="1347" t="s">
        <v>27</v>
      </c>
      <c r="F119" s="1317">
        <f t="shared" si="3"/>
        <v>2000</v>
      </c>
      <c r="G119" s="1348"/>
      <c r="H119" s="1318"/>
      <c r="I119" s="1319"/>
      <c r="J119" s="1349"/>
      <c r="K119" s="1320">
        <v>2000</v>
      </c>
      <c r="L119" s="1321">
        <f t="shared" si="2"/>
        <v>2000</v>
      </c>
      <c r="M119" s="1459"/>
      <c r="P119" s="200"/>
    </row>
    <row r="120" spans="1:16" ht="24.75" customHeight="1">
      <c r="A120" s="1350">
        <v>114</v>
      </c>
      <c r="B120" s="241"/>
      <c r="C120" s="1314"/>
      <c r="D120" s="1328" t="s">
        <v>907</v>
      </c>
      <c r="E120" s="1329"/>
      <c r="F120" s="1330">
        <f aca="true" t="shared" si="4" ref="F120:M120">SUM(F8:F119)</f>
        <v>10512423</v>
      </c>
      <c r="G120" s="1330">
        <f t="shared" si="4"/>
        <v>1236065</v>
      </c>
      <c r="H120" s="1331">
        <f t="shared" si="4"/>
        <v>943365</v>
      </c>
      <c r="I120" s="1332">
        <f t="shared" si="4"/>
        <v>1247177</v>
      </c>
      <c r="J120" s="1330">
        <f t="shared" si="4"/>
        <v>2066470</v>
      </c>
      <c r="K120" s="1330">
        <f>SUM(K8:K119)</f>
        <v>9757</v>
      </c>
      <c r="L120" s="1331">
        <f t="shared" si="4"/>
        <v>2076227</v>
      </c>
      <c r="M120" s="1460">
        <f t="shared" si="4"/>
        <v>6256766</v>
      </c>
      <c r="P120" s="200"/>
    </row>
    <row r="121" spans="1:16" ht="25.5" customHeight="1">
      <c r="A121" s="1350">
        <v>115</v>
      </c>
      <c r="B121" s="241"/>
      <c r="C121" s="206"/>
      <c r="D121" s="1609" t="s">
        <v>590</v>
      </c>
      <c r="E121" s="1610"/>
      <c r="F121" s="1611"/>
      <c r="G121" s="1315"/>
      <c r="H121" s="731"/>
      <c r="I121" s="998"/>
      <c r="J121" s="833"/>
      <c r="K121" s="614"/>
      <c r="L121" s="611"/>
      <c r="M121" s="607"/>
      <c r="P121" s="200"/>
    </row>
    <row r="122" spans="1:16" ht="15.75" customHeight="1">
      <c r="A122" s="1350">
        <v>116</v>
      </c>
      <c r="B122" s="241"/>
      <c r="C122" s="206">
        <v>113</v>
      </c>
      <c r="D122" s="183" t="s">
        <v>531</v>
      </c>
      <c r="E122" s="182" t="s">
        <v>27</v>
      </c>
      <c r="F122" s="760">
        <f>SUM(G122:H122,L122,M122)</f>
        <v>0</v>
      </c>
      <c r="G122" s="964"/>
      <c r="H122" s="945"/>
      <c r="I122" s="990"/>
      <c r="J122" s="962">
        <v>12520</v>
      </c>
      <c r="K122" s="963">
        <v>-12520</v>
      </c>
      <c r="L122" s="947">
        <f t="shared" si="2"/>
        <v>0</v>
      </c>
      <c r="M122" s="605"/>
      <c r="P122" s="200"/>
    </row>
    <row r="123" spans="1:16" ht="28.5">
      <c r="A123" s="1350">
        <v>117</v>
      </c>
      <c r="B123" s="241"/>
      <c r="C123" s="206">
        <v>114</v>
      </c>
      <c r="D123" s="183" t="s">
        <v>647</v>
      </c>
      <c r="E123" s="182" t="s">
        <v>27</v>
      </c>
      <c r="F123" s="760">
        <f>SUM(G123:H123,L123,M123)</f>
        <v>2000</v>
      </c>
      <c r="G123" s="964"/>
      <c r="H123" s="945"/>
      <c r="I123" s="990"/>
      <c r="J123" s="962">
        <v>2000</v>
      </c>
      <c r="K123" s="963"/>
      <c r="L123" s="947">
        <f t="shared" si="2"/>
        <v>2000</v>
      </c>
      <c r="M123" s="605"/>
      <c r="P123" s="200"/>
    </row>
    <row r="124" spans="1:16" ht="15.75" customHeight="1">
      <c r="A124" s="1350">
        <v>118</v>
      </c>
      <c r="B124" s="241"/>
      <c r="C124" s="206">
        <v>115</v>
      </c>
      <c r="D124" s="183" t="s">
        <v>1033</v>
      </c>
      <c r="E124" s="193" t="s">
        <v>27</v>
      </c>
      <c r="F124" s="760">
        <f>SUM(G124:H124,L124,M124)</f>
        <v>1500</v>
      </c>
      <c r="G124" s="968"/>
      <c r="H124" s="969"/>
      <c r="I124" s="996"/>
      <c r="J124" s="970">
        <v>1500</v>
      </c>
      <c r="K124" s="971"/>
      <c r="L124" s="947">
        <f t="shared" si="2"/>
        <v>1500</v>
      </c>
      <c r="M124" s="605"/>
      <c r="P124" s="200"/>
    </row>
    <row r="125" spans="1:16" ht="42.75">
      <c r="A125" s="1350">
        <v>119</v>
      </c>
      <c r="B125" s="241"/>
      <c r="C125" s="206">
        <v>116</v>
      </c>
      <c r="D125" s="183" t="s">
        <v>478</v>
      </c>
      <c r="E125" s="193" t="s">
        <v>27</v>
      </c>
      <c r="F125" s="760">
        <f>SUM(G125:H125,L125,M125)</f>
        <v>27535</v>
      </c>
      <c r="G125" s="968"/>
      <c r="H125" s="969"/>
      <c r="I125" s="996"/>
      <c r="J125" s="970">
        <v>27535</v>
      </c>
      <c r="K125" s="971"/>
      <c r="L125" s="947">
        <f>SUM(J125:K125)</f>
        <v>27535</v>
      </c>
      <c r="M125" s="605"/>
      <c r="P125" s="200"/>
    </row>
    <row r="126" spans="1:16" ht="28.5">
      <c r="A126" s="1350">
        <v>120</v>
      </c>
      <c r="B126" s="241"/>
      <c r="C126" s="206">
        <v>117</v>
      </c>
      <c r="D126" s="1326" t="s">
        <v>1092</v>
      </c>
      <c r="E126" s="1327" t="s">
        <v>27</v>
      </c>
      <c r="F126" s="1317">
        <f>SUM(G126:H126,L126,M126)</f>
        <v>1502</v>
      </c>
      <c r="G126" s="1317"/>
      <c r="H126" s="1318"/>
      <c r="I126" s="1319"/>
      <c r="J126" s="1317">
        <v>1502</v>
      </c>
      <c r="K126" s="1320"/>
      <c r="L126" s="1321">
        <f t="shared" si="2"/>
        <v>1502</v>
      </c>
      <c r="M126" s="751"/>
      <c r="P126" s="200"/>
    </row>
    <row r="127" spans="1:16" ht="21" customHeight="1" thickBot="1">
      <c r="A127" s="1350">
        <v>121</v>
      </c>
      <c r="B127" s="1311"/>
      <c r="C127" s="1312"/>
      <c r="D127" s="1316" t="s">
        <v>1057</v>
      </c>
      <c r="E127" s="1322"/>
      <c r="F127" s="1323">
        <f aca="true" t="shared" si="5" ref="F127:L127">SUM(F122:F126)</f>
        <v>32537</v>
      </c>
      <c r="G127" s="1323">
        <f t="shared" si="5"/>
        <v>0</v>
      </c>
      <c r="H127" s="1324">
        <f t="shared" si="5"/>
        <v>0</v>
      </c>
      <c r="I127" s="1325">
        <f t="shared" si="5"/>
        <v>0</v>
      </c>
      <c r="J127" s="1323">
        <f t="shared" si="5"/>
        <v>45057</v>
      </c>
      <c r="K127" s="1323">
        <f t="shared" si="5"/>
        <v>-12520</v>
      </c>
      <c r="L127" s="1324">
        <f t="shared" si="5"/>
        <v>32537</v>
      </c>
      <c r="M127" s="1313"/>
      <c r="P127" s="200"/>
    </row>
    <row r="128" spans="1:256" s="153" customFormat="1" ht="39.75" customHeight="1" thickBot="1">
      <c r="A128" s="1350">
        <v>122</v>
      </c>
      <c r="B128" s="245"/>
      <c r="C128" s="1602" t="s">
        <v>860</v>
      </c>
      <c r="D128" s="1603"/>
      <c r="E128" s="1604"/>
      <c r="F128" s="746">
        <f aca="true" t="shared" si="6" ref="F128:L128">F127+F120</f>
        <v>10544960</v>
      </c>
      <c r="G128" s="746">
        <f t="shared" si="6"/>
        <v>1236065</v>
      </c>
      <c r="H128" s="1309">
        <f t="shared" si="6"/>
        <v>943365</v>
      </c>
      <c r="I128" s="997">
        <f t="shared" si="6"/>
        <v>1247177</v>
      </c>
      <c r="J128" s="746">
        <f t="shared" si="6"/>
        <v>2111527</v>
      </c>
      <c r="K128" s="746">
        <f t="shared" si="6"/>
        <v>-2763</v>
      </c>
      <c r="L128" s="1309">
        <f t="shared" si="6"/>
        <v>2108764</v>
      </c>
      <c r="M128" s="1310">
        <f>M127+M120</f>
        <v>6256766</v>
      </c>
      <c r="N128" s="270"/>
      <c r="O128" s="244"/>
      <c r="P128" s="244"/>
      <c r="Q128" s="220"/>
      <c r="R128" s="220"/>
      <c r="S128" s="220"/>
      <c r="T128" s="220"/>
      <c r="U128" s="220"/>
      <c r="V128" s="220"/>
      <c r="W128" s="220"/>
      <c r="X128" s="220"/>
      <c r="Y128" s="220"/>
      <c r="Z128" s="220"/>
      <c r="AA128" s="220"/>
      <c r="AB128" s="220"/>
      <c r="AC128" s="220"/>
      <c r="AD128" s="220"/>
      <c r="AE128" s="220"/>
      <c r="AF128" s="220"/>
      <c r="AG128" s="220"/>
      <c r="AH128" s="220"/>
      <c r="AI128" s="220"/>
      <c r="AJ128" s="220"/>
      <c r="AK128" s="220"/>
      <c r="AL128" s="220"/>
      <c r="AM128" s="220"/>
      <c r="AN128" s="220"/>
      <c r="AO128" s="220"/>
      <c r="AP128" s="220"/>
      <c r="AQ128" s="220"/>
      <c r="AR128" s="220"/>
      <c r="AS128" s="220"/>
      <c r="AT128" s="220"/>
      <c r="AU128" s="220"/>
      <c r="AV128" s="220"/>
      <c r="AW128" s="220"/>
      <c r="AX128" s="220"/>
      <c r="AY128" s="220"/>
      <c r="AZ128" s="220"/>
      <c r="BA128" s="220"/>
      <c r="BB128" s="220"/>
      <c r="BC128" s="220"/>
      <c r="BD128" s="220"/>
      <c r="BE128" s="220"/>
      <c r="BF128" s="220"/>
      <c r="BG128" s="220"/>
      <c r="BH128" s="220"/>
      <c r="BI128" s="220"/>
      <c r="BJ128" s="220"/>
      <c r="BK128" s="220"/>
      <c r="BL128" s="220"/>
      <c r="BM128" s="220"/>
      <c r="BN128" s="220"/>
      <c r="BO128" s="220"/>
      <c r="BP128" s="220"/>
      <c r="BQ128" s="220"/>
      <c r="BR128" s="220"/>
      <c r="BS128" s="220"/>
      <c r="BT128" s="220"/>
      <c r="BU128" s="220"/>
      <c r="BV128" s="220"/>
      <c r="BW128" s="220"/>
      <c r="BX128" s="220"/>
      <c r="BY128" s="220"/>
      <c r="BZ128" s="220"/>
      <c r="CA128" s="220"/>
      <c r="CB128" s="220"/>
      <c r="CC128" s="220"/>
      <c r="CD128" s="220"/>
      <c r="CE128" s="220"/>
      <c r="CF128" s="220"/>
      <c r="CG128" s="220"/>
      <c r="CH128" s="220"/>
      <c r="CI128" s="220"/>
      <c r="CJ128" s="220"/>
      <c r="CK128" s="220"/>
      <c r="CL128" s="220"/>
      <c r="CM128" s="220"/>
      <c r="CN128" s="220"/>
      <c r="CO128" s="220"/>
      <c r="CP128" s="220"/>
      <c r="CQ128" s="220"/>
      <c r="CR128" s="220"/>
      <c r="CS128" s="220"/>
      <c r="CT128" s="220"/>
      <c r="CU128" s="220"/>
      <c r="CV128" s="220"/>
      <c r="CW128" s="220"/>
      <c r="CX128" s="220"/>
      <c r="CY128" s="220"/>
      <c r="CZ128" s="220"/>
      <c r="DA128" s="220"/>
      <c r="DB128" s="220"/>
      <c r="DC128" s="220"/>
      <c r="DD128" s="220"/>
      <c r="DE128" s="220"/>
      <c r="DF128" s="220"/>
      <c r="DG128" s="220"/>
      <c r="DH128" s="220"/>
      <c r="DI128" s="220"/>
      <c r="DJ128" s="220"/>
      <c r="DK128" s="220"/>
      <c r="DL128" s="220"/>
      <c r="DM128" s="220"/>
      <c r="DN128" s="220"/>
      <c r="DO128" s="220"/>
      <c r="DP128" s="220"/>
      <c r="DQ128" s="220"/>
      <c r="DR128" s="220"/>
      <c r="DS128" s="220"/>
      <c r="DT128" s="220"/>
      <c r="DU128" s="220"/>
      <c r="DV128" s="220"/>
      <c r="DW128" s="220"/>
      <c r="DX128" s="220"/>
      <c r="DY128" s="220"/>
      <c r="DZ128" s="220"/>
      <c r="EA128" s="220"/>
      <c r="EB128" s="220"/>
      <c r="EC128" s="220"/>
      <c r="ED128" s="220"/>
      <c r="EE128" s="220"/>
      <c r="EF128" s="220"/>
      <c r="EG128" s="220"/>
      <c r="EH128" s="220"/>
      <c r="EI128" s="220"/>
      <c r="EJ128" s="220"/>
      <c r="EK128" s="220"/>
      <c r="EL128" s="220"/>
      <c r="EM128" s="220"/>
      <c r="EN128" s="220"/>
      <c r="EO128" s="220"/>
      <c r="EP128" s="220"/>
      <c r="EQ128" s="220"/>
      <c r="ER128" s="220"/>
      <c r="ES128" s="220"/>
      <c r="ET128" s="220"/>
      <c r="EU128" s="220"/>
      <c r="EV128" s="220"/>
      <c r="EW128" s="220"/>
      <c r="EX128" s="220"/>
      <c r="EY128" s="220"/>
      <c r="EZ128" s="220"/>
      <c r="FA128" s="220"/>
      <c r="FB128" s="220"/>
      <c r="FC128" s="220"/>
      <c r="FD128" s="220"/>
      <c r="FE128" s="220"/>
      <c r="FF128" s="220"/>
      <c r="FG128" s="220"/>
      <c r="FH128" s="220"/>
      <c r="FI128" s="220"/>
      <c r="FJ128" s="220"/>
      <c r="FK128" s="220"/>
      <c r="FL128" s="220"/>
      <c r="FM128" s="220"/>
      <c r="FN128" s="220"/>
      <c r="FO128" s="220"/>
      <c r="FP128" s="220"/>
      <c r="FQ128" s="220"/>
      <c r="FR128" s="220"/>
      <c r="FS128" s="220"/>
      <c r="FT128" s="220"/>
      <c r="FU128" s="220"/>
      <c r="FV128" s="220"/>
      <c r="FW128" s="220"/>
      <c r="FX128" s="220"/>
      <c r="FY128" s="220"/>
      <c r="FZ128" s="220"/>
      <c r="GA128" s="220"/>
      <c r="GB128" s="220"/>
      <c r="GC128" s="220"/>
      <c r="GD128" s="220"/>
      <c r="GE128" s="220"/>
      <c r="GF128" s="220"/>
      <c r="GG128" s="220"/>
      <c r="GH128" s="220"/>
      <c r="GI128" s="220"/>
      <c r="GJ128" s="220"/>
      <c r="GK128" s="220"/>
      <c r="GL128" s="220"/>
      <c r="GM128" s="220"/>
      <c r="GN128" s="220"/>
      <c r="GO128" s="220"/>
      <c r="GP128" s="220"/>
      <c r="GQ128" s="220"/>
      <c r="GR128" s="220"/>
      <c r="GS128" s="220"/>
      <c r="GT128" s="220"/>
      <c r="GU128" s="220"/>
      <c r="GV128" s="220"/>
      <c r="GW128" s="220"/>
      <c r="GX128" s="220"/>
      <c r="GY128" s="220"/>
      <c r="GZ128" s="220"/>
      <c r="HA128" s="220"/>
      <c r="HB128" s="220"/>
      <c r="HC128" s="220"/>
      <c r="HD128" s="220"/>
      <c r="HE128" s="220"/>
      <c r="HF128" s="220"/>
      <c r="HG128" s="220"/>
      <c r="HH128" s="220"/>
      <c r="HI128" s="220"/>
      <c r="HJ128" s="220"/>
      <c r="HK128" s="220"/>
      <c r="HL128" s="220"/>
      <c r="HM128" s="220"/>
      <c r="HN128" s="220"/>
      <c r="HO128" s="220"/>
      <c r="HP128" s="220"/>
      <c r="HQ128" s="220"/>
      <c r="HR128" s="220"/>
      <c r="HS128" s="220"/>
      <c r="HT128" s="220"/>
      <c r="HU128" s="220"/>
      <c r="HV128" s="220"/>
      <c r="HW128" s="220"/>
      <c r="HX128" s="220"/>
      <c r="HY128" s="220"/>
      <c r="HZ128" s="220"/>
      <c r="IA128" s="220"/>
      <c r="IB128" s="220"/>
      <c r="IC128" s="220"/>
      <c r="ID128" s="220"/>
      <c r="IE128" s="220"/>
      <c r="IF128" s="220"/>
      <c r="IG128" s="220"/>
      <c r="IH128" s="220"/>
      <c r="II128" s="220"/>
      <c r="IJ128" s="220"/>
      <c r="IK128" s="220"/>
      <c r="IL128" s="220"/>
      <c r="IM128" s="220"/>
      <c r="IN128" s="220"/>
      <c r="IO128" s="220"/>
      <c r="IP128" s="220"/>
      <c r="IQ128" s="220"/>
      <c r="IR128" s="220"/>
      <c r="IS128" s="220"/>
      <c r="IT128" s="220"/>
      <c r="IU128" s="220"/>
      <c r="IV128" s="220"/>
    </row>
    <row r="129" spans="1:256" s="989" customFormat="1" ht="28.5" customHeight="1">
      <c r="A129" s="1350">
        <v>123</v>
      </c>
      <c r="B129" s="747"/>
      <c r="C129" s="748"/>
      <c r="D129" s="749" t="s">
        <v>62</v>
      </c>
      <c r="E129" s="750"/>
      <c r="F129" s="262"/>
      <c r="G129" s="263"/>
      <c r="H129" s="731"/>
      <c r="I129" s="998"/>
      <c r="J129" s="833"/>
      <c r="K129" s="614"/>
      <c r="L129" s="611"/>
      <c r="M129" s="607"/>
      <c r="N129" s="744"/>
      <c r="O129" s="214"/>
      <c r="P129" s="214"/>
      <c r="Q129" s="214"/>
      <c r="R129" s="214"/>
      <c r="S129" s="214"/>
      <c r="T129" s="214"/>
      <c r="U129" s="214"/>
      <c r="V129" s="214"/>
      <c r="W129" s="214"/>
      <c r="X129" s="214"/>
      <c r="Y129" s="214"/>
      <c r="Z129" s="214"/>
      <c r="AA129" s="214"/>
      <c r="AB129" s="214"/>
      <c r="AC129" s="214"/>
      <c r="AD129" s="214"/>
      <c r="AE129" s="214"/>
      <c r="AF129" s="214"/>
      <c r="AG129" s="214"/>
      <c r="AH129" s="214"/>
      <c r="AI129" s="214"/>
      <c r="AJ129" s="214"/>
      <c r="AK129" s="214"/>
      <c r="AL129" s="214"/>
      <c r="AM129" s="214"/>
      <c r="AN129" s="214"/>
      <c r="AO129" s="214"/>
      <c r="AP129" s="214"/>
      <c r="AQ129" s="214"/>
      <c r="AR129" s="214"/>
      <c r="AS129" s="214"/>
      <c r="AT129" s="214"/>
      <c r="AU129" s="214"/>
      <c r="AV129" s="214"/>
      <c r="AW129" s="214"/>
      <c r="AX129" s="214"/>
      <c r="AY129" s="214"/>
      <c r="AZ129" s="214"/>
      <c r="BA129" s="214"/>
      <c r="BB129" s="214"/>
      <c r="BC129" s="214"/>
      <c r="BD129" s="214"/>
      <c r="BE129" s="214"/>
      <c r="BF129" s="214"/>
      <c r="BG129" s="214"/>
      <c r="BH129" s="214"/>
      <c r="BI129" s="214"/>
      <c r="BJ129" s="214"/>
      <c r="BK129" s="214"/>
      <c r="BL129" s="214"/>
      <c r="BM129" s="214"/>
      <c r="BN129" s="214"/>
      <c r="BO129" s="214"/>
      <c r="BP129" s="214"/>
      <c r="BQ129" s="214"/>
      <c r="BR129" s="214"/>
      <c r="BS129" s="214"/>
      <c r="BT129" s="214"/>
      <c r="BU129" s="214"/>
      <c r="BV129" s="214"/>
      <c r="BW129" s="214"/>
      <c r="BX129" s="214"/>
      <c r="BY129" s="214"/>
      <c r="BZ129" s="214"/>
      <c r="CA129" s="214"/>
      <c r="CB129" s="214"/>
      <c r="CC129" s="214"/>
      <c r="CD129" s="214"/>
      <c r="CE129" s="214"/>
      <c r="CF129" s="214"/>
      <c r="CG129" s="214"/>
      <c r="CH129" s="214"/>
      <c r="CI129" s="214"/>
      <c r="CJ129" s="214"/>
      <c r="CK129" s="214"/>
      <c r="CL129" s="214"/>
      <c r="CM129" s="214"/>
      <c r="CN129" s="214"/>
      <c r="CO129" s="214"/>
      <c r="CP129" s="214"/>
      <c r="CQ129" s="214"/>
      <c r="CR129" s="214"/>
      <c r="CS129" s="214"/>
      <c r="CT129" s="214"/>
      <c r="CU129" s="214"/>
      <c r="CV129" s="214"/>
      <c r="CW129" s="214"/>
      <c r="CX129" s="214"/>
      <c r="CY129" s="214"/>
      <c r="CZ129" s="214"/>
      <c r="DA129" s="214"/>
      <c r="DB129" s="214"/>
      <c r="DC129" s="214"/>
      <c r="DD129" s="214"/>
      <c r="DE129" s="214"/>
      <c r="DF129" s="214"/>
      <c r="DG129" s="214"/>
      <c r="DH129" s="214"/>
      <c r="DI129" s="214"/>
      <c r="DJ129" s="214"/>
      <c r="DK129" s="214"/>
      <c r="DL129" s="214"/>
      <c r="DM129" s="214"/>
      <c r="DN129" s="214"/>
      <c r="DO129" s="214"/>
      <c r="DP129" s="214"/>
      <c r="DQ129" s="214"/>
      <c r="DR129" s="214"/>
      <c r="DS129" s="214"/>
      <c r="DT129" s="214"/>
      <c r="DU129" s="214"/>
      <c r="DV129" s="214"/>
      <c r="DW129" s="214"/>
      <c r="DX129" s="214"/>
      <c r="DY129" s="214"/>
      <c r="DZ129" s="214"/>
      <c r="EA129" s="214"/>
      <c r="EB129" s="214"/>
      <c r="EC129" s="214"/>
      <c r="ED129" s="214"/>
      <c r="EE129" s="214"/>
      <c r="EF129" s="214"/>
      <c r="EG129" s="214"/>
      <c r="EH129" s="214"/>
      <c r="EI129" s="214"/>
      <c r="EJ129" s="214"/>
      <c r="EK129" s="214"/>
      <c r="EL129" s="214"/>
      <c r="EM129" s="214"/>
      <c r="EN129" s="214"/>
      <c r="EO129" s="214"/>
      <c r="EP129" s="214"/>
      <c r="EQ129" s="214"/>
      <c r="ER129" s="214"/>
      <c r="ES129" s="214"/>
      <c r="ET129" s="214"/>
      <c r="EU129" s="214"/>
      <c r="EV129" s="214"/>
      <c r="EW129" s="214"/>
      <c r="EX129" s="214"/>
      <c r="EY129" s="214"/>
      <c r="EZ129" s="214"/>
      <c r="FA129" s="214"/>
      <c r="FB129" s="214"/>
      <c r="FC129" s="214"/>
      <c r="FD129" s="214"/>
      <c r="FE129" s="214"/>
      <c r="FF129" s="214"/>
      <c r="FG129" s="214"/>
      <c r="FH129" s="214"/>
      <c r="FI129" s="214"/>
      <c r="FJ129" s="214"/>
      <c r="FK129" s="214"/>
      <c r="FL129" s="214"/>
      <c r="FM129" s="214"/>
      <c r="FN129" s="214"/>
      <c r="FO129" s="214"/>
      <c r="FP129" s="214"/>
      <c r="FQ129" s="214"/>
      <c r="FR129" s="214"/>
      <c r="FS129" s="214"/>
      <c r="FT129" s="214"/>
      <c r="FU129" s="214"/>
      <c r="FV129" s="214"/>
      <c r="FW129" s="214"/>
      <c r="FX129" s="214"/>
      <c r="FY129" s="214"/>
      <c r="FZ129" s="214"/>
      <c r="GA129" s="214"/>
      <c r="GB129" s="214"/>
      <c r="GC129" s="214"/>
      <c r="GD129" s="214"/>
      <c r="GE129" s="214"/>
      <c r="GF129" s="214"/>
      <c r="GG129" s="214"/>
      <c r="GH129" s="214"/>
      <c r="GI129" s="214"/>
      <c r="GJ129" s="214"/>
      <c r="GK129" s="214"/>
      <c r="GL129" s="214"/>
      <c r="GM129" s="214"/>
      <c r="GN129" s="214"/>
      <c r="GO129" s="214"/>
      <c r="GP129" s="214"/>
      <c r="GQ129" s="214"/>
      <c r="GR129" s="214"/>
      <c r="GS129" s="214"/>
      <c r="GT129" s="214"/>
      <c r="GU129" s="214"/>
      <c r="GV129" s="214"/>
      <c r="GW129" s="214"/>
      <c r="GX129" s="214"/>
      <c r="GY129" s="214"/>
      <c r="GZ129" s="214"/>
      <c r="HA129" s="214"/>
      <c r="HB129" s="214"/>
      <c r="HC129" s="214"/>
      <c r="HD129" s="214"/>
      <c r="HE129" s="214"/>
      <c r="HF129" s="214"/>
      <c r="HG129" s="214"/>
      <c r="HH129" s="214"/>
      <c r="HI129" s="214"/>
      <c r="HJ129" s="214"/>
      <c r="HK129" s="214"/>
      <c r="HL129" s="214"/>
      <c r="HM129" s="214"/>
      <c r="HN129" s="214"/>
      <c r="HO129" s="214"/>
      <c r="HP129" s="214"/>
      <c r="HQ129" s="214"/>
      <c r="HR129" s="214"/>
      <c r="HS129" s="214"/>
      <c r="HT129" s="214"/>
      <c r="HU129" s="214"/>
      <c r="HV129" s="214"/>
      <c r="HW129" s="214"/>
      <c r="HX129" s="214"/>
      <c r="HY129" s="214"/>
      <c r="HZ129" s="214"/>
      <c r="IA129" s="214"/>
      <c r="IB129" s="214"/>
      <c r="IC129" s="214"/>
      <c r="ID129" s="214"/>
      <c r="IE129" s="214"/>
      <c r="IF129" s="214"/>
      <c r="IG129" s="214"/>
      <c r="IH129" s="214"/>
      <c r="II129" s="214"/>
      <c r="IJ129" s="214"/>
      <c r="IK129" s="214"/>
      <c r="IL129" s="214"/>
      <c r="IM129" s="214"/>
      <c r="IN129" s="214"/>
      <c r="IO129" s="214"/>
      <c r="IP129" s="214"/>
      <c r="IQ129" s="214"/>
      <c r="IR129" s="214"/>
      <c r="IS129" s="214"/>
      <c r="IT129" s="214"/>
      <c r="IU129" s="214"/>
      <c r="IV129" s="214"/>
    </row>
    <row r="130" spans="1:256" s="1441" customFormat="1" ht="21.75" customHeight="1">
      <c r="A130" s="1350">
        <v>124</v>
      </c>
      <c r="B130" s="1429">
        <v>1</v>
      </c>
      <c r="C130" s="1430"/>
      <c r="D130" s="1216" t="s">
        <v>607</v>
      </c>
      <c r="E130" s="1430" t="s">
        <v>27</v>
      </c>
      <c r="F130" s="1431"/>
      <c r="G130" s="1432"/>
      <c r="H130" s="1433"/>
      <c r="I130" s="1434"/>
      <c r="J130" s="1435"/>
      <c r="K130" s="1436"/>
      <c r="L130" s="1437"/>
      <c r="M130" s="1438"/>
      <c r="N130" s="1439"/>
      <c r="O130" s="1440"/>
      <c r="P130" s="1440"/>
      <c r="Q130" s="1440"/>
      <c r="R130" s="1440"/>
      <c r="S130" s="1440"/>
      <c r="T130" s="1440"/>
      <c r="U130" s="1440"/>
      <c r="V130" s="1440"/>
      <c r="W130" s="1440"/>
      <c r="X130" s="1440"/>
      <c r="Y130" s="1440"/>
      <c r="Z130" s="1440"/>
      <c r="AA130" s="1440"/>
      <c r="AB130" s="1440"/>
      <c r="AC130" s="1440"/>
      <c r="AD130" s="1440"/>
      <c r="AE130" s="1440"/>
      <c r="AF130" s="1440"/>
      <c r="AG130" s="1440"/>
      <c r="AH130" s="1440"/>
      <c r="AI130" s="1440"/>
      <c r="AJ130" s="1440"/>
      <c r="AK130" s="1440"/>
      <c r="AL130" s="1440"/>
      <c r="AM130" s="1440"/>
      <c r="AN130" s="1440"/>
      <c r="AO130" s="1440"/>
      <c r="AP130" s="1440"/>
      <c r="AQ130" s="1440"/>
      <c r="AR130" s="1440"/>
      <c r="AS130" s="1440"/>
      <c r="AT130" s="1440"/>
      <c r="AU130" s="1440"/>
      <c r="AV130" s="1440"/>
      <c r="AW130" s="1440"/>
      <c r="AX130" s="1440"/>
      <c r="AY130" s="1440"/>
      <c r="AZ130" s="1440"/>
      <c r="BA130" s="1440"/>
      <c r="BB130" s="1440"/>
      <c r="BC130" s="1440"/>
      <c r="BD130" s="1440"/>
      <c r="BE130" s="1440"/>
      <c r="BF130" s="1440"/>
      <c r="BG130" s="1440"/>
      <c r="BH130" s="1440"/>
      <c r="BI130" s="1440"/>
      <c r="BJ130" s="1440"/>
      <c r="BK130" s="1440"/>
      <c r="BL130" s="1440"/>
      <c r="BM130" s="1440"/>
      <c r="BN130" s="1440"/>
      <c r="BO130" s="1440"/>
      <c r="BP130" s="1440"/>
      <c r="BQ130" s="1440"/>
      <c r="BR130" s="1440"/>
      <c r="BS130" s="1440"/>
      <c r="BT130" s="1440"/>
      <c r="BU130" s="1440"/>
      <c r="BV130" s="1440"/>
      <c r="BW130" s="1440"/>
      <c r="BX130" s="1440"/>
      <c r="BY130" s="1440"/>
      <c r="BZ130" s="1440"/>
      <c r="CA130" s="1440"/>
      <c r="CB130" s="1440"/>
      <c r="CC130" s="1440"/>
      <c r="CD130" s="1440"/>
      <c r="CE130" s="1440"/>
      <c r="CF130" s="1440"/>
      <c r="CG130" s="1440"/>
      <c r="CH130" s="1440"/>
      <c r="CI130" s="1440"/>
      <c r="CJ130" s="1440"/>
      <c r="CK130" s="1440"/>
      <c r="CL130" s="1440"/>
      <c r="CM130" s="1440"/>
      <c r="CN130" s="1440"/>
      <c r="CO130" s="1440"/>
      <c r="CP130" s="1440"/>
      <c r="CQ130" s="1440"/>
      <c r="CR130" s="1440"/>
      <c r="CS130" s="1440"/>
      <c r="CT130" s="1440"/>
      <c r="CU130" s="1440"/>
      <c r="CV130" s="1440"/>
      <c r="CW130" s="1440"/>
      <c r="CX130" s="1440"/>
      <c r="CY130" s="1440"/>
      <c r="CZ130" s="1440"/>
      <c r="DA130" s="1440"/>
      <c r="DB130" s="1440"/>
      <c r="DC130" s="1440"/>
      <c r="DD130" s="1440"/>
      <c r="DE130" s="1440"/>
      <c r="DF130" s="1440"/>
      <c r="DG130" s="1440"/>
      <c r="DH130" s="1440"/>
      <c r="DI130" s="1440"/>
      <c r="DJ130" s="1440"/>
      <c r="DK130" s="1440"/>
      <c r="DL130" s="1440"/>
      <c r="DM130" s="1440"/>
      <c r="DN130" s="1440"/>
      <c r="DO130" s="1440"/>
      <c r="DP130" s="1440"/>
      <c r="DQ130" s="1440"/>
      <c r="DR130" s="1440"/>
      <c r="DS130" s="1440"/>
      <c r="DT130" s="1440"/>
      <c r="DU130" s="1440"/>
      <c r="DV130" s="1440"/>
      <c r="DW130" s="1440"/>
      <c r="DX130" s="1440"/>
      <c r="DY130" s="1440"/>
      <c r="DZ130" s="1440"/>
      <c r="EA130" s="1440"/>
      <c r="EB130" s="1440"/>
      <c r="EC130" s="1440"/>
      <c r="ED130" s="1440"/>
      <c r="EE130" s="1440"/>
      <c r="EF130" s="1440"/>
      <c r="EG130" s="1440"/>
      <c r="EH130" s="1440"/>
      <c r="EI130" s="1440"/>
      <c r="EJ130" s="1440"/>
      <c r="EK130" s="1440"/>
      <c r="EL130" s="1440"/>
      <c r="EM130" s="1440"/>
      <c r="EN130" s="1440"/>
      <c r="EO130" s="1440"/>
      <c r="EP130" s="1440"/>
      <c r="EQ130" s="1440"/>
      <c r="ER130" s="1440"/>
      <c r="ES130" s="1440"/>
      <c r="ET130" s="1440"/>
      <c r="EU130" s="1440"/>
      <c r="EV130" s="1440"/>
      <c r="EW130" s="1440"/>
      <c r="EX130" s="1440"/>
      <c r="EY130" s="1440"/>
      <c r="EZ130" s="1440"/>
      <c r="FA130" s="1440"/>
      <c r="FB130" s="1440"/>
      <c r="FC130" s="1440"/>
      <c r="FD130" s="1440"/>
      <c r="FE130" s="1440"/>
      <c r="FF130" s="1440"/>
      <c r="FG130" s="1440"/>
      <c r="FH130" s="1440"/>
      <c r="FI130" s="1440"/>
      <c r="FJ130" s="1440"/>
      <c r="FK130" s="1440"/>
      <c r="FL130" s="1440"/>
      <c r="FM130" s="1440"/>
      <c r="FN130" s="1440"/>
      <c r="FO130" s="1440"/>
      <c r="FP130" s="1440"/>
      <c r="FQ130" s="1440"/>
      <c r="FR130" s="1440"/>
      <c r="FS130" s="1440"/>
      <c r="FT130" s="1440"/>
      <c r="FU130" s="1440"/>
      <c r="FV130" s="1440"/>
      <c r="FW130" s="1440"/>
      <c r="FX130" s="1440"/>
      <c r="FY130" s="1440"/>
      <c r="FZ130" s="1440"/>
      <c r="GA130" s="1440"/>
      <c r="GB130" s="1440"/>
      <c r="GC130" s="1440"/>
      <c r="GD130" s="1440"/>
      <c r="GE130" s="1440"/>
      <c r="GF130" s="1440"/>
      <c r="GG130" s="1440"/>
      <c r="GH130" s="1440"/>
      <c r="GI130" s="1440"/>
      <c r="GJ130" s="1440"/>
      <c r="GK130" s="1440"/>
      <c r="GL130" s="1440"/>
      <c r="GM130" s="1440"/>
      <c r="GN130" s="1440"/>
      <c r="GO130" s="1440"/>
      <c r="GP130" s="1440"/>
      <c r="GQ130" s="1440"/>
      <c r="GR130" s="1440"/>
      <c r="GS130" s="1440"/>
      <c r="GT130" s="1440"/>
      <c r="GU130" s="1440"/>
      <c r="GV130" s="1440"/>
      <c r="GW130" s="1440"/>
      <c r="GX130" s="1440"/>
      <c r="GY130" s="1440"/>
      <c r="GZ130" s="1440"/>
      <c r="HA130" s="1440"/>
      <c r="HB130" s="1440"/>
      <c r="HC130" s="1440"/>
      <c r="HD130" s="1440"/>
      <c r="HE130" s="1440"/>
      <c r="HF130" s="1440"/>
      <c r="HG130" s="1440"/>
      <c r="HH130" s="1440"/>
      <c r="HI130" s="1440"/>
      <c r="HJ130" s="1440"/>
      <c r="HK130" s="1440"/>
      <c r="HL130" s="1440"/>
      <c r="HM130" s="1440"/>
      <c r="HN130" s="1440"/>
      <c r="HO130" s="1440"/>
      <c r="HP130" s="1440"/>
      <c r="HQ130" s="1440"/>
      <c r="HR130" s="1440"/>
      <c r="HS130" s="1440"/>
      <c r="HT130" s="1440"/>
      <c r="HU130" s="1440"/>
      <c r="HV130" s="1440"/>
      <c r="HW130" s="1440"/>
      <c r="HX130" s="1440"/>
      <c r="HY130" s="1440"/>
      <c r="HZ130" s="1440"/>
      <c r="IA130" s="1440"/>
      <c r="IB130" s="1440"/>
      <c r="IC130" s="1440"/>
      <c r="ID130" s="1440"/>
      <c r="IE130" s="1440"/>
      <c r="IF130" s="1440"/>
      <c r="IG130" s="1440"/>
      <c r="IH130" s="1440"/>
      <c r="II130" s="1440"/>
      <c r="IJ130" s="1440"/>
      <c r="IK130" s="1440"/>
      <c r="IL130" s="1440"/>
      <c r="IM130" s="1440"/>
      <c r="IN130" s="1440"/>
      <c r="IO130" s="1440"/>
      <c r="IP130" s="1440"/>
      <c r="IQ130" s="1440"/>
      <c r="IR130" s="1440"/>
      <c r="IS130" s="1440"/>
      <c r="IT130" s="1440"/>
      <c r="IU130" s="1440"/>
      <c r="IV130" s="1440"/>
    </row>
    <row r="131" spans="1:14" s="214" customFormat="1" ht="30" customHeight="1">
      <c r="A131" s="1350">
        <v>125</v>
      </c>
      <c r="B131" s="747"/>
      <c r="C131" s="748">
        <v>1</v>
      </c>
      <c r="D131" s="207" t="s">
        <v>1282</v>
      </c>
      <c r="E131" s="748"/>
      <c r="F131" s="977">
        <v>3018</v>
      </c>
      <c r="G131" s="972"/>
      <c r="H131" s="973"/>
      <c r="I131" s="999"/>
      <c r="J131" s="974">
        <v>3018</v>
      </c>
      <c r="K131" s="975"/>
      <c r="L131" s="976">
        <f>SUM(J131:K131)</f>
        <v>3018</v>
      </c>
      <c r="M131" s="607"/>
      <c r="N131" s="793"/>
    </row>
    <row r="132" spans="1:14" s="214" customFormat="1" ht="15.75" customHeight="1">
      <c r="A132" s="1350">
        <v>126</v>
      </c>
      <c r="B132" s="747"/>
      <c r="C132" s="748">
        <v>2</v>
      </c>
      <c r="D132" s="207" t="s">
        <v>740</v>
      </c>
      <c r="E132" s="748"/>
      <c r="F132" s="1424">
        <v>510</v>
      </c>
      <c r="G132" s="263"/>
      <c r="H132" s="731"/>
      <c r="I132" s="998"/>
      <c r="J132" s="833">
        <v>510</v>
      </c>
      <c r="K132" s="614"/>
      <c r="L132" s="1425">
        <f>SUM(J132:K132)</f>
        <v>510</v>
      </c>
      <c r="M132" s="607"/>
      <c r="N132" s="793"/>
    </row>
    <row r="133" spans="1:14" s="1440" customFormat="1" ht="21.75" customHeight="1">
      <c r="A133" s="1350">
        <v>127</v>
      </c>
      <c r="B133" s="1429"/>
      <c r="C133" s="1430"/>
      <c r="D133" s="1216" t="s">
        <v>726</v>
      </c>
      <c r="E133" s="1430" t="s">
        <v>27</v>
      </c>
      <c r="F133" s="1442"/>
      <c r="G133" s="1432"/>
      <c r="H133" s="1433"/>
      <c r="I133" s="1434"/>
      <c r="J133" s="1435"/>
      <c r="K133" s="1436"/>
      <c r="L133" s="1443"/>
      <c r="M133" s="1438"/>
      <c r="N133" s="1444"/>
    </row>
    <row r="134" spans="1:14" s="214" customFormat="1" ht="28.5">
      <c r="A134" s="1350">
        <v>128</v>
      </c>
      <c r="B134" s="747"/>
      <c r="C134" s="748">
        <v>3</v>
      </c>
      <c r="D134" s="207" t="s">
        <v>1185</v>
      </c>
      <c r="E134" s="190"/>
      <c r="F134" s="977">
        <v>1544</v>
      </c>
      <c r="G134" s="972"/>
      <c r="H134" s="973"/>
      <c r="I134" s="999"/>
      <c r="J134" s="974">
        <v>1544</v>
      </c>
      <c r="K134" s="975"/>
      <c r="L134" s="976">
        <f aca="true" t="shared" si="7" ref="L134:L202">SUM(J134:K134)</f>
        <v>1544</v>
      </c>
      <c r="M134" s="607"/>
      <c r="N134" s="793"/>
    </row>
    <row r="135" spans="1:256" s="1441" customFormat="1" ht="21.75" customHeight="1">
      <c r="A135" s="1350">
        <v>129</v>
      </c>
      <c r="B135" s="1429">
        <v>2</v>
      </c>
      <c r="C135" s="1430"/>
      <c r="D135" s="1216" t="s">
        <v>606</v>
      </c>
      <c r="E135" s="1430" t="s">
        <v>27</v>
      </c>
      <c r="F135" s="1442"/>
      <c r="G135" s="1432"/>
      <c r="H135" s="1433"/>
      <c r="I135" s="1434"/>
      <c r="J135" s="1435"/>
      <c r="K135" s="1436"/>
      <c r="L135" s="1443"/>
      <c r="M135" s="1438"/>
      <c r="N135" s="1444"/>
      <c r="O135" s="1440"/>
      <c r="P135" s="1440"/>
      <c r="Q135" s="1440"/>
      <c r="R135" s="1440"/>
      <c r="S135" s="1440"/>
      <c r="T135" s="1440"/>
      <c r="U135" s="1440"/>
      <c r="V135" s="1440"/>
      <c r="W135" s="1440"/>
      <c r="X135" s="1440"/>
      <c r="Y135" s="1440"/>
      <c r="Z135" s="1440"/>
      <c r="AA135" s="1440"/>
      <c r="AB135" s="1440"/>
      <c r="AC135" s="1440"/>
      <c r="AD135" s="1440"/>
      <c r="AE135" s="1440"/>
      <c r="AF135" s="1440"/>
      <c r="AG135" s="1440"/>
      <c r="AH135" s="1440"/>
      <c r="AI135" s="1440"/>
      <c r="AJ135" s="1440"/>
      <c r="AK135" s="1440"/>
      <c r="AL135" s="1440"/>
      <c r="AM135" s="1440"/>
      <c r="AN135" s="1440"/>
      <c r="AO135" s="1440"/>
      <c r="AP135" s="1440"/>
      <c r="AQ135" s="1440"/>
      <c r="AR135" s="1440"/>
      <c r="AS135" s="1440"/>
      <c r="AT135" s="1440"/>
      <c r="AU135" s="1440"/>
      <c r="AV135" s="1440"/>
      <c r="AW135" s="1440"/>
      <c r="AX135" s="1440"/>
      <c r="AY135" s="1440"/>
      <c r="AZ135" s="1440"/>
      <c r="BA135" s="1440"/>
      <c r="BB135" s="1440"/>
      <c r="BC135" s="1440"/>
      <c r="BD135" s="1440"/>
      <c r="BE135" s="1440"/>
      <c r="BF135" s="1440"/>
      <c r="BG135" s="1440"/>
      <c r="BH135" s="1440"/>
      <c r="BI135" s="1440"/>
      <c r="BJ135" s="1440"/>
      <c r="BK135" s="1440"/>
      <c r="BL135" s="1440"/>
      <c r="BM135" s="1440"/>
      <c r="BN135" s="1440"/>
      <c r="BO135" s="1440"/>
      <c r="BP135" s="1440"/>
      <c r="BQ135" s="1440"/>
      <c r="BR135" s="1440"/>
      <c r="BS135" s="1440"/>
      <c r="BT135" s="1440"/>
      <c r="BU135" s="1440"/>
      <c r="BV135" s="1440"/>
      <c r="BW135" s="1440"/>
      <c r="BX135" s="1440"/>
      <c r="BY135" s="1440"/>
      <c r="BZ135" s="1440"/>
      <c r="CA135" s="1440"/>
      <c r="CB135" s="1440"/>
      <c r="CC135" s="1440"/>
      <c r="CD135" s="1440"/>
      <c r="CE135" s="1440"/>
      <c r="CF135" s="1440"/>
      <c r="CG135" s="1440"/>
      <c r="CH135" s="1440"/>
      <c r="CI135" s="1440"/>
      <c r="CJ135" s="1440"/>
      <c r="CK135" s="1440"/>
      <c r="CL135" s="1440"/>
      <c r="CM135" s="1440"/>
      <c r="CN135" s="1440"/>
      <c r="CO135" s="1440"/>
      <c r="CP135" s="1440"/>
      <c r="CQ135" s="1440"/>
      <c r="CR135" s="1440"/>
      <c r="CS135" s="1440"/>
      <c r="CT135" s="1440"/>
      <c r="CU135" s="1440"/>
      <c r="CV135" s="1440"/>
      <c r="CW135" s="1440"/>
      <c r="CX135" s="1440"/>
      <c r="CY135" s="1440"/>
      <c r="CZ135" s="1440"/>
      <c r="DA135" s="1440"/>
      <c r="DB135" s="1440"/>
      <c r="DC135" s="1440"/>
      <c r="DD135" s="1440"/>
      <c r="DE135" s="1440"/>
      <c r="DF135" s="1440"/>
      <c r="DG135" s="1440"/>
      <c r="DH135" s="1440"/>
      <c r="DI135" s="1440"/>
      <c r="DJ135" s="1440"/>
      <c r="DK135" s="1440"/>
      <c r="DL135" s="1440"/>
      <c r="DM135" s="1440"/>
      <c r="DN135" s="1440"/>
      <c r="DO135" s="1440"/>
      <c r="DP135" s="1440"/>
      <c r="DQ135" s="1440"/>
      <c r="DR135" s="1440"/>
      <c r="DS135" s="1440"/>
      <c r="DT135" s="1440"/>
      <c r="DU135" s="1440"/>
      <c r="DV135" s="1440"/>
      <c r="DW135" s="1440"/>
      <c r="DX135" s="1440"/>
      <c r="DY135" s="1440"/>
      <c r="DZ135" s="1440"/>
      <c r="EA135" s="1440"/>
      <c r="EB135" s="1440"/>
      <c r="EC135" s="1440"/>
      <c r="ED135" s="1440"/>
      <c r="EE135" s="1440"/>
      <c r="EF135" s="1440"/>
      <c r="EG135" s="1440"/>
      <c r="EH135" s="1440"/>
      <c r="EI135" s="1440"/>
      <c r="EJ135" s="1440"/>
      <c r="EK135" s="1440"/>
      <c r="EL135" s="1440"/>
      <c r="EM135" s="1440"/>
      <c r="EN135" s="1440"/>
      <c r="EO135" s="1440"/>
      <c r="EP135" s="1440"/>
      <c r="EQ135" s="1440"/>
      <c r="ER135" s="1440"/>
      <c r="ES135" s="1440"/>
      <c r="ET135" s="1440"/>
      <c r="EU135" s="1440"/>
      <c r="EV135" s="1440"/>
      <c r="EW135" s="1440"/>
      <c r="EX135" s="1440"/>
      <c r="EY135" s="1440"/>
      <c r="EZ135" s="1440"/>
      <c r="FA135" s="1440"/>
      <c r="FB135" s="1440"/>
      <c r="FC135" s="1440"/>
      <c r="FD135" s="1440"/>
      <c r="FE135" s="1440"/>
      <c r="FF135" s="1440"/>
      <c r="FG135" s="1440"/>
      <c r="FH135" s="1440"/>
      <c r="FI135" s="1440"/>
      <c r="FJ135" s="1440"/>
      <c r="FK135" s="1440"/>
      <c r="FL135" s="1440"/>
      <c r="FM135" s="1440"/>
      <c r="FN135" s="1440"/>
      <c r="FO135" s="1440"/>
      <c r="FP135" s="1440"/>
      <c r="FQ135" s="1440"/>
      <c r="FR135" s="1440"/>
      <c r="FS135" s="1440"/>
      <c r="FT135" s="1440"/>
      <c r="FU135" s="1440"/>
      <c r="FV135" s="1440"/>
      <c r="FW135" s="1440"/>
      <c r="FX135" s="1440"/>
      <c r="FY135" s="1440"/>
      <c r="FZ135" s="1440"/>
      <c r="GA135" s="1440"/>
      <c r="GB135" s="1440"/>
      <c r="GC135" s="1440"/>
      <c r="GD135" s="1440"/>
      <c r="GE135" s="1440"/>
      <c r="GF135" s="1440"/>
      <c r="GG135" s="1440"/>
      <c r="GH135" s="1440"/>
      <c r="GI135" s="1440"/>
      <c r="GJ135" s="1440"/>
      <c r="GK135" s="1440"/>
      <c r="GL135" s="1440"/>
      <c r="GM135" s="1440"/>
      <c r="GN135" s="1440"/>
      <c r="GO135" s="1440"/>
      <c r="GP135" s="1440"/>
      <c r="GQ135" s="1440"/>
      <c r="GR135" s="1440"/>
      <c r="GS135" s="1440"/>
      <c r="GT135" s="1440"/>
      <c r="GU135" s="1440"/>
      <c r="GV135" s="1440"/>
      <c r="GW135" s="1440"/>
      <c r="GX135" s="1440"/>
      <c r="GY135" s="1440"/>
      <c r="GZ135" s="1440"/>
      <c r="HA135" s="1440"/>
      <c r="HB135" s="1440"/>
      <c r="HC135" s="1440"/>
      <c r="HD135" s="1440"/>
      <c r="HE135" s="1440"/>
      <c r="HF135" s="1440"/>
      <c r="HG135" s="1440"/>
      <c r="HH135" s="1440"/>
      <c r="HI135" s="1440"/>
      <c r="HJ135" s="1440"/>
      <c r="HK135" s="1440"/>
      <c r="HL135" s="1440"/>
      <c r="HM135" s="1440"/>
      <c r="HN135" s="1440"/>
      <c r="HO135" s="1440"/>
      <c r="HP135" s="1440"/>
      <c r="HQ135" s="1440"/>
      <c r="HR135" s="1440"/>
      <c r="HS135" s="1440"/>
      <c r="HT135" s="1440"/>
      <c r="HU135" s="1440"/>
      <c r="HV135" s="1440"/>
      <c r="HW135" s="1440"/>
      <c r="HX135" s="1440"/>
      <c r="HY135" s="1440"/>
      <c r="HZ135" s="1440"/>
      <c r="IA135" s="1440"/>
      <c r="IB135" s="1440"/>
      <c r="IC135" s="1440"/>
      <c r="ID135" s="1440"/>
      <c r="IE135" s="1440"/>
      <c r="IF135" s="1440"/>
      <c r="IG135" s="1440"/>
      <c r="IH135" s="1440"/>
      <c r="II135" s="1440"/>
      <c r="IJ135" s="1440"/>
      <c r="IK135" s="1440"/>
      <c r="IL135" s="1440"/>
      <c r="IM135" s="1440"/>
      <c r="IN135" s="1440"/>
      <c r="IO135" s="1440"/>
      <c r="IP135" s="1440"/>
      <c r="IQ135" s="1440"/>
      <c r="IR135" s="1440"/>
      <c r="IS135" s="1440"/>
      <c r="IT135" s="1440"/>
      <c r="IU135" s="1440"/>
      <c r="IV135" s="1440"/>
    </row>
    <row r="136" spans="1:14" s="214" customFormat="1" ht="57">
      <c r="A136" s="1350">
        <v>130</v>
      </c>
      <c r="B136" s="747"/>
      <c r="C136" s="748">
        <v>1</v>
      </c>
      <c r="D136" s="207" t="s">
        <v>1319</v>
      </c>
      <c r="E136" s="190"/>
      <c r="F136" s="977">
        <v>750</v>
      </c>
      <c r="G136" s="972"/>
      <c r="H136" s="973"/>
      <c r="I136" s="999"/>
      <c r="J136" s="974">
        <v>750</v>
      </c>
      <c r="K136" s="975"/>
      <c r="L136" s="976">
        <f t="shared" si="7"/>
        <v>750</v>
      </c>
      <c r="M136" s="607"/>
      <c r="N136" s="793"/>
    </row>
    <row r="137" spans="1:14" s="1440" customFormat="1" ht="21.75" customHeight="1">
      <c r="A137" s="1350">
        <v>131</v>
      </c>
      <c r="B137" s="1429"/>
      <c r="C137" s="1430"/>
      <c r="D137" s="1216" t="s">
        <v>725</v>
      </c>
      <c r="E137" s="1430" t="s">
        <v>27</v>
      </c>
      <c r="F137" s="1442"/>
      <c r="G137" s="1432"/>
      <c r="H137" s="1433"/>
      <c r="I137" s="1434"/>
      <c r="J137" s="1435"/>
      <c r="K137" s="1436"/>
      <c r="L137" s="1443"/>
      <c r="M137" s="1438"/>
      <c r="N137" s="1444"/>
    </row>
    <row r="138" spans="1:14" s="214" customFormat="1" ht="55.5" customHeight="1">
      <c r="A138" s="1350">
        <v>132</v>
      </c>
      <c r="B138" s="747"/>
      <c r="C138" s="748">
        <v>2</v>
      </c>
      <c r="D138" s="207" t="s">
        <v>1318</v>
      </c>
      <c r="E138" s="748"/>
      <c r="F138" s="977">
        <v>650</v>
      </c>
      <c r="G138" s="972"/>
      <c r="H138" s="973"/>
      <c r="I138" s="999"/>
      <c r="J138" s="974">
        <v>650</v>
      </c>
      <c r="K138" s="975"/>
      <c r="L138" s="976">
        <f t="shared" si="7"/>
        <v>650</v>
      </c>
      <c r="M138" s="607"/>
      <c r="N138" s="793"/>
    </row>
    <row r="139" spans="1:14" s="214" customFormat="1" ht="15.75" customHeight="1">
      <c r="A139" s="1350">
        <v>133</v>
      </c>
      <c r="B139" s="747"/>
      <c r="C139" s="748">
        <v>3</v>
      </c>
      <c r="D139" s="207" t="s">
        <v>1068</v>
      </c>
      <c r="E139" s="748"/>
      <c r="F139" s="1424">
        <v>280</v>
      </c>
      <c r="G139" s="263"/>
      <c r="H139" s="731"/>
      <c r="I139" s="998"/>
      <c r="J139" s="833">
        <v>280</v>
      </c>
      <c r="K139" s="614"/>
      <c r="L139" s="1425">
        <f t="shared" si="7"/>
        <v>280</v>
      </c>
      <c r="M139" s="607"/>
      <c r="N139" s="793"/>
    </row>
    <row r="140" spans="1:256" s="1441" customFormat="1" ht="21.75" customHeight="1">
      <c r="A140" s="1350">
        <v>134</v>
      </c>
      <c r="B140" s="1429">
        <v>3</v>
      </c>
      <c r="C140" s="1430"/>
      <c r="D140" s="1216" t="s">
        <v>384</v>
      </c>
      <c r="E140" s="1430" t="s">
        <v>27</v>
      </c>
      <c r="F140" s="1442"/>
      <c r="G140" s="1432"/>
      <c r="H140" s="1433"/>
      <c r="I140" s="1434"/>
      <c r="J140" s="1435"/>
      <c r="K140" s="1436"/>
      <c r="L140" s="1443"/>
      <c r="M140" s="1438"/>
      <c r="N140" s="1444"/>
      <c r="O140" s="1440"/>
      <c r="P140" s="1440"/>
      <c r="Q140" s="1440"/>
      <c r="R140" s="1440"/>
      <c r="S140" s="1440"/>
      <c r="T140" s="1440"/>
      <c r="U140" s="1440"/>
      <c r="V140" s="1440"/>
      <c r="W140" s="1440"/>
      <c r="X140" s="1440"/>
      <c r="Y140" s="1440"/>
      <c r="Z140" s="1440"/>
      <c r="AA140" s="1440"/>
      <c r="AB140" s="1440"/>
      <c r="AC140" s="1440"/>
      <c r="AD140" s="1440"/>
      <c r="AE140" s="1440"/>
      <c r="AF140" s="1440"/>
      <c r="AG140" s="1440"/>
      <c r="AH140" s="1440"/>
      <c r="AI140" s="1440"/>
      <c r="AJ140" s="1440"/>
      <c r="AK140" s="1440"/>
      <c r="AL140" s="1440"/>
      <c r="AM140" s="1440"/>
      <c r="AN140" s="1440"/>
      <c r="AO140" s="1440"/>
      <c r="AP140" s="1440"/>
      <c r="AQ140" s="1440"/>
      <c r="AR140" s="1440"/>
      <c r="AS140" s="1440"/>
      <c r="AT140" s="1440"/>
      <c r="AU140" s="1440"/>
      <c r="AV140" s="1440"/>
      <c r="AW140" s="1440"/>
      <c r="AX140" s="1440"/>
      <c r="AY140" s="1440"/>
      <c r="AZ140" s="1440"/>
      <c r="BA140" s="1440"/>
      <c r="BB140" s="1440"/>
      <c r="BC140" s="1440"/>
      <c r="BD140" s="1440"/>
      <c r="BE140" s="1440"/>
      <c r="BF140" s="1440"/>
      <c r="BG140" s="1440"/>
      <c r="BH140" s="1440"/>
      <c r="BI140" s="1440"/>
      <c r="BJ140" s="1440"/>
      <c r="BK140" s="1440"/>
      <c r="BL140" s="1440"/>
      <c r="BM140" s="1440"/>
      <c r="BN140" s="1440"/>
      <c r="BO140" s="1440"/>
      <c r="BP140" s="1440"/>
      <c r="BQ140" s="1440"/>
      <c r="BR140" s="1440"/>
      <c r="BS140" s="1440"/>
      <c r="BT140" s="1440"/>
      <c r="BU140" s="1440"/>
      <c r="BV140" s="1440"/>
      <c r="BW140" s="1440"/>
      <c r="BX140" s="1440"/>
      <c r="BY140" s="1440"/>
      <c r="BZ140" s="1440"/>
      <c r="CA140" s="1440"/>
      <c r="CB140" s="1440"/>
      <c r="CC140" s="1440"/>
      <c r="CD140" s="1440"/>
      <c r="CE140" s="1440"/>
      <c r="CF140" s="1440"/>
      <c r="CG140" s="1440"/>
      <c r="CH140" s="1440"/>
      <c r="CI140" s="1440"/>
      <c r="CJ140" s="1440"/>
      <c r="CK140" s="1440"/>
      <c r="CL140" s="1440"/>
      <c r="CM140" s="1440"/>
      <c r="CN140" s="1440"/>
      <c r="CO140" s="1440"/>
      <c r="CP140" s="1440"/>
      <c r="CQ140" s="1440"/>
      <c r="CR140" s="1440"/>
      <c r="CS140" s="1440"/>
      <c r="CT140" s="1440"/>
      <c r="CU140" s="1440"/>
      <c r="CV140" s="1440"/>
      <c r="CW140" s="1440"/>
      <c r="CX140" s="1440"/>
      <c r="CY140" s="1440"/>
      <c r="CZ140" s="1440"/>
      <c r="DA140" s="1440"/>
      <c r="DB140" s="1440"/>
      <c r="DC140" s="1440"/>
      <c r="DD140" s="1440"/>
      <c r="DE140" s="1440"/>
      <c r="DF140" s="1440"/>
      <c r="DG140" s="1440"/>
      <c r="DH140" s="1440"/>
      <c r="DI140" s="1440"/>
      <c r="DJ140" s="1440"/>
      <c r="DK140" s="1440"/>
      <c r="DL140" s="1440"/>
      <c r="DM140" s="1440"/>
      <c r="DN140" s="1440"/>
      <c r="DO140" s="1440"/>
      <c r="DP140" s="1440"/>
      <c r="DQ140" s="1440"/>
      <c r="DR140" s="1440"/>
      <c r="DS140" s="1440"/>
      <c r="DT140" s="1440"/>
      <c r="DU140" s="1440"/>
      <c r="DV140" s="1440"/>
      <c r="DW140" s="1440"/>
      <c r="DX140" s="1440"/>
      <c r="DY140" s="1440"/>
      <c r="DZ140" s="1440"/>
      <c r="EA140" s="1440"/>
      <c r="EB140" s="1440"/>
      <c r="EC140" s="1440"/>
      <c r="ED140" s="1440"/>
      <c r="EE140" s="1440"/>
      <c r="EF140" s="1440"/>
      <c r="EG140" s="1440"/>
      <c r="EH140" s="1440"/>
      <c r="EI140" s="1440"/>
      <c r="EJ140" s="1440"/>
      <c r="EK140" s="1440"/>
      <c r="EL140" s="1440"/>
      <c r="EM140" s="1440"/>
      <c r="EN140" s="1440"/>
      <c r="EO140" s="1440"/>
      <c r="EP140" s="1440"/>
      <c r="EQ140" s="1440"/>
      <c r="ER140" s="1440"/>
      <c r="ES140" s="1440"/>
      <c r="ET140" s="1440"/>
      <c r="EU140" s="1440"/>
      <c r="EV140" s="1440"/>
      <c r="EW140" s="1440"/>
      <c r="EX140" s="1440"/>
      <c r="EY140" s="1440"/>
      <c r="EZ140" s="1440"/>
      <c r="FA140" s="1440"/>
      <c r="FB140" s="1440"/>
      <c r="FC140" s="1440"/>
      <c r="FD140" s="1440"/>
      <c r="FE140" s="1440"/>
      <c r="FF140" s="1440"/>
      <c r="FG140" s="1440"/>
      <c r="FH140" s="1440"/>
      <c r="FI140" s="1440"/>
      <c r="FJ140" s="1440"/>
      <c r="FK140" s="1440"/>
      <c r="FL140" s="1440"/>
      <c r="FM140" s="1440"/>
      <c r="FN140" s="1440"/>
      <c r="FO140" s="1440"/>
      <c r="FP140" s="1440"/>
      <c r="FQ140" s="1440"/>
      <c r="FR140" s="1440"/>
      <c r="FS140" s="1440"/>
      <c r="FT140" s="1440"/>
      <c r="FU140" s="1440"/>
      <c r="FV140" s="1440"/>
      <c r="FW140" s="1440"/>
      <c r="FX140" s="1440"/>
      <c r="FY140" s="1440"/>
      <c r="FZ140" s="1440"/>
      <c r="GA140" s="1440"/>
      <c r="GB140" s="1440"/>
      <c r="GC140" s="1440"/>
      <c r="GD140" s="1440"/>
      <c r="GE140" s="1440"/>
      <c r="GF140" s="1440"/>
      <c r="GG140" s="1440"/>
      <c r="GH140" s="1440"/>
      <c r="GI140" s="1440"/>
      <c r="GJ140" s="1440"/>
      <c r="GK140" s="1440"/>
      <c r="GL140" s="1440"/>
      <c r="GM140" s="1440"/>
      <c r="GN140" s="1440"/>
      <c r="GO140" s="1440"/>
      <c r="GP140" s="1440"/>
      <c r="GQ140" s="1440"/>
      <c r="GR140" s="1440"/>
      <c r="GS140" s="1440"/>
      <c r="GT140" s="1440"/>
      <c r="GU140" s="1440"/>
      <c r="GV140" s="1440"/>
      <c r="GW140" s="1440"/>
      <c r="GX140" s="1440"/>
      <c r="GY140" s="1440"/>
      <c r="GZ140" s="1440"/>
      <c r="HA140" s="1440"/>
      <c r="HB140" s="1440"/>
      <c r="HC140" s="1440"/>
      <c r="HD140" s="1440"/>
      <c r="HE140" s="1440"/>
      <c r="HF140" s="1440"/>
      <c r="HG140" s="1440"/>
      <c r="HH140" s="1440"/>
      <c r="HI140" s="1440"/>
      <c r="HJ140" s="1440"/>
      <c r="HK140" s="1440"/>
      <c r="HL140" s="1440"/>
      <c r="HM140" s="1440"/>
      <c r="HN140" s="1440"/>
      <c r="HO140" s="1440"/>
      <c r="HP140" s="1440"/>
      <c r="HQ140" s="1440"/>
      <c r="HR140" s="1440"/>
      <c r="HS140" s="1440"/>
      <c r="HT140" s="1440"/>
      <c r="HU140" s="1440"/>
      <c r="HV140" s="1440"/>
      <c r="HW140" s="1440"/>
      <c r="HX140" s="1440"/>
      <c r="HY140" s="1440"/>
      <c r="HZ140" s="1440"/>
      <c r="IA140" s="1440"/>
      <c r="IB140" s="1440"/>
      <c r="IC140" s="1440"/>
      <c r="ID140" s="1440"/>
      <c r="IE140" s="1440"/>
      <c r="IF140" s="1440"/>
      <c r="IG140" s="1440"/>
      <c r="IH140" s="1440"/>
      <c r="II140" s="1440"/>
      <c r="IJ140" s="1440"/>
      <c r="IK140" s="1440"/>
      <c r="IL140" s="1440"/>
      <c r="IM140" s="1440"/>
      <c r="IN140" s="1440"/>
      <c r="IO140" s="1440"/>
      <c r="IP140" s="1440"/>
      <c r="IQ140" s="1440"/>
      <c r="IR140" s="1440"/>
      <c r="IS140" s="1440"/>
      <c r="IT140" s="1440"/>
      <c r="IU140" s="1440"/>
      <c r="IV140" s="1440"/>
    </row>
    <row r="141" spans="1:14" s="214" customFormat="1" ht="59.25" customHeight="1">
      <c r="A141" s="1350">
        <v>135</v>
      </c>
      <c r="B141" s="747"/>
      <c r="C141" s="748">
        <v>1</v>
      </c>
      <c r="D141" s="207" t="s">
        <v>1359</v>
      </c>
      <c r="E141" s="748"/>
      <c r="F141" s="977">
        <v>1910</v>
      </c>
      <c r="G141" s="972"/>
      <c r="H141" s="973"/>
      <c r="I141" s="999"/>
      <c r="J141" s="974">
        <v>1910</v>
      </c>
      <c r="K141" s="975">
        <v>-750</v>
      </c>
      <c r="L141" s="976">
        <f t="shared" si="7"/>
        <v>1160</v>
      </c>
      <c r="M141" s="607"/>
      <c r="N141" s="793"/>
    </row>
    <row r="142" spans="1:14" s="214" customFormat="1" ht="15.75" customHeight="1">
      <c r="A142" s="1350">
        <v>136</v>
      </c>
      <c r="B142" s="747"/>
      <c r="C142" s="748">
        <v>2</v>
      </c>
      <c r="D142" s="207" t="s">
        <v>729</v>
      </c>
      <c r="E142" s="748"/>
      <c r="F142" s="1424">
        <v>734</v>
      </c>
      <c r="G142" s="263"/>
      <c r="H142" s="731"/>
      <c r="I142" s="998"/>
      <c r="J142" s="833">
        <v>734</v>
      </c>
      <c r="K142" s="614"/>
      <c r="L142" s="1425">
        <f t="shared" si="7"/>
        <v>734</v>
      </c>
      <c r="M142" s="607"/>
      <c r="N142" s="793"/>
    </row>
    <row r="143" spans="1:14" s="214" customFormat="1" ht="15.75" customHeight="1">
      <c r="A143" s="1350">
        <v>137</v>
      </c>
      <c r="B143" s="747"/>
      <c r="C143" s="748">
        <v>3</v>
      </c>
      <c r="D143" s="207" t="s">
        <v>1316</v>
      </c>
      <c r="E143" s="748"/>
      <c r="F143" s="1424">
        <v>500</v>
      </c>
      <c r="G143" s="263"/>
      <c r="H143" s="731"/>
      <c r="I143" s="998"/>
      <c r="J143" s="833"/>
      <c r="K143" s="614">
        <v>500</v>
      </c>
      <c r="L143" s="1425">
        <f t="shared" si="7"/>
        <v>500</v>
      </c>
      <c r="M143" s="607"/>
      <c r="N143" s="793"/>
    </row>
    <row r="144" spans="1:14" s="1440" customFormat="1" ht="21.75" customHeight="1">
      <c r="A144" s="1350">
        <v>138</v>
      </c>
      <c r="B144" s="1429"/>
      <c r="C144" s="1430"/>
      <c r="D144" s="1216" t="s">
        <v>727</v>
      </c>
      <c r="E144" s="1430" t="s">
        <v>27</v>
      </c>
      <c r="F144" s="1442"/>
      <c r="G144" s="1432"/>
      <c r="H144" s="1433"/>
      <c r="I144" s="1434"/>
      <c r="J144" s="1435"/>
      <c r="K144" s="1436"/>
      <c r="L144" s="1443"/>
      <c r="M144" s="1438"/>
      <c r="N144" s="1444"/>
    </row>
    <row r="145" spans="1:14" s="214" customFormat="1" ht="31.5" customHeight="1">
      <c r="A145" s="1350">
        <v>139</v>
      </c>
      <c r="B145" s="747"/>
      <c r="C145" s="748">
        <v>4</v>
      </c>
      <c r="D145" s="207" t="s">
        <v>1098</v>
      </c>
      <c r="E145" s="750"/>
      <c r="F145" s="977">
        <v>606</v>
      </c>
      <c r="G145" s="972"/>
      <c r="H145" s="973"/>
      <c r="I145" s="999"/>
      <c r="J145" s="974">
        <v>606</v>
      </c>
      <c r="K145" s="975"/>
      <c r="L145" s="976">
        <f t="shared" si="7"/>
        <v>606</v>
      </c>
      <c r="M145" s="607"/>
      <c r="N145" s="793"/>
    </row>
    <row r="146" spans="1:14" s="214" customFormat="1" ht="15.75" customHeight="1">
      <c r="A146" s="1350">
        <v>140</v>
      </c>
      <c r="B146" s="747"/>
      <c r="C146" s="748">
        <v>5</v>
      </c>
      <c r="D146" s="207" t="s">
        <v>728</v>
      </c>
      <c r="E146" s="750"/>
      <c r="F146" s="1424">
        <v>250</v>
      </c>
      <c r="G146" s="263"/>
      <c r="H146" s="731"/>
      <c r="I146" s="998"/>
      <c r="J146" s="833">
        <v>250</v>
      </c>
      <c r="K146" s="614">
        <v>750</v>
      </c>
      <c r="L146" s="1425">
        <f t="shared" si="7"/>
        <v>1000</v>
      </c>
      <c r="M146" s="607"/>
      <c r="N146" s="793"/>
    </row>
    <row r="147" spans="1:256" s="1441" customFormat="1" ht="21.75" customHeight="1">
      <c r="A147" s="1350">
        <v>141</v>
      </c>
      <c r="B147" s="1429">
        <v>4</v>
      </c>
      <c r="C147" s="1430"/>
      <c r="D147" s="1216" t="s">
        <v>730</v>
      </c>
      <c r="E147" s="1430" t="s">
        <v>27</v>
      </c>
      <c r="F147" s="1442"/>
      <c r="G147" s="1432"/>
      <c r="H147" s="1433"/>
      <c r="I147" s="1434"/>
      <c r="J147" s="1435"/>
      <c r="K147" s="1436"/>
      <c r="L147" s="1443"/>
      <c r="M147" s="1438"/>
      <c r="N147" s="1444"/>
      <c r="O147" s="1440"/>
      <c r="P147" s="1440"/>
      <c r="Q147" s="1440"/>
      <c r="R147" s="1440"/>
      <c r="S147" s="1440"/>
      <c r="T147" s="1440"/>
      <c r="U147" s="1440"/>
      <c r="V147" s="1440"/>
      <c r="W147" s="1440"/>
      <c r="X147" s="1440"/>
      <c r="Y147" s="1440"/>
      <c r="Z147" s="1440"/>
      <c r="AA147" s="1440"/>
      <c r="AB147" s="1440"/>
      <c r="AC147" s="1440"/>
      <c r="AD147" s="1440"/>
      <c r="AE147" s="1440"/>
      <c r="AF147" s="1440"/>
      <c r="AG147" s="1440"/>
      <c r="AH147" s="1440"/>
      <c r="AI147" s="1440"/>
      <c r="AJ147" s="1440"/>
      <c r="AK147" s="1440"/>
      <c r="AL147" s="1440"/>
      <c r="AM147" s="1440"/>
      <c r="AN147" s="1440"/>
      <c r="AO147" s="1440"/>
      <c r="AP147" s="1440"/>
      <c r="AQ147" s="1440"/>
      <c r="AR147" s="1440"/>
      <c r="AS147" s="1440"/>
      <c r="AT147" s="1440"/>
      <c r="AU147" s="1440"/>
      <c r="AV147" s="1440"/>
      <c r="AW147" s="1440"/>
      <c r="AX147" s="1440"/>
      <c r="AY147" s="1440"/>
      <c r="AZ147" s="1440"/>
      <c r="BA147" s="1440"/>
      <c r="BB147" s="1440"/>
      <c r="BC147" s="1440"/>
      <c r="BD147" s="1440"/>
      <c r="BE147" s="1440"/>
      <c r="BF147" s="1440"/>
      <c r="BG147" s="1440"/>
      <c r="BH147" s="1440"/>
      <c r="BI147" s="1440"/>
      <c r="BJ147" s="1440"/>
      <c r="BK147" s="1440"/>
      <c r="BL147" s="1440"/>
      <c r="BM147" s="1440"/>
      <c r="BN147" s="1440"/>
      <c r="BO147" s="1440"/>
      <c r="BP147" s="1440"/>
      <c r="BQ147" s="1440"/>
      <c r="BR147" s="1440"/>
      <c r="BS147" s="1440"/>
      <c r="BT147" s="1440"/>
      <c r="BU147" s="1440"/>
      <c r="BV147" s="1440"/>
      <c r="BW147" s="1440"/>
      <c r="BX147" s="1440"/>
      <c r="BY147" s="1440"/>
      <c r="BZ147" s="1440"/>
      <c r="CA147" s="1440"/>
      <c r="CB147" s="1440"/>
      <c r="CC147" s="1440"/>
      <c r="CD147" s="1440"/>
      <c r="CE147" s="1440"/>
      <c r="CF147" s="1440"/>
      <c r="CG147" s="1440"/>
      <c r="CH147" s="1440"/>
      <c r="CI147" s="1440"/>
      <c r="CJ147" s="1440"/>
      <c r="CK147" s="1440"/>
      <c r="CL147" s="1440"/>
      <c r="CM147" s="1440"/>
      <c r="CN147" s="1440"/>
      <c r="CO147" s="1440"/>
      <c r="CP147" s="1440"/>
      <c r="CQ147" s="1440"/>
      <c r="CR147" s="1440"/>
      <c r="CS147" s="1440"/>
      <c r="CT147" s="1440"/>
      <c r="CU147" s="1440"/>
      <c r="CV147" s="1440"/>
      <c r="CW147" s="1440"/>
      <c r="CX147" s="1440"/>
      <c r="CY147" s="1440"/>
      <c r="CZ147" s="1440"/>
      <c r="DA147" s="1440"/>
      <c r="DB147" s="1440"/>
      <c r="DC147" s="1440"/>
      <c r="DD147" s="1440"/>
      <c r="DE147" s="1440"/>
      <c r="DF147" s="1440"/>
      <c r="DG147" s="1440"/>
      <c r="DH147" s="1440"/>
      <c r="DI147" s="1440"/>
      <c r="DJ147" s="1440"/>
      <c r="DK147" s="1440"/>
      <c r="DL147" s="1440"/>
      <c r="DM147" s="1440"/>
      <c r="DN147" s="1440"/>
      <c r="DO147" s="1440"/>
      <c r="DP147" s="1440"/>
      <c r="DQ147" s="1440"/>
      <c r="DR147" s="1440"/>
      <c r="DS147" s="1440"/>
      <c r="DT147" s="1440"/>
      <c r="DU147" s="1440"/>
      <c r="DV147" s="1440"/>
      <c r="DW147" s="1440"/>
      <c r="DX147" s="1440"/>
      <c r="DY147" s="1440"/>
      <c r="DZ147" s="1440"/>
      <c r="EA147" s="1440"/>
      <c r="EB147" s="1440"/>
      <c r="EC147" s="1440"/>
      <c r="ED147" s="1440"/>
      <c r="EE147" s="1440"/>
      <c r="EF147" s="1440"/>
      <c r="EG147" s="1440"/>
      <c r="EH147" s="1440"/>
      <c r="EI147" s="1440"/>
      <c r="EJ147" s="1440"/>
      <c r="EK147" s="1440"/>
      <c r="EL147" s="1440"/>
      <c r="EM147" s="1440"/>
      <c r="EN147" s="1440"/>
      <c r="EO147" s="1440"/>
      <c r="EP147" s="1440"/>
      <c r="EQ147" s="1440"/>
      <c r="ER147" s="1440"/>
      <c r="ES147" s="1440"/>
      <c r="ET147" s="1440"/>
      <c r="EU147" s="1440"/>
      <c r="EV147" s="1440"/>
      <c r="EW147" s="1440"/>
      <c r="EX147" s="1440"/>
      <c r="EY147" s="1440"/>
      <c r="EZ147" s="1440"/>
      <c r="FA147" s="1440"/>
      <c r="FB147" s="1440"/>
      <c r="FC147" s="1440"/>
      <c r="FD147" s="1440"/>
      <c r="FE147" s="1440"/>
      <c r="FF147" s="1440"/>
      <c r="FG147" s="1440"/>
      <c r="FH147" s="1440"/>
      <c r="FI147" s="1440"/>
      <c r="FJ147" s="1440"/>
      <c r="FK147" s="1440"/>
      <c r="FL147" s="1440"/>
      <c r="FM147" s="1440"/>
      <c r="FN147" s="1440"/>
      <c r="FO147" s="1440"/>
      <c r="FP147" s="1440"/>
      <c r="FQ147" s="1440"/>
      <c r="FR147" s="1440"/>
      <c r="FS147" s="1440"/>
      <c r="FT147" s="1440"/>
      <c r="FU147" s="1440"/>
      <c r="FV147" s="1440"/>
      <c r="FW147" s="1440"/>
      <c r="FX147" s="1440"/>
      <c r="FY147" s="1440"/>
      <c r="FZ147" s="1440"/>
      <c r="GA147" s="1440"/>
      <c r="GB147" s="1440"/>
      <c r="GC147" s="1440"/>
      <c r="GD147" s="1440"/>
      <c r="GE147" s="1440"/>
      <c r="GF147" s="1440"/>
      <c r="GG147" s="1440"/>
      <c r="GH147" s="1440"/>
      <c r="GI147" s="1440"/>
      <c r="GJ147" s="1440"/>
      <c r="GK147" s="1440"/>
      <c r="GL147" s="1440"/>
      <c r="GM147" s="1440"/>
      <c r="GN147" s="1440"/>
      <c r="GO147" s="1440"/>
      <c r="GP147" s="1440"/>
      <c r="GQ147" s="1440"/>
      <c r="GR147" s="1440"/>
      <c r="GS147" s="1440"/>
      <c r="GT147" s="1440"/>
      <c r="GU147" s="1440"/>
      <c r="GV147" s="1440"/>
      <c r="GW147" s="1440"/>
      <c r="GX147" s="1440"/>
      <c r="GY147" s="1440"/>
      <c r="GZ147" s="1440"/>
      <c r="HA147" s="1440"/>
      <c r="HB147" s="1440"/>
      <c r="HC147" s="1440"/>
      <c r="HD147" s="1440"/>
      <c r="HE147" s="1440"/>
      <c r="HF147" s="1440"/>
      <c r="HG147" s="1440"/>
      <c r="HH147" s="1440"/>
      <c r="HI147" s="1440"/>
      <c r="HJ147" s="1440"/>
      <c r="HK147" s="1440"/>
      <c r="HL147" s="1440"/>
      <c r="HM147" s="1440"/>
      <c r="HN147" s="1440"/>
      <c r="HO147" s="1440"/>
      <c r="HP147" s="1440"/>
      <c r="HQ147" s="1440"/>
      <c r="HR147" s="1440"/>
      <c r="HS147" s="1440"/>
      <c r="HT147" s="1440"/>
      <c r="HU147" s="1440"/>
      <c r="HV147" s="1440"/>
      <c r="HW147" s="1440"/>
      <c r="HX147" s="1440"/>
      <c r="HY147" s="1440"/>
      <c r="HZ147" s="1440"/>
      <c r="IA147" s="1440"/>
      <c r="IB147" s="1440"/>
      <c r="IC147" s="1440"/>
      <c r="ID147" s="1440"/>
      <c r="IE147" s="1440"/>
      <c r="IF147" s="1440"/>
      <c r="IG147" s="1440"/>
      <c r="IH147" s="1440"/>
      <c r="II147" s="1440"/>
      <c r="IJ147" s="1440"/>
      <c r="IK147" s="1440"/>
      <c r="IL147" s="1440"/>
      <c r="IM147" s="1440"/>
      <c r="IN147" s="1440"/>
      <c r="IO147" s="1440"/>
      <c r="IP147" s="1440"/>
      <c r="IQ147" s="1440"/>
      <c r="IR147" s="1440"/>
      <c r="IS147" s="1440"/>
      <c r="IT147" s="1440"/>
      <c r="IU147" s="1440"/>
      <c r="IV147" s="1440"/>
    </row>
    <row r="148" spans="1:14" s="214" customFormat="1" ht="102.75" customHeight="1">
      <c r="A148" s="1350">
        <v>142</v>
      </c>
      <c r="B148" s="747"/>
      <c r="C148" s="748">
        <v>1</v>
      </c>
      <c r="D148" s="207" t="s">
        <v>1099</v>
      </c>
      <c r="E148" s="750"/>
      <c r="F148" s="977">
        <v>6540</v>
      </c>
      <c r="G148" s="972"/>
      <c r="H148" s="973"/>
      <c r="I148" s="999"/>
      <c r="J148" s="974">
        <v>6540</v>
      </c>
      <c r="K148" s="975"/>
      <c r="L148" s="976">
        <f t="shared" si="7"/>
        <v>6540</v>
      </c>
      <c r="M148" s="607"/>
      <c r="N148" s="793"/>
    </row>
    <row r="149" spans="1:14" s="214" customFormat="1" ht="15.75" customHeight="1">
      <c r="A149" s="1350">
        <v>143</v>
      </c>
      <c r="B149" s="747"/>
      <c r="C149" s="748">
        <v>2</v>
      </c>
      <c r="D149" s="207" t="s">
        <v>731</v>
      </c>
      <c r="E149" s="750"/>
      <c r="F149" s="1424">
        <v>2800</v>
      </c>
      <c r="G149" s="263"/>
      <c r="H149" s="731"/>
      <c r="I149" s="998"/>
      <c r="J149" s="833">
        <v>4800</v>
      </c>
      <c r="K149" s="614">
        <v>-2000</v>
      </c>
      <c r="L149" s="1425">
        <f t="shared" si="7"/>
        <v>2800</v>
      </c>
      <c r="M149" s="607"/>
      <c r="N149" s="793"/>
    </row>
    <row r="150" spans="1:256" s="1441" customFormat="1" ht="21.75" customHeight="1">
      <c r="A150" s="1350">
        <v>144</v>
      </c>
      <c r="B150" s="1429"/>
      <c r="C150" s="1430"/>
      <c r="D150" s="1216" t="s">
        <v>733</v>
      </c>
      <c r="E150" s="1445"/>
      <c r="F150" s="1442"/>
      <c r="G150" s="1432"/>
      <c r="H150" s="1433"/>
      <c r="I150" s="1434"/>
      <c r="J150" s="1435"/>
      <c r="K150" s="1436"/>
      <c r="L150" s="1443"/>
      <c r="M150" s="1438"/>
      <c r="N150" s="1444"/>
      <c r="O150" s="1440"/>
      <c r="P150" s="1440"/>
      <c r="Q150" s="1440"/>
      <c r="R150" s="1440"/>
      <c r="S150" s="1440"/>
      <c r="T150" s="1440"/>
      <c r="U150" s="1440"/>
      <c r="V150" s="1440"/>
      <c r="W150" s="1440"/>
      <c r="X150" s="1440"/>
      <c r="Y150" s="1440"/>
      <c r="Z150" s="1440"/>
      <c r="AA150" s="1440"/>
      <c r="AB150" s="1440"/>
      <c r="AC150" s="1440"/>
      <c r="AD150" s="1440"/>
      <c r="AE150" s="1440"/>
      <c r="AF150" s="1440"/>
      <c r="AG150" s="1440"/>
      <c r="AH150" s="1440"/>
      <c r="AI150" s="1440"/>
      <c r="AJ150" s="1440"/>
      <c r="AK150" s="1440"/>
      <c r="AL150" s="1440"/>
      <c r="AM150" s="1440"/>
      <c r="AN150" s="1440"/>
      <c r="AO150" s="1440"/>
      <c r="AP150" s="1440"/>
      <c r="AQ150" s="1440"/>
      <c r="AR150" s="1440"/>
      <c r="AS150" s="1440"/>
      <c r="AT150" s="1440"/>
      <c r="AU150" s="1440"/>
      <c r="AV150" s="1440"/>
      <c r="AW150" s="1440"/>
      <c r="AX150" s="1440"/>
      <c r="AY150" s="1440"/>
      <c r="AZ150" s="1440"/>
      <c r="BA150" s="1440"/>
      <c r="BB150" s="1440"/>
      <c r="BC150" s="1440"/>
      <c r="BD150" s="1440"/>
      <c r="BE150" s="1440"/>
      <c r="BF150" s="1440"/>
      <c r="BG150" s="1440"/>
      <c r="BH150" s="1440"/>
      <c r="BI150" s="1440"/>
      <c r="BJ150" s="1440"/>
      <c r="BK150" s="1440"/>
      <c r="BL150" s="1440"/>
      <c r="BM150" s="1440"/>
      <c r="BN150" s="1440"/>
      <c r="BO150" s="1440"/>
      <c r="BP150" s="1440"/>
      <c r="BQ150" s="1440"/>
      <c r="BR150" s="1440"/>
      <c r="BS150" s="1440"/>
      <c r="BT150" s="1440"/>
      <c r="BU150" s="1440"/>
      <c r="BV150" s="1440"/>
      <c r="BW150" s="1440"/>
      <c r="BX150" s="1440"/>
      <c r="BY150" s="1440"/>
      <c r="BZ150" s="1440"/>
      <c r="CA150" s="1440"/>
      <c r="CB150" s="1440"/>
      <c r="CC150" s="1440"/>
      <c r="CD150" s="1440"/>
      <c r="CE150" s="1440"/>
      <c r="CF150" s="1440"/>
      <c r="CG150" s="1440"/>
      <c r="CH150" s="1440"/>
      <c r="CI150" s="1440"/>
      <c r="CJ150" s="1440"/>
      <c r="CK150" s="1440"/>
      <c r="CL150" s="1440"/>
      <c r="CM150" s="1440"/>
      <c r="CN150" s="1440"/>
      <c r="CO150" s="1440"/>
      <c r="CP150" s="1440"/>
      <c r="CQ150" s="1440"/>
      <c r="CR150" s="1440"/>
      <c r="CS150" s="1440"/>
      <c r="CT150" s="1440"/>
      <c r="CU150" s="1440"/>
      <c r="CV150" s="1440"/>
      <c r="CW150" s="1440"/>
      <c r="CX150" s="1440"/>
      <c r="CY150" s="1440"/>
      <c r="CZ150" s="1440"/>
      <c r="DA150" s="1440"/>
      <c r="DB150" s="1440"/>
      <c r="DC150" s="1440"/>
      <c r="DD150" s="1440"/>
      <c r="DE150" s="1440"/>
      <c r="DF150" s="1440"/>
      <c r="DG150" s="1440"/>
      <c r="DH150" s="1440"/>
      <c r="DI150" s="1440"/>
      <c r="DJ150" s="1440"/>
      <c r="DK150" s="1440"/>
      <c r="DL150" s="1440"/>
      <c r="DM150" s="1440"/>
      <c r="DN150" s="1440"/>
      <c r="DO150" s="1440"/>
      <c r="DP150" s="1440"/>
      <c r="DQ150" s="1440"/>
      <c r="DR150" s="1440"/>
      <c r="DS150" s="1440"/>
      <c r="DT150" s="1440"/>
      <c r="DU150" s="1440"/>
      <c r="DV150" s="1440"/>
      <c r="DW150" s="1440"/>
      <c r="DX150" s="1440"/>
      <c r="DY150" s="1440"/>
      <c r="DZ150" s="1440"/>
      <c r="EA150" s="1440"/>
      <c r="EB150" s="1440"/>
      <c r="EC150" s="1440"/>
      <c r="ED150" s="1440"/>
      <c r="EE150" s="1440"/>
      <c r="EF150" s="1440"/>
      <c r="EG150" s="1440"/>
      <c r="EH150" s="1440"/>
      <c r="EI150" s="1440"/>
      <c r="EJ150" s="1440"/>
      <c r="EK150" s="1440"/>
      <c r="EL150" s="1440"/>
      <c r="EM150" s="1440"/>
      <c r="EN150" s="1440"/>
      <c r="EO150" s="1440"/>
      <c r="EP150" s="1440"/>
      <c r="EQ150" s="1440"/>
      <c r="ER150" s="1440"/>
      <c r="ES150" s="1440"/>
      <c r="ET150" s="1440"/>
      <c r="EU150" s="1440"/>
      <c r="EV150" s="1440"/>
      <c r="EW150" s="1440"/>
      <c r="EX150" s="1440"/>
      <c r="EY150" s="1440"/>
      <c r="EZ150" s="1440"/>
      <c r="FA150" s="1440"/>
      <c r="FB150" s="1440"/>
      <c r="FC150" s="1440"/>
      <c r="FD150" s="1440"/>
      <c r="FE150" s="1440"/>
      <c r="FF150" s="1440"/>
      <c r="FG150" s="1440"/>
      <c r="FH150" s="1440"/>
      <c r="FI150" s="1440"/>
      <c r="FJ150" s="1440"/>
      <c r="FK150" s="1440"/>
      <c r="FL150" s="1440"/>
      <c r="FM150" s="1440"/>
      <c r="FN150" s="1440"/>
      <c r="FO150" s="1440"/>
      <c r="FP150" s="1440"/>
      <c r="FQ150" s="1440"/>
      <c r="FR150" s="1440"/>
      <c r="FS150" s="1440"/>
      <c r="FT150" s="1440"/>
      <c r="FU150" s="1440"/>
      <c r="FV150" s="1440"/>
      <c r="FW150" s="1440"/>
      <c r="FX150" s="1440"/>
      <c r="FY150" s="1440"/>
      <c r="FZ150" s="1440"/>
      <c r="GA150" s="1440"/>
      <c r="GB150" s="1440"/>
      <c r="GC150" s="1440"/>
      <c r="GD150" s="1440"/>
      <c r="GE150" s="1440"/>
      <c r="GF150" s="1440"/>
      <c r="GG150" s="1440"/>
      <c r="GH150" s="1440"/>
      <c r="GI150" s="1440"/>
      <c r="GJ150" s="1440"/>
      <c r="GK150" s="1440"/>
      <c r="GL150" s="1440"/>
      <c r="GM150" s="1440"/>
      <c r="GN150" s="1440"/>
      <c r="GO150" s="1440"/>
      <c r="GP150" s="1440"/>
      <c r="GQ150" s="1440"/>
      <c r="GR150" s="1440"/>
      <c r="GS150" s="1440"/>
      <c r="GT150" s="1440"/>
      <c r="GU150" s="1440"/>
      <c r="GV150" s="1440"/>
      <c r="GW150" s="1440"/>
      <c r="GX150" s="1440"/>
      <c r="GY150" s="1440"/>
      <c r="GZ150" s="1440"/>
      <c r="HA150" s="1440"/>
      <c r="HB150" s="1440"/>
      <c r="HC150" s="1440"/>
      <c r="HD150" s="1440"/>
      <c r="HE150" s="1440"/>
      <c r="HF150" s="1440"/>
      <c r="HG150" s="1440"/>
      <c r="HH150" s="1440"/>
      <c r="HI150" s="1440"/>
      <c r="HJ150" s="1440"/>
      <c r="HK150" s="1440"/>
      <c r="HL150" s="1440"/>
      <c r="HM150" s="1440"/>
      <c r="HN150" s="1440"/>
      <c r="HO150" s="1440"/>
      <c r="HP150" s="1440"/>
      <c r="HQ150" s="1440"/>
      <c r="HR150" s="1440"/>
      <c r="HS150" s="1440"/>
      <c r="HT150" s="1440"/>
      <c r="HU150" s="1440"/>
      <c r="HV150" s="1440"/>
      <c r="HW150" s="1440"/>
      <c r="HX150" s="1440"/>
      <c r="HY150" s="1440"/>
      <c r="HZ150" s="1440"/>
      <c r="IA150" s="1440"/>
      <c r="IB150" s="1440"/>
      <c r="IC150" s="1440"/>
      <c r="ID150" s="1440"/>
      <c r="IE150" s="1440"/>
      <c r="IF150" s="1440"/>
      <c r="IG150" s="1440"/>
      <c r="IH150" s="1440"/>
      <c r="II150" s="1440"/>
      <c r="IJ150" s="1440"/>
      <c r="IK150" s="1440"/>
      <c r="IL150" s="1440"/>
      <c r="IM150" s="1440"/>
      <c r="IN150" s="1440"/>
      <c r="IO150" s="1440"/>
      <c r="IP150" s="1440"/>
      <c r="IQ150" s="1440"/>
      <c r="IR150" s="1440"/>
      <c r="IS150" s="1440"/>
      <c r="IT150" s="1440"/>
      <c r="IU150" s="1440"/>
      <c r="IV150" s="1440"/>
    </row>
    <row r="151" spans="1:14" s="214" customFormat="1" ht="104.25" customHeight="1">
      <c r="A151" s="1350">
        <v>145</v>
      </c>
      <c r="B151" s="747"/>
      <c r="C151" s="748">
        <v>3</v>
      </c>
      <c r="D151" s="207" t="s">
        <v>1100</v>
      </c>
      <c r="E151" s="750"/>
      <c r="F151" s="977">
        <v>1920</v>
      </c>
      <c r="G151" s="972"/>
      <c r="H151" s="973"/>
      <c r="I151" s="999"/>
      <c r="J151" s="974">
        <v>1920</v>
      </c>
      <c r="K151" s="975"/>
      <c r="L151" s="976">
        <f t="shared" si="7"/>
        <v>1920</v>
      </c>
      <c r="M151" s="607"/>
      <c r="N151" s="793"/>
    </row>
    <row r="152" spans="1:14" s="214" customFormat="1" ht="15.75" customHeight="1">
      <c r="A152" s="1350">
        <v>146</v>
      </c>
      <c r="B152" s="747"/>
      <c r="C152" s="748">
        <v>4</v>
      </c>
      <c r="D152" s="207" t="s">
        <v>734</v>
      </c>
      <c r="E152" s="750"/>
      <c r="F152" s="1424">
        <v>1200</v>
      </c>
      <c r="G152" s="263"/>
      <c r="H152" s="731"/>
      <c r="I152" s="998"/>
      <c r="J152" s="833">
        <v>1200</v>
      </c>
      <c r="K152" s="614"/>
      <c r="L152" s="1425">
        <f t="shared" si="7"/>
        <v>1200</v>
      </c>
      <c r="M152" s="607"/>
      <c r="N152" s="793"/>
    </row>
    <row r="153" spans="1:14" s="214" customFormat="1" ht="15.75" customHeight="1">
      <c r="A153" s="1350">
        <v>147</v>
      </c>
      <c r="B153" s="747"/>
      <c r="C153" s="748">
        <v>5</v>
      </c>
      <c r="D153" s="207" t="s">
        <v>735</v>
      </c>
      <c r="E153" s="750"/>
      <c r="F153" s="1424">
        <v>800</v>
      </c>
      <c r="G153" s="263"/>
      <c r="H153" s="731"/>
      <c r="I153" s="998"/>
      <c r="J153" s="833">
        <v>800</v>
      </c>
      <c r="K153" s="614"/>
      <c r="L153" s="1425">
        <f t="shared" si="7"/>
        <v>800</v>
      </c>
      <c r="M153" s="607"/>
      <c r="N153" s="793"/>
    </row>
    <row r="154" spans="1:14" s="214" customFormat="1" ht="15.75" customHeight="1">
      <c r="A154" s="1350">
        <v>148</v>
      </c>
      <c r="B154" s="747"/>
      <c r="C154" s="748">
        <v>6</v>
      </c>
      <c r="D154" s="207" t="s">
        <v>732</v>
      </c>
      <c r="E154" s="750"/>
      <c r="F154" s="1424">
        <v>800</v>
      </c>
      <c r="G154" s="263"/>
      <c r="H154" s="731"/>
      <c r="I154" s="998"/>
      <c r="J154" s="833">
        <v>800</v>
      </c>
      <c r="K154" s="614"/>
      <c r="L154" s="1425">
        <f t="shared" si="7"/>
        <v>800</v>
      </c>
      <c r="M154" s="607"/>
      <c r="N154" s="793"/>
    </row>
    <row r="155" spans="1:14" s="1440" customFormat="1" ht="21.75" customHeight="1">
      <c r="A155" s="1350">
        <v>149</v>
      </c>
      <c r="B155" s="1429">
        <v>5</v>
      </c>
      <c r="C155" s="1430"/>
      <c r="D155" s="1216" t="s">
        <v>736</v>
      </c>
      <c r="E155" s="1445"/>
      <c r="F155" s="1442"/>
      <c r="G155" s="1432"/>
      <c r="H155" s="1433"/>
      <c r="I155" s="1434"/>
      <c r="J155" s="1435"/>
      <c r="K155" s="1436"/>
      <c r="L155" s="1443"/>
      <c r="M155" s="1438"/>
      <c r="N155" s="1444"/>
    </row>
    <row r="156" spans="1:14" s="214" customFormat="1" ht="71.25">
      <c r="A156" s="1350">
        <v>150</v>
      </c>
      <c r="B156" s="747"/>
      <c r="C156" s="748">
        <v>1</v>
      </c>
      <c r="D156" s="207" t="s">
        <v>1367</v>
      </c>
      <c r="E156" s="750"/>
      <c r="F156" s="977">
        <v>1304</v>
      </c>
      <c r="G156" s="972"/>
      <c r="H156" s="973"/>
      <c r="I156" s="999"/>
      <c r="J156" s="974">
        <v>1004</v>
      </c>
      <c r="K156" s="975">
        <v>300</v>
      </c>
      <c r="L156" s="976">
        <f t="shared" si="7"/>
        <v>1304</v>
      </c>
      <c r="M156" s="607"/>
      <c r="N156" s="793"/>
    </row>
    <row r="157" spans="1:14" s="214" customFormat="1" ht="28.5">
      <c r="A157" s="1350">
        <v>151</v>
      </c>
      <c r="B157" s="747"/>
      <c r="C157" s="748">
        <v>2</v>
      </c>
      <c r="D157" s="207" t="s">
        <v>1283</v>
      </c>
      <c r="E157" s="750"/>
      <c r="F157" s="977">
        <v>1420</v>
      </c>
      <c r="G157" s="972"/>
      <c r="H157" s="973"/>
      <c r="I157" s="999"/>
      <c r="J157" s="974">
        <v>1100</v>
      </c>
      <c r="K157" s="975">
        <v>320</v>
      </c>
      <c r="L157" s="976">
        <f t="shared" si="7"/>
        <v>1420</v>
      </c>
      <c r="M157" s="607"/>
      <c r="N157" s="793"/>
    </row>
    <row r="158" spans="1:14" s="214" customFormat="1" ht="14.25">
      <c r="A158" s="1350">
        <v>152</v>
      </c>
      <c r="B158" s="747"/>
      <c r="C158" s="748">
        <v>3</v>
      </c>
      <c r="D158" s="207" t="s">
        <v>1284</v>
      </c>
      <c r="E158" s="750"/>
      <c r="F158" s="977">
        <v>260</v>
      </c>
      <c r="G158" s="972"/>
      <c r="H158" s="973"/>
      <c r="I158" s="999"/>
      <c r="J158" s="974"/>
      <c r="K158" s="975">
        <v>260</v>
      </c>
      <c r="L158" s="976">
        <f t="shared" si="7"/>
        <v>260</v>
      </c>
      <c r="M158" s="607"/>
      <c r="N158" s="793"/>
    </row>
    <row r="159" spans="1:14" s="1440" customFormat="1" ht="21.75" customHeight="1">
      <c r="A159" s="1350">
        <v>153</v>
      </c>
      <c r="B159" s="1429"/>
      <c r="C159" s="1430"/>
      <c r="D159" s="1216" t="s">
        <v>737</v>
      </c>
      <c r="E159" s="1445"/>
      <c r="F159" s="1442"/>
      <c r="G159" s="1432"/>
      <c r="H159" s="1433"/>
      <c r="I159" s="1434"/>
      <c r="J159" s="1435"/>
      <c r="K159" s="1436"/>
      <c r="L159" s="1443"/>
      <c r="M159" s="1438"/>
      <c r="N159" s="1444"/>
    </row>
    <row r="160" spans="1:14" s="214" customFormat="1" ht="57">
      <c r="A160" s="1350">
        <v>154</v>
      </c>
      <c r="B160" s="747"/>
      <c r="C160" s="748">
        <v>4</v>
      </c>
      <c r="D160" s="207" t="s">
        <v>1286</v>
      </c>
      <c r="E160" s="750"/>
      <c r="F160" s="977">
        <v>1000</v>
      </c>
      <c r="G160" s="972"/>
      <c r="H160" s="973"/>
      <c r="I160" s="999"/>
      <c r="J160" s="974">
        <v>800</v>
      </c>
      <c r="K160" s="975">
        <v>200</v>
      </c>
      <c r="L160" s="976">
        <f t="shared" si="7"/>
        <v>1000</v>
      </c>
      <c r="M160" s="607"/>
      <c r="N160" s="793"/>
    </row>
    <row r="161" spans="1:14" s="214" customFormat="1" ht="14.25">
      <c r="A161" s="1350">
        <v>155</v>
      </c>
      <c r="B161" s="747"/>
      <c r="C161" s="748"/>
      <c r="D161" s="207" t="s">
        <v>1285</v>
      </c>
      <c r="E161" s="750"/>
      <c r="F161" s="977">
        <v>1380</v>
      </c>
      <c r="G161" s="972"/>
      <c r="H161" s="973"/>
      <c r="I161" s="999"/>
      <c r="J161" s="974"/>
      <c r="K161" s="975">
        <v>1380</v>
      </c>
      <c r="L161" s="976">
        <f t="shared" si="7"/>
        <v>1380</v>
      </c>
      <c r="M161" s="607"/>
      <c r="N161" s="793"/>
    </row>
    <row r="162" spans="1:14" s="1440" customFormat="1" ht="21.75" customHeight="1">
      <c r="A162" s="1350">
        <v>156</v>
      </c>
      <c r="B162" s="1429">
        <v>6</v>
      </c>
      <c r="C162" s="1430"/>
      <c r="D162" s="1216" t="s">
        <v>738</v>
      </c>
      <c r="E162" s="1445"/>
      <c r="F162" s="1442"/>
      <c r="G162" s="1432"/>
      <c r="H162" s="1433"/>
      <c r="I162" s="1434"/>
      <c r="J162" s="1435"/>
      <c r="K162" s="1436"/>
      <c r="L162" s="1443"/>
      <c r="M162" s="1438"/>
      <c r="N162" s="1444"/>
    </row>
    <row r="163" spans="1:14" s="214" customFormat="1" ht="85.5">
      <c r="A163" s="1350">
        <v>157</v>
      </c>
      <c r="B163" s="747"/>
      <c r="C163" s="748">
        <v>1</v>
      </c>
      <c r="D163" s="207" t="s">
        <v>1101</v>
      </c>
      <c r="E163" s="750"/>
      <c r="F163" s="977">
        <v>1573</v>
      </c>
      <c r="G163" s="972"/>
      <c r="H163" s="973"/>
      <c r="I163" s="999"/>
      <c r="J163" s="974">
        <v>1573</v>
      </c>
      <c r="K163" s="975"/>
      <c r="L163" s="976">
        <f t="shared" si="7"/>
        <v>1573</v>
      </c>
      <c r="M163" s="607"/>
      <c r="N163" s="793"/>
    </row>
    <row r="164" spans="1:14" s="214" customFormat="1" ht="15.75" customHeight="1">
      <c r="A164" s="1350">
        <v>158</v>
      </c>
      <c r="B164" s="747"/>
      <c r="C164" s="748">
        <v>2</v>
      </c>
      <c r="D164" s="207" t="s">
        <v>739</v>
      </c>
      <c r="E164" s="750"/>
      <c r="F164" s="1424">
        <v>200</v>
      </c>
      <c r="G164" s="263"/>
      <c r="H164" s="731"/>
      <c r="I164" s="998"/>
      <c r="J164" s="833">
        <v>200</v>
      </c>
      <c r="K164" s="614"/>
      <c r="L164" s="1425">
        <f t="shared" si="7"/>
        <v>200</v>
      </c>
      <c r="M164" s="607"/>
      <c r="N164" s="793"/>
    </row>
    <row r="165" spans="1:14" s="214" customFormat="1" ht="15.75" customHeight="1">
      <c r="A165" s="1350">
        <v>159</v>
      </c>
      <c r="B165" s="747"/>
      <c r="C165" s="748">
        <v>3</v>
      </c>
      <c r="D165" s="207" t="s">
        <v>740</v>
      </c>
      <c r="E165" s="750"/>
      <c r="F165" s="1424">
        <v>500</v>
      </c>
      <c r="G165" s="263"/>
      <c r="H165" s="731"/>
      <c r="I165" s="998"/>
      <c r="J165" s="833">
        <v>500</v>
      </c>
      <c r="K165" s="614"/>
      <c r="L165" s="1425">
        <f t="shared" si="7"/>
        <v>500</v>
      </c>
      <c r="M165" s="607"/>
      <c r="N165" s="793"/>
    </row>
    <row r="166" spans="1:14" s="214" customFormat="1" ht="15.75" customHeight="1">
      <c r="A166" s="1350">
        <v>160</v>
      </c>
      <c r="B166" s="747"/>
      <c r="C166" s="748">
        <v>4</v>
      </c>
      <c r="D166" s="207" t="s">
        <v>741</v>
      </c>
      <c r="E166" s="750"/>
      <c r="F166" s="1424">
        <v>800</v>
      </c>
      <c r="G166" s="263"/>
      <c r="H166" s="731"/>
      <c r="I166" s="998"/>
      <c r="J166" s="833">
        <v>800</v>
      </c>
      <c r="K166" s="614"/>
      <c r="L166" s="1425">
        <f t="shared" si="7"/>
        <v>800</v>
      </c>
      <c r="M166" s="607"/>
      <c r="N166" s="793"/>
    </row>
    <row r="167" spans="1:14" s="214" customFormat="1" ht="15.75" customHeight="1">
      <c r="A167" s="1350">
        <v>161</v>
      </c>
      <c r="B167" s="747"/>
      <c r="C167" s="748">
        <v>5</v>
      </c>
      <c r="D167" s="207" t="s">
        <v>742</v>
      </c>
      <c r="E167" s="750"/>
      <c r="F167" s="1424">
        <v>1945</v>
      </c>
      <c r="G167" s="263"/>
      <c r="H167" s="731"/>
      <c r="I167" s="998"/>
      <c r="J167" s="833">
        <v>1945</v>
      </c>
      <c r="K167" s="614"/>
      <c r="L167" s="1425">
        <f t="shared" si="7"/>
        <v>1945</v>
      </c>
      <c r="M167" s="607"/>
      <c r="N167" s="793"/>
    </row>
    <row r="168" spans="1:14" s="1440" customFormat="1" ht="21.75" customHeight="1">
      <c r="A168" s="1350">
        <v>162</v>
      </c>
      <c r="B168" s="1429"/>
      <c r="C168" s="1430"/>
      <c r="D168" s="1216" t="s">
        <v>743</v>
      </c>
      <c r="E168" s="1445"/>
      <c r="F168" s="1442"/>
      <c r="G168" s="1432"/>
      <c r="H168" s="1433"/>
      <c r="I168" s="1434"/>
      <c r="J168" s="1435"/>
      <c r="K168" s="1436"/>
      <c r="L168" s="1443"/>
      <c r="M168" s="1438"/>
      <c r="N168" s="1444"/>
    </row>
    <row r="169" spans="1:14" s="214" customFormat="1" ht="42.75">
      <c r="A169" s="1350">
        <v>163</v>
      </c>
      <c r="B169" s="747"/>
      <c r="C169" s="748">
        <v>6</v>
      </c>
      <c r="D169" s="207" t="s">
        <v>1102</v>
      </c>
      <c r="E169" s="750"/>
      <c r="F169" s="977">
        <v>698</v>
      </c>
      <c r="G169" s="972"/>
      <c r="H169" s="973"/>
      <c r="I169" s="999"/>
      <c r="J169" s="974">
        <v>698</v>
      </c>
      <c r="K169" s="975"/>
      <c r="L169" s="976">
        <f t="shared" si="7"/>
        <v>698</v>
      </c>
      <c r="M169" s="607"/>
      <c r="N169" s="793"/>
    </row>
    <row r="170" spans="1:14" s="1440" customFormat="1" ht="21.75" customHeight="1">
      <c r="A170" s="1350">
        <v>164</v>
      </c>
      <c r="B170" s="1429">
        <v>7</v>
      </c>
      <c r="C170" s="1430"/>
      <c r="D170" s="1216" t="s">
        <v>744</v>
      </c>
      <c r="E170" s="1430" t="s">
        <v>27</v>
      </c>
      <c r="F170" s="1442"/>
      <c r="G170" s="1432"/>
      <c r="H170" s="1433"/>
      <c r="I170" s="1434"/>
      <c r="J170" s="1435"/>
      <c r="K170" s="1436"/>
      <c r="L170" s="1443"/>
      <c r="M170" s="1438"/>
      <c r="N170" s="1444"/>
    </row>
    <row r="171" spans="1:14" s="214" customFormat="1" ht="42.75">
      <c r="A171" s="1350">
        <v>165</v>
      </c>
      <c r="B171" s="747"/>
      <c r="C171" s="748">
        <v>1</v>
      </c>
      <c r="D171" s="207" t="s">
        <v>1055</v>
      </c>
      <c r="E171" s="750"/>
      <c r="F171" s="977">
        <v>79</v>
      </c>
      <c r="G171" s="972"/>
      <c r="H171" s="973"/>
      <c r="I171" s="999"/>
      <c r="J171" s="974">
        <v>79</v>
      </c>
      <c r="K171" s="975"/>
      <c r="L171" s="976">
        <f t="shared" si="7"/>
        <v>79</v>
      </c>
      <c r="M171" s="607"/>
      <c r="N171" s="793"/>
    </row>
    <row r="172" spans="1:14" s="214" customFormat="1" ht="32.25" customHeight="1">
      <c r="A172" s="1350">
        <v>166</v>
      </c>
      <c r="B172" s="747">
        <v>8</v>
      </c>
      <c r="C172" s="748"/>
      <c r="D172" s="1000" t="s">
        <v>1030</v>
      </c>
      <c r="E172" s="750"/>
      <c r="F172" s="1424"/>
      <c r="G172" s="263"/>
      <c r="H172" s="731"/>
      <c r="I172" s="998"/>
      <c r="J172" s="833"/>
      <c r="K172" s="614"/>
      <c r="L172" s="1425"/>
      <c r="M172" s="607"/>
      <c r="N172" s="793"/>
    </row>
    <row r="173" spans="1:14" s="214" customFormat="1" ht="71.25">
      <c r="A173" s="1350">
        <v>167</v>
      </c>
      <c r="B173" s="747"/>
      <c r="C173" s="748">
        <v>1</v>
      </c>
      <c r="D173" s="207" t="s">
        <v>1304</v>
      </c>
      <c r="E173" s="750"/>
      <c r="F173" s="977">
        <v>2000</v>
      </c>
      <c r="G173" s="972"/>
      <c r="H173" s="973"/>
      <c r="I173" s="999"/>
      <c r="J173" s="974">
        <v>1200</v>
      </c>
      <c r="K173" s="975">
        <v>800</v>
      </c>
      <c r="L173" s="976">
        <f t="shared" si="7"/>
        <v>2000</v>
      </c>
      <c r="M173" s="607"/>
      <c r="N173" s="793"/>
    </row>
    <row r="174" spans="1:14" s="214" customFormat="1" ht="14.25">
      <c r="A174" s="1350">
        <v>168</v>
      </c>
      <c r="B174" s="747"/>
      <c r="C174" s="748"/>
      <c r="D174" s="207" t="s">
        <v>745</v>
      </c>
      <c r="E174" s="750"/>
      <c r="F174" s="1424"/>
      <c r="G174" s="263"/>
      <c r="H174" s="731"/>
      <c r="I174" s="998"/>
      <c r="J174" s="833"/>
      <c r="K174" s="614"/>
      <c r="L174" s="1425"/>
      <c r="M174" s="607"/>
      <c r="N174" s="793"/>
    </row>
    <row r="175" spans="1:14" s="214" customFormat="1" ht="28.5">
      <c r="A175" s="1350">
        <v>169</v>
      </c>
      <c r="B175" s="747"/>
      <c r="C175" s="748">
        <v>2</v>
      </c>
      <c r="D175" s="207" t="s">
        <v>1302</v>
      </c>
      <c r="E175" s="750"/>
      <c r="F175" s="977">
        <v>700</v>
      </c>
      <c r="G175" s="972"/>
      <c r="H175" s="973"/>
      <c r="I175" s="999"/>
      <c r="J175" s="974">
        <v>500</v>
      </c>
      <c r="K175" s="975">
        <v>200</v>
      </c>
      <c r="L175" s="976">
        <f t="shared" si="7"/>
        <v>700</v>
      </c>
      <c r="M175" s="607"/>
      <c r="N175" s="793"/>
    </row>
    <row r="176" spans="1:14" s="214" customFormat="1" ht="14.25">
      <c r="A176" s="1350">
        <v>170</v>
      </c>
      <c r="B176" s="747"/>
      <c r="C176" s="748"/>
      <c r="D176" s="207" t="s">
        <v>746</v>
      </c>
      <c r="E176" s="750"/>
      <c r="F176" s="1424"/>
      <c r="G176" s="263"/>
      <c r="H176" s="731"/>
      <c r="I176" s="998"/>
      <c r="J176" s="833"/>
      <c r="K176" s="614"/>
      <c r="L176" s="1425"/>
      <c r="M176" s="607"/>
      <c r="N176" s="793"/>
    </row>
    <row r="177" spans="1:14" s="214" customFormat="1" ht="42.75">
      <c r="A177" s="1350">
        <v>171</v>
      </c>
      <c r="B177" s="747"/>
      <c r="C177" s="748">
        <v>3</v>
      </c>
      <c r="D177" s="207" t="s">
        <v>1368</v>
      </c>
      <c r="E177" s="750"/>
      <c r="F177" s="977">
        <v>1000</v>
      </c>
      <c r="G177" s="972"/>
      <c r="H177" s="973"/>
      <c r="I177" s="999"/>
      <c r="J177" s="974">
        <v>500</v>
      </c>
      <c r="K177" s="975">
        <v>500</v>
      </c>
      <c r="L177" s="976">
        <f t="shared" si="7"/>
        <v>1000</v>
      </c>
      <c r="M177" s="607"/>
      <c r="N177" s="793"/>
    </row>
    <row r="178" spans="1:14" s="214" customFormat="1" ht="14.25">
      <c r="A178" s="1350">
        <v>172</v>
      </c>
      <c r="B178" s="747"/>
      <c r="C178" s="748"/>
      <c r="D178" s="207" t="s">
        <v>747</v>
      </c>
      <c r="E178" s="750"/>
      <c r="F178" s="1424"/>
      <c r="G178" s="263"/>
      <c r="H178" s="731"/>
      <c r="I178" s="998"/>
      <c r="J178" s="833"/>
      <c r="K178" s="614"/>
      <c r="L178" s="1425"/>
      <c r="M178" s="607"/>
      <c r="N178" s="793"/>
    </row>
    <row r="179" spans="1:14" s="214" customFormat="1" ht="42.75">
      <c r="A179" s="1350">
        <v>173</v>
      </c>
      <c r="B179" s="747"/>
      <c r="C179" s="748">
        <v>4</v>
      </c>
      <c r="D179" s="207" t="s">
        <v>1303</v>
      </c>
      <c r="E179" s="750"/>
      <c r="F179" s="977">
        <v>1261</v>
      </c>
      <c r="G179" s="972"/>
      <c r="H179" s="973"/>
      <c r="I179" s="999"/>
      <c r="J179" s="974">
        <v>1061</v>
      </c>
      <c r="K179" s="975">
        <v>200</v>
      </c>
      <c r="L179" s="976">
        <f t="shared" si="7"/>
        <v>1261</v>
      </c>
      <c r="M179" s="607"/>
      <c r="N179" s="793"/>
    </row>
    <row r="180" spans="1:14" s="214" customFormat="1" ht="14.25">
      <c r="A180" s="1350">
        <v>174</v>
      </c>
      <c r="B180" s="747"/>
      <c r="C180" s="748"/>
      <c r="D180" s="207" t="s">
        <v>748</v>
      </c>
      <c r="E180" s="750"/>
      <c r="F180" s="1424"/>
      <c r="G180" s="263"/>
      <c r="H180" s="731"/>
      <c r="I180" s="998"/>
      <c r="J180" s="833"/>
      <c r="K180" s="614"/>
      <c r="L180" s="1425"/>
      <c r="M180" s="607"/>
      <c r="N180" s="793"/>
    </row>
    <row r="181" spans="1:14" s="214" customFormat="1" ht="28.5">
      <c r="A181" s="1350">
        <v>175</v>
      </c>
      <c r="B181" s="747"/>
      <c r="C181" s="748">
        <v>5</v>
      </c>
      <c r="D181" s="207" t="s">
        <v>1312</v>
      </c>
      <c r="E181" s="750"/>
      <c r="F181" s="977">
        <v>600</v>
      </c>
      <c r="G181" s="972"/>
      <c r="H181" s="973"/>
      <c r="I181" s="999"/>
      <c r="J181" s="974">
        <v>500</v>
      </c>
      <c r="K181" s="975">
        <v>100</v>
      </c>
      <c r="L181" s="976">
        <f t="shared" si="7"/>
        <v>600</v>
      </c>
      <c r="M181" s="607"/>
      <c r="N181" s="793"/>
    </row>
    <row r="182" spans="1:14" s="214" customFormat="1" ht="14.25">
      <c r="A182" s="1350">
        <v>176</v>
      </c>
      <c r="B182" s="747"/>
      <c r="C182" s="748"/>
      <c r="D182" s="207" t="s">
        <v>749</v>
      </c>
      <c r="E182" s="750"/>
      <c r="F182" s="1424"/>
      <c r="G182" s="263"/>
      <c r="H182" s="731"/>
      <c r="I182" s="998"/>
      <c r="J182" s="833"/>
      <c r="K182" s="614"/>
      <c r="L182" s="1425"/>
      <c r="M182" s="607"/>
      <c r="N182" s="793"/>
    </row>
    <row r="183" spans="1:14" s="214" customFormat="1" ht="28.5">
      <c r="A183" s="1350">
        <v>177</v>
      </c>
      <c r="B183" s="747"/>
      <c r="C183" s="748">
        <v>6</v>
      </c>
      <c r="D183" s="207" t="s">
        <v>1313</v>
      </c>
      <c r="E183" s="750"/>
      <c r="F183" s="977">
        <v>800</v>
      </c>
      <c r="G183" s="972"/>
      <c r="H183" s="973"/>
      <c r="I183" s="999"/>
      <c r="J183" s="974">
        <v>600</v>
      </c>
      <c r="K183" s="975">
        <v>200</v>
      </c>
      <c r="L183" s="976">
        <f t="shared" si="7"/>
        <v>800</v>
      </c>
      <c r="M183" s="607"/>
      <c r="N183" s="793"/>
    </row>
    <row r="184" spans="1:14" s="1440" customFormat="1" ht="21.75" customHeight="1">
      <c r="A184" s="1350">
        <v>178</v>
      </c>
      <c r="B184" s="1429">
        <v>9</v>
      </c>
      <c r="C184" s="1430"/>
      <c r="D184" s="1216" t="s">
        <v>198</v>
      </c>
      <c r="E184" s="1430" t="s">
        <v>27</v>
      </c>
      <c r="F184" s="1442"/>
      <c r="G184" s="1432"/>
      <c r="H184" s="1433"/>
      <c r="I184" s="1434"/>
      <c r="J184" s="1435"/>
      <c r="K184" s="1436"/>
      <c r="L184" s="1443"/>
      <c r="M184" s="1438"/>
      <c r="N184" s="1444"/>
    </row>
    <row r="185" spans="1:14" s="214" customFormat="1" ht="42.75">
      <c r="A185" s="1350">
        <v>179</v>
      </c>
      <c r="B185" s="747"/>
      <c r="C185" s="748">
        <v>1</v>
      </c>
      <c r="D185" s="207" t="s">
        <v>1052</v>
      </c>
      <c r="E185" s="750"/>
      <c r="F185" s="977">
        <v>1791</v>
      </c>
      <c r="G185" s="972"/>
      <c r="H185" s="973"/>
      <c r="I185" s="999"/>
      <c r="J185" s="974">
        <v>1791</v>
      </c>
      <c r="K185" s="975"/>
      <c r="L185" s="976">
        <f t="shared" si="7"/>
        <v>1791</v>
      </c>
      <c r="M185" s="607"/>
      <c r="N185" s="793"/>
    </row>
    <row r="186" spans="1:14" s="1440" customFormat="1" ht="21.75" customHeight="1">
      <c r="A186" s="1350">
        <v>180</v>
      </c>
      <c r="B186" s="1429">
        <v>10</v>
      </c>
      <c r="C186" s="1430"/>
      <c r="D186" s="1216" t="s">
        <v>645</v>
      </c>
      <c r="E186" s="1445"/>
      <c r="F186" s="1442"/>
      <c r="G186" s="1432"/>
      <c r="H186" s="1433"/>
      <c r="I186" s="1434"/>
      <c r="J186" s="1435"/>
      <c r="K186" s="1436"/>
      <c r="L186" s="1443"/>
      <c r="M186" s="1438"/>
      <c r="N186" s="1444"/>
    </row>
    <row r="187" spans="1:14" s="214" customFormat="1" ht="28.5">
      <c r="A187" s="1350">
        <v>181</v>
      </c>
      <c r="B187" s="747"/>
      <c r="C187" s="748">
        <v>1</v>
      </c>
      <c r="D187" s="207" t="s">
        <v>750</v>
      </c>
      <c r="E187" s="750"/>
      <c r="F187" s="977">
        <v>1925</v>
      </c>
      <c r="G187" s="972"/>
      <c r="H187" s="973"/>
      <c r="I187" s="999"/>
      <c r="J187" s="974">
        <v>1925</v>
      </c>
      <c r="K187" s="975"/>
      <c r="L187" s="976">
        <f t="shared" si="7"/>
        <v>1925</v>
      </c>
      <c r="M187" s="607"/>
      <c r="N187" s="793"/>
    </row>
    <row r="188" spans="1:14" s="214" customFormat="1" ht="14.25">
      <c r="A188" s="1350">
        <v>182</v>
      </c>
      <c r="B188" s="747"/>
      <c r="C188" s="748">
        <v>2</v>
      </c>
      <c r="D188" s="207" t="s">
        <v>911</v>
      </c>
      <c r="E188" s="750"/>
      <c r="F188" s="1424">
        <v>1980</v>
      </c>
      <c r="G188" s="263"/>
      <c r="H188" s="731"/>
      <c r="I188" s="998"/>
      <c r="J188" s="833">
        <v>1980</v>
      </c>
      <c r="K188" s="614"/>
      <c r="L188" s="1425">
        <f t="shared" si="7"/>
        <v>1980</v>
      </c>
      <c r="M188" s="607"/>
      <c r="N188" s="793"/>
    </row>
    <row r="189" spans="1:14" s="214" customFormat="1" ht="15.75" customHeight="1">
      <c r="A189" s="1350">
        <v>183</v>
      </c>
      <c r="B189" s="747"/>
      <c r="C189" s="748">
        <v>3</v>
      </c>
      <c r="D189" s="207" t="s">
        <v>751</v>
      </c>
      <c r="E189" s="750"/>
      <c r="F189" s="1424">
        <v>1500</v>
      </c>
      <c r="G189" s="263"/>
      <c r="H189" s="731"/>
      <c r="I189" s="998"/>
      <c r="J189" s="833">
        <v>1500</v>
      </c>
      <c r="K189" s="614"/>
      <c r="L189" s="1425">
        <f t="shared" si="7"/>
        <v>1500</v>
      </c>
      <c r="M189" s="607"/>
      <c r="N189" s="793"/>
    </row>
    <row r="190" spans="1:14" s="1440" customFormat="1" ht="21.75" customHeight="1">
      <c r="A190" s="1350">
        <v>184</v>
      </c>
      <c r="B190" s="1446">
        <v>11</v>
      </c>
      <c r="C190" s="1447"/>
      <c r="D190" s="1216" t="s">
        <v>36</v>
      </c>
      <c r="E190" s="1448"/>
      <c r="F190" s="1449"/>
      <c r="G190" s="1450"/>
      <c r="H190" s="1451"/>
      <c r="I190" s="1452"/>
      <c r="J190" s="1453"/>
      <c r="K190" s="1454"/>
      <c r="L190" s="1443"/>
      <c r="M190" s="1455"/>
      <c r="N190" s="1444"/>
    </row>
    <row r="191" spans="1:14" s="214" customFormat="1" ht="15" customHeight="1">
      <c r="A191" s="1350">
        <v>185</v>
      </c>
      <c r="B191" s="794"/>
      <c r="C191" s="795">
        <v>1</v>
      </c>
      <c r="D191" s="207" t="s">
        <v>540</v>
      </c>
      <c r="E191" s="190" t="s">
        <v>27</v>
      </c>
      <c r="F191" s="258">
        <f>SUM(G191:H191,L191,M191)</f>
        <v>0</v>
      </c>
      <c r="G191" s="994"/>
      <c r="H191" s="730"/>
      <c r="I191" s="1426">
        <v>5394</v>
      </c>
      <c r="J191" s="1427">
        <v>0</v>
      </c>
      <c r="K191" s="1428"/>
      <c r="L191" s="1425">
        <f t="shared" si="7"/>
        <v>0</v>
      </c>
      <c r="M191" s="605"/>
      <c r="N191" s="793"/>
    </row>
    <row r="192" spans="1:14" s="214" customFormat="1" ht="15" customHeight="1">
      <c r="A192" s="1350">
        <v>186</v>
      </c>
      <c r="B192" s="794"/>
      <c r="C192" s="795">
        <v>2</v>
      </c>
      <c r="D192" s="207" t="s">
        <v>753</v>
      </c>
      <c r="E192" s="190"/>
      <c r="F192" s="258">
        <v>3239</v>
      </c>
      <c r="G192" s="994"/>
      <c r="H192" s="730"/>
      <c r="I192" s="1426"/>
      <c r="J192" s="1427">
        <v>3239</v>
      </c>
      <c r="K192" s="1428"/>
      <c r="L192" s="1425">
        <f t="shared" si="7"/>
        <v>3239</v>
      </c>
      <c r="M192" s="605"/>
      <c r="N192" s="793"/>
    </row>
    <row r="193" spans="1:14" s="214" customFormat="1" ht="15" customHeight="1">
      <c r="A193" s="1350">
        <v>187</v>
      </c>
      <c r="B193" s="794"/>
      <c r="C193" s="795">
        <v>3</v>
      </c>
      <c r="D193" s="207" t="s">
        <v>754</v>
      </c>
      <c r="E193" s="190"/>
      <c r="F193" s="258">
        <v>2500</v>
      </c>
      <c r="G193" s="994"/>
      <c r="H193" s="730"/>
      <c r="I193" s="1426"/>
      <c r="J193" s="1427">
        <v>2500</v>
      </c>
      <c r="K193" s="1428"/>
      <c r="L193" s="1425">
        <f t="shared" si="7"/>
        <v>2500</v>
      </c>
      <c r="M193" s="605"/>
      <c r="N193" s="793"/>
    </row>
    <row r="194" spans="1:14" s="214" customFormat="1" ht="15" customHeight="1">
      <c r="A194" s="1350">
        <v>188</v>
      </c>
      <c r="B194" s="794"/>
      <c r="C194" s="795">
        <v>4</v>
      </c>
      <c r="D194" s="207" t="s">
        <v>755</v>
      </c>
      <c r="E194" s="190"/>
      <c r="F194" s="258">
        <v>1740</v>
      </c>
      <c r="G194" s="994"/>
      <c r="H194" s="730"/>
      <c r="I194" s="1426"/>
      <c r="J194" s="1427">
        <v>1740</v>
      </c>
      <c r="K194" s="1428"/>
      <c r="L194" s="1425">
        <f t="shared" si="7"/>
        <v>1740</v>
      </c>
      <c r="M194" s="605"/>
      <c r="N194" s="793"/>
    </row>
    <row r="195" spans="1:14" s="214" customFormat="1" ht="15" customHeight="1">
      <c r="A195" s="1350">
        <v>189</v>
      </c>
      <c r="B195" s="794"/>
      <c r="C195" s="795">
        <v>5</v>
      </c>
      <c r="D195" s="207" t="s">
        <v>755</v>
      </c>
      <c r="E195" s="190"/>
      <c r="F195" s="258">
        <v>546</v>
      </c>
      <c r="G195" s="994"/>
      <c r="H195" s="730"/>
      <c r="I195" s="1426"/>
      <c r="J195" s="1427">
        <v>546</v>
      </c>
      <c r="K195" s="1428"/>
      <c r="L195" s="1425">
        <f t="shared" si="7"/>
        <v>546</v>
      </c>
      <c r="M195" s="605"/>
      <c r="N195" s="793"/>
    </row>
    <row r="196" spans="1:14" s="214" customFormat="1" ht="29.25" customHeight="1">
      <c r="A196" s="1350">
        <v>190</v>
      </c>
      <c r="B196" s="794"/>
      <c r="C196" s="795">
        <v>6</v>
      </c>
      <c r="D196" s="207" t="s">
        <v>752</v>
      </c>
      <c r="E196" s="190"/>
      <c r="F196" s="964">
        <v>1000</v>
      </c>
      <c r="G196" s="760"/>
      <c r="H196" s="945"/>
      <c r="I196" s="1001"/>
      <c r="J196" s="978">
        <v>1000</v>
      </c>
      <c r="K196" s="979"/>
      <c r="L196" s="976">
        <f t="shared" si="7"/>
        <v>1000</v>
      </c>
      <c r="M196" s="605"/>
      <c r="N196" s="793"/>
    </row>
    <row r="197" spans="1:14" s="214" customFormat="1" ht="14.25">
      <c r="A197" s="1350">
        <v>191</v>
      </c>
      <c r="B197" s="794"/>
      <c r="C197" s="795">
        <v>7</v>
      </c>
      <c r="D197" s="207" t="s">
        <v>756</v>
      </c>
      <c r="E197" s="190"/>
      <c r="F197" s="258">
        <v>215</v>
      </c>
      <c r="G197" s="994"/>
      <c r="H197" s="730"/>
      <c r="I197" s="1426"/>
      <c r="J197" s="1427">
        <v>215</v>
      </c>
      <c r="K197" s="1428"/>
      <c r="L197" s="1425">
        <f t="shared" si="7"/>
        <v>215</v>
      </c>
      <c r="M197" s="605"/>
      <c r="N197" s="793"/>
    </row>
    <row r="198" spans="1:14" s="214" customFormat="1" ht="14.25">
      <c r="A198" s="1350">
        <v>192</v>
      </c>
      <c r="B198" s="794"/>
      <c r="C198" s="795">
        <v>8</v>
      </c>
      <c r="D198" s="207" t="s">
        <v>757</v>
      </c>
      <c r="E198" s="190"/>
      <c r="F198" s="258">
        <v>300</v>
      </c>
      <c r="G198" s="994"/>
      <c r="H198" s="730"/>
      <c r="I198" s="1426"/>
      <c r="J198" s="1427">
        <v>300</v>
      </c>
      <c r="K198" s="1428"/>
      <c r="L198" s="1425">
        <f t="shared" si="7"/>
        <v>300</v>
      </c>
      <c r="M198" s="605"/>
      <c r="N198" s="793"/>
    </row>
    <row r="199" spans="1:14" s="214" customFormat="1" ht="14.25">
      <c r="A199" s="1350">
        <v>193</v>
      </c>
      <c r="B199" s="794"/>
      <c r="C199" s="795">
        <v>9</v>
      </c>
      <c r="D199" s="207" t="s">
        <v>758</v>
      </c>
      <c r="E199" s="190"/>
      <c r="F199" s="258">
        <v>300</v>
      </c>
      <c r="G199" s="994"/>
      <c r="H199" s="730"/>
      <c r="I199" s="1426"/>
      <c r="J199" s="1427">
        <v>300</v>
      </c>
      <c r="K199" s="1428"/>
      <c r="L199" s="1425">
        <f t="shared" si="7"/>
        <v>300</v>
      </c>
      <c r="M199" s="605"/>
      <c r="N199" s="793"/>
    </row>
    <row r="200" spans="1:14" s="214" customFormat="1" ht="57">
      <c r="A200" s="1350">
        <v>194</v>
      </c>
      <c r="B200" s="794"/>
      <c r="C200" s="795">
        <v>10</v>
      </c>
      <c r="D200" s="207" t="s">
        <v>1103</v>
      </c>
      <c r="E200" s="190"/>
      <c r="F200" s="964">
        <v>606</v>
      </c>
      <c r="G200" s="760"/>
      <c r="H200" s="945"/>
      <c r="I200" s="1001"/>
      <c r="J200" s="978">
        <v>606</v>
      </c>
      <c r="K200" s="979"/>
      <c r="L200" s="976">
        <f t="shared" si="7"/>
        <v>606</v>
      </c>
      <c r="M200" s="605"/>
      <c r="N200" s="793"/>
    </row>
    <row r="201" spans="1:14" s="1440" customFormat="1" ht="21.75" customHeight="1">
      <c r="A201" s="1350">
        <v>195</v>
      </c>
      <c r="B201" s="1446">
        <v>14</v>
      </c>
      <c r="C201" s="1447"/>
      <c r="D201" s="1216" t="s">
        <v>593</v>
      </c>
      <c r="E201" s="1448" t="s">
        <v>27</v>
      </c>
      <c r="F201" s="1449"/>
      <c r="G201" s="1450"/>
      <c r="H201" s="1451"/>
      <c r="I201" s="1452"/>
      <c r="J201" s="1453"/>
      <c r="K201" s="1454"/>
      <c r="L201" s="1443"/>
      <c r="M201" s="1455"/>
      <c r="N201" s="1444"/>
    </row>
    <row r="202" spans="1:14" s="214" customFormat="1" ht="15.75" customHeight="1">
      <c r="A202" s="1350">
        <v>196</v>
      </c>
      <c r="B202" s="794"/>
      <c r="C202" s="795">
        <v>1</v>
      </c>
      <c r="D202" s="207" t="s">
        <v>761</v>
      </c>
      <c r="E202" s="190"/>
      <c r="F202" s="258">
        <v>1150</v>
      </c>
      <c r="G202" s="994"/>
      <c r="H202" s="730"/>
      <c r="I202" s="1426"/>
      <c r="J202" s="1427">
        <v>850</v>
      </c>
      <c r="K202" s="1428">
        <v>300</v>
      </c>
      <c r="L202" s="1425">
        <f t="shared" si="7"/>
        <v>1150</v>
      </c>
      <c r="M202" s="605"/>
      <c r="N202" s="793"/>
    </row>
    <row r="203" spans="1:14" s="214" customFormat="1" ht="28.5">
      <c r="A203" s="1350">
        <v>197</v>
      </c>
      <c r="B203" s="794"/>
      <c r="C203" s="795">
        <v>2</v>
      </c>
      <c r="D203" s="207" t="s">
        <v>1113</v>
      </c>
      <c r="E203" s="190"/>
      <c r="F203" s="964">
        <v>86</v>
      </c>
      <c r="G203" s="760"/>
      <c r="H203" s="945"/>
      <c r="I203" s="1001"/>
      <c r="J203" s="978">
        <v>86</v>
      </c>
      <c r="K203" s="979"/>
      <c r="L203" s="976">
        <f aca="true" t="shared" si="8" ref="L203:L256">SUM(J203:K203)</f>
        <v>86</v>
      </c>
      <c r="M203" s="605"/>
      <c r="N203" s="793"/>
    </row>
    <row r="204" spans="1:14" s="1440" customFormat="1" ht="21.75" customHeight="1">
      <c r="A204" s="1350">
        <v>198</v>
      </c>
      <c r="B204" s="1446">
        <v>12</v>
      </c>
      <c r="C204" s="1447"/>
      <c r="D204" s="1216" t="s">
        <v>536</v>
      </c>
      <c r="E204" s="1448"/>
      <c r="F204" s="1449"/>
      <c r="G204" s="1450"/>
      <c r="H204" s="1451"/>
      <c r="I204" s="1452"/>
      <c r="J204" s="1453"/>
      <c r="K204" s="1454"/>
      <c r="L204" s="1443"/>
      <c r="M204" s="1455"/>
      <c r="N204" s="1444"/>
    </row>
    <row r="205" spans="1:14" s="214" customFormat="1" ht="28.5">
      <c r="A205" s="1350">
        <v>199</v>
      </c>
      <c r="B205" s="794"/>
      <c r="C205" s="795">
        <v>1</v>
      </c>
      <c r="D205" s="207" t="s">
        <v>541</v>
      </c>
      <c r="E205" s="190" t="s">
        <v>26</v>
      </c>
      <c r="F205" s="964">
        <f>SUM(G205:H205,L205,M205)</f>
        <v>24450</v>
      </c>
      <c r="G205" s="760"/>
      <c r="H205" s="945"/>
      <c r="I205" s="1001">
        <v>25450</v>
      </c>
      <c r="J205" s="978">
        <v>24450</v>
      </c>
      <c r="K205" s="979"/>
      <c r="L205" s="976">
        <f t="shared" si="8"/>
        <v>24450</v>
      </c>
      <c r="M205" s="605"/>
      <c r="N205" s="793"/>
    </row>
    <row r="206" spans="1:14" s="214" customFormat="1" ht="15.75" customHeight="1">
      <c r="A206" s="1350">
        <v>200</v>
      </c>
      <c r="B206" s="794"/>
      <c r="C206" s="795">
        <v>2</v>
      </c>
      <c r="D206" s="207" t="s">
        <v>759</v>
      </c>
      <c r="E206" s="190"/>
      <c r="F206" s="258">
        <v>269</v>
      </c>
      <c r="G206" s="994"/>
      <c r="H206" s="730"/>
      <c r="I206" s="1426"/>
      <c r="J206" s="1427">
        <v>269</v>
      </c>
      <c r="K206" s="1428"/>
      <c r="L206" s="1425">
        <f t="shared" si="8"/>
        <v>269</v>
      </c>
      <c r="M206" s="605"/>
      <c r="N206" s="793"/>
    </row>
    <row r="207" spans="1:14" s="214" customFormat="1" ht="15.75" customHeight="1">
      <c r="A207" s="1350">
        <v>201</v>
      </c>
      <c r="B207" s="794"/>
      <c r="C207" s="795">
        <v>3</v>
      </c>
      <c r="D207" s="207" t="s">
        <v>760</v>
      </c>
      <c r="E207" s="190"/>
      <c r="F207" s="258">
        <v>2813</v>
      </c>
      <c r="G207" s="994"/>
      <c r="H207" s="730"/>
      <c r="I207" s="1426"/>
      <c r="J207" s="1427">
        <v>2813</v>
      </c>
      <c r="K207" s="1428"/>
      <c r="L207" s="1425">
        <f t="shared" si="8"/>
        <v>2813</v>
      </c>
      <c r="M207" s="605"/>
      <c r="N207" s="793"/>
    </row>
    <row r="208" spans="1:14" s="214" customFormat="1" ht="15.75" customHeight="1">
      <c r="A208" s="1350">
        <v>202</v>
      </c>
      <c r="B208" s="794"/>
      <c r="C208" s="795">
        <v>4</v>
      </c>
      <c r="D208" s="207" t="s">
        <v>963</v>
      </c>
      <c r="E208" s="190"/>
      <c r="F208" s="258">
        <v>1715</v>
      </c>
      <c r="G208" s="994"/>
      <c r="H208" s="730"/>
      <c r="I208" s="1426"/>
      <c r="J208" s="1427">
        <v>1715</v>
      </c>
      <c r="K208" s="1428"/>
      <c r="L208" s="1425">
        <f t="shared" si="8"/>
        <v>1715</v>
      </c>
      <c r="M208" s="605"/>
      <c r="N208" s="793"/>
    </row>
    <row r="209" spans="1:14" s="214" customFormat="1" ht="15.75" customHeight="1">
      <c r="A209" s="1350">
        <v>203</v>
      </c>
      <c r="B209" s="794"/>
      <c r="C209" s="795">
        <v>5</v>
      </c>
      <c r="D209" s="207" t="s">
        <v>964</v>
      </c>
      <c r="E209" s="190"/>
      <c r="F209" s="258">
        <v>200</v>
      </c>
      <c r="G209" s="994"/>
      <c r="H209" s="730"/>
      <c r="I209" s="1426"/>
      <c r="J209" s="1427">
        <v>200</v>
      </c>
      <c r="K209" s="1428"/>
      <c r="L209" s="1425">
        <f t="shared" si="8"/>
        <v>200</v>
      </c>
      <c r="M209" s="605"/>
      <c r="N209" s="793"/>
    </row>
    <row r="210" spans="1:14" s="214" customFormat="1" ht="42.75">
      <c r="A210" s="1350">
        <v>204</v>
      </c>
      <c r="B210" s="794"/>
      <c r="C210" s="795">
        <v>6</v>
      </c>
      <c r="D210" s="207" t="s">
        <v>1104</v>
      </c>
      <c r="E210" s="190"/>
      <c r="F210" s="964">
        <v>1976</v>
      </c>
      <c r="G210" s="760"/>
      <c r="H210" s="945"/>
      <c r="I210" s="1001"/>
      <c r="J210" s="978">
        <v>1976</v>
      </c>
      <c r="K210" s="979"/>
      <c r="L210" s="976">
        <f t="shared" si="8"/>
        <v>1976</v>
      </c>
      <c r="M210" s="605"/>
      <c r="N210" s="793"/>
    </row>
    <row r="211" spans="1:14" s="1440" customFormat="1" ht="18.75" customHeight="1">
      <c r="A211" s="1350">
        <v>205</v>
      </c>
      <c r="B211" s="1446">
        <v>13</v>
      </c>
      <c r="C211" s="1447"/>
      <c r="D211" s="1216" t="s">
        <v>64</v>
      </c>
      <c r="E211" s="1448"/>
      <c r="F211" s="1449"/>
      <c r="G211" s="1450"/>
      <c r="H211" s="1451"/>
      <c r="I211" s="1452"/>
      <c r="J211" s="1453"/>
      <c r="K211" s="1454"/>
      <c r="L211" s="1443"/>
      <c r="M211" s="1455"/>
      <c r="N211" s="1444"/>
    </row>
    <row r="212" spans="1:14" s="214" customFormat="1" ht="84.75" customHeight="1">
      <c r="A212" s="1350">
        <v>206</v>
      </c>
      <c r="B212" s="794"/>
      <c r="C212" s="795">
        <v>1</v>
      </c>
      <c r="D212" s="207" t="s">
        <v>1280</v>
      </c>
      <c r="E212" s="190" t="s">
        <v>27</v>
      </c>
      <c r="F212" s="964">
        <v>4746</v>
      </c>
      <c r="G212" s="760"/>
      <c r="H212" s="945"/>
      <c r="I212" s="1001"/>
      <c r="J212" s="978">
        <v>4724</v>
      </c>
      <c r="K212" s="979">
        <v>22</v>
      </c>
      <c r="L212" s="976">
        <f t="shared" si="8"/>
        <v>4746</v>
      </c>
      <c r="M212" s="605"/>
      <c r="N212" s="793"/>
    </row>
    <row r="213" spans="1:14" s="214" customFormat="1" ht="15.75" customHeight="1">
      <c r="A213" s="1350">
        <v>207</v>
      </c>
      <c r="B213" s="794"/>
      <c r="C213" s="795">
        <v>2</v>
      </c>
      <c r="D213" s="207" t="s">
        <v>715</v>
      </c>
      <c r="E213" s="190"/>
      <c r="F213" s="258">
        <v>300</v>
      </c>
      <c r="G213" s="994"/>
      <c r="H213" s="730"/>
      <c r="I213" s="1426"/>
      <c r="J213" s="1427">
        <v>300</v>
      </c>
      <c r="K213" s="1428"/>
      <c r="L213" s="1425">
        <f t="shared" si="8"/>
        <v>300</v>
      </c>
      <c r="M213" s="605"/>
      <c r="N213" s="793"/>
    </row>
    <row r="214" spans="1:14" s="214" customFormat="1" ht="15.75" customHeight="1">
      <c r="A214" s="1350">
        <v>208</v>
      </c>
      <c r="B214" s="794"/>
      <c r="C214" s="795">
        <v>3</v>
      </c>
      <c r="D214" s="207" t="s">
        <v>716</v>
      </c>
      <c r="E214" s="190"/>
      <c r="F214" s="258">
        <v>1500</v>
      </c>
      <c r="G214" s="994"/>
      <c r="H214" s="730"/>
      <c r="I214" s="1426"/>
      <c r="J214" s="1427">
        <v>1500</v>
      </c>
      <c r="K214" s="1428"/>
      <c r="L214" s="1425">
        <f t="shared" si="8"/>
        <v>1500</v>
      </c>
      <c r="M214" s="605"/>
      <c r="N214" s="793"/>
    </row>
    <row r="215" spans="1:14" s="214" customFormat="1" ht="15.75" customHeight="1">
      <c r="A215" s="1350">
        <v>209</v>
      </c>
      <c r="B215" s="794"/>
      <c r="C215" s="795">
        <v>4</v>
      </c>
      <c r="D215" s="207" t="s">
        <v>717</v>
      </c>
      <c r="E215" s="190"/>
      <c r="F215" s="258">
        <v>547</v>
      </c>
      <c r="G215" s="994"/>
      <c r="H215" s="730"/>
      <c r="I215" s="1426"/>
      <c r="J215" s="1427">
        <v>547</v>
      </c>
      <c r="K215" s="1428"/>
      <c r="L215" s="1425">
        <f t="shared" si="8"/>
        <v>547</v>
      </c>
      <c r="M215" s="605"/>
      <c r="N215" s="793"/>
    </row>
    <row r="216" spans="1:14" s="214" customFormat="1" ht="15.75" customHeight="1">
      <c r="A216" s="1350">
        <v>210</v>
      </c>
      <c r="B216" s="794"/>
      <c r="C216" s="795">
        <v>5</v>
      </c>
      <c r="D216" s="207" t="s">
        <v>718</v>
      </c>
      <c r="E216" s="190"/>
      <c r="F216" s="258">
        <v>978</v>
      </c>
      <c r="G216" s="994"/>
      <c r="H216" s="730"/>
      <c r="I216" s="1426"/>
      <c r="J216" s="1427">
        <v>978</v>
      </c>
      <c r="K216" s="1428"/>
      <c r="L216" s="1425">
        <f t="shared" si="8"/>
        <v>978</v>
      </c>
      <c r="M216" s="605"/>
      <c r="N216" s="793"/>
    </row>
    <row r="217" spans="1:14" s="214" customFormat="1" ht="15.75" customHeight="1">
      <c r="A217" s="1350">
        <v>211</v>
      </c>
      <c r="B217" s="794"/>
      <c r="C217" s="795">
        <v>6</v>
      </c>
      <c r="D217" s="207" t="s">
        <v>719</v>
      </c>
      <c r="E217" s="190"/>
      <c r="F217" s="258">
        <v>594</v>
      </c>
      <c r="G217" s="994"/>
      <c r="H217" s="730"/>
      <c r="I217" s="1426"/>
      <c r="J217" s="1427">
        <v>594</v>
      </c>
      <c r="K217" s="1428"/>
      <c r="L217" s="1425">
        <f t="shared" si="8"/>
        <v>594</v>
      </c>
      <c r="M217" s="605"/>
      <c r="N217" s="793"/>
    </row>
    <row r="218" spans="1:14" s="214" customFormat="1" ht="15.75" customHeight="1">
      <c r="A218" s="1350">
        <v>212</v>
      </c>
      <c r="B218" s="794"/>
      <c r="C218" s="795">
        <v>7</v>
      </c>
      <c r="D218" s="207" t="s">
        <v>720</v>
      </c>
      <c r="E218" s="190"/>
      <c r="F218" s="258">
        <v>340</v>
      </c>
      <c r="G218" s="994"/>
      <c r="H218" s="730"/>
      <c r="I218" s="1426"/>
      <c r="J218" s="1427">
        <v>200</v>
      </c>
      <c r="K218" s="1428">
        <v>140</v>
      </c>
      <c r="L218" s="1425">
        <f t="shared" si="8"/>
        <v>340</v>
      </c>
      <c r="M218" s="605"/>
      <c r="N218" s="793"/>
    </row>
    <row r="219" spans="1:14" s="214" customFormat="1" ht="15.75" customHeight="1">
      <c r="A219" s="1350">
        <v>213</v>
      </c>
      <c r="B219" s="794"/>
      <c r="C219" s="795">
        <v>8</v>
      </c>
      <c r="D219" s="207" t="s">
        <v>721</v>
      </c>
      <c r="E219" s="190"/>
      <c r="F219" s="258">
        <v>300</v>
      </c>
      <c r="G219" s="994"/>
      <c r="H219" s="730"/>
      <c r="I219" s="1426"/>
      <c r="J219" s="1427">
        <v>300</v>
      </c>
      <c r="K219" s="1428"/>
      <c r="L219" s="1425">
        <f t="shared" si="8"/>
        <v>300</v>
      </c>
      <c r="M219" s="605"/>
      <c r="N219" s="793"/>
    </row>
    <row r="220" spans="1:14" s="214" customFormat="1" ht="15.75" customHeight="1">
      <c r="A220" s="1350">
        <v>214</v>
      </c>
      <c r="B220" s="794"/>
      <c r="C220" s="795">
        <v>9</v>
      </c>
      <c r="D220" s="207" t="s">
        <v>722</v>
      </c>
      <c r="E220" s="190"/>
      <c r="F220" s="258">
        <v>300</v>
      </c>
      <c r="G220" s="994"/>
      <c r="H220" s="730"/>
      <c r="I220" s="1426"/>
      <c r="J220" s="1427">
        <v>300</v>
      </c>
      <c r="K220" s="1428"/>
      <c r="L220" s="1425">
        <f t="shared" si="8"/>
        <v>300</v>
      </c>
      <c r="M220" s="605"/>
      <c r="N220" s="793"/>
    </row>
    <row r="221" spans="1:14" s="214" customFormat="1" ht="15.75" customHeight="1">
      <c r="A221" s="1350">
        <v>215</v>
      </c>
      <c r="B221" s="794"/>
      <c r="C221" s="795">
        <v>10</v>
      </c>
      <c r="D221" s="207" t="s">
        <v>723</v>
      </c>
      <c r="E221" s="190"/>
      <c r="F221" s="258">
        <v>600</v>
      </c>
      <c r="G221" s="994"/>
      <c r="H221" s="730"/>
      <c r="I221" s="1426"/>
      <c r="J221" s="1427">
        <v>600</v>
      </c>
      <c r="K221" s="1428"/>
      <c r="L221" s="1425">
        <f t="shared" si="8"/>
        <v>600</v>
      </c>
      <c r="M221" s="605"/>
      <c r="N221" s="793"/>
    </row>
    <row r="222" spans="1:14" s="214" customFormat="1" ht="15.75" customHeight="1">
      <c r="A222" s="1350">
        <v>216</v>
      </c>
      <c r="B222" s="794"/>
      <c r="C222" s="795">
        <v>11</v>
      </c>
      <c r="D222" s="207" t="s">
        <v>724</v>
      </c>
      <c r="E222" s="190"/>
      <c r="F222" s="258">
        <v>500</v>
      </c>
      <c r="G222" s="994"/>
      <c r="H222" s="730"/>
      <c r="I222" s="1426"/>
      <c r="J222" s="1427">
        <v>500</v>
      </c>
      <c r="K222" s="1428"/>
      <c r="L222" s="1425">
        <f t="shared" si="8"/>
        <v>500</v>
      </c>
      <c r="M222" s="605"/>
      <c r="N222" s="793"/>
    </row>
    <row r="223" spans="1:14" s="214" customFormat="1" ht="15.75" customHeight="1">
      <c r="A223" s="1350">
        <v>217</v>
      </c>
      <c r="B223" s="794"/>
      <c r="C223" s="795">
        <v>12</v>
      </c>
      <c r="D223" s="207" t="s">
        <v>1075</v>
      </c>
      <c r="E223" s="190"/>
      <c r="F223" s="258">
        <v>30</v>
      </c>
      <c r="G223" s="994"/>
      <c r="H223" s="730"/>
      <c r="I223" s="1426"/>
      <c r="J223" s="1427">
        <v>30</v>
      </c>
      <c r="K223" s="1428"/>
      <c r="L223" s="1425">
        <f t="shared" si="8"/>
        <v>30</v>
      </c>
      <c r="M223" s="605"/>
      <c r="N223" s="793"/>
    </row>
    <row r="224" spans="1:14" s="214" customFormat="1" ht="15.75" customHeight="1">
      <c r="A224" s="1350">
        <v>218</v>
      </c>
      <c r="B224" s="794"/>
      <c r="C224" s="795">
        <v>13</v>
      </c>
      <c r="D224" s="207" t="s">
        <v>1072</v>
      </c>
      <c r="E224" s="190"/>
      <c r="F224" s="258">
        <v>892</v>
      </c>
      <c r="G224" s="994"/>
      <c r="H224" s="730"/>
      <c r="I224" s="1426"/>
      <c r="J224" s="1427">
        <v>892</v>
      </c>
      <c r="K224" s="1428"/>
      <c r="L224" s="1425">
        <f t="shared" si="8"/>
        <v>892</v>
      </c>
      <c r="M224" s="605"/>
      <c r="N224" s="793"/>
    </row>
    <row r="225" spans="1:14" s="214" customFormat="1" ht="15.75" customHeight="1">
      <c r="A225" s="1350">
        <v>219</v>
      </c>
      <c r="B225" s="794"/>
      <c r="C225" s="795">
        <v>14</v>
      </c>
      <c r="D225" s="207" t="s">
        <v>1073</v>
      </c>
      <c r="E225" s="190"/>
      <c r="F225" s="258">
        <v>64</v>
      </c>
      <c r="G225" s="994"/>
      <c r="H225" s="730"/>
      <c r="I225" s="1426"/>
      <c r="J225" s="1427">
        <v>64</v>
      </c>
      <c r="K225" s="1428"/>
      <c r="L225" s="1425">
        <f t="shared" si="8"/>
        <v>64</v>
      </c>
      <c r="M225" s="605"/>
      <c r="N225" s="793"/>
    </row>
    <row r="226" spans="1:14" s="214" customFormat="1" ht="15.75" customHeight="1">
      <c r="A226" s="1350">
        <v>220</v>
      </c>
      <c r="B226" s="794"/>
      <c r="C226" s="795">
        <v>15</v>
      </c>
      <c r="D226" s="207" t="s">
        <v>1076</v>
      </c>
      <c r="E226" s="190"/>
      <c r="F226" s="258">
        <v>292</v>
      </c>
      <c r="G226" s="994"/>
      <c r="H226" s="730"/>
      <c r="I226" s="1426"/>
      <c r="J226" s="1427">
        <v>292</v>
      </c>
      <c r="K226" s="1428"/>
      <c r="L226" s="1425">
        <f t="shared" si="8"/>
        <v>292</v>
      </c>
      <c r="M226" s="605"/>
      <c r="N226" s="793"/>
    </row>
    <row r="227" spans="1:14" s="214" customFormat="1" ht="15.75" customHeight="1">
      <c r="A227" s="1350">
        <v>221</v>
      </c>
      <c r="B227" s="794"/>
      <c r="C227" s="795">
        <v>16</v>
      </c>
      <c r="D227" s="207" t="s">
        <v>1074</v>
      </c>
      <c r="E227" s="190"/>
      <c r="F227" s="258">
        <v>920</v>
      </c>
      <c r="G227" s="994"/>
      <c r="H227" s="730"/>
      <c r="I227" s="1426"/>
      <c r="J227" s="1427">
        <v>920</v>
      </c>
      <c r="K227" s="1428"/>
      <c r="L227" s="1425">
        <f t="shared" si="8"/>
        <v>920</v>
      </c>
      <c r="M227" s="605"/>
      <c r="N227" s="793"/>
    </row>
    <row r="228" spans="1:256" s="1441" customFormat="1" ht="18.75" customHeight="1">
      <c r="A228" s="1350">
        <v>222</v>
      </c>
      <c r="B228" s="1446">
        <v>14</v>
      </c>
      <c r="C228" s="1447"/>
      <c r="D228" s="1216" t="s">
        <v>228</v>
      </c>
      <c r="E228" s="1448" t="s">
        <v>27</v>
      </c>
      <c r="F228" s="1449"/>
      <c r="G228" s="1450"/>
      <c r="H228" s="1451"/>
      <c r="I228" s="1452"/>
      <c r="J228" s="1453"/>
      <c r="K228" s="1454"/>
      <c r="L228" s="1443"/>
      <c r="M228" s="1455"/>
      <c r="N228" s="1444"/>
      <c r="O228" s="1440"/>
      <c r="P228" s="1440"/>
      <c r="Q228" s="1440"/>
      <c r="R228" s="1440"/>
      <c r="S228" s="1440"/>
      <c r="T228" s="1440"/>
      <c r="U228" s="1440"/>
      <c r="V228" s="1440"/>
      <c r="W228" s="1440"/>
      <c r="X228" s="1440"/>
      <c r="Y228" s="1440"/>
      <c r="Z228" s="1440"/>
      <c r="AA228" s="1440"/>
      <c r="AB228" s="1440"/>
      <c r="AC228" s="1440"/>
      <c r="AD228" s="1440"/>
      <c r="AE228" s="1440"/>
      <c r="AF228" s="1440"/>
      <c r="AG228" s="1440"/>
      <c r="AH228" s="1440"/>
      <c r="AI228" s="1440"/>
      <c r="AJ228" s="1440"/>
      <c r="AK228" s="1440"/>
      <c r="AL228" s="1440"/>
      <c r="AM228" s="1440"/>
      <c r="AN228" s="1440"/>
      <c r="AO228" s="1440"/>
      <c r="AP228" s="1440"/>
      <c r="AQ228" s="1440"/>
      <c r="AR228" s="1440"/>
      <c r="AS228" s="1440"/>
      <c r="AT228" s="1440"/>
      <c r="AU228" s="1440"/>
      <c r="AV228" s="1440"/>
      <c r="AW228" s="1440"/>
      <c r="AX228" s="1440"/>
      <c r="AY228" s="1440"/>
      <c r="AZ228" s="1440"/>
      <c r="BA228" s="1440"/>
      <c r="BB228" s="1440"/>
      <c r="BC228" s="1440"/>
      <c r="BD228" s="1440"/>
      <c r="BE228" s="1440"/>
      <c r="BF228" s="1440"/>
      <c r="BG228" s="1440"/>
      <c r="BH228" s="1440"/>
      <c r="BI228" s="1440"/>
      <c r="BJ228" s="1440"/>
      <c r="BK228" s="1440"/>
      <c r="BL228" s="1440"/>
      <c r="BM228" s="1440"/>
      <c r="BN228" s="1440"/>
      <c r="BO228" s="1440"/>
      <c r="BP228" s="1440"/>
      <c r="BQ228" s="1440"/>
      <c r="BR228" s="1440"/>
      <c r="BS228" s="1440"/>
      <c r="BT228" s="1440"/>
      <c r="BU228" s="1440"/>
      <c r="BV228" s="1440"/>
      <c r="BW228" s="1440"/>
      <c r="BX228" s="1440"/>
      <c r="BY228" s="1440"/>
      <c r="BZ228" s="1440"/>
      <c r="CA228" s="1440"/>
      <c r="CB228" s="1440"/>
      <c r="CC228" s="1440"/>
      <c r="CD228" s="1440"/>
      <c r="CE228" s="1440"/>
      <c r="CF228" s="1440"/>
      <c r="CG228" s="1440"/>
      <c r="CH228" s="1440"/>
      <c r="CI228" s="1440"/>
      <c r="CJ228" s="1440"/>
      <c r="CK228" s="1440"/>
      <c r="CL228" s="1440"/>
      <c r="CM228" s="1440"/>
      <c r="CN228" s="1440"/>
      <c r="CO228" s="1440"/>
      <c r="CP228" s="1440"/>
      <c r="CQ228" s="1440"/>
      <c r="CR228" s="1440"/>
      <c r="CS228" s="1440"/>
      <c r="CT228" s="1440"/>
      <c r="CU228" s="1440"/>
      <c r="CV228" s="1440"/>
      <c r="CW228" s="1440"/>
      <c r="CX228" s="1440"/>
      <c r="CY228" s="1440"/>
      <c r="CZ228" s="1440"/>
      <c r="DA228" s="1440"/>
      <c r="DB228" s="1440"/>
      <c r="DC228" s="1440"/>
      <c r="DD228" s="1440"/>
      <c r="DE228" s="1440"/>
      <c r="DF228" s="1440"/>
      <c r="DG228" s="1440"/>
      <c r="DH228" s="1440"/>
      <c r="DI228" s="1440"/>
      <c r="DJ228" s="1440"/>
      <c r="DK228" s="1440"/>
      <c r="DL228" s="1440"/>
      <c r="DM228" s="1440"/>
      <c r="DN228" s="1440"/>
      <c r="DO228" s="1440"/>
      <c r="DP228" s="1440"/>
      <c r="DQ228" s="1440"/>
      <c r="DR228" s="1440"/>
      <c r="DS228" s="1440"/>
      <c r="DT228" s="1440"/>
      <c r="DU228" s="1440"/>
      <c r="DV228" s="1440"/>
      <c r="DW228" s="1440"/>
      <c r="DX228" s="1440"/>
      <c r="DY228" s="1440"/>
      <c r="DZ228" s="1440"/>
      <c r="EA228" s="1440"/>
      <c r="EB228" s="1440"/>
      <c r="EC228" s="1440"/>
      <c r="ED228" s="1440"/>
      <c r="EE228" s="1440"/>
      <c r="EF228" s="1440"/>
      <c r="EG228" s="1440"/>
      <c r="EH228" s="1440"/>
      <c r="EI228" s="1440"/>
      <c r="EJ228" s="1440"/>
      <c r="EK228" s="1440"/>
      <c r="EL228" s="1440"/>
      <c r="EM228" s="1440"/>
      <c r="EN228" s="1440"/>
      <c r="EO228" s="1440"/>
      <c r="EP228" s="1440"/>
      <c r="EQ228" s="1440"/>
      <c r="ER228" s="1440"/>
      <c r="ES228" s="1440"/>
      <c r="ET228" s="1440"/>
      <c r="EU228" s="1440"/>
      <c r="EV228" s="1440"/>
      <c r="EW228" s="1440"/>
      <c r="EX228" s="1440"/>
      <c r="EY228" s="1440"/>
      <c r="EZ228" s="1440"/>
      <c r="FA228" s="1440"/>
      <c r="FB228" s="1440"/>
      <c r="FC228" s="1440"/>
      <c r="FD228" s="1440"/>
      <c r="FE228" s="1440"/>
      <c r="FF228" s="1440"/>
      <c r="FG228" s="1440"/>
      <c r="FH228" s="1440"/>
      <c r="FI228" s="1440"/>
      <c r="FJ228" s="1440"/>
      <c r="FK228" s="1440"/>
      <c r="FL228" s="1440"/>
      <c r="FM228" s="1440"/>
      <c r="FN228" s="1440"/>
      <c r="FO228" s="1440"/>
      <c r="FP228" s="1440"/>
      <c r="FQ228" s="1440"/>
      <c r="FR228" s="1440"/>
      <c r="FS228" s="1440"/>
      <c r="FT228" s="1440"/>
      <c r="FU228" s="1440"/>
      <c r="FV228" s="1440"/>
      <c r="FW228" s="1440"/>
      <c r="FX228" s="1440"/>
      <c r="FY228" s="1440"/>
      <c r="FZ228" s="1440"/>
      <c r="GA228" s="1440"/>
      <c r="GB228" s="1440"/>
      <c r="GC228" s="1440"/>
      <c r="GD228" s="1440"/>
      <c r="GE228" s="1440"/>
      <c r="GF228" s="1440"/>
      <c r="GG228" s="1440"/>
      <c r="GH228" s="1440"/>
      <c r="GI228" s="1440"/>
      <c r="GJ228" s="1440"/>
      <c r="GK228" s="1440"/>
      <c r="GL228" s="1440"/>
      <c r="GM228" s="1440"/>
      <c r="GN228" s="1440"/>
      <c r="GO228" s="1440"/>
      <c r="GP228" s="1440"/>
      <c r="GQ228" s="1440"/>
      <c r="GR228" s="1440"/>
      <c r="GS228" s="1440"/>
      <c r="GT228" s="1440"/>
      <c r="GU228" s="1440"/>
      <c r="GV228" s="1440"/>
      <c r="GW228" s="1440"/>
      <c r="GX228" s="1440"/>
      <c r="GY228" s="1440"/>
      <c r="GZ228" s="1440"/>
      <c r="HA228" s="1440"/>
      <c r="HB228" s="1440"/>
      <c r="HC228" s="1440"/>
      <c r="HD228" s="1440"/>
      <c r="HE228" s="1440"/>
      <c r="HF228" s="1440"/>
      <c r="HG228" s="1440"/>
      <c r="HH228" s="1440"/>
      <c r="HI228" s="1440"/>
      <c r="HJ228" s="1440"/>
      <c r="HK228" s="1440"/>
      <c r="HL228" s="1440"/>
      <c r="HM228" s="1440"/>
      <c r="HN228" s="1440"/>
      <c r="HO228" s="1440"/>
      <c r="HP228" s="1440"/>
      <c r="HQ228" s="1440"/>
      <c r="HR228" s="1440"/>
      <c r="HS228" s="1440"/>
      <c r="HT228" s="1440"/>
      <c r="HU228" s="1440"/>
      <c r="HV228" s="1440"/>
      <c r="HW228" s="1440"/>
      <c r="HX228" s="1440"/>
      <c r="HY228" s="1440"/>
      <c r="HZ228" s="1440"/>
      <c r="IA228" s="1440"/>
      <c r="IB228" s="1440"/>
      <c r="IC228" s="1440"/>
      <c r="ID228" s="1440"/>
      <c r="IE228" s="1440"/>
      <c r="IF228" s="1440"/>
      <c r="IG228" s="1440"/>
      <c r="IH228" s="1440"/>
      <c r="II228" s="1440"/>
      <c r="IJ228" s="1440"/>
      <c r="IK228" s="1440"/>
      <c r="IL228" s="1440"/>
      <c r="IM228" s="1440"/>
      <c r="IN228" s="1440"/>
      <c r="IO228" s="1440"/>
      <c r="IP228" s="1440"/>
      <c r="IQ228" s="1440"/>
      <c r="IR228" s="1440"/>
      <c r="IS228" s="1440"/>
      <c r="IT228" s="1440"/>
      <c r="IU228" s="1440"/>
      <c r="IV228" s="1440"/>
    </row>
    <row r="229" spans="1:14" s="214" customFormat="1" ht="202.5" customHeight="1">
      <c r="A229" s="1350">
        <v>223</v>
      </c>
      <c r="B229" s="794"/>
      <c r="C229" s="795">
        <v>1</v>
      </c>
      <c r="D229" s="207" t="s">
        <v>1297</v>
      </c>
      <c r="E229" s="190"/>
      <c r="F229" s="964">
        <v>2303</v>
      </c>
      <c r="G229" s="760"/>
      <c r="H229" s="945"/>
      <c r="I229" s="1001"/>
      <c r="J229" s="978">
        <v>1302</v>
      </c>
      <c r="K229" s="979">
        <v>1001</v>
      </c>
      <c r="L229" s="976">
        <f t="shared" si="8"/>
        <v>2303</v>
      </c>
      <c r="M229" s="605"/>
      <c r="N229" s="793"/>
    </row>
    <row r="230" spans="1:14" s="214" customFormat="1" ht="15.75" customHeight="1">
      <c r="A230" s="1350">
        <v>224</v>
      </c>
      <c r="B230" s="794"/>
      <c r="C230" s="795">
        <v>2</v>
      </c>
      <c r="D230" s="207" t="s">
        <v>1053</v>
      </c>
      <c r="E230" s="190"/>
      <c r="F230" s="258">
        <v>1043</v>
      </c>
      <c r="G230" s="994"/>
      <c r="H230" s="730"/>
      <c r="I230" s="1426"/>
      <c r="J230" s="1427">
        <v>1043</v>
      </c>
      <c r="K230" s="1428"/>
      <c r="L230" s="1425">
        <f t="shared" si="8"/>
        <v>1043</v>
      </c>
      <c r="M230" s="605"/>
      <c r="N230" s="793"/>
    </row>
    <row r="231" spans="1:14" s="214" customFormat="1" ht="15.75" customHeight="1">
      <c r="A231" s="1350">
        <v>225</v>
      </c>
      <c r="B231" s="794"/>
      <c r="C231" s="795">
        <v>3</v>
      </c>
      <c r="D231" s="207" t="s">
        <v>762</v>
      </c>
      <c r="E231" s="190"/>
      <c r="F231" s="258">
        <v>632</v>
      </c>
      <c r="G231" s="994"/>
      <c r="H231" s="730"/>
      <c r="I231" s="1426"/>
      <c r="J231" s="1427">
        <v>632</v>
      </c>
      <c r="K231" s="1428"/>
      <c r="L231" s="1425">
        <f t="shared" si="8"/>
        <v>632</v>
      </c>
      <c r="M231" s="605"/>
      <c r="N231" s="793"/>
    </row>
    <row r="232" spans="1:14" s="214" customFormat="1" ht="15.75" customHeight="1">
      <c r="A232" s="1350">
        <v>226</v>
      </c>
      <c r="B232" s="794"/>
      <c r="C232" s="795">
        <v>4</v>
      </c>
      <c r="D232" s="207" t="s">
        <v>1067</v>
      </c>
      <c r="E232" s="190"/>
      <c r="F232" s="258">
        <v>460</v>
      </c>
      <c r="G232" s="994"/>
      <c r="H232" s="730"/>
      <c r="I232" s="1426"/>
      <c r="J232" s="1427">
        <v>460</v>
      </c>
      <c r="K232" s="1428"/>
      <c r="L232" s="1425">
        <f t="shared" si="8"/>
        <v>460</v>
      </c>
      <c r="M232" s="605"/>
      <c r="N232" s="793"/>
    </row>
    <row r="233" spans="1:14" s="214" customFormat="1" ht="15.75" customHeight="1">
      <c r="A233" s="1350">
        <v>227</v>
      </c>
      <c r="B233" s="794"/>
      <c r="C233" s="795">
        <v>5</v>
      </c>
      <c r="D233" s="207" t="s">
        <v>763</v>
      </c>
      <c r="E233" s="190"/>
      <c r="F233" s="258">
        <v>218</v>
      </c>
      <c r="G233" s="994"/>
      <c r="H233" s="730"/>
      <c r="I233" s="1426"/>
      <c r="J233" s="1427">
        <v>218</v>
      </c>
      <c r="K233" s="1428"/>
      <c r="L233" s="1425">
        <f t="shared" si="8"/>
        <v>218</v>
      </c>
      <c r="M233" s="605"/>
      <c r="N233" s="793"/>
    </row>
    <row r="234" spans="1:14" s="214" customFormat="1" ht="15.75" customHeight="1">
      <c r="A234" s="1350">
        <v>228</v>
      </c>
      <c r="B234" s="794"/>
      <c r="C234" s="795">
        <v>7</v>
      </c>
      <c r="D234" s="207" t="s">
        <v>914</v>
      </c>
      <c r="E234" s="190"/>
      <c r="F234" s="258">
        <v>1518</v>
      </c>
      <c r="G234" s="994"/>
      <c r="H234" s="730"/>
      <c r="I234" s="1426"/>
      <c r="J234" s="1427">
        <v>1518</v>
      </c>
      <c r="K234" s="1428"/>
      <c r="L234" s="1425">
        <f t="shared" si="8"/>
        <v>1518</v>
      </c>
      <c r="M234" s="605"/>
      <c r="N234" s="793"/>
    </row>
    <row r="235" spans="1:14" s="214" customFormat="1" ht="15.75" customHeight="1">
      <c r="A235" s="1350">
        <v>229</v>
      </c>
      <c r="B235" s="794"/>
      <c r="C235" s="795">
        <v>8</v>
      </c>
      <c r="D235" s="207" t="s">
        <v>913</v>
      </c>
      <c r="E235" s="190"/>
      <c r="F235" s="258">
        <v>371</v>
      </c>
      <c r="G235" s="994"/>
      <c r="H235" s="730"/>
      <c r="I235" s="1426"/>
      <c r="J235" s="1427">
        <v>371</v>
      </c>
      <c r="K235" s="1428"/>
      <c r="L235" s="1425">
        <f t="shared" si="8"/>
        <v>371</v>
      </c>
      <c r="M235" s="605"/>
      <c r="N235" s="793"/>
    </row>
    <row r="236" spans="1:14" s="214" customFormat="1" ht="15.75" customHeight="1">
      <c r="A236" s="1350">
        <v>230</v>
      </c>
      <c r="B236" s="794"/>
      <c r="C236" s="795">
        <v>9</v>
      </c>
      <c r="D236" s="207" t="s">
        <v>1111</v>
      </c>
      <c r="E236" s="190"/>
      <c r="F236" s="258">
        <v>381</v>
      </c>
      <c r="G236" s="994"/>
      <c r="H236" s="730"/>
      <c r="I236" s="1426"/>
      <c r="J236" s="1427">
        <v>381</v>
      </c>
      <c r="K236" s="1428"/>
      <c r="L236" s="1425">
        <f t="shared" si="8"/>
        <v>381</v>
      </c>
      <c r="M236" s="605"/>
      <c r="N236" s="793"/>
    </row>
    <row r="237" spans="1:14" s="214" customFormat="1" ht="15.75" customHeight="1">
      <c r="A237" s="1350">
        <v>231</v>
      </c>
      <c r="B237" s="794"/>
      <c r="C237" s="795">
        <v>10</v>
      </c>
      <c r="D237" s="207" t="s">
        <v>1112</v>
      </c>
      <c r="E237" s="190"/>
      <c r="F237" s="258">
        <v>0</v>
      </c>
      <c r="G237" s="994"/>
      <c r="H237" s="730"/>
      <c r="I237" s="1426"/>
      <c r="J237" s="1427">
        <v>2000</v>
      </c>
      <c r="K237" s="1428">
        <v>-2000</v>
      </c>
      <c r="L237" s="1425">
        <f t="shared" si="8"/>
        <v>0</v>
      </c>
      <c r="M237" s="605"/>
      <c r="N237" s="793"/>
    </row>
    <row r="238" spans="1:14" s="214" customFormat="1" ht="15.75" customHeight="1">
      <c r="A238" s="1350">
        <v>232</v>
      </c>
      <c r="B238" s="794"/>
      <c r="C238" s="795">
        <v>11</v>
      </c>
      <c r="D238" s="207" t="s">
        <v>1293</v>
      </c>
      <c r="E238" s="190"/>
      <c r="F238" s="258">
        <v>377</v>
      </c>
      <c r="G238" s="994"/>
      <c r="H238" s="730"/>
      <c r="I238" s="1426"/>
      <c r="J238" s="1427"/>
      <c r="K238" s="1428">
        <v>377</v>
      </c>
      <c r="L238" s="1425">
        <f t="shared" si="8"/>
        <v>377</v>
      </c>
      <c r="M238" s="605"/>
      <c r="N238" s="793"/>
    </row>
    <row r="239" spans="1:14" s="214" customFormat="1" ht="15.75" customHeight="1">
      <c r="A239" s="1350">
        <v>233</v>
      </c>
      <c r="B239" s="794"/>
      <c r="C239" s="795">
        <v>12</v>
      </c>
      <c r="D239" s="207" t="s">
        <v>1294</v>
      </c>
      <c r="E239" s="190"/>
      <c r="F239" s="258">
        <v>9743</v>
      </c>
      <c r="G239" s="994"/>
      <c r="H239" s="730"/>
      <c r="I239" s="1426"/>
      <c r="J239" s="1427"/>
      <c r="K239" s="1428">
        <v>9743</v>
      </c>
      <c r="L239" s="1425">
        <f t="shared" si="8"/>
        <v>9743</v>
      </c>
      <c r="M239" s="605"/>
      <c r="N239" s="793"/>
    </row>
    <row r="240" spans="1:14" s="214" customFormat="1" ht="15.75" customHeight="1">
      <c r="A240" s="1350">
        <v>234</v>
      </c>
      <c r="B240" s="794"/>
      <c r="C240" s="795">
        <v>13</v>
      </c>
      <c r="D240" s="207" t="s">
        <v>1295</v>
      </c>
      <c r="E240" s="190"/>
      <c r="F240" s="258">
        <v>1317</v>
      </c>
      <c r="G240" s="994"/>
      <c r="H240" s="730"/>
      <c r="I240" s="1426"/>
      <c r="J240" s="1427"/>
      <c r="K240" s="1428">
        <v>1317</v>
      </c>
      <c r="L240" s="1425">
        <f t="shared" si="8"/>
        <v>1317</v>
      </c>
      <c r="M240" s="605"/>
      <c r="N240" s="793"/>
    </row>
    <row r="241" spans="1:14" s="214" customFormat="1" ht="15.75" customHeight="1">
      <c r="A241" s="1350">
        <v>235</v>
      </c>
      <c r="B241" s="794"/>
      <c r="C241" s="795">
        <v>14</v>
      </c>
      <c r="D241" s="207" t="s">
        <v>1296</v>
      </c>
      <c r="E241" s="190"/>
      <c r="F241" s="258">
        <v>360</v>
      </c>
      <c r="G241" s="994"/>
      <c r="H241" s="730"/>
      <c r="I241" s="1426"/>
      <c r="J241" s="1427"/>
      <c r="K241" s="1428">
        <v>360</v>
      </c>
      <c r="L241" s="1425">
        <f t="shared" si="8"/>
        <v>360</v>
      </c>
      <c r="M241" s="605"/>
      <c r="N241" s="793"/>
    </row>
    <row r="242" spans="1:14" s="1440" customFormat="1" ht="18.75" customHeight="1">
      <c r="A242" s="1350">
        <v>236</v>
      </c>
      <c r="B242" s="1446">
        <v>15</v>
      </c>
      <c r="C242" s="1447"/>
      <c r="D242" s="1216" t="s">
        <v>388</v>
      </c>
      <c r="E242" s="1448" t="s">
        <v>27</v>
      </c>
      <c r="F242" s="1449"/>
      <c r="G242" s="1450"/>
      <c r="H242" s="1451"/>
      <c r="I242" s="1452"/>
      <c r="J242" s="1453"/>
      <c r="K242" s="1454"/>
      <c r="L242" s="1443"/>
      <c r="M242" s="1455"/>
      <c r="N242" s="1444"/>
    </row>
    <row r="243" spans="1:14" s="214" customFormat="1" ht="111" customHeight="1">
      <c r="A243" s="1350">
        <v>237</v>
      </c>
      <c r="B243" s="794"/>
      <c r="C243" s="795">
        <v>1</v>
      </c>
      <c r="D243" s="207" t="s">
        <v>1365</v>
      </c>
      <c r="E243" s="190"/>
      <c r="F243" s="964">
        <v>2899</v>
      </c>
      <c r="G243" s="760"/>
      <c r="H243" s="945"/>
      <c r="I243" s="1001"/>
      <c r="J243" s="978">
        <v>1492</v>
      </c>
      <c r="K243" s="979">
        <v>1407</v>
      </c>
      <c r="L243" s="976">
        <f t="shared" si="8"/>
        <v>2899</v>
      </c>
      <c r="M243" s="605"/>
      <c r="N243" s="793"/>
    </row>
    <row r="244" spans="1:14" s="214" customFormat="1" ht="15.75" customHeight="1">
      <c r="A244" s="1350">
        <v>238</v>
      </c>
      <c r="B244" s="794"/>
      <c r="C244" s="795">
        <v>2</v>
      </c>
      <c r="D244" s="207" t="s">
        <v>716</v>
      </c>
      <c r="E244" s="190"/>
      <c r="F244" s="258">
        <v>250</v>
      </c>
      <c r="G244" s="994"/>
      <c r="H244" s="730"/>
      <c r="I244" s="1426"/>
      <c r="J244" s="1427">
        <v>250</v>
      </c>
      <c r="K244" s="1428"/>
      <c r="L244" s="1425">
        <f t="shared" si="8"/>
        <v>250</v>
      </c>
      <c r="M244" s="605"/>
      <c r="N244" s="793"/>
    </row>
    <row r="245" spans="1:14" s="214" customFormat="1" ht="15.75" customHeight="1">
      <c r="A245" s="1350">
        <v>239</v>
      </c>
      <c r="B245" s="794"/>
      <c r="C245" s="795">
        <v>3</v>
      </c>
      <c r="D245" s="207" t="s">
        <v>1270</v>
      </c>
      <c r="E245" s="190"/>
      <c r="F245" s="258">
        <v>700</v>
      </c>
      <c r="G245" s="994"/>
      <c r="H245" s="730"/>
      <c r="I245" s="1426"/>
      <c r="J245" s="1427"/>
      <c r="K245" s="1428">
        <v>700</v>
      </c>
      <c r="L245" s="1425">
        <f t="shared" si="8"/>
        <v>700</v>
      </c>
      <c r="M245" s="605"/>
      <c r="N245" s="793"/>
    </row>
    <row r="246" spans="1:14" s="214" customFormat="1" ht="15.75" customHeight="1">
      <c r="A246" s="1350">
        <v>240</v>
      </c>
      <c r="B246" s="794"/>
      <c r="C246" s="795">
        <v>4</v>
      </c>
      <c r="D246" s="207" t="s">
        <v>1271</v>
      </c>
      <c r="E246" s="190"/>
      <c r="F246" s="258">
        <v>2000</v>
      </c>
      <c r="G246" s="994"/>
      <c r="H246" s="730"/>
      <c r="I246" s="1426"/>
      <c r="J246" s="1427"/>
      <c r="K246" s="1428">
        <v>2000</v>
      </c>
      <c r="L246" s="1425">
        <f t="shared" si="8"/>
        <v>2000</v>
      </c>
      <c r="M246" s="605"/>
      <c r="N246" s="793"/>
    </row>
    <row r="247" spans="1:14" s="214" customFormat="1" ht="15.75" customHeight="1">
      <c r="A247" s="1350">
        <v>241</v>
      </c>
      <c r="B247" s="794"/>
      <c r="C247" s="795">
        <v>5</v>
      </c>
      <c r="D247" s="207" t="s">
        <v>912</v>
      </c>
      <c r="E247" s="190"/>
      <c r="F247" s="258">
        <v>65</v>
      </c>
      <c r="G247" s="994"/>
      <c r="H247" s="730"/>
      <c r="I247" s="1426"/>
      <c r="J247" s="1427">
        <v>65</v>
      </c>
      <c r="K247" s="1428"/>
      <c r="L247" s="1425">
        <f t="shared" si="8"/>
        <v>65</v>
      </c>
      <c r="M247" s="605"/>
      <c r="N247" s="793"/>
    </row>
    <row r="248" spans="1:14" s="214" customFormat="1" ht="63.75" customHeight="1">
      <c r="A248" s="1350">
        <v>242</v>
      </c>
      <c r="B248" s="794"/>
      <c r="C248" s="795">
        <v>6</v>
      </c>
      <c r="D248" s="207" t="s">
        <v>1116</v>
      </c>
      <c r="E248" s="190"/>
      <c r="F248" s="964">
        <v>115</v>
      </c>
      <c r="G248" s="760"/>
      <c r="H248" s="945"/>
      <c r="I248" s="1001"/>
      <c r="J248" s="978">
        <v>115</v>
      </c>
      <c r="K248" s="979"/>
      <c r="L248" s="976">
        <f t="shared" si="8"/>
        <v>115</v>
      </c>
      <c r="M248" s="605"/>
      <c r="N248" s="793"/>
    </row>
    <row r="249" spans="1:14" s="214" customFormat="1" ht="15.75" customHeight="1">
      <c r="A249" s="1350">
        <v>243</v>
      </c>
      <c r="B249" s="794"/>
      <c r="C249" s="795">
        <v>7</v>
      </c>
      <c r="D249" s="207" t="s">
        <v>1267</v>
      </c>
      <c r="E249" s="190"/>
      <c r="F249" s="964">
        <v>70</v>
      </c>
      <c r="G249" s="760"/>
      <c r="H249" s="945"/>
      <c r="I249" s="1001"/>
      <c r="J249" s="978"/>
      <c r="K249" s="979">
        <v>70</v>
      </c>
      <c r="L249" s="976">
        <f t="shared" si="8"/>
        <v>70</v>
      </c>
      <c r="M249" s="605"/>
      <c r="N249" s="793"/>
    </row>
    <row r="250" spans="1:14" s="214" customFormat="1" ht="15.75" customHeight="1">
      <c r="A250" s="1350">
        <v>244</v>
      </c>
      <c r="B250" s="794"/>
      <c r="C250" s="795">
        <v>8</v>
      </c>
      <c r="D250" s="207" t="s">
        <v>1266</v>
      </c>
      <c r="E250" s="190"/>
      <c r="F250" s="964">
        <v>231</v>
      </c>
      <c r="G250" s="760"/>
      <c r="H250" s="945"/>
      <c r="I250" s="1001"/>
      <c r="J250" s="978"/>
      <c r="K250" s="979">
        <v>231</v>
      </c>
      <c r="L250" s="976">
        <f t="shared" si="8"/>
        <v>231</v>
      </c>
      <c r="M250" s="605"/>
      <c r="N250" s="793"/>
    </row>
    <row r="251" spans="1:14" s="214" customFormat="1" ht="29.25" customHeight="1">
      <c r="A251" s="1350">
        <v>245</v>
      </c>
      <c r="B251" s="794"/>
      <c r="C251" s="795">
        <v>9</v>
      </c>
      <c r="D251" s="207" t="s">
        <v>1268</v>
      </c>
      <c r="E251" s="190"/>
      <c r="F251" s="964">
        <v>303</v>
      </c>
      <c r="G251" s="760"/>
      <c r="H251" s="945"/>
      <c r="I251" s="1001"/>
      <c r="J251" s="978"/>
      <c r="K251" s="979">
        <v>303</v>
      </c>
      <c r="L251" s="976">
        <f t="shared" si="8"/>
        <v>303</v>
      </c>
      <c r="M251" s="605"/>
      <c r="N251" s="793"/>
    </row>
    <row r="252" spans="1:14" s="214" customFormat="1" ht="105.75" customHeight="1">
      <c r="A252" s="1350">
        <v>246</v>
      </c>
      <c r="B252" s="794"/>
      <c r="C252" s="795">
        <v>10</v>
      </c>
      <c r="D252" s="207" t="s">
        <v>1364</v>
      </c>
      <c r="E252" s="190"/>
      <c r="F252" s="964">
        <v>866</v>
      </c>
      <c r="G252" s="760"/>
      <c r="H252" s="945"/>
      <c r="I252" s="1001"/>
      <c r="J252" s="978"/>
      <c r="K252" s="979">
        <v>866</v>
      </c>
      <c r="L252" s="976">
        <f t="shared" si="8"/>
        <v>866</v>
      </c>
      <c r="M252" s="605"/>
      <c r="N252" s="793"/>
    </row>
    <row r="253" spans="1:14" s="1440" customFormat="1" ht="18.75" customHeight="1">
      <c r="A253" s="1350">
        <v>247</v>
      </c>
      <c r="B253" s="1446">
        <v>17</v>
      </c>
      <c r="C253" s="1447"/>
      <c r="D253" s="1216" t="s">
        <v>537</v>
      </c>
      <c r="E253" s="1448"/>
      <c r="F253" s="1449"/>
      <c r="G253" s="1450"/>
      <c r="H253" s="1451"/>
      <c r="I253" s="1456"/>
      <c r="J253" s="1457"/>
      <c r="K253" s="1458"/>
      <c r="L253" s="1443"/>
      <c r="M253" s="1455"/>
      <c r="N253" s="1444"/>
    </row>
    <row r="254" spans="1:14" s="214" customFormat="1" ht="15.75" customHeight="1">
      <c r="A254" s="1350">
        <v>248</v>
      </c>
      <c r="B254" s="1461"/>
      <c r="C254" s="1462">
        <v>1</v>
      </c>
      <c r="D254" s="1463" t="s">
        <v>249</v>
      </c>
      <c r="E254" s="1464"/>
      <c r="F254" s="1463"/>
      <c r="G254" s="1465"/>
      <c r="H254" s="1466"/>
      <c r="I254" s="1467"/>
      <c r="J254" s="1468"/>
      <c r="K254" s="1469"/>
      <c r="L254" s="1425"/>
      <c r="M254" s="1459"/>
      <c r="N254" s="793"/>
    </row>
    <row r="255" spans="1:14" s="214" customFormat="1" ht="32.25" customHeight="1">
      <c r="A255" s="1350">
        <v>249</v>
      </c>
      <c r="B255" s="1461"/>
      <c r="C255" s="1470">
        <v>2</v>
      </c>
      <c r="D255" s="1463" t="s">
        <v>764</v>
      </c>
      <c r="E255" s="1471"/>
      <c r="F255" s="964">
        <v>2074</v>
      </c>
      <c r="G255" s="980"/>
      <c r="H255" s="969"/>
      <c r="I255" s="1002"/>
      <c r="J255" s="981">
        <v>2074</v>
      </c>
      <c r="K255" s="982"/>
      <c r="L255" s="976">
        <f t="shared" si="8"/>
        <v>2074</v>
      </c>
      <c r="M255" s="1459"/>
      <c r="N255" s="793"/>
    </row>
    <row r="256" spans="1:14" s="214" customFormat="1" ht="15.75" customHeight="1" thickBot="1">
      <c r="A256" s="1350">
        <v>250</v>
      </c>
      <c r="B256" s="1461"/>
      <c r="C256" s="1470">
        <v>3</v>
      </c>
      <c r="D256" s="1463" t="s">
        <v>65</v>
      </c>
      <c r="E256" s="1471"/>
      <c r="F256" s="258">
        <v>41919</v>
      </c>
      <c r="G256" s="1465"/>
      <c r="H256" s="1466"/>
      <c r="I256" s="1467">
        <v>25750</v>
      </c>
      <c r="J256" s="1468">
        <v>41919</v>
      </c>
      <c r="K256" s="1469"/>
      <c r="L256" s="1425">
        <f t="shared" si="8"/>
        <v>41919</v>
      </c>
      <c r="M256" s="1459"/>
      <c r="N256" s="793"/>
    </row>
    <row r="257" spans="1:256" s="153" customFormat="1" ht="30" customHeight="1" thickBot="1">
      <c r="A257" s="1350">
        <v>251</v>
      </c>
      <c r="B257" s="250"/>
      <c r="C257" s="251"/>
      <c r="D257" s="247" t="s">
        <v>66</v>
      </c>
      <c r="E257" s="249"/>
      <c r="F257" s="752">
        <f>SUM(F129:F256)</f>
        <v>175751</v>
      </c>
      <c r="G257" s="752">
        <f aca="true" t="shared" si="9" ref="G257:M257">SUM(G129:G256)</f>
        <v>0</v>
      </c>
      <c r="H257" s="753">
        <f t="shared" si="9"/>
        <v>0</v>
      </c>
      <c r="I257" s="1003">
        <f t="shared" si="9"/>
        <v>56594</v>
      </c>
      <c r="J257" s="752">
        <f t="shared" si="9"/>
        <v>155954</v>
      </c>
      <c r="K257" s="754">
        <f t="shared" si="9"/>
        <v>19797</v>
      </c>
      <c r="L257" s="753">
        <f>SUM(L129:L256)</f>
        <v>175751</v>
      </c>
      <c r="M257" s="755">
        <f t="shared" si="9"/>
        <v>0</v>
      </c>
      <c r="N257" s="271"/>
      <c r="O257" s="252"/>
      <c r="P257" s="252"/>
      <c r="Q257" s="208"/>
      <c r="R257" s="208"/>
      <c r="S257" s="208"/>
      <c r="T257" s="208"/>
      <c r="U257" s="208"/>
      <c r="V257" s="208"/>
      <c r="W257" s="208"/>
      <c r="X257" s="208"/>
      <c r="Y257" s="208"/>
      <c r="Z257" s="208"/>
      <c r="AA257" s="208"/>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208"/>
      <c r="BD257" s="208"/>
      <c r="BE257" s="208"/>
      <c r="BF257" s="208"/>
      <c r="BG257" s="208"/>
      <c r="BH257" s="208"/>
      <c r="BI257" s="208"/>
      <c r="BJ257" s="208"/>
      <c r="BK257" s="208"/>
      <c r="BL257" s="208"/>
      <c r="BM257" s="208"/>
      <c r="BN257" s="208"/>
      <c r="BO257" s="208"/>
      <c r="BP257" s="208"/>
      <c r="BQ257" s="208"/>
      <c r="BR257" s="208"/>
      <c r="BS257" s="208"/>
      <c r="BT257" s="208"/>
      <c r="BU257" s="208"/>
      <c r="BV257" s="208"/>
      <c r="BW257" s="208"/>
      <c r="BX257" s="208"/>
      <c r="BY257" s="208"/>
      <c r="BZ257" s="208"/>
      <c r="CA257" s="208"/>
      <c r="CB257" s="208"/>
      <c r="CC257" s="208"/>
      <c r="CD257" s="208"/>
      <c r="CE257" s="208"/>
      <c r="CF257" s="208"/>
      <c r="CG257" s="208"/>
      <c r="CH257" s="208"/>
      <c r="CI257" s="208"/>
      <c r="CJ257" s="208"/>
      <c r="CK257" s="208"/>
      <c r="CL257" s="208"/>
      <c r="CM257" s="208"/>
      <c r="CN257" s="208"/>
      <c r="CO257" s="208"/>
      <c r="CP257" s="208"/>
      <c r="CQ257" s="208"/>
      <c r="CR257" s="208"/>
      <c r="CS257" s="208"/>
      <c r="CT257" s="208"/>
      <c r="CU257" s="208"/>
      <c r="CV257" s="208"/>
      <c r="CW257" s="208"/>
      <c r="CX257" s="208"/>
      <c r="CY257" s="208"/>
      <c r="CZ257" s="208"/>
      <c r="DA257" s="208"/>
      <c r="DB257" s="208"/>
      <c r="DC257" s="208"/>
      <c r="DD257" s="208"/>
      <c r="DE257" s="208"/>
      <c r="DF257" s="208"/>
      <c r="DG257" s="208"/>
      <c r="DH257" s="208"/>
      <c r="DI257" s="208"/>
      <c r="DJ257" s="208"/>
      <c r="DK257" s="208"/>
      <c r="DL257" s="208"/>
      <c r="DM257" s="208"/>
      <c r="DN257" s="208"/>
      <c r="DO257" s="208"/>
      <c r="DP257" s="208"/>
      <c r="DQ257" s="208"/>
      <c r="DR257" s="208"/>
      <c r="DS257" s="208"/>
      <c r="DT257" s="208"/>
      <c r="DU257" s="208"/>
      <c r="DV257" s="208"/>
      <c r="DW257" s="208"/>
      <c r="DX257" s="208"/>
      <c r="DY257" s="208"/>
      <c r="DZ257" s="208"/>
      <c r="EA257" s="208"/>
      <c r="EB257" s="208"/>
      <c r="EC257" s="208"/>
      <c r="ED257" s="208"/>
      <c r="EE257" s="208"/>
      <c r="EF257" s="208"/>
      <c r="EG257" s="208"/>
      <c r="EH257" s="208"/>
      <c r="EI257" s="208"/>
      <c r="EJ257" s="208"/>
      <c r="EK257" s="208"/>
      <c r="EL257" s="208"/>
      <c r="EM257" s="208"/>
      <c r="EN257" s="208"/>
      <c r="EO257" s="208"/>
      <c r="EP257" s="208"/>
      <c r="EQ257" s="208"/>
      <c r="ER257" s="208"/>
      <c r="ES257" s="208"/>
      <c r="ET257" s="208"/>
      <c r="EU257" s="208"/>
      <c r="EV257" s="208"/>
      <c r="EW257" s="208"/>
      <c r="EX257" s="208"/>
      <c r="EY257" s="208"/>
      <c r="EZ257" s="208"/>
      <c r="FA257" s="208"/>
      <c r="FB257" s="208"/>
      <c r="FC257" s="208"/>
      <c r="FD257" s="208"/>
      <c r="FE257" s="208"/>
      <c r="FF257" s="208"/>
      <c r="FG257" s="208"/>
      <c r="FH257" s="208"/>
      <c r="FI257" s="208"/>
      <c r="FJ257" s="208"/>
      <c r="FK257" s="208"/>
      <c r="FL257" s="208"/>
      <c r="FM257" s="208"/>
      <c r="FN257" s="208"/>
      <c r="FO257" s="208"/>
      <c r="FP257" s="208"/>
      <c r="FQ257" s="208"/>
      <c r="FR257" s="208"/>
      <c r="FS257" s="208"/>
      <c r="FT257" s="208"/>
      <c r="FU257" s="208"/>
      <c r="FV257" s="208"/>
      <c r="FW257" s="208"/>
      <c r="FX257" s="208"/>
      <c r="FY257" s="208"/>
      <c r="FZ257" s="208"/>
      <c r="GA257" s="208"/>
      <c r="GB257" s="208"/>
      <c r="GC257" s="208"/>
      <c r="GD257" s="208"/>
      <c r="GE257" s="208"/>
      <c r="GF257" s="208"/>
      <c r="GG257" s="208"/>
      <c r="GH257" s="208"/>
      <c r="GI257" s="208"/>
      <c r="GJ257" s="208"/>
      <c r="GK257" s="208"/>
      <c r="GL257" s="208"/>
      <c r="GM257" s="208"/>
      <c r="GN257" s="208"/>
      <c r="GO257" s="208"/>
      <c r="GP257" s="208"/>
      <c r="GQ257" s="208"/>
      <c r="GR257" s="208"/>
      <c r="GS257" s="208"/>
      <c r="GT257" s="208"/>
      <c r="GU257" s="208"/>
      <c r="GV257" s="208"/>
      <c r="GW257" s="208"/>
      <c r="GX257" s="208"/>
      <c r="GY257" s="208"/>
      <c r="GZ257" s="208"/>
      <c r="HA257" s="208"/>
      <c r="HB257" s="208"/>
      <c r="HC257" s="208"/>
      <c r="HD257" s="208"/>
      <c r="HE257" s="208"/>
      <c r="HF257" s="208"/>
      <c r="HG257" s="208"/>
      <c r="HH257" s="208"/>
      <c r="HI257" s="208"/>
      <c r="HJ257" s="208"/>
      <c r="HK257" s="208"/>
      <c r="HL257" s="208"/>
      <c r="HM257" s="208"/>
      <c r="HN257" s="208"/>
      <c r="HO257" s="208"/>
      <c r="HP257" s="208"/>
      <c r="HQ257" s="208"/>
      <c r="HR257" s="208"/>
      <c r="HS257" s="208"/>
      <c r="HT257" s="208"/>
      <c r="HU257" s="208"/>
      <c r="HV257" s="208"/>
      <c r="HW257" s="208"/>
      <c r="HX257" s="208"/>
      <c r="HY257" s="208"/>
      <c r="HZ257" s="208"/>
      <c r="IA257" s="208"/>
      <c r="IB257" s="208"/>
      <c r="IC257" s="208"/>
      <c r="ID257" s="208"/>
      <c r="IE257" s="208"/>
      <c r="IF257" s="208"/>
      <c r="IG257" s="208"/>
      <c r="IH257" s="208"/>
      <c r="II257" s="208"/>
      <c r="IJ257" s="208"/>
      <c r="IK257" s="208"/>
      <c r="IL257" s="208"/>
      <c r="IM257" s="208"/>
      <c r="IN257" s="208"/>
      <c r="IO257" s="208"/>
      <c r="IP257" s="208"/>
      <c r="IQ257" s="208"/>
      <c r="IR257" s="208"/>
      <c r="IS257" s="208"/>
      <c r="IT257" s="208"/>
      <c r="IU257" s="208"/>
      <c r="IV257" s="208"/>
    </row>
    <row r="258" spans="1:256" s="153" customFormat="1" ht="30" customHeight="1" thickBot="1">
      <c r="A258" s="1350">
        <v>252</v>
      </c>
      <c r="B258" s="253"/>
      <c r="C258" s="254"/>
      <c r="D258" s="255" t="s">
        <v>538</v>
      </c>
      <c r="E258" s="256"/>
      <c r="F258" s="756">
        <f aca="true" t="shared" si="10" ref="F258:L258">F257+F128</f>
        <v>10720711</v>
      </c>
      <c r="G258" s="756">
        <f t="shared" si="10"/>
        <v>1236065</v>
      </c>
      <c r="H258" s="757">
        <f t="shared" si="10"/>
        <v>943365</v>
      </c>
      <c r="I258" s="1004">
        <f t="shared" si="10"/>
        <v>1303771</v>
      </c>
      <c r="J258" s="756">
        <f t="shared" si="10"/>
        <v>2267481</v>
      </c>
      <c r="K258" s="758">
        <f t="shared" si="10"/>
        <v>17034</v>
      </c>
      <c r="L258" s="757">
        <f t="shared" si="10"/>
        <v>2284515</v>
      </c>
      <c r="M258" s="759">
        <f>M257+M128</f>
        <v>6256766</v>
      </c>
      <c r="N258" s="271"/>
      <c r="O258" s="252"/>
      <c r="P258" s="252"/>
      <c r="Q258" s="208"/>
      <c r="R258" s="208"/>
      <c r="S258" s="208"/>
      <c r="T258" s="208"/>
      <c r="U258" s="208"/>
      <c r="V258" s="208"/>
      <c r="W258" s="208"/>
      <c r="X258" s="208"/>
      <c r="Y258" s="208"/>
      <c r="Z258" s="208"/>
      <c r="AA258" s="208"/>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208"/>
      <c r="BD258" s="208"/>
      <c r="BE258" s="208"/>
      <c r="BF258" s="208"/>
      <c r="BG258" s="208"/>
      <c r="BH258" s="208"/>
      <c r="BI258" s="208"/>
      <c r="BJ258" s="208"/>
      <c r="BK258" s="208"/>
      <c r="BL258" s="208"/>
      <c r="BM258" s="208"/>
      <c r="BN258" s="208"/>
      <c r="BO258" s="208"/>
      <c r="BP258" s="208"/>
      <c r="BQ258" s="208"/>
      <c r="BR258" s="208"/>
      <c r="BS258" s="208"/>
      <c r="BT258" s="208"/>
      <c r="BU258" s="208"/>
      <c r="BV258" s="208"/>
      <c r="BW258" s="208"/>
      <c r="BX258" s="208"/>
      <c r="BY258" s="208"/>
      <c r="BZ258" s="208"/>
      <c r="CA258" s="208"/>
      <c r="CB258" s="208"/>
      <c r="CC258" s="208"/>
      <c r="CD258" s="208"/>
      <c r="CE258" s="208"/>
      <c r="CF258" s="208"/>
      <c r="CG258" s="208"/>
      <c r="CH258" s="208"/>
      <c r="CI258" s="208"/>
      <c r="CJ258" s="208"/>
      <c r="CK258" s="208"/>
      <c r="CL258" s="208"/>
      <c r="CM258" s="208"/>
      <c r="CN258" s="208"/>
      <c r="CO258" s="208"/>
      <c r="CP258" s="208"/>
      <c r="CQ258" s="208"/>
      <c r="CR258" s="208"/>
      <c r="CS258" s="208"/>
      <c r="CT258" s="208"/>
      <c r="CU258" s="208"/>
      <c r="CV258" s="208"/>
      <c r="CW258" s="208"/>
      <c r="CX258" s="208"/>
      <c r="CY258" s="208"/>
      <c r="CZ258" s="208"/>
      <c r="DA258" s="208"/>
      <c r="DB258" s="208"/>
      <c r="DC258" s="208"/>
      <c r="DD258" s="208"/>
      <c r="DE258" s="208"/>
      <c r="DF258" s="208"/>
      <c r="DG258" s="208"/>
      <c r="DH258" s="208"/>
      <c r="DI258" s="208"/>
      <c r="DJ258" s="208"/>
      <c r="DK258" s="208"/>
      <c r="DL258" s="208"/>
      <c r="DM258" s="208"/>
      <c r="DN258" s="208"/>
      <c r="DO258" s="208"/>
      <c r="DP258" s="208"/>
      <c r="DQ258" s="208"/>
      <c r="DR258" s="208"/>
      <c r="DS258" s="208"/>
      <c r="DT258" s="208"/>
      <c r="DU258" s="208"/>
      <c r="DV258" s="208"/>
      <c r="DW258" s="208"/>
      <c r="DX258" s="208"/>
      <c r="DY258" s="208"/>
      <c r="DZ258" s="208"/>
      <c r="EA258" s="208"/>
      <c r="EB258" s="208"/>
      <c r="EC258" s="208"/>
      <c r="ED258" s="208"/>
      <c r="EE258" s="208"/>
      <c r="EF258" s="208"/>
      <c r="EG258" s="208"/>
      <c r="EH258" s="208"/>
      <c r="EI258" s="208"/>
      <c r="EJ258" s="208"/>
      <c r="EK258" s="208"/>
      <c r="EL258" s="208"/>
      <c r="EM258" s="208"/>
      <c r="EN258" s="208"/>
      <c r="EO258" s="208"/>
      <c r="EP258" s="208"/>
      <c r="EQ258" s="208"/>
      <c r="ER258" s="208"/>
      <c r="ES258" s="208"/>
      <c r="ET258" s="208"/>
      <c r="EU258" s="208"/>
      <c r="EV258" s="208"/>
      <c r="EW258" s="208"/>
      <c r="EX258" s="208"/>
      <c r="EY258" s="208"/>
      <c r="EZ258" s="208"/>
      <c r="FA258" s="208"/>
      <c r="FB258" s="208"/>
      <c r="FC258" s="208"/>
      <c r="FD258" s="208"/>
      <c r="FE258" s="208"/>
      <c r="FF258" s="208"/>
      <c r="FG258" s="208"/>
      <c r="FH258" s="208"/>
      <c r="FI258" s="208"/>
      <c r="FJ258" s="208"/>
      <c r="FK258" s="208"/>
      <c r="FL258" s="208"/>
      <c r="FM258" s="208"/>
      <c r="FN258" s="208"/>
      <c r="FO258" s="208"/>
      <c r="FP258" s="208"/>
      <c r="FQ258" s="208"/>
      <c r="FR258" s="208"/>
      <c r="FS258" s="208"/>
      <c r="FT258" s="208"/>
      <c r="FU258" s="208"/>
      <c r="FV258" s="208"/>
      <c r="FW258" s="208"/>
      <c r="FX258" s="208"/>
      <c r="FY258" s="208"/>
      <c r="FZ258" s="208"/>
      <c r="GA258" s="208"/>
      <c r="GB258" s="208"/>
      <c r="GC258" s="208"/>
      <c r="GD258" s="208"/>
      <c r="GE258" s="208"/>
      <c r="GF258" s="208"/>
      <c r="GG258" s="208"/>
      <c r="GH258" s="208"/>
      <c r="GI258" s="208"/>
      <c r="GJ258" s="208"/>
      <c r="GK258" s="208"/>
      <c r="GL258" s="208"/>
      <c r="GM258" s="208"/>
      <c r="GN258" s="208"/>
      <c r="GO258" s="208"/>
      <c r="GP258" s="208"/>
      <c r="GQ258" s="208"/>
      <c r="GR258" s="208"/>
      <c r="GS258" s="208"/>
      <c r="GT258" s="208"/>
      <c r="GU258" s="208"/>
      <c r="GV258" s="208"/>
      <c r="GW258" s="208"/>
      <c r="GX258" s="208"/>
      <c r="GY258" s="208"/>
      <c r="GZ258" s="208"/>
      <c r="HA258" s="208"/>
      <c r="HB258" s="208"/>
      <c r="HC258" s="208"/>
      <c r="HD258" s="208"/>
      <c r="HE258" s="208"/>
      <c r="HF258" s="208"/>
      <c r="HG258" s="208"/>
      <c r="HH258" s="208"/>
      <c r="HI258" s="208"/>
      <c r="HJ258" s="208"/>
      <c r="HK258" s="208"/>
      <c r="HL258" s="208"/>
      <c r="HM258" s="208"/>
      <c r="HN258" s="208"/>
      <c r="HO258" s="208"/>
      <c r="HP258" s="208"/>
      <c r="HQ258" s="208"/>
      <c r="HR258" s="208"/>
      <c r="HS258" s="208"/>
      <c r="HT258" s="208"/>
      <c r="HU258" s="208"/>
      <c r="HV258" s="208"/>
      <c r="HW258" s="208"/>
      <c r="HX258" s="208"/>
      <c r="HY258" s="208"/>
      <c r="HZ258" s="208"/>
      <c r="IA258" s="208"/>
      <c r="IB258" s="208"/>
      <c r="IC258" s="208"/>
      <c r="ID258" s="208"/>
      <c r="IE258" s="208"/>
      <c r="IF258" s="208"/>
      <c r="IG258" s="208"/>
      <c r="IH258" s="208"/>
      <c r="II258" s="208"/>
      <c r="IJ258" s="208"/>
      <c r="IK258" s="208"/>
      <c r="IL258" s="208"/>
      <c r="IM258" s="208"/>
      <c r="IN258" s="208"/>
      <c r="IO258" s="208"/>
      <c r="IP258" s="208"/>
      <c r="IQ258" s="208"/>
      <c r="IR258" s="208"/>
      <c r="IS258" s="208"/>
      <c r="IT258" s="208"/>
      <c r="IU258" s="208"/>
      <c r="IV258" s="208"/>
    </row>
    <row r="259" spans="2:256" ht="14.25">
      <c r="B259" s="201"/>
      <c r="C259" s="202"/>
      <c r="D259" s="240" t="s">
        <v>39</v>
      </c>
      <c r="E259" s="272"/>
      <c r="F259" s="260"/>
      <c r="G259" s="264"/>
      <c r="H259" s="260"/>
      <c r="I259" s="260"/>
      <c r="J259" s="260"/>
      <c r="K259" s="615"/>
      <c r="L259" s="265"/>
      <c r="M259" s="224"/>
      <c r="N259" s="268"/>
      <c r="O259" s="266"/>
      <c r="P259" s="266"/>
      <c r="Q259" s="266"/>
      <c r="R259" s="266"/>
      <c r="S259" s="266"/>
      <c r="T259" s="266"/>
      <c r="U259" s="266"/>
      <c r="V259" s="266"/>
      <c r="W259" s="266"/>
      <c r="X259" s="266"/>
      <c r="Y259" s="266"/>
      <c r="Z259" s="266"/>
      <c r="AA259" s="266"/>
      <c r="AB259" s="266"/>
      <c r="AC259" s="266"/>
      <c r="AD259" s="266"/>
      <c r="AE259" s="266"/>
      <c r="AF259" s="266"/>
      <c r="AG259" s="266"/>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c r="CF259" s="266"/>
      <c r="CG259" s="266"/>
      <c r="CH259" s="266"/>
      <c r="CI259" s="266"/>
      <c r="CJ259" s="266"/>
      <c r="CK259" s="266"/>
      <c r="CL259" s="266"/>
      <c r="CM259" s="266"/>
      <c r="CN259" s="266"/>
      <c r="CO259" s="266"/>
      <c r="CP259" s="266"/>
      <c r="CQ259" s="266"/>
      <c r="CR259" s="266"/>
      <c r="CS259" s="266"/>
      <c r="CT259" s="266"/>
      <c r="CU259" s="266"/>
      <c r="CV259" s="266"/>
      <c r="CW259" s="266"/>
      <c r="CX259" s="266"/>
      <c r="CY259" s="266"/>
      <c r="CZ259" s="266"/>
      <c r="DA259" s="266"/>
      <c r="DB259" s="266"/>
      <c r="DC259" s="266"/>
      <c r="DD259" s="266"/>
      <c r="DE259" s="266"/>
      <c r="DF259" s="266"/>
      <c r="DG259" s="266"/>
      <c r="DH259" s="266"/>
      <c r="DI259" s="266"/>
      <c r="DJ259" s="266"/>
      <c r="DK259" s="266"/>
      <c r="DL259" s="266"/>
      <c r="DM259" s="266"/>
      <c r="DN259" s="266"/>
      <c r="DO259" s="266"/>
      <c r="DP259" s="266"/>
      <c r="DQ259" s="266"/>
      <c r="DR259" s="266"/>
      <c r="DS259" s="266"/>
      <c r="DT259" s="266"/>
      <c r="DU259" s="266"/>
      <c r="DV259" s="266"/>
      <c r="DW259" s="266"/>
      <c r="DX259" s="266"/>
      <c r="DY259" s="266"/>
      <c r="DZ259" s="266"/>
      <c r="EA259" s="266"/>
      <c r="EB259" s="266"/>
      <c r="EC259" s="266"/>
      <c r="ED259" s="266"/>
      <c r="EE259" s="266"/>
      <c r="EF259" s="266"/>
      <c r="EG259" s="266"/>
      <c r="EH259" s="266"/>
      <c r="EI259" s="266"/>
      <c r="EJ259" s="266"/>
      <c r="EK259" s="266"/>
      <c r="EL259" s="266"/>
      <c r="EM259" s="266"/>
      <c r="EN259" s="266"/>
      <c r="EO259" s="266"/>
      <c r="EP259" s="266"/>
      <c r="EQ259" s="266"/>
      <c r="ER259" s="266"/>
      <c r="ES259" s="266"/>
      <c r="ET259" s="266"/>
      <c r="EU259" s="266"/>
      <c r="EV259" s="266"/>
      <c r="EW259" s="266"/>
      <c r="EX259" s="266"/>
      <c r="EY259" s="266"/>
      <c r="EZ259" s="266"/>
      <c r="FA259" s="266"/>
      <c r="FB259" s="266"/>
      <c r="FC259" s="266"/>
      <c r="FD259" s="266"/>
      <c r="FE259" s="266"/>
      <c r="FF259" s="266"/>
      <c r="FG259" s="266"/>
      <c r="FH259" s="266"/>
      <c r="FI259" s="266"/>
      <c r="FJ259" s="266"/>
      <c r="FK259" s="266"/>
      <c r="FL259" s="266"/>
      <c r="FM259" s="266"/>
      <c r="FN259" s="266"/>
      <c r="FO259" s="266"/>
      <c r="FP259" s="266"/>
      <c r="FQ259" s="266"/>
      <c r="FR259" s="266"/>
      <c r="FS259" s="266"/>
      <c r="FT259" s="266"/>
      <c r="FU259" s="266"/>
      <c r="FV259" s="266"/>
      <c r="FW259" s="266"/>
      <c r="FX259" s="266"/>
      <c r="FY259" s="266"/>
      <c r="FZ259" s="266"/>
      <c r="GA259" s="266"/>
      <c r="GB259" s="266"/>
      <c r="GC259" s="266"/>
      <c r="GD259" s="266"/>
      <c r="GE259" s="266"/>
      <c r="GF259" s="266"/>
      <c r="GG259" s="266"/>
      <c r="GH259" s="266"/>
      <c r="GI259" s="266"/>
      <c r="GJ259" s="266"/>
      <c r="GK259" s="266"/>
      <c r="GL259" s="266"/>
      <c r="GM259" s="266"/>
      <c r="GN259" s="266"/>
      <c r="GO259" s="266"/>
      <c r="GP259" s="266"/>
      <c r="GQ259" s="266"/>
      <c r="GR259" s="266"/>
      <c r="GS259" s="266"/>
      <c r="GT259" s="266"/>
      <c r="GU259" s="266"/>
      <c r="GV259" s="266"/>
      <c r="GW259" s="266"/>
      <c r="GX259" s="266"/>
      <c r="GY259" s="266"/>
      <c r="GZ259" s="266"/>
      <c r="HA259" s="266"/>
      <c r="HB259" s="266"/>
      <c r="HC259" s="266"/>
      <c r="HD259" s="266"/>
      <c r="HE259" s="266"/>
      <c r="HF259" s="266"/>
      <c r="HG259" s="266"/>
      <c r="HH259" s="266"/>
      <c r="HI259" s="266"/>
      <c r="HJ259" s="266"/>
      <c r="HK259" s="266"/>
      <c r="HL259" s="266"/>
      <c r="HM259" s="266"/>
      <c r="HN259" s="266"/>
      <c r="HO259" s="266"/>
      <c r="HP259" s="266"/>
      <c r="HQ259" s="266"/>
      <c r="HR259" s="266"/>
      <c r="HS259" s="266"/>
      <c r="HT259" s="266"/>
      <c r="HU259" s="266"/>
      <c r="HV259" s="266"/>
      <c r="HW259" s="266"/>
      <c r="HX259" s="266"/>
      <c r="HY259" s="266"/>
      <c r="HZ259" s="266"/>
      <c r="IA259" s="266"/>
      <c r="IB259" s="266"/>
      <c r="IC259" s="266"/>
      <c r="ID259" s="266"/>
      <c r="IE259" s="266"/>
      <c r="IF259" s="266"/>
      <c r="IG259" s="266"/>
      <c r="IH259" s="266"/>
      <c r="II259" s="266"/>
      <c r="IJ259" s="266"/>
      <c r="IK259" s="266"/>
      <c r="IL259" s="266"/>
      <c r="IM259" s="266"/>
      <c r="IN259" s="266"/>
      <c r="IO259" s="266"/>
      <c r="IP259" s="266"/>
      <c r="IQ259" s="266"/>
      <c r="IR259" s="266"/>
      <c r="IS259" s="266"/>
      <c r="IT259" s="266"/>
      <c r="IU259" s="266"/>
      <c r="IV259" s="266"/>
    </row>
    <row r="260" spans="2:256" ht="14.25">
      <c r="B260" s="201"/>
      <c r="C260" s="202"/>
      <c r="D260" s="240" t="s">
        <v>40</v>
      </c>
      <c r="E260" s="272"/>
      <c r="F260" s="257"/>
      <c r="G260" s="264"/>
      <c r="H260" s="260"/>
      <c r="I260" s="260"/>
      <c r="J260" s="260"/>
      <c r="K260" s="615"/>
      <c r="L260" s="265"/>
      <c r="M260" s="224"/>
      <c r="N260" s="268"/>
      <c r="O260" s="266"/>
      <c r="P260" s="266"/>
      <c r="Q260" s="266"/>
      <c r="R260" s="266"/>
      <c r="S260" s="266"/>
      <c r="T260" s="266"/>
      <c r="U260" s="266"/>
      <c r="V260" s="266"/>
      <c r="W260" s="266"/>
      <c r="X260" s="266"/>
      <c r="Y260" s="266"/>
      <c r="Z260" s="266"/>
      <c r="AA260" s="266"/>
      <c r="AB260" s="266"/>
      <c r="AC260" s="266"/>
      <c r="AD260" s="266"/>
      <c r="AE260" s="266"/>
      <c r="AF260" s="266"/>
      <c r="AG260" s="266"/>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c r="CF260" s="266"/>
      <c r="CG260" s="266"/>
      <c r="CH260" s="266"/>
      <c r="CI260" s="266"/>
      <c r="CJ260" s="266"/>
      <c r="CK260" s="266"/>
      <c r="CL260" s="266"/>
      <c r="CM260" s="266"/>
      <c r="CN260" s="266"/>
      <c r="CO260" s="266"/>
      <c r="CP260" s="266"/>
      <c r="CQ260" s="266"/>
      <c r="CR260" s="266"/>
      <c r="CS260" s="266"/>
      <c r="CT260" s="266"/>
      <c r="CU260" s="266"/>
      <c r="CV260" s="266"/>
      <c r="CW260" s="266"/>
      <c r="CX260" s="266"/>
      <c r="CY260" s="266"/>
      <c r="CZ260" s="266"/>
      <c r="DA260" s="266"/>
      <c r="DB260" s="266"/>
      <c r="DC260" s="266"/>
      <c r="DD260" s="266"/>
      <c r="DE260" s="266"/>
      <c r="DF260" s="266"/>
      <c r="DG260" s="266"/>
      <c r="DH260" s="266"/>
      <c r="DI260" s="266"/>
      <c r="DJ260" s="266"/>
      <c r="DK260" s="266"/>
      <c r="DL260" s="266"/>
      <c r="DM260" s="266"/>
      <c r="DN260" s="266"/>
      <c r="DO260" s="266"/>
      <c r="DP260" s="266"/>
      <c r="DQ260" s="266"/>
      <c r="DR260" s="266"/>
      <c r="DS260" s="266"/>
      <c r="DT260" s="266"/>
      <c r="DU260" s="266"/>
      <c r="DV260" s="266"/>
      <c r="DW260" s="266"/>
      <c r="DX260" s="266"/>
      <c r="DY260" s="266"/>
      <c r="DZ260" s="266"/>
      <c r="EA260" s="266"/>
      <c r="EB260" s="266"/>
      <c r="EC260" s="266"/>
      <c r="ED260" s="266"/>
      <c r="EE260" s="266"/>
      <c r="EF260" s="266"/>
      <c r="EG260" s="266"/>
      <c r="EH260" s="266"/>
      <c r="EI260" s="266"/>
      <c r="EJ260" s="266"/>
      <c r="EK260" s="266"/>
      <c r="EL260" s="266"/>
      <c r="EM260" s="266"/>
      <c r="EN260" s="266"/>
      <c r="EO260" s="266"/>
      <c r="EP260" s="266"/>
      <c r="EQ260" s="266"/>
      <c r="ER260" s="266"/>
      <c r="ES260" s="266"/>
      <c r="ET260" s="266"/>
      <c r="EU260" s="266"/>
      <c r="EV260" s="266"/>
      <c r="EW260" s="266"/>
      <c r="EX260" s="266"/>
      <c r="EY260" s="266"/>
      <c r="EZ260" s="266"/>
      <c r="FA260" s="266"/>
      <c r="FB260" s="266"/>
      <c r="FC260" s="266"/>
      <c r="FD260" s="266"/>
      <c r="FE260" s="266"/>
      <c r="FF260" s="266"/>
      <c r="FG260" s="266"/>
      <c r="FH260" s="266"/>
      <c r="FI260" s="266"/>
      <c r="FJ260" s="266"/>
      <c r="FK260" s="266"/>
      <c r="FL260" s="266"/>
      <c r="FM260" s="266"/>
      <c r="FN260" s="266"/>
      <c r="FO260" s="266"/>
      <c r="FP260" s="266"/>
      <c r="FQ260" s="266"/>
      <c r="FR260" s="266"/>
      <c r="FS260" s="266"/>
      <c r="FT260" s="266"/>
      <c r="FU260" s="266"/>
      <c r="FV260" s="266"/>
      <c r="FW260" s="266"/>
      <c r="FX260" s="266"/>
      <c r="FY260" s="266"/>
      <c r="FZ260" s="266"/>
      <c r="GA260" s="266"/>
      <c r="GB260" s="266"/>
      <c r="GC260" s="266"/>
      <c r="GD260" s="266"/>
      <c r="GE260" s="266"/>
      <c r="GF260" s="266"/>
      <c r="GG260" s="266"/>
      <c r="GH260" s="266"/>
      <c r="GI260" s="266"/>
      <c r="GJ260" s="266"/>
      <c r="GK260" s="266"/>
      <c r="GL260" s="266"/>
      <c r="GM260" s="266"/>
      <c r="GN260" s="266"/>
      <c r="GO260" s="266"/>
      <c r="GP260" s="266"/>
      <c r="GQ260" s="266"/>
      <c r="GR260" s="266"/>
      <c r="GS260" s="266"/>
      <c r="GT260" s="266"/>
      <c r="GU260" s="266"/>
      <c r="GV260" s="266"/>
      <c r="GW260" s="266"/>
      <c r="GX260" s="266"/>
      <c r="GY260" s="266"/>
      <c r="GZ260" s="266"/>
      <c r="HA260" s="266"/>
      <c r="HB260" s="266"/>
      <c r="HC260" s="266"/>
      <c r="HD260" s="266"/>
      <c r="HE260" s="266"/>
      <c r="HF260" s="266"/>
      <c r="HG260" s="266"/>
      <c r="HH260" s="266"/>
      <c r="HI260" s="266"/>
      <c r="HJ260" s="266"/>
      <c r="HK260" s="266"/>
      <c r="HL260" s="266"/>
      <c r="HM260" s="266"/>
      <c r="HN260" s="266"/>
      <c r="HO260" s="266"/>
      <c r="HP260" s="266"/>
      <c r="HQ260" s="266"/>
      <c r="HR260" s="266"/>
      <c r="HS260" s="266"/>
      <c r="HT260" s="266"/>
      <c r="HU260" s="266"/>
      <c r="HV260" s="266"/>
      <c r="HW260" s="266"/>
      <c r="HX260" s="266"/>
      <c r="HY260" s="266"/>
      <c r="HZ260" s="266"/>
      <c r="IA260" s="266"/>
      <c r="IB260" s="266"/>
      <c r="IC260" s="266"/>
      <c r="ID260" s="266"/>
      <c r="IE260" s="266"/>
      <c r="IF260" s="266"/>
      <c r="IG260" s="266"/>
      <c r="IH260" s="266"/>
      <c r="II260" s="266"/>
      <c r="IJ260" s="266"/>
      <c r="IK260" s="266"/>
      <c r="IL260" s="266"/>
      <c r="IM260" s="266"/>
      <c r="IN260" s="266"/>
      <c r="IO260" s="266"/>
      <c r="IP260" s="266"/>
      <c r="IQ260" s="266"/>
      <c r="IR260" s="266"/>
      <c r="IS260" s="266"/>
      <c r="IT260" s="266"/>
      <c r="IU260" s="266"/>
      <c r="IV260" s="266"/>
    </row>
    <row r="261" spans="2:256" ht="14.25">
      <c r="B261" s="201"/>
      <c r="C261" s="202"/>
      <c r="D261" s="240" t="s">
        <v>41</v>
      </c>
      <c r="E261" s="272"/>
      <c r="F261" s="257"/>
      <c r="G261" s="264"/>
      <c r="H261" s="260"/>
      <c r="I261" s="260"/>
      <c r="J261" s="260"/>
      <c r="K261" s="615"/>
      <c r="L261" s="265"/>
      <c r="M261" s="224"/>
      <c r="N261" s="268"/>
      <c r="O261" s="266"/>
      <c r="P261" s="266"/>
      <c r="Q261" s="266"/>
      <c r="R261" s="266"/>
      <c r="S261" s="266"/>
      <c r="T261" s="266"/>
      <c r="U261" s="266"/>
      <c r="V261" s="266"/>
      <c r="W261" s="266"/>
      <c r="X261" s="266"/>
      <c r="Y261" s="266"/>
      <c r="Z261" s="266"/>
      <c r="AA261" s="266"/>
      <c r="AB261" s="266"/>
      <c r="AC261" s="266"/>
      <c r="AD261" s="266"/>
      <c r="AE261" s="266"/>
      <c r="AF261" s="266"/>
      <c r="AG261" s="266"/>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c r="CF261" s="266"/>
      <c r="CG261" s="266"/>
      <c r="CH261" s="266"/>
      <c r="CI261" s="266"/>
      <c r="CJ261" s="266"/>
      <c r="CK261" s="266"/>
      <c r="CL261" s="266"/>
      <c r="CM261" s="266"/>
      <c r="CN261" s="266"/>
      <c r="CO261" s="266"/>
      <c r="CP261" s="266"/>
      <c r="CQ261" s="266"/>
      <c r="CR261" s="266"/>
      <c r="CS261" s="266"/>
      <c r="CT261" s="266"/>
      <c r="CU261" s="266"/>
      <c r="CV261" s="266"/>
      <c r="CW261" s="266"/>
      <c r="CX261" s="266"/>
      <c r="CY261" s="266"/>
      <c r="CZ261" s="266"/>
      <c r="DA261" s="266"/>
      <c r="DB261" s="266"/>
      <c r="DC261" s="266"/>
      <c r="DD261" s="266"/>
      <c r="DE261" s="266"/>
      <c r="DF261" s="266"/>
      <c r="DG261" s="266"/>
      <c r="DH261" s="266"/>
      <c r="DI261" s="266"/>
      <c r="DJ261" s="266"/>
      <c r="DK261" s="266"/>
      <c r="DL261" s="266"/>
      <c r="DM261" s="266"/>
      <c r="DN261" s="266"/>
      <c r="DO261" s="266"/>
      <c r="DP261" s="266"/>
      <c r="DQ261" s="266"/>
      <c r="DR261" s="266"/>
      <c r="DS261" s="266"/>
      <c r="DT261" s="266"/>
      <c r="DU261" s="266"/>
      <c r="DV261" s="266"/>
      <c r="DW261" s="266"/>
      <c r="DX261" s="266"/>
      <c r="DY261" s="266"/>
      <c r="DZ261" s="266"/>
      <c r="EA261" s="266"/>
      <c r="EB261" s="266"/>
      <c r="EC261" s="266"/>
      <c r="ED261" s="266"/>
      <c r="EE261" s="266"/>
      <c r="EF261" s="266"/>
      <c r="EG261" s="266"/>
      <c r="EH261" s="266"/>
      <c r="EI261" s="266"/>
      <c r="EJ261" s="266"/>
      <c r="EK261" s="266"/>
      <c r="EL261" s="266"/>
      <c r="EM261" s="266"/>
      <c r="EN261" s="266"/>
      <c r="EO261" s="266"/>
      <c r="EP261" s="266"/>
      <c r="EQ261" s="266"/>
      <c r="ER261" s="266"/>
      <c r="ES261" s="266"/>
      <c r="ET261" s="266"/>
      <c r="EU261" s="266"/>
      <c r="EV261" s="266"/>
      <c r="EW261" s="266"/>
      <c r="EX261" s="266"/>
      <c r="EY261" s="266"/>
      <c r="EZ261" s="266"/>
      <c r="FA261" s="266"/>
      <c r="FB261" s="266"/>
      <c r="FC261" s="266"/>
      <c r="FD261" s="266"/>
      <c r="FE261" s="266"/>
      <c r="FF261" s="266"/>
      <c r="FG261" s="266"/>
      <c r="FH261" s="266"/>
      <c r="FI261" s="266"/>
      <c r="FJ261" s="266"/>
      <c r="FK261" s="266"/>
      <c r="FL261" s="266"/>
      <c r="FM261" s="266"/>
      <c r="FN261" s="266"/>
      <c r="FO261" s="266"/>
      <c r="FP261" s="266"/>
      <c r="FQ261" s="266"/>
      <c r="FR261" s="266"/>
      <c r="FS261" s="266"/>
      <c r="FT261" s="266"/>
      <c r="FU261" s="266"/>
      <c r="FV261" s="266"/>
      <c r="FW261" s="266"/>
      <c r="FX261" s="266"/>
      <c r="FY261" s="266"/>
      <c r="FZ261" s="266"/>
      <c r="GA261" s="266"/>
      <c r="GB261" s="266"/>
      <c r="GC261" s="266"/>
      <c r="GD261" s="266"/>
      <c r="GE261" s="266"/>
      <c r="GF261" s="266"/>
      <c r="GG261" s="266"/>
      <c r="GH261" s="266"/>
      <c r="GI261" s="266"/>
      <c r="GJ261" s="266"/>
      <c r="GK261" s="266"/>
      <c r="GL261" s="266"/>
      <c r="GM261" s="266"/>
      <c r="GN261" s="266"/>
      <c r="GO261" s="266"/>
      <c r="GP261" s="266"/>
      <c r="GQ261" s="266"/>
      <c r="GR261" s="266"/>
      <c r="GS261" s="266"/>
      <c r="GT261" s="266"/>
      <c r="GU261" s="266"/>
      <c r="GV261" s="266"/>
      <c r="GW261" s="266"/>
      <c r="GX261" s="266"/>
      <c r="GY261" s="266"/>
      <c r="GZ261" s="266"/>
      <c r="HA261" s="266"/>
      <c r="HB261" s="266"/>
      <c r="HC261" s="266"/>
      <c r="HD261" s="266"/>
      <c r="HE261" s="266"/>
      <c r="HF261" s="266"/>
      <c r="HG261" s="266"/>
      <c r="HH261" s="266"/>
      <c r="HI261" s="266"/>
      <c r="HJ261" s="266"/>
      <c r="HK261" s="266"/>
      <c r="HL261" s="266"/>
      <c r="HM261" s="266"/>
      <c r="HN261" s="266"/>
      <c r="HO261" s="266"/>
      <c r="HP261" s="266"/>
      <c r="HQ261" s="266"/>
      <c r="HR261" s="266"/>
      <c r="HS261" s="266"/>
      <c r="HT261" s="266"/>
      <c r="HU261" s="266"/>
      <c r="HV261" s="266"/>
      <c r="HW261" s="266"/>
      <c r="HX261" s="266"/>
      <c r="HY261" s="266"/>
      <c r="HZ261" s="266"/>
      <c r="IA261" s="266"/>
      <c r="IB261" s="266"/>
      <c r="IC261" s="266"/>
      <c r="ID261" s="266"/>
      <c r="IE261" s="266"/>
      <c r="IF261" s="266"/>
      <c r="IG261" s="266"/>
      <c r="IH261" s="266"/>
      <c r="II261" s="266"/>
      <c r="IJ261" s="266"/>
      <c r="IK261" s="266"/>
      <c r="IL261" s="266"/>
      <c r="IM261" s="266"/>
      <c r="IN261" s="266"/>
      <c r="IO261" s="266"/>
      <c r="IP261" s="266"/>
      <c r="IQ261" s="266"/>
      <c r="IR261" s="266"/>
      <c r="IS261" s="266"/>
      <c r="IT261" s="266"/>
      <c r="IU261" s="266"/>
      <c r="IV261" s="266"/>
    </row>
  </sheetData>
  <sheetProtection/>
  <mergeCells count="7">
    <mergeCell ref="C128:E128"/>
    <mergeCell ref="B1:D1"/>
    <mergeCell ref="I1:M1"/>
    <mergeCell ref="B2:M2"/>
    <mergeCell ref="B3:M3"/>
    <mergeCell ref="L4:M4"/>
    <mergeCell ref="D121:F121"/>
  </mergeCells>
  <printOptions horizontalCentered="1"/>
  <pageMargins left="0.3937007874015748" right="0.3937007874015748" top="0.5511811023622047" bottom="0.5511811023622047" header="0.31496062992125984" footer="0.31496062992125984"/>
  <pageSetup horizontalDpi="600" verticalDpi="600" orientation="portrait" paperSize="9" scale="63"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2016-11-23T09:13:25Z</cp:lastPrinted>
  <dcterms:created xsi:type="dcterms:W3CDTF">2015-02-11T07:38:58Z</dcterms:created>
  <dcterms:modified xsi:type="dcterms:W3CDTF">2016-11-28T14:29:42Z</dcterms:modified>
  <cp:category/>
  <cp:version/>
  <cp:contentType/>
  <cp:contentStatus/>
</cp:coreProperties>
</file>