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800" windowHeight="10125" tabRatio="946" activeTab="12"/>
  </bookViews>
  <sheets>
    <sheet name="Összefoglaló" sheetId="1" r:id="rId1"/>
    <sheet name="1.Onbe" sheetId="2" r:id="rId2"/>
    <sheet name="2.Onki" sheetId="3" r:id="rId3"/>
    <sheet name="3.Inbe" sheetId="4" r:id="rId4"/>
    <sheet name="4.Inbe" sheetId="5" r:id="rId5"/>
    <sheet name="5.Inki" sheetId="6" r:id="rId6"/>
    <sheet name="6.Önk.műk." sheetId="7" r:id="rId7"/>
    <sheet name="7.Beruh." sheetId="8" r:id="rId8"/>
    <sheet name="8.Felúj." sheetId="9" r:id="rId9"/>
    <sheet name="9.Mérleg" sheetId="10" r:id="rId10"/>
    <sheet name="10.Létszám" sheetId="11" r:id="rId11"/>
    <sheet name="11.Képvis." sheetId="12" r:id="rId12"/>
    <sheet name="12.Projekt" sheetId="13" r:id="rId13"/>
  </sheets>
  <definedNames>
    <definedName name="_4._sz._sor_részletezése" localSheetId="1">#REF!</definedName>
    <definedName name="_4._sz._sor_részletezése">#REF!</definedName>
    <definedName name="_xlnm.Print_Titles" localSheetId="1">'1.Onbe'!$5:$7</definedName>
    <definedName name="_xlnm.Print_Titles" localSheetId="10">'10.Létszám'!$5:$5</definedName>
    <definedName name="_xlnm.Print_Titles" localSheetId="11">'11.Képvis.'!$4:$7</definedName>
    <definedName name="_xlnm.Print_Titles" localSheetId="2">'2.Onki'!$5:$7</definedName>
    <definedName name="_xlnm.Print_Titles" localSheetId="3">'3.Inbe'!$4:$7</definedName>
    <definedName name="_xlnm.Print_Titles" localSheetId="4">'4.Inbe'!$4:$7</definedName>
    <definedName name="_xlnm.Print_Titles" localSheetId="5">'5.Inki'!$5:$8</definedName>
    <definedName name="_xlnm.Print_Titles" localSheetId="6">'6.Önk.műk.'!$5:$8</definedName>
    <definedName name="_xlnm.Print_Titles" localSheetId="7">'7.Beruh.'!$4:$6</definedName>
    <definedName name="_xlnm.Print_Titles" localSheetId="8">'8.Felúj.'!$4:$6</definedName>
    <definedName name="_xlnm.Print_Titles" localSheetId="0">'Összefoglaló'!$4:$6</definedName>
    <definedName name="_xlnm.Print_Area" localSheetId="1">'1.Onbe'!$A$1:$M$65</definedName>
    <definedName name="_xlnm.Print_Area" localSheetId="10">'10.Létszám'!$A$1:$G$41</definedName>
    <definedName name="_xlnm.Print_Area" localSheetId="2">'2.Onki'!$A$1:$M$41</definedName>
    <definedName name="_xlnm.Print_Area" localSheetId="3">'3.Inbe'!$A$1:$N$233</definedName>
    <definedName name="_xlnm.Print_Area" localSheetId="4">'4.Inbe'!$A$1:$H$35</definedName>
    <definedName name="_xlnm.Print_Area" localSheetId="5">'5.Inki'!$A$1:$Q$374</definedName>
    <definedName name="_xlnm.Print_Area" localSheetId="6">'6.Önk.műk.'!$A$1:$N$1117</definedName>
    <definedName name="_xlnm.Print_Area" localSheetId="8">'8.Felúj.'!$A$1:$L$112</definedName>
    <definedName name="_xlnm.Print_Area" localSheetId="9">'9.Mérleg'!$A$1:$H$36</definedName>
    <definedName name="_xlnm.Print_Area" localSheetId="0">'Összefoglaló'!$A$1:$E$195</definedName>
  </definedNames>
  <calcPr fullCalcOnLoad="1"/>
</workbook>
</file>

<file path=xl/sharedStrings.xml><?xml version="1.0" encoding="utf-8"?>
<sst xmlns="http://schemas.openxmlformats.org/spreadsheetml/2006/main" count="3454" uniqueCount="1145">
  <si>
    <t>adatok eFt-ban</t>
  </si>
  <si>
    <t>A</t>
  </si>
  <si>
    <t>C</t>
  </si>
  <si>
    <t>B</t>
  </si>
  <si>
    <t>D</t>
  </si>
  <si>
    <t>E</t>
  </si>
  <si>
    <t>Megnevezés</t>
  </si>
  <si>
    <t>2016. évi előirányzat</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</si>
  <si>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</si>
  <si>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</si>
  <si>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</si>
  <si>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</si>
  <si>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</si>
  <si>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</si>
  <si>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</si>
  <si>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</si>
  <si>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</si>
  <si>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</si>
  <si>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</si>
  <si>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</si>
  <si>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</si>
  <si>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</si>
  <si>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</si>
  <si>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</si>
  <si>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</si>
  <si>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</si>
  <si>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</si>
  <si>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</si>
  <si>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Elhasználódott labdapályák felújítása és balesetveszély elhárítás</t>
  </si>
  <si>
    <t>Köztéri padok felújítása</t>
  </si>
  <si>
    <t>Földutak felújítása</t>
  </si>
  <si>
    <t>Köztéri műalkotások rekonstrukciója</t>
  </si>
  <si>
    <t>Intézményekben kétutas tűzjelző rendszer beüzemelése</t>
  </si>
  <si>
    <t>Kastélykert Körzeti Óvoda</t>
  </si>
  <si>
    <t>Cholnoky Jenő Általános Iskola</t>
  </si>
  <si>
    <t>Vetési Albert Gimnázium</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</si>
  <si>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</si>
  <si>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</si>
  <si>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</si>
  <si>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</si>
  <si>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</si>
  <si>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</si>
  <si>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</si>
  <si>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</si>
  <si>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</si>
  <si>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</si>
  <si>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</si>
  <si>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</si>
  <si>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</si>
  <si>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</si>
  <si>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 xml:space="preserve">Utcanévtáblák </t>
  </si>
  <si>
    <t>Műfüves pályák fejlesztése önrész</t>
  </si>
  <si>
    <t>Uszodaépítés előkészítés</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</si>
  <si>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</si>
  <si>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</si>
  <si>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</si>
  <si>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</si>
  <si>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Játszótérépítések</t>
  </si>
  <si>
    <t>Kertváros csapadékvíz-elvezetése, kivitelezés</t>
  </si>
  <si>
    <t>Viola köz rekonstrukció II. ütem</t>
  </si>
  <si>
    <t>Hulladéklerakó rekultiváció</t>
  </si>
  <si>
    <t>Kádártai Közösségi Ház átépítése</t>
  </si>
  <si>
    <t>Intézményi beruházási kiadások</t>
  </si>
  <si>
    <t>Ringató Körzeti Óvoda</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</si>
  <si>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</si>
  <si>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</si>
  <si>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</si>
  <si>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</si>
  <si>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</si>
  <si>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</si>
  <si>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</si>
  <si>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</si>
  <si>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</si>
  <si>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</si>
  <si>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</si>
  <si>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</si>
  <si>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</si>
  <si>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</si>
  <si>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Kulturális kínálat bővítése</t>
  </si>
  <si>
    <t>Nemzetközi kapcsolatok</t>
  </si>
  <si>
    <t>Marketing tevékenység, marketing stratégia</t>
  </si>
  <si>
    <t>Mihály-napi Búcsú</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</si>
  <si>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</si>
  <si>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</si>
  <si>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</si>
  <si>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</si>
  <si>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</si>
  <si>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</si>
  <si>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</si>
  <si>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</si>
  <si>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</si>
  <si>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</si>
  <si>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Képzőművészeti alkotások vásárlása</t>
  </si>
  <si>
    <t>Méz Rádió támogatása</t>
  </si>
  <si>
    <t>Veszprém Város Vegyeskar utánpótlás</t>
  </si>
  <si>
    <t>Turisztikai feladatok Gizella Múzeum</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</si>
  <si>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</si>
  <si>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</si>
  <si>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</si>
  <si>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</si>
  <si>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</si>
  <si>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</si>
  <si>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</si>
  <si>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</si>
  <si>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</si>
  <si>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</si>
  <si>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</si>
  <si>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</si>
  <si>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</si>
  <si>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</si>
  <si>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</si>
  <si>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</si>
  <si>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 -iroda működési költsége</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</si>
  <si>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</si>
  <si>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</si>
  <si>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</si>
  <si>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</si>
  <si>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</si>
  <si>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</si>
  <si>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</si>
  <si>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</si>
  <si>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</si>
  <si>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</si>
  <si>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</si>
  <si>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</si>
  <si>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</si>
  <si>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</si>
  <si>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Oktatási szolgáltatás</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</si>
  <si>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</si>
  <si>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</si>
  <si>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</si>
  <si>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</si>
  <si>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</si>
  <si>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</si>
  <si>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</si>
  <si>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</si>
  <si>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</si>
  <si>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</si>
  <si>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VKSZ Zrt. Intézményüzemeltetés járulékos költségei</t>
  </si>
  <si>
    <t>Nem lakáscélú helyiségek üzemeltetési költségei</t>
  </si>
  <si>
    <t>Közüzemi Zrt. jutaléka</t>
  </si>
  <si>
    <t>Pannon TISZK működtetése</t>
  </si>
  <si>
    <t>Városi TV közszolgálati műsorok támogatása</t>
  </si>
  <si>
    <t>Veszprém TV Kft. Pályázathoz fejlesztési önrész</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</si>
  <si>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</si>
  <si>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</si>
  <si>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</si>
  <si>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</si>
  <si>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</si>
  <si>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Panaszkezelő online rendszer éves  jogdíja IBM</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</si>
  <si>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</si>
  <si>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</si>
  <si>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</si>
  <si>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</si>
  <si>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</si>
  <si>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</si>
  <si>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</si>
  <si>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</si>
  <si>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</si>
  <si>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</si>
  <si>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</si>
  <si>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</si>
  <si>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</si>
  <si>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</si>
  <si>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</si>
  <si>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</si>
  <si>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</si>
  <si>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</si>
  <si>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</si>
  <si>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</si>
  <si>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</si>
  <si>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</si>
  <si>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</si>
  <si>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</si>
  <si>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</si>
  <si>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</si>
  <si>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 xml:space="preserve">Önkormányzatok és intézményeik épületenergetikai fejlesztése KEOP-2014-4.10.0/F </t>
  </si>
  <si>
    <t>"Pannon-Tudás-Park" TÁMOP 4.2.1C-14/1/Konv</t>
  </si>
  <si>
    <t>Az esélyegyenlőség erősítését szolgáló együttműködés segítése a veszprémi járásban ÁROP-1.A.3.</t>
  </si>
  <si>
    <t xml:space="preserve">Szervezetfejlesztés a Veszprémi Önkormányzatnál ÁROP-1.A.5-2013-2013-0070. </t>
  </si>
  <si>
    <t xml:space="preserve">Bízzunk az új nemzedékben ÁROP-1.A.6-2013-2013-005 </t>
  </si>
  <si>
    <t>TÁMOP 3.1.3.10/2-2010-0002 (Vetési G. Természettud.Labor)</t>
  </si>
  <si>
    <t>Választókerületi keretből díjak, kitüntetések</t>
  </si>
  <si>
    <t>Választókerületi keretből civil szervezetek támogatása</t>
  </si>
  <si>
    <t>Informatikai szolgáltatások</t>
  </si>
  <si>
    <t>Veszprém Virágváros verseny</t>
  </si>
  <si>
    <t>Veszprémi Szemle Közhasznú Alapítvány</t>
  </si>
  <si>
    <t>Veszprém Megyei Levéltár</t>
  </si>
  <si>
    <t>Veszprémi Tiszti Kaszinó Hagyományőrző Egyesület</t>
  </si>
  <si>
    <t>Cholnoky Jenő Iskolai Alapítvány</t>
  </si>
  <si>
    <t>Családbarát pályázat CSP-CSBM-14-18811</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</si>
  <si>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</si>
  <si>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</si>
  <si>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</si>
  <si>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</si>
  <si>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</si>
  <si>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</si>
  <si>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VMJV Eü. Alapellátási Intézmény</t>
  </si>
  <si>
    <t>Göllesz Viktor Fogyatékos Személyek Nappali Intézménye</t>
  </si>
  <si>
    <t>Kabóca Bábszínház és Gyermek Közművelődési Intézmény</t>
  </si>
  <si>
    <t>Intézmények összesen:</t>
  </si>
  <si>
    <t>VMJV Önkormányzata</t>
  </si>
  <si>
    <t>Összesen</t>
  </si>
  <si>
    <t>1.</t>
  </si>
  <si>
    <t>Iparűzési adó</t>
  </si>
  <si>
    <t>Építményadó</t>
  </si>
  <si>
    <t>Telekadó</t>
  </si>
  <si>
    <t>Kommunális adó</t>
  </si>
  <si>
    <t>Idegenforgalmi adó</t>
  </si>
  <si>
    <t>Gépjárműadó</t>
  </si>
  <si>
    <t>2.</t>
  </si>
  <si>
    <t>3.</t>
  </si>
  <si>
    <t>4.</t>
  </si>
  <si>
    <t>5.</t>
  </si>
  <si>
    <t>Összesen:</t>
  </si>
  <si>
    <t>Működési költségvetési bevételek</t>
  </si>
  <si>
    <t>Felhalmozási költségvetési bevételek</t>
  </si>
  <si>
    <t>Működési bevételek</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</si>
  <si>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</si>
  <si>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</si>
  <si>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</si>
  <si>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</si>
  <si>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</si>
  <si>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</si>
  <si>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</si>
  <si>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</si>
  <si>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TÁMOP-3.2.1.12-12/1-2012-0037. Kulturális szakemberek továbbképzése</t>
  </si>
  <si>
    <t>TÁMOP-3.2.12-12/1-2012-0002. Virtualitás és többnyelvűség a megújuló múzeumpedagógiában</t>
  </si>
  <si>
    <t>Veszprémi Petőfi Színház</t>
  </si>
  <si>
    <t>Veszprémi Középiskolai Kollégium</t>
  </si>
  <si>
    <t>Veszprém Megyei Jogú Város Önkormányzata Intézményeinek</t>
  </si>
  <si>
    <t>N</t>
  </si>
  <si>
    <t>O</t>
  </si>
  <si>
    <t>P</t>
  </si>
  <si>
    <t>Felhalmozási költségvetési kiadások</t>
  </si>
  <si>
    <t>Beruházások</t>
  </si>
  <si>
    <t>Felújítások</t>
  </si>
  <si>
    <t>Egyéb felhalmozási célú kiadások</t>
  </si>
  <si>
    <t xml:space="preserve">Egységben az erő! - Óvodafejlesztés Veszprémben TÁMOP-3.1.11.12/2-2012-0026 </t>
  </si>
  <si>
    <t>VMJV Egészségügyi Alapellátási Intézmény</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</si>
  <si>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</si>
  <si>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</si>
  <si>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</si>
  <si>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</si>
  <si>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</si>
  <si>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2014. évi országgyűlési képviselő  választások</t>
  </si>
  <si>
    <t>2014. évi önkormányzati és  nemzetiségi önkormányzati képviselők választása</t>
  </si>
  <si>
    <t>2014. Európa parlamenti képviselő választások</t>
  </si>
  <si>
    <t>2015. évi időközi országyűlési képviselő választások</t>
  </si>
  <si>
    <t>Gondnokság</t>
  </si>
  <si>
    <t>ISO 9001 minőségbiztosítás karbantartás</t>
  </si>
  <si>
    <t>Vertikális közösségi Integrációs Program TÁMOP-5.3.6-11/1-2012-0004</t>
  </si>
  <si>
    <t>Egységben az erő! - Óvodafejlesztés Veszprémben          TÁMOP-3.1.11-12/2-2012-0026</t>
  </si>
  <si>
    <t xml:space="preserve">Természettudományos közoktatási laboratórium kialakítása a veszprémi Ipari Szakközépiskola és Gimnáziumban TÁMOP-3.1.3-11/2-2012-0061      </t>
  </si>
  <si>
    <t>Fenntartható városfejlesztés Veszprémben KDOP-3.1.1/E-13-002</t>
  </si>
  <si>
    <t>A gyermekvédelmi szolgáltatások fejlesztése Veszprémben TIOP-3.4.1.B-11/1-2012-0005</t>
  </si>
  <si>
    <t>TÁMOP-2.4.5-12/7-2012-0474 Rugalmas foglalkoztatási lehetőségek megvalósítása Veszprém Megyei Jogú Város Polgármesteri Hivatalában</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</si>
  <si>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</si>
  <si>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</si>
  <si>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</si>
  <si>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</si>
  <si>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</si>
  <si>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</si>
  <si>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</si>
  <si>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</si>
  <si>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</si>
  <si>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</si>
  <si>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</si>
  <si>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</si>
  <si>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</si>
  <si>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1-17</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</si>
  <si>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</si>
  <si>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</si>
  <si>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</si>
  <si>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</si>
  <si>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</si>
  <si>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</si>
  <si>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</si>
  <si>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</si>
  <si>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</si>
  <si>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</si>
  <si>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</si>
  <si>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Önkormányzatok felhalmozási célú támogatása - adósságkonszolidáció</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</si>
  <si>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</si>
  <si>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</si>
  <si>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</si>
  <si>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</si>
  <si>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</si>
  <si>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</si>
  <si>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</si>
  <si>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</si>
  <si>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</si>
  <si>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</si>
  <si>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</si>
  <si>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</si>
  <si>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</si>
  <si>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Önkormányzat</t>
  </si>
  <si>
    <t>Beruházási hitelfelvétel</t>
  </si>
  <si>
    <t>Előző évi hitelszerződéseken alapuló felvétel</t>
  </si>
  <si>
    <t>Bevételi főösszeg</t>
  </si>
  <si>
    <t xml:space="preserve">Cím  </t>
  </si>
  <si>
    <t>Intézményi költségvetési kiadások</t>
  </si>
  <si>
    <t>18</t>
  </si>
  <si>
    <t>Céltartalékok</t>
  </si>
  <si>
    <t>Működési céltartalékok</t>
  </si>
  <si>
    <t xml:space="preserve"> - Normatíva elszámolás</t>
  </si>
  <si>
    <t xml:space="preserve"> - Felmentési idő, jub.jut., végkielégítés</t>
  </si>
  <si>
    <t xml:space="preserve"> - Választókerületi keret</t>
  </si>
  <si>
    <t>Felhalmozási céltartalékok</t>
  </si>
  <si>
    <t xml:space="preserve"> - Előző évi hitelszerződéshez kapcs. feladat</t>
  </si>
  <si>
    <t xml:space="preserve"> - Beruházási kiadásokra képzett céltartalék</t>
  </si>
  <si>
    <t xml:space="preserve"> - Felújítási kiadásokra képzett céltartalék</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</si>
  <si>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</si>
  <si>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</si>
  <si>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</si>
  <si>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</si>
  <si>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</si>
  <si>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</si>
  <si>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</si>
  <si>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</si>
  <si>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</si>
  <si>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</si>
  <si>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</si>
  <si>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</si>
  <si>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</si>
  <si>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</si>
  <si>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</si>
  <si>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</si>
  <si>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</si>
  <si>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</si>
  <si>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</si>
  <si>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</si>
  <si>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</si>
  <si>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</si>
  <si>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</si>
  <si>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</si>
  <si>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</si>
  <si>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</si>
  <si>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</si>
  <si>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</si>
  <si>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</si>
  <si>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</si>
  <si>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</si>
  <si>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</si>
  <si>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</si>
  <si>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</si>
  <si>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</si>
  <si>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</si>
  <si>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</si>
  <si>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</si>
  <si>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</si>
  <si>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</si>
  <si>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</si>
  <si>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</si>
  <si>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</si>
  <si>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</si>
  <si>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</si>
  <si>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</si>
  <si>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</si>
  <si>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</si>
  <si>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Belső finanszírozásra szolgáló költségvetési maradvány összegével korrigált hiány</t>
  </si>
  <si>
    <t>I.</t>
  </si>
  <si>
    <t>Kiemelt művészeti együttesek támogatása</t>
  </si>
  <si>
    <t>Rendszeres gyermekvédelmi támogatás (Kiegészítő családi pótlék)</t>
  </si>
  <si>
    <t>Swing-Swing Kft. Szolgáltatás vásárlás</t>
  </si>
  <si>
    <t>Bérleményekkel, haszonbérletekkel kapcsolatos feladatok</t>
  </si>
  <si>
    <t>Alapítvány a Magyar Műemléki Topográfia Támogatására</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</si>
  <si>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</si>
  <si>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</si>
  <si>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</si>
  <si>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</si>
  <si>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</si>
  <si>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</si>
  <si>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DAT térképfrissítés, földkönyv, közműnyilvántartás</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</si>
  <si>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</si>
  <si>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</si>
  <si>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</si>
  <si>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</si>
  <si>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2014. évi         tény</t>
  </si>
  <si>
    <t>2015. évi eredeti előirányzat</t>
  </si>
  <si>
    <t>Államháztartáson belüli megelőlegezések</t>
  </si>
  <si>
    <t>2014. évi           tény</t>
  </si>
  <si>
    <t>Államháztartáson belüli megelőlegezések visszafizetése</t>
  </si>
  <si>
    <t>KÖLTSÉGVETÉSI BEVÉTELEI ÉS KIADÁSAI 2016. ÉVBEN</t>
  </si>
  <si>
    <t>Veszprémi Ringató Körzeti Óvoda</t>
  </si>
  <si>
    <t>Veszprémi Egry úti Körzeti Óvoda</t>
  </si>
  <si>
    <t>Veszprémi Csillag úti Körzeti Óvoda</t>
  </si>
  <si>
    <t>Veszprémi Kastélykert Körzeti Óvoda</t>
  </si>
  <si>
    <t>Veszprémi Intézményi Szolgáltató Szervezet</t>
  </si>
  <si>
    <t>2014. évi tény</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</si>
  <si>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</si>
  <si>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</si>
  <si>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</si>
  <si>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</si>
  <si>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</si>
  <si>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</si>
  <si>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Energiastratégia felülvizsgálata</t>
  </si>
  <si>
    <t>Nemesvámos-Veszprém közötti kerékpárforgalmi út kiépítése KDOP 4.2.2-11-2011-0010</t>
  </si>
  <si>
    <t>Kulturális szakemberek továbbképzése a szolgálatfejlesztés érdekében                                      TÁMOP-3.2.12-12/1-2012-0021</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</si>
  <si>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</si>
  <si>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</si>
  <si>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</si>
  <si>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</si>
  <si>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</si>
  <si>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</si>
  <si>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</si>
  <si>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</si>
  <si>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</si>
  <si>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</si>
  <si>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</si>
  <si>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</si>
  <si>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</si>
  <si>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</si>
  <si>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</si>
  <si>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</si>
  <si>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</si>
  <si>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</si>
  <si>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</si>
  <si>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</si>
  <si>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</si>
  <si>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</si>
  <si>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</si>
  <si>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</si>
  <si>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</si>
  <si>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</si>
  <si>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</si>
  <si>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</si>
  <si>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</si>
  <si>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</si>
  <si>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</si>
  <si>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</si>
  <si>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 épület emeletráépítéshez tervdokumentáció készítés</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</si>
  <si>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</si>
  <si>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</si>
  <si>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</si>
  <si>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</si>
  <si>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</si>
  <si>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</si>
  <si>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</si>
  <si>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</si>
  <si>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</si>
  <si>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</si>
  <si>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</si>
  <si>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</si>
  <si>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</si>
  <si>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</si>
  <si>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</si>
  <si>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</si>
  <si>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</si>
  <si>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</si>
  <si>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</si>
  <si>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</si>
  <si>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</si>
  <si>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</si>
  <si>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</si>
  <si>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</si>
  <si>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Fenntartható városfejlesztés Veszprémben KDOP-63.1.1/E-13-2013-0002.</t>
  </si>
  <si>
    <t>16. Magyar ingatlanfejlesztési nívódíj pályázat részvételi díj</t>
  </si>
  <si>
    <t>Rendőrségi körzeti megbízotti iroda kial.a Stromfeld u. 9. önkormányzati helyiségekben vk.</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</si>
  <si>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</si>
  <si>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</si>
  <si>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</si>
  <si>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</si>
  <si>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</si>
  <si>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</si>
  <si>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</si>
  <si>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Városi Ifjúsági keret</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</si>
  <si>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</si>
  <si>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</si>
  <si>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</si>
  <si>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</si>
  <si>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</si>
  <si>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</si>
  <si>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</si>
  <si>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Önkormányzati tulajdonú ingatlanok művelési ág változásával járó költségek</t>
  </si>
  <si>
    <t>Közmű alaptérkép változás vezetés</t>
  </si>
  <si>
    <t>Térinformatikai rendszer adatfeltöltés</t>
  </si>
  <si>
    <t xml:space="preserve">Észak-Nyugati Közlekedési Zrt. Helyi közösségi közlekedés közszolgáltatás és veszteségkiegyenlítés </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</si>
  <si>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</si>
  <si>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</si>
  <si>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</si>
  <si>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</si>
  <si>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</si>
  <si>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</si>
  <si>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</si>
  <si>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</si>
  <si>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</si>
  <si>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</si>
  <si>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</si>
  <si>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</si>
  <si>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</si>
  <si>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</si>
  <si>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</si>
  <si>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</si>
  <si>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</si>
  <si>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</si>
  <si>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</si>
  <si>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</si>
  <si>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</si>
  <si>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</si>
  <si>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</si>
  <si>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</si>
  <si>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</si>
  <si>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2016. év utáni javaslat</t>
  </si>
  <si>
    <t>Játszóeszközök felújítása (78/2003 GKM rendelet)</t>
  </si>
  <si>
    <t>Kertészeti felújítások</t>
  </si>
  <si>
    <t>Nagyfelületű út- és járdafelújítások</t>
  </si>
  <si>
    <t>ÁLTALÁNOS ISKOLÁK</t>
  </si>
  <si>
    <t>Veszprémi Báthory István Általános Iskola és Köznevelési típusú Sportiskola</t>
  </si>
  <si>
    <t>Veszprémi Deák Ferenc Általános Iskola</t>
  </si>
  <si>
    <t>Veszprémi Dózsa György Német Nemzetiségi Nyelvoktató Általános Iskola</t>
  </si>
  <si>
    <t>Veszprémi Kossuth Lajos Általános Iskola</t>
  </si>
  <si>
    <t>Simonyi Zsigmond Ének-Zenei és Testnevelési Általános Iskola</t>
  </si>
  <si>
    <t>Színházi magastető eresz alatti vakolat és kémény helyreállítási munkálatai</t>
  </si>
  <si>
    <t>Liftakna körüli talajvíz betörés víztelenítési munkái</t>
  </si>
  <si>
    <t>"B" épület kisházasságkötő termének felújítása</t>
  </si>
  <si>
    <t>Főépület ügyfélszolgálat felújítás</t>
  </si>
  <si>
    <t>Főépület bejárat előtető</t>
  </si>
  <si>
    <t>Alagsori falvizesedés</t>
  </si>
  <si>
    <t>Főbejárat feletti vakolatcsere</t>
  </si>
  <si>
    <t>Vizesblokkok felújítása</t>
  </si>
  <si>
    <t>SZTK III. emelet felújítás</t>
  </si>
  <si>
    <t>Szabadság tér 15. Adóiroda festés, parkettázás raktározás</t>
  </si>
  <si>
    <t xml:space="preserve">Aradi V. úti garázstelepi utak felújításához szövetkezeti támogatás </t>
  </si>
  <si>
    <t>Teljesítés 2014. 12.31.-ig</t>
  </si>
  <si>
    <t>Tüzér u. - Házgyári u. körforgalmú csp. végleges forgalomba helyezéshez szükséges ingatlan rendezés</t>
  </si>
  <si>
    <t>Veszprém MJV településrendezési eszközeinek átfogó felülvizsgálata a 48/2012. (II.24) VMJVÖK határozatban foglaltak alapján</t>
  </si>
  <si>
    <t xml:space="preserve">Programiroda Kft törzstőke emelés és tőketartalékba helyezés </t>
  </si>
  <si>
    <t>Csutorás u-i ingatlan vásárlása</t>
  </si>
  <si>
    <t>Vízbázisvédelmi feladatok KDKvTvVF 27063/05. sz. határozat</t>
  </si>
  <si>
    <t xml:space="preserve">Erdőtelepítés és utógondozás (a 241/2009.(IX.15.) Közgyűlési határozat; Erdészeti Hatóság 28.3/1176-7/2010.(V.25.) és VE-G-001/3883-8/2013. sz. határozata; 298/2009.(X.20.) Vfkb és 48/2010.(II.16.) Vfkb </t>
  </si>
  <si>
    <t>AGÓRA visszafizetési kötelezettség</t>
  </si>
  <si>
    <t>Padbeszerzés és kihelyezés  (141/2008(IV.22.) VFKB  és 215/2008(VI.20.) VFKB</t>
  </si>
  <si>
    <t>Kőbánya u. útrekonstrukció</t>
  </si>
  <si>
    <t>Festő u. tervezés</t>
  </si>
  <si>
    <t>Őrház u. csapadékvízelvezetés</t>
  </si>
  <si>
    <t xml:space="preserve">Eötvös Károly Megyei Könyvtár </t>
  </si>
  <si>
    <t>Polgármesteri Hivatal</t>
  </si>
  <si>
    <t>BERUHÁZÁSI KIADÁSOK MINDÖSSZESEN</t>
  </si>
  <si>
    <t>Térségi TDM tőkésítés (Bakony Balaton Térségi Turisztikai Np.Kft)</t>
  </si>
  <si>
    <t>NKA pályázatok</t>
  </si>
  <si>
    <t>Megyei Könyvtár kistelepülési könyvtári és közművelődési célú kiegészítő állami támogatás</t>
  </si>
  <si>
    <t>TOP-6.1.5-15 Kelet-Nyugati összekötő út I. és II. ütem, előkészítő engedélyezési terv</t>
  </si>
  <si>
    <t>TOP-6.1.5-15 Pápai u., előkészítő, engedélyezési terv</t>
  </si>
  <si>
    <t>TOP-6.1.5-15 Henger utca fejlesztése, előkészítő, engedélyezési terv</t>
  </si>
  <si>
    <t>TOP-6.2.1-15 Egry úti Óvoda újjáépítése, előkészítő, engedélyezési, kiviteli terv</t>
  </si>
  <si>
    <t>TOP-6.2.1-15 Gyulafirátót óvoda, előkészítő, engedélyezési, kiviteli terv</t>
  </si>
  <si>
    <t>TOP-6.3.3-15 Csapadékvíz-elvezető rendszer rekonstrukciója I. ütem - Kertváros, előkészítő, engedélyezési, kiviteli és tender terv</t>
  </si>
  <si>
    <t>TOP-6.3.3-15 Csapadékvíz-elvezető rendszer rekonstrukciója I. ütem - Dózsaváros előkészítő, engedélyezési, kiviteli és tender terv</t>
  </si>
  <si>
    <t>TOP-6.5.1 Dózsa Iskola energetikai megújítása</t>
  </si>
  <si>
    <t>TOP-6.5.1 Laczkó Dezső Múzeum energetikai megújítása, előkészítő, engedélyezési terv</t>
  </si>
  <si>
    <t>TOP-6.5.1 Stadion energetikai megújítása, előkészítő terv</t>
  </si>
  <si>
    <t>TOP-6.6.1-15 Egészségház, előkészítő, engedélyezési, kiviteli terv</t>
  </si>
  <si>
    <t>TOP-6.6.2 Idős demensek nappali ellátójának kialakítása, előkészítő, engedélyezési, kiviteli terv</t>
  </si>
  <si>
    <t>TOP-6.6.1 Kádártai rendelő tervezés</t>
  </si>
  <si>
    <t>TOP-6.6.1 Gyulafirátóti rendelő tervezés</t>
  </si>
  <si>
    <t>TOP-6.1.4 Kerékpárforgalmi hálózati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</si>
  <si>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</si>
  <si>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</si>
  <si>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</si>
  <si>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</si>
  <si>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</si>
  <si>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</si>
  <si>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</si>
  <si>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Homlokzati nyílászárók cseréje IV. ütem</t>
  </si>
  <si>
    <t>Homlokzati nyílászárók cseréje V. ütem</t>
  </si>
  <si>
    <t>Táncsics u. 1. társasházasítás</t>
  </si>
  <si>
    <t>II.</t>
  </si>
  <si>
    <t>Szenvedélybetegek ellátásának működési kiadásaihoz támogatás</t>
  </si>
  <si>
    <t>Hulladéklerakó környezetének vizsgálata és rekultiváció</t>
  </si>
  <si>
    <t>Sportpálya megsüllyedt burkolatának rekonstrukciója</t>
  </si>
  <si>
    <t>Ingatlan vásárlás az Állatkert bővítése érdekében</t>
  </si>
  <si>
    <t>Külső finanszírozásra szolgáló költségvetési bevételek összegével korrigált hiány</t>
  </si>
  <si>
    <t>TOP-6.4.1-15 Budapest u. - Brusznyai u - Mártírok u. - Bajcsy-Zs. U. - találkozásában körforgalmi csomópont kiépítése és kerékpárút építése a vasútállomás és a belváros között, előkészítő, engedélyezési, kiviteli és tender terv - SUMP készítése</t>
  </si>
  <si>
    <t>Költségvetési maradvány</t>
  </si>
  <si>
    <t>Társadalmi konzultáció a fejlesztésekről</t>
  </si>
  <si>
    <t>TOP-6.4.1-15 Parkoló bővítés a belvárosban, előkészítő, engedélyezési terv</t>
  </si>
  <si>
    <t>ÖSSZEFOGLALÓ TÁBLA</t>
  </si>
  <si>
    <t>a bevételi és kiadási előirányzatok módosításáról</t>
  </si>
  <si>
    <t xml:space="preserve">                </t>
  </si>
  <si>
    <t>BEVÉTELEK</t>
  </si>
  <si>
    <t>Helyi önkormányzatok általános működéséhez és ágazati feladataihoz kapcsolódó támogatás</t>
  </si>
  <si>
    <t>Önkormányzati Intézmények működési célú támogatások Áht-on belülről</t>
  </si>
  <si>
    <t>BEVÉTELEK ÖSSZESEN:</t>
  </si>
  <si>
    <t>KIADÁSOK</t>
  </si>
  <si>
    <t>Bevételi többlet és feladatok közötti átcsoportosítás összesen</t>
  </si>
  <si>
    <t>Választókerületi keret felosztás összesen</t>
  </si>
  <si>
    <t>VMJV Önkormányzata működési kiadás összesen</t>
  </si>
  <si>
    <t xml:space="preserve">Felhalmozási kiadások </t>
  </si>
  <si>
    <t>Önkormányzati egyéb felhalmozási célú kiadások</t>
  </si>
  <si>
    <t>Felhalmozási kiadások összesen:</t>
  </si>
  <si>
    <t>INTÉZMÉNYI KIADÁSOK</t>
  </si>
  <si>
    <t>Kabóca Bábszínház</t>
  </si>
  <si>
    <t xml:space="preserve">Intézményi felhalmozási költségvetés </t>
  </si>
  <si>
    <t>Választókerületi keret felosztása</t>
  </si>
  <si>
    <t>Választókerületi keret összesen</t>
  </si>
  <si>
    <t>Kiadások összesen</t>
  </si>
  <si>
    <t>2015. évi tény</t>
  </si>
  <si>
    <t>2016. évi bevételeinek módosítása</t>
  </si>
  <si>
    <t>2016. évi eredeti előirányzat</t>
  </si>
  <si>
    <t>2016. évi kiadásainak módosítása</t>
  </si>
  <si>
    <t>eredeti előirányzat</t>
  </si>
  <si>
    <t xml:space="preserve">módosítás - </t>
  </si>
  <si>
    <t>(Hársfa Tagóvoda, Bóbita Óvoda)</t>
  </si>
  <si>
    <t>Veszprémi Bóbita Körzeti Óvoda</t>
  </si>
  <si>
    <t>Veszprémi Vadvirág Körzeti Óvoda</t>
  </si>
  <si>
    <t>Önkormányzati feladatok és egyéb kötelezettségek 2016. évi működési költségvetési kiadásainak módosítása</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</si>
  <si>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</si>
  <si>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</si>
  <si>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</si>
  <si>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</si>
  <si>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</si>
  <si>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</si>
  <si>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</si>
  <si>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</si>
  <si>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</si>
  <si>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</si>
  <si>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</si>
  <si>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</si>
  <si>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</si>
  <si>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</si>
  <si>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</si>
  <si>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</si>
  <si>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</si>
  <si>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</si>
  <si>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</si>
  <si>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</si>
  <si>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</si>
  <si>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</si>
  <si>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</si>
  <si>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</si>
  <si>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módosítás</t>
  </si>
  <si>
    <t xml:space="preserve">3. </t>
  </si>
  <si>
    <t xml:space="preserve">4. </t>
  </si>
  <si>
    <t xml:space="preserve">5. </t>
  </si>
  <si>
    <t xml:space="preserve">6. </t>
  </si>
  <si>
    <t xml:space="preserve">7. </t>
  </si>
  <si>
    <t xml:space="preserve">8. </t>
  </si>
  <si>
    <t xml:space="preserve">9. </t>
  </si>
  <si>
    <t xml:space="preserve">10. </t>
  </si>
  <si>
    <t>11.</t>
  </si>
  <si>
    <t>12.</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</si>
  <si>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</si>
  <si>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</si>
  <si>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</si>
  <si>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Család és gyermekjóléti központok egyszeri támogatása beruházási, felújítási kiadásokra</t>
  </si>
  <si>
    <t>Egészségügyi Alapellátási Intézmény - Táncsics u. 1. társasházasítás</t>
  </si>
  <si>
    <t>Fenyves u. - Erdész u. közötti gyalogos átkötés kialakítása</t>
  </si>
  <si>
    <t>Észak-déli út II. szakasz - tervezési feladatok, kisajátítás, engedélyezés</t>
  </si>
  <si>
    <t>Veszprém MJV Völgyikút utca 2. 2539. hrsz-ú ingatlanra vonatkozó szabályozási paraméterek felülvizsgálata</t>
  </si>
  <si>
    <t>Közvilágítás bővítések</t>
  </si>
  <si>
    <t>Mobil WC csatlakozások kiépítése</t>
  </si>
  <si>
    <t>Árkok műszaki tervei</t>
  </si>
  <si>
    <t>Korlátok építése</t>
  </si>
  <si>
    <t>Közműalagút vészjelző berendezés cseréje</t>
  </si>
  <si>
    <t>Uszodaépítés előkészítés - csarnok tanulmány készítés</t>
  </si>
  <si>
    <t>Végleges forgalomba helyezésekhez szükséges ingatlanrendezés</t>
  </si>
  <si>
    <t>Kubinyi Ágoston Program</t>
  </si>
  <si>
    <t>Járásszékhely települési önkormányzatok által fenntartott múzeumok szakmai támogatása</t>
  </si>
  <si>
    <t>Fényképezőgép (Településfejlesztési feladatok)</t>
  </si>
  <si>
    <t>Csapadékvíz elvezetési problémák megoldása</t>
  </si>
  <si>
    <t>Védett sírok megőrzése</t>
  </si>
  <si>
    <t>Alsóvárosi temető Őrház felújítása</t>
  </si>
  <si>
    <t>Tüzér utcai telephely kerítés felújítása</t>
  </si>
  <si>
    <t>Önkormányzati bérlakások felújítása</t>
  </si>
  <si>
    <t>VMJV Egyesített Bölcsődéje (Aprófalvi Bölcsőde)</t>
  </si>
  <si>
    <t xml:space="preserve">IV. Pavilon visszaalakítása </t>
  </si>
  <si>
    <t>Bóbita Körzeti Óvoda (Hársfa Tagóvoda)</t>
  </si>
  <si>
    <t>Gyermekmosdó felújítás első épületben</t>
  </si>
  <si>
    <t>Egry úti Körzeti Óvoda (Nárcisz Tagóvoda)</t>
  </si>
  <si>
    <t>Konyha és első mosdó felújítása közművezeték cserével</t>
  </si>
  <si>
    <t xml:space="preserve">Terasz és a  tartópillér, belső járda felújítása statikai szakvélemény alapján </t>
  </si>
  <si>
    <t>Fűtési rendszer működőképessé tétele</t>
  </si>
  <si>
    <t>Kerítés felújítás</t>
  </si>
  <si>
    <t>Nyílászáró csere (Gasztroker)</t>
  </si>
  <si>
    <t>Lépcsőburkolat javítása a bejáratoknál</t>
  </si>
  <si>
    <t>Tetők javítása, újra fóliázása  az emeleti ablakok felett (beázások miatt)</t>
  </si>
  <si>
    <t>Vizesblokk felújítás</t>
  </si>
  <si>
    <t>Ipari Szakközépiskola és Gimnázium</t>
  </si>
  <si>
    <t>Szakértői vélemény tornaterem épületszárny süllyedésére és helyreállítás</t>
  </si>
  <si>
    <t xml:space="preserve">Vass-Gyűjtemény  (Vár u. 3-5-7.) tetőcserép komplett cseréje </t>
  </si>
  <si>
    <t>Gyilokjáró tervezése</t>
  </si>
  <si>
    <t xml:space="preserve">Csikász Galéria : ablakok felújítása vagy cseréje </t>
  </si>
  <si>
    <t>Talajvíz betörés megszüntetése érdekében szakértői vélemény készíttetése</t>
  </si>
  <si>
    <t>Cserhát ltp. 1. védőnői tanácsadó és gyermekorv. rendelő felúj., kialakítása</t>
  </si>
  <si>
    <t>Cholnoky u. 19. gyerek rendelő váró járólapozása, vizesblokk felújítása</t>
  </si>
  <si>
    <t>Március 15. u. 4/B. felnőtt rendelő járólapozása</t>
  </si>
  <si>
    <t>Ördögárok u. 5. gyerek rendelő tető javítása a folyamatos beázás miatt</t>
  </si>
  <si>
    <t>Családsegítő és Gyermekjóléti Központ</t>
  </si>
  <si>
    <t>Felázott főfalak vizesedése miatt szakvélemény készítés</t>
  </si>
  <si>
    <t>Nagy László u. 4. sz. alatti lelki segélyszolgálat</t>
  </si>
  <si>
    <t>Lelki segélyszolgálat belső felújítása</t>
  </si>
  <si>
    <t>VKTT Egyesített Szociális Intézmény</t>
  </si>
  <si>
    <t>Főépület északi oldalán ereszt burkoló lambéria csere, utólagos hőszigetelés</t>
  </si>
  <si>
    <t>Iktatási irodánál elmozdult fal helyreállítás</t>
  </si>
  <si>
    <t>Főépület, fűtési rendszer alagsori felszálló ágak kiváltása</t>
  </si>
  <si>
    <t xml:space="preserve">B épület alagsor belső felújítás szellőzés </t>
  </si>
  <si>
    <t>Működési céltartalék</t>
  </si>
  <si>
    <t>H. Botev Általános Iskola - 1 mobil tanterem bérleti díja</t>
  </si>
  <si>
    <t>Bérlakások üzemeltetési költségei</t>
  </si>
  <si>
    <t>8. vk. Szabadságpusztai Művelődési Ház kandalló beszerzés</t>
  </si>
  <si>
    <t>8. vk. Kültéri ping-pong asztal telepítésére Szabadságpusztán</t>
  </si>
  <si>
    <t>11. vk. Utcanévtáblák beszerzésére és kihelyezésére</t>
  </si>
  <si>
    <t>2. vk. Iskolabútorok beszerzése (Deák F. Általános Iskola részére)</t>
  </si>
  <si>
    <t>4. vk. Iskolabútorok beszerzése (Deák F. Általános Iskola részére)</t>
  </si>
  <si>
    <t>5. vk. 2 db Térfigyelő kamera telepítése</t>
  </si>
  <si>
    <t>7. vk. Cholnoky Iskola Wifi-hálózatának bővítése</t>
  </si>
  <si>
    <t>"Hivatásforgalmi kerékpárút hálózat fejlesztése a térségi elérhetőség javításához a 8. sz. főközlekedési út tehermentesítése érdekében" KÖZOP-3.2.0/C-08-11-2012-0022</t>
  </si>
  <si>
    <t>Veszprém-Csopak kerékpárút I. ütemének előkészítése (tervezés) 201/2013. (VI.27.) Kh. Alapján 28.000 eFt</t>
  </si>
  <si>
    <t>Pápai u.-Jutasi u. belső krt. mellékkötelezettségek</t>
  </si>
  <si>
    <t>Kertváros csapadékvíz-elvezetése, kivitelezése</t>
  </si>
  <si>
    <t>Tobak utca támfal és út helyreállítás</t>
  </si>
  <si>
    <t>Laptop</t>
  </si>
  <si>
    <t>Lemezszekrény</t>
  </si>
  <si>
    <t>Nyomtató</t>
  </si>
  <si>
    <t>Párásító</t>
  </si>
  <si>
    <t>Sátor</t>
  </si>
  <si>
    <t>Műtárgy</t>
  </si>
  <si>
    <t>Beléptető rendszer</t>
  </si>
  <si>
    <t>Projektor</t>
  </si>
  <si>
    <t>Mobil hangosítás</t>
  </si>
  <si>
    <t>Szárítóállvány</t>
  </si>
  <si>
    <t>Veszprémi Bóbita Körzeti Óvoda (Hársfa tagóvoda)</t>
  </si>
  <si>
    <t>Veszprémi Vadvirág Körzeti Óvoda (Waldorf tagóvoda)</t>
  </si>
  <si>
    <t>Veszprémi Ringató Körzeti Óvoda (Erdei-Kuckó Tagóvoda)</t>
  </si>
  <si>
    <t>Szagelszívó</t>
  </si>
  <si>
    <t>Klíma - ventilátor</t>
  </si>
  <si>
    <t>Veszprémi Egry Úti Körzeti Óvoda</t>
  </si>
  <si>
    <t>Mászóvár 3db.</t>
  </si>
  <si>
    <t>Mosogatógép 1db.</t>
  </si>
  <si>
    <t>Veszprémi Egry Úti Körzeti Óvoda (Nárcisz tagóvoda)</t>
  </si>
  <si>
    <t>Mászóvár 2db.</t>
  </si>
  <si>
    <t>Projektor és vetítővászon 1 db.</t>
  </si>
  <si>
    <t>Veszprémi Csillag Úti Körzeti Óvoda</t>
  </si>
  <si>
    <t>Veszprémi Csillag Úti Körzeti Óvoda (Cholnoky tagóvoda)</t>
  </si>
  <si>
    <t>Veszprémi Kastélykert Óvoda</t>
  </si>
  <si>
    <t>Szárítógép</t>
  </si>
  <si>
    <t>Fénymásoló</t>
  </si>
  <si>
    <t>Szekrénysor</t>
  </si>
  <si>
    <t>Gyerekbútor</t>
  </si>
  <si>
    <t>Veszprémi Kastélykert Óvoda (Ficánka tagóvoda)</t>
  </si>
  <si>
    <t>VMJV Egészségügyi Alapellátás Intézmény</t>
  </si>
  <si>
    <t>Hóvirág Bölcsőde</t>
  </si>
  <si>
    <t>Vackor Bölcsőde</t>
  </si>
  <si>
    <t>Módszertani Bölcsőde</t>
  </si>
  <si>
    <t>Napsugár Bölcsőde</t>
  </si>
  <si>
    <t>Aprófalvi Bölcsőde</t>
  </si>
  <si>
    <t>Kisértékű tárgyi eszközök (fotólabor polc, szekrény, bankjegyvizsgáló, könyvtári polc, egyéb kisértékű eszközök)</t>
  </si>
  <si>
    <t>Szervergép</t>
  </si>
  <si>
    <t>Vass Gyűjtemény biztosításához törésérzékelő, törhetetlen fólia, rács</t>
  </si>
  <si>
    <t>NKA technológiai eszközfejlesztés</t>
  </si>
  <si>
    <t>NKA Boros Viola-Birkás Ákos: műtárgy vásárlás I. részlet</t>
  </si>
  <si>
    <t>NKA Boros Viola-Birkás Ákos: műtárgy vásárlás II. részlet</t>
  </si>
  <si>
    <t>Számítógép konfiguráció</t>
  </si>
  <si>
    <t>Irodabútor Irodába</t>
  </si>
  <si>
    <t>Polcrendszer WIM működéséhez</t>
  </si>
  <si>
    <t>Hangosítás Kisfaludy terem</t>
  </si>
  <si>
    <t>Amerikai Kuckó tárgyi eszköz beszerzései</t>
  </si>
  <si>
    <t>Professzionális színházi projektor</t>
  </si>
  <si>
    <t>Rivaldafény</t>
  </si>
  <si>
    <t>Kisértékű tárgyi eszközök (személygépkocsihoz gumigarnitúra, elektromos átfolyós vízmelegítő, szőnyegek, székek)</t>
  </si>
  <si>
    <t>11. vk. Kőhíd utcai járda felújítására</t>
  </si>
  <si>
    <t>ÓVODÁK</t>
  </si>
  <si>
    <t>Veszprémi Gyulaffy László Általános Iskola</t>
  </si>
  <si>
    <t>Veszprémi H. Botev Általános Iskola</t>
  </si>
  <si>
    <t>Veszprém Egry Úti Körzeti Óvoda (Nárcisz tagóvoda)</t>
  </si>
  <si>
    <t>Konyhai asztal saválló borítás</t>
  </si>
  <si>
    <t>Török Ignác utca 5-7 - eresz javítás</t>
  </si>
  <si>
    <t>Nézőtéri klíma berendezés</t>
  </si>
  <si>
    <t>Intézményi felújítások kiadások</t>
  </si>
  <si>
    <t>Intézményi felújítások kiadások összesen</t>
  </si>
  <si>
    <t xml:space="preserve"> Önkormányzati felújítások összesen</t>
  </si>
  <si>
    <t>Műszer és mérőeszközök</t>
  </si>
  <si>
    <t>VMK - Művészetek Háza - Csikász Galéria: ablakok felújítása vagy cseréje Belső udvar vízvezeték rek.</t>
  </si>
  <si>
    <t>17</t>
  </si>
  <si>
    <t xml:space="preserve"> - Adó visszatérítés</t>
  </si>
  <si>
    <t>Területvásárlás uszodaépítés céljára</t>
  </si>
  <si>
    <t>TOP-6.2.1-15 Aprófalvi bölcsőde kapacitásbővítő átalakítása, előkészítő, engedélyezési terv</t>
  </si>
  <si>
    <t>Vagyongazdálkodással és ingatlanhasznosítással összefüggő fel. (Földhivatali eljárások, vagyonértékelés)</t>
  </si>
  <si>
    <t>Alagsori falvizesedés / Alagsori helyiségek külső szigetelése beázás ellen: 1./ technika terem 2./ kis tornaterem 3./ könyvtár 4./ egyéb alagsori helyiségek</t>
  </si>
  <si>
    <r>
      <rPr>
        <b/>
        <sz val="9"/>
        <rFont val="Palatino Linotype"/>
        <family val="1"/>
      </rPr>
      <t>Török Ignác utca 10</t>
    </r>
    <r>
      <rPr>
        <sz val="9"/>
        <rFont val="Palatino Linotype"/>
        <family val="1"/>
      </rPr>
      <t xml:space="preserve"> - A főzőkonyhához zsírfogó kiépítése</t>
    </r>
  </si>
  <si>
    <t>Játszótér felújítás és építés a Séd-völgyben</t>
  </si>
  <si>
    <t>Beruházási és egyéb felhalmozási célú kiadások összesen:</t>
  </si>
  <si>
    <t>Önkormányzati beruházási és egyéb felhalmozási célú kiadások összesen:</t>
  </si>
  <si>
    <t>Gizella Múzeum támogatása</t>
  </si>
  <si>
    <t>TOP-6.4.1. Kerékpárút építés Veszprém-Szabadságpuszta városrész, valamint a Balatoni Bringakörút irányába projekt előkészítése</t>
  </si>
  <si>
    <t xml:space="preserve">módosítás -  </t>
  </si>
  <si>
    <t>Veszprém Megyei Jogú Város Önkormányzata Intézményei</t>
  </si>
  <si>
    <t>Előző évi  költségvetési maradvány</t>
  </si>
  <si>
    <t>Irányító szervtől kapott támogatás</t>
  </si>
  <si>
    <t>Bevételek összesen</t>
  </si>
  <si>
    <t>Működési célú támogatás Áht-on belülről</t>
  </si>
  <si>
    <t>Működési célú átvett pénzeszköz</t>
  </si>
  <si>
    <t>Felhalmozási bevétel</t>
  </si>
  <si>
    <t>Felhalmozási célú támogatás Áht.-on belülről</t>
  </si>
  <si>
    <t>Felhalmozási célú átvett pénzeszköz</t>
  </si>
  <si>
    <r>
      <t>Ebből</t>
    </r>
    <r>
      <rPr>
        <i/>
        <sz val="10"/>
        <rFont val="Palatino Linotype"/>
        <family val="1"/>
      </rPr>
      <t>: normatív állami támogatás</t>
    </r>
  </si>
  <si>
    <t>Veszprémi Vadvirág Körzeti Óvoda ( Csillagvár Waldorf Tagóvoda, Vadvirág Óvoda)</t>
  </si>
  <si>
    <t>Veszprémi Bóbita Körzeti Óvoda (Hársfa Tagóvoda, Bóbita Óvoda)</t>
  </si>
  <si>
    <t>Kulturális és közművelődési int. Összesen</t>
  </si>
  <si>
    <t>INTÉZMÉNYEK ÖSSZESEN:</t>
  </si>
  <si>
    <t>VMJV Polgármesteri Hivatal által ellátott kötelező és önként vállalt feladatok</t>
  </si>
  <si>
    <t>Polgármesteri Hivatal összesen:</t>
  </si>
  <si>
    <t>Kossuth Lajos Általános Iskola</t>
  </si>
  <si>
    <t>Báthory István Általános Iskola</t>
  </si>
  <si>
    <t>Deák Ferenc Általános Iskola</t>
  </si>
  <si>
    <t>Hriszto Botev Általános Iskola</t>
  </si>
  <si>
    <t>ebből: Felsőörsi Tagintézmény / Malomvölgy Á.I.</t>
  </si>
  <si>
    <t>Dózsa György Általános Iskola</t>
  </si>
  <si>
    <t>Simonyi Zs. - Ének-Zenei és Testnevelési Általános Iskola</t>
  </si>
  <si>
    <t>Rózsa úti Általános Iskola</t>
  </si>
  <si>
    <t>Bárczi Gusztáv Általános Iskola és Speciális Szakiskola</t>
  </si>
  <si>
    <t>Csermák Antal Alapfokú Művészetoktatási Intézmény</t>
  </si>
  <si>
    <t>Gyulaffy László Általános Iskola</t>
  </si>
  <si>
    <t>Általános Iskolák összesen:</t>
  </si>
  <si>
    <t>Nevelési Tanácsadó</t>
  </si>
  <si>
    <t>Oktatási és Egészségügyi PMSZSZ</t>
  </si>
  <si>
    <t>Középfokú Oktatási Intézmények</t>
  </si>
  <si>
    <t>Lovassy László Gimnázium</t>
  </si>
  <si>
    <t>Táncsics Mihály Szakközépiskola, Szakiskola és Kollégium</t>
  </si>
  <si>
    <t>Ipari Szakközépiskola és  Gimnázium</t>
  </si>
  <si>
    <t>Nevelési Központ</t>
  </si>
  <si>
    <t>Veszprémi Közgazdasági Szakközépiskola</t>
  </si>
  <si>
    <t>Dohnányi E. Zeneművészeti Szakközépiskola és Diákotthon</t>
  </si>
  <si>
    <t>Jendrassik-Venesz Szakközépiskola és Szakiskola</t>
  </si>
  <si>
    <t>Veszprémi Zeneművészeti Szakközépiskola és Alaptokú Művészetoktatási Intézmény</t>
  </si>
  <si>
    <t>Középfokú Nevelési Központ Gazdasági Igazgatósága</t>
  </si>
  <si>
    <t>Középfokú Nevelési Központ összesen:</t>
  </si>
  <si>
    <t>Középfok összesen:</t>
  </si>
  <si>
    <t>Felújítási kiadások összesen:</t>
  </si>
  <si>
    <t>Beruházási kiadások összesen</t>
  </si>
  <si>
    <t xml:space="preserve">Vetési Albert Gimnázium tornaterem  fejlesztésére irányuló beruházás </t>
  </si>
  <si>
    <t>1.vk. Gyulafirátót posta előtti tér rekonstrukciója</t>
  </si>
  <si>
    <t xml:space="preserve">           - Veszprémfest Veszprémi Kultúráért Közhasznú Alapítvány</t>
  </si>
  <si>
    <t>Vírusírtó program és informatikai eszköz</t>
  </si>
  <si>
    <t>Kossuth Lajos Ált.Isk. - laminálógép és lapolvasó</t>
  </si>
  <si>
    <t>Jegyiroda védelem kiépítés</t>
  </si>
  <si>
    <t>Intelligens lámpa 4db.</t>
  </si>
  <si>
    <t>Számítógépek, laptopok</t>
  </si>
  <si>
    <t xml:space="preserve">Könyvállvány (Cholnoky könyvtár) </t>
  </si>
  <si>
    <t>Veszprémi Bölcsődei és Egészségügyi Alapellátási Integrált Intézmény</t>
  </si>
  <si>
    <t>Veszprém Integrált Városfejlesztés - belváros funkcióbővítő rehabilitációja I. ütem "KDOP-3.1.1/D-2010-0001</t>
  </si>
  <si>
    <t xml:space="preserve">Magyarok Nagyasszonya Plébánia támogatása </t>
  </si>
  <si>
    <t>Cserhát ltp. 1. Felnőtt orvosi rendelő klíma</t>
  </si>
  <si>
    <t>Ipari Szakközépiskola és Gimnázium - Szakértői vélemény tornaterem épületszárny süllyedésére és helyreállítás</t>
  </si>
  <si>
    <t>TOP-6.5.1 Táncsics utca 1. szám alatti rendelő energetikai megújítása</t>
  </si>
  <si>
    <t>Mester Iskola - Tanulmánytervek készítése Veszprém több területét érintően</t>
  </si>
  <si>
    <t>VMJV Polgármesteri Hivatal - Iktatási irodánál elmozdult fal helyreállítás</t>
  </si>
  <si>
    <t>TOP-6.5.1 Vár utca 10. energetikai megújítása, előkészítő, engedélyezési terv</t>
  </si>
  <si>
    <t>Kossuth Lajos Ált.Isk.-Alagsori falvizesedés</t>
  </si>
  <si>
    <t>Veszprémi Báthory István Általános Iskola és Köznevelési típusú Sportiskola - Homlokzati nyílászárók cseréje IV. ütem</t>
  </si>
  <si>
    <t>Veszprémi Deák Ferenc Ált.Isk. - Homlokzati  nyílászárók cseréje V. ütem</t>
  </si>
  <si>
    <t>TOP-6.5.1 Polgármesteri Hivatal A-B-C épület energetikai megújítása, előkészítő, engedélyezési terv</t>
  </si>
  <si>
    <t>Kossuth Lajos Ált.Isk.-Főbejárat feletti vakolatcsere</t>
  </si>
  <si>
    <t>Eötvös Károly Megyei Könyvtár - Talajvíz betörés megszüntetése érdekében szakértői vélemény készíttetése</t>
  </si>
  <si>
    <t>2016. évi saját bevételei</t>
  </si>
  <si>
    <t>2016. évi  előirányzat</t>
  </si>
  <si>
    <t>(Csillagvár Waldorf Tagóvoda, Vadvirág Óvoda)</t>
  </si>
  <si>
    <t>TOP-6.1.4 Királynék múzeuma - Vár u. 10.. előkészítő, engedélyezési terv</t>
  </si>
  <si>
    <t>Erdei-Kuckó óvodában bontott nyílászárók beépítése, térkő burkolat készítés</t>
  </si>
  <si>
    <t>A 2016. évi választókerületi alap megoszlása feladatonként</t>
  </si>
  <si>
    <t>Számítógép és program beszerzés jegyirodába és titkárságra</t>
  </si>
  <si>
    <t>7. vk. Csikkgyűjtő szemetes beszerzése</t>
  </si>
  <si>
    <t>Kisértékű tárgyi eszközök (fogászati röntgenhez ólomköpeny, védőnői tanácsadókba nyomtatók, védőnői tanácsadókba laptopok)</t>
  </si>
  <si>
    <t>Önkormányzati egyéb felhalmozási célú kiadások összesen</t>
  </si>
  <si>
    <t>módosítás -</t>
  </si>
  <si>
    <t xml:space="preserve">Központi orvosi ügyelet </t>
  </si>
  <si>
    <t xml:space="preserve"> - Gizella Kórus/Dowland Alapítvány</t>
  </si>
  <si>
    <t>Játékszín fogyasztási mérésének elkülönítése</t>
  </si>
  <si>
    <t>10.vk. Kültéri játszóház</t>
  </si>
  <si>
    <t>Kittenberger Kálmán Növény és Vadaspark Kft. tőketartalékba helyezés és törzstőke emelés</t>
  </si>
  <si>
    <t>Kamera (Közterület Felügyelet, gyepmesteri telep)</t>
  </si>
  <si>
    <t>Ábel Tamás műtárgy, fotósorozat beszerzése</t>
  </si>
  <si>
    <t>Bognár Műhely felszerelése</t>
  </si>
  <si>
    <t>Installációs sínrendszer (tartozékokkal, kiegészítőkkel)</t>
  </si>
  <si>
    <t>Műtárgy másolat készítése</t>
  </si>
  <si>
    <t>NKA pályázat (szabóbaba, fazék, rag.pisztoly,)</t>
  </si>
  <si>
    <t>TOP-6.5.1 Aprófalvi Bölcsőde energetikai megújítása</t>
  </si>
  <si>
    <t>TOP-6.6.1-15 Egészségház közműfejlesztési költségek</t>
  </si>
  <si>
    <t>TOP-6.2.1-15-VP1-2016-00002 Gyulafirátóti óvoda újjáépítése</t>
  </si>
  <si>
    <t>Eötvös Károly Megyei Könyvtár csapadékvíz átemelő távfelügyeleti rendszer kialakítása</t>
  </si>
  <si>
    <t>Veszprém, Erdész utca csapadékvíz elvezetés kivitelezése I. ütem</t>
  </si>
  <si>
    <t>Fenyves u. szivárgó építési (felszín alatt vizek okozta károk elhárítása, útburkolat süllyedés helyreállítása)</t>
  </si>
  <si>
    <t>Csererdő játszótér, alapítványi támogatás (Csererdei Baráti Kör)</t>
  </si>
  <si>
    <t>2016. október 2-ai országos népszavazás</t>
  </si>
  <si>
    <t>Kisértékű tárgyi eszközök (játék bútor, LEGO, kültéri pad asztallal, kosárlabda palánk gyűrűvel, gyerekasztal, gyerekszék, iratszekrények, gyerek takaró, szőnyegek, terítők, függönyök, saválló tálaló edények, ételallergiás gyermekek részére tároló edények, laptop, dia-vetítő,cd-s magnó, fényképezőgép, porszívók, vasalók, mikrók,kávéfőzők, trambulin, fém polc, 3db. laptok és szoftver, polyball)</t>
  </si>
  <si>
    <t>Kisértékű tárgyi eszközök (gyerekszékek, mikrosütő, címer, íróasztal, szekrénysor, irattartó, álló ventilátor, fésülködő asztal)</t>
  </si>
  <si>
    <t>Kisértékű tárgyi eszközök (Március 15. úti könyvtárba bútorok, könyvespolc, hangosításhoz Kisfaludy terembe, mikrohullámú sütő, páramentesítő 4db., bútorok)</t>
  </si>
  <si>
    <t>Laczkó Dezső Múzeum női illemhelyének felújítása</t>
  </si>
  <si>
    <t>Lézeres mérőműszer, irattároló táska</t>
  </si>
  <si>
    <t>Polgármesteri Hivatal összesen</t>
  </si>
  <si>
    <t>Köztisztaság</t>
  </si>
  <si>
    <t>Lézer lámpa</t>
  </si>
  <si>
    <t>Kisértékű tárgyi eszközök (mikrohullámú sütő, mobil telefon, akkus behajtó)</t>
  </si>
  <si>
    <t>Vetési A. Gimn. sportöltözők felújítása (2db. Falióra, 4db. Parafatábla, 4db. Törölköző tartó, 21 db. Fogas, 2db. Higiéniás zacskó tartó, 3 db. Teleszkópos zuhanyfüggöny tartó, 2db., zuhanyfüggöny tartó, 2db. Zuhanyfüggöny, 2db. Függönytartó)</t>
  </si>
  <si>
    <t>TOP-6.1.1-15 Jutasi u. 59. sz. alatti rendelő felújításához kiviteli tervdokumentáció készítés</t>
  </si>
  <si>
    <t>TOP Infrastruktúra fejlesztési feladatok</t>
  </si>
  <si>
    <t>KDOP-4.1./E-11-2011-0007 - Gyulafirátót ÉNY-i városrész csapadékvíz elvezetésének fejlesztése</t>
  </si>
  <si>
    <t>KDOP- 3-1.1-D1- 14-k2-2014-0001Veszprém Integrált településfejlesztés, belváros funkcióbővítő rehabilitációja I/B ütem</t>
  </si>
  <si>
    <t xml:space="preserve">KDOP-2.1.1-B-09-2010-0024 - A veszprémi Hősi kapu rekonstrukciója turisztikai vonzerőfejlesztés céljából </t>
  </si>
  <si>
    <t>11.vk. Közlekedési tükör kihelyezése (Tumler Henrik utcába)</t>
  </si>
  <si>
    <t>6.vk. Iskolabútorok beszerzése (Kossuth Lajos Ált. Iskolába)</t>
  </si>
  <si>
    <t>9.vk. Szemétgyűjtő kihelyezése</t>
  </si>
  <si>
    <t xml:space="preserve">TOP-6.8.2-15-VPI-2016-00001 Foglalkoztatási paktum I. ütem "Helyi foglalkoztatási együttműködések" </t>
  </si>
  <si>
    <t>TOP-6.8.2-15-VPI-2016-00001 Foglalkoztatási paktum I. ütem "Helyi foglalkoztatási együttműködések"</t>
  </si>
  <si>
    <t>TOP-6.2.1-15-VPI-2016-00001 Aprófalvi bölcsőde kapacitásbővítő átalakítása</t>
  </si>
  <si>
    <t>TOP-6.2.1-15-VPI-2016-00003 Egry úti óvoda újjáépítése</t>
  </si>
  <si>
    <t>TOP-6.3.3-15-VPI-2016-00001 Kertváros csapadékelvezető rendszer rekonstrukciója I. ütem</t>
  </si>
  <si>
    <t>TOP-6.8.2 Foglalkoztatási paktum I. ütem "Helyi foglalkoztatási együttműködések"</t>
  </si>
  <si>
    <t>a Veszprém Megyei Jogú Város Önkormányzata Támogatási Szerződéssel rendelkező</t>
  </si>
  <si>
    <t xml:space="preserve"> Európai Uniós forrásból finanszírozott támogatással megvalósuló programok, projektek bevételeiről és kiadásairól az Ávr. 24. § (1) bekezdés a.) és bd.) pontjainak megfelelően</t>
  </si>
  <si>
    <t>adatok E Ft-ban</t>
  </si>
  <si>
    <t>Sorszám</t>
  </si>
  <si>
    <t>Program megnevezés</t>
  </si>
  <si>
    <t>Program megvalósításának ideje</t>
  </si>
  <si>
    <r>
      <t>Támogatási szerződés szerinti</t>
    </r>
    <r>
      <rPr>
        <sz val="11"/>
        <color indexed="10"/>
        <rFont val="Palatino Linotype"/>
        <family val="1"/>
      </rPr>
      <t xml:space="preserve"> </t>
    </r>
    <r>
      <rPr>
        <sz val="11"/>
        <rFont val="Palatino Linotype"/>
        <family val="1"/>
      </rPr>
      <t>megbontás</t>
    </r>
  </si>
  <si>
    <t>2016. utáni javaslat</t>
  </si>
  <si>
    <t>Saját erő</t>
  </si>
  <si>
    <t>EU támogatás összesen</t>
  </si>
  <si>
    <t>EU támogatás</t>
  </si>
  <si>
    <t xml:space="preserve">Projekt költség </t>
  </si>
  <si>
    <t>2016.</t>
  </si>
  <si>
    <t>2016-2018</t>
  </si>
  <si>
    <t>2016-2017</t>
  </si>
  <si>
    <t>VMJV Önkormányzat működési kiadások</t>
  </si>
  <si>
    <t xml:space="preserve">           - Veszprémi Ifjúsági Közalapítvány</t>
  </si>
  <si>
    <t>ELENA projekt előkészítési feladatokra konzorciumi hozzájárulás</t>
  </si>
  <si>
    <t>Völgyikút utca orvosi rendelő és demens foglalkoztató - tervezési feladatok</t>
  </si>
  <si>
    <t>VMJV Egészségre nevelő és szemléletformáló pr.TÁMOP-6.1.2-11/1-2012-1626 pályázat előlege</t>
  </si>
  <si>
    <t>TOP-6.5.1 Völgyikút utca 2. szám alatti épület energetikai megújítása</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</si>
  <si>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Közterület-feljesztések: Vörösmarty tér tömbbelső, Halle u. 5.-9., Gyulafirátót Művelődési Ház parkoló és Batthyány szobor körüli tér (1. vk.), 9. vk. járdaépítések) </t>
    </r>
  </si>
  <si>
    <t>Csarnok Kft törzstőke emelés, tőketartalékba helyezés</t>
  </si>
  <si>
    <t>Swing-Swing Kft  törzstőke emelés, tőketartalékba helyezés</t>
  </si>
  <si>
    <t>VESZOL törzstőke</t>
  </si>
  <si>
    <t>Veszprém, Vörösmarty téri I. világháborús emlékmű renoválása és környezetének rendezése</t>
  </si>
  <si>
    <t>Kisértékű tárgyi eszközök (szekrények csoportszobába, tároló szekrények, laptop, kaputelefon-szett)</t>
  </si>
  <si>
    <t>Alsó tagozatos épület vizesblokk felújítás</t>
  </si>
  <si>
    <t>Dugattyús komp.sűrítő csere</t>
  </si>
  <si>
    <t>Önkormányzati érdekeket érintő településrendezési eszközök módosítása</t>
  </si>
  <si>
    <t>2016. évi módosított 5.</t>
  </si>
  <si>
    <t>módosított előirányzat 5.</t>
  </si>
  <si>
    <t>7.vk. Utcai padok beszerzésére</t>
  </si>
  <si>
    <t>10.vk. Gyalogátkelők tervezésére a Petőfi S. utcában</t>
  </si>
  <si>
    <t>TOP-6.6.1 Táncsics utca 1. szám alatti rendelő energetikai megújítása</t>
  </si>
  <si>
    <t>Szent Miklós szeg környezetének fejlesztése, építészeti ötletpályázat</t>
  </si>
  <si>
    <t>Mikszáth Kálmán u. 1.sz. épületkár vizsgálat szakértői költségek</t>
  </si>
  <si>
    <t>Hriszto Botev Általános Iskola: projektor fali konzollal</t>
  </si>
  <si>
    <t>Cholnoky J.Általános Iskola: Telefonközpont alközpont</t>
  </si>
  <si>
    <t>Bárczi G.Általános Iskola: kombi dobozos szekrény és kerékpártároló</t>
  </si>
  <si>
    <t>Telefon alközpont</t>
  </si>
  <si>
    <t>Nagykonyhai robotgép</t>
  </si>
  <si>
    <t>Konyhaszekrény több elemből</t>
  </si>
  <si>
    <t>Kisértékű tárgyi eszközök (kapuzár, tartós játékok, trambulin, trambulinhoz létra, óvodai pszichomotoros készlet, közlekedési tábla készlet, óvoda riasztó rendszerének bővítése - tartozékokkal, kávéfőző 1 db., íróasztal lámpa 2 db.)</t>
  </si>
  <si>
    <t>Média (light)</t>
  </si>
  <si>
    <t>Fényvezérlőpult</t>
  </si>
  <si>
    <t>Profil lámpák, fényforrás, dimmer</t>
  </si>
  <si>
    <t>Tisztázógép</t>
  </si>
  <si>
    <t>Kisértékű tárgyi eszközök (számítógép, szakmai és konyhai eszközök, bútorok, hűtőszekrény, szeletelőgép)</t>
  </si>
  <si>
    <t>Kisértékű tárgyi eszközök (számítógép, konyhai és szakmai eszközök, bútorok, fagyasztóláda, mikrohullámú sütő, konyhai csepegtető asztal, udvari játék, projektor)</t>
  </si>
  <si>
    <t>Kisértékű tárgyi eszközök (fogászati röntgenhez ólomköpeny, védőnői tanácsadókba nyomtatók, védőnői tanácsadókba laptopok, személymérlegek, csecsemőmérlegek, hűtőszekrények, vérnyomásmérő mandzsetták,szakmai eszközök, bútorok)</t>
  </si>
  <si>
    <t>Kisértékű tárgyi eszközök (számítógép, szakmai és konyhai eszközök,bútorok, gázzsámoly, hűtőszekrény, szőnyeg)</t>
  </si>
  <si>
    <t>Kisértékű tárgyi eszközök (számítógép, szakmai és konyhai eszközök, bútorok, udvari játék, hűtőszekrény)</t>
  </si>
  <si>
    <t>Tolóajtó és beszerelése</t>
  </si>
  <si>
    <t>Agóra visszafizetési kötelezettség</t>
  </si>
  <si>
    <t>TOP-6.6.2-15-VP1-2016-00001 Idős demensek nappali ellátójának kialakítása</t>
  </si>
  <si>
    <t>TOP.6.6.1-15-VP2-2016-00001 Egészségház építése</t>
  </si>
  <si>
    <t>TOP 6.6.-2-15-VPI-2016-00001 Idős demensek nappali ellátójának kialakítása</t>
  </si>
  <si>
    <t>TOP 6.6-1-15-VPI-2016-00001 Egészségház építése</t>
  </si>
  <si>
    <t>módosítás - támogatói szerződés alapján</t>
  </si>
  <si>
    <t>Lovassy L.Gimnázium: Phonendoszkóp gyerek orvosi rendelőbe, Pupillavizsgáló orv.rendelőbe, Műtő zsámoly 1 lépcsős orv.rendelőbe, 5 db. tárgyalószék, kávéfőzőgép, 2 db. kézilabda kapuháló, kézilabda ejtőháló, Röplabda versenyháló- Ping-pong asztal, 40 db. billenthető kuka 2 db. sárfogó amfiteátrumhoz, vasalódeszka, A/3-as papírvágó, 25 db. képkeret</t>
  </si>
  <si>
    <t>Kisértékű tárgyi eszközök (5 db. Office 2016 szoftver, 5 db. Windows 10 szoftver, edénytároló polc Bárczi konyhába, laptop, monitor alátét, forgószékek, iratmegsemmisítők, monitor, hűtőszekrény 120 literes, konyhai asztal Bárczi konyhába, íróasztal 3db., irodai szőnyeg, irodabútor (asztal, székek, polcok, fogasok), függöny, 2db, notebook, 2-2 db. Windows 10 és Office 2016 szoftver, 2 db. óra)</t>
  </si>
  <si>
    <t>Kisértékű tárgyi eszközök (mosógép, főzőzsámoly, tűzhely, kapuzár, tartós játékok, riasztó központ, kezelőpanel, gáztűzhely 1 db., mikrohullámú sütő 1 db., irattartó szekrény 1 db., irattartó polc 1 db., óvoda riasztó rendszerének bővítése - tartozékokkal, íróasztal lámpa 4 db.)</t>
  </si>
  <si>
    <t>Kisértékű tárgyi eszközök (számítógép, szakmai és konyhai eszközök, bútorok, fagyasztószekrény, gáztűzhely, konyhai csepegtető asztal)</t>
  </si>
  <si>
    <t>"Otthon Melege Program” pályázati felhíváshoz kapcsolódó önkormányzati támogatás</t>
  </si>
  <si>
    <t>2016. december hó</t>
  </si>
  <si>
    <t>2016. évi módosított 6.</t>
  </si>
  <si>
    <t>2016. évi bevételeinek módosítása - 2016. december hó</t>
  </si>
  <si>
    <t>módosított előirányzat 6.</t>
  </si>
  <si>
    <t>módosított előirányzat 6</t>
  </si>
  <si>
    <t>2016. évi beruházási és egyéb felhalmozási célú kiadások módosítása - 2016. december hó</t>
  </si>
  <si>
    <t>módosított előirányzat  5.</t>
  </si>
  <si>
    <t>2016. évi felújítási kiadások módosítása - 2016. december hó</t>
  </si>
  <si>
    <t>Bérkompenzáció (október hónap)</t>
  </si>
  <si>
    <t>Prémium évek</t>
  </si>
  <si>
    <t>bérkompenzáció (október hónap)</t>
  </si>
  <si>
    <t>prémium évek</t>
  </si>
  <si>
    <t>módosítás - bérkompenzáció október hónap</t>
  </si>
  <si>
    <t>szociális ágazati kiegészítő pótlék október hónap</t>
  </si>
  <si>
    <t>Kisértékű tárgyi eszközök (telefon, iratmegsemmisítő, dohányzóasztal, kávéfőző, mosógép, bútorok, szalagfűrész, vitrinek, rezsó,vízforraló,tűztorony hangrendszer, börtön elektromos rendszer, 3D szkenner, laptop a 3D-s nyomtatóhoz, 3db. ventilátoros fűtő, telefonok, székek, festőállvány, gyerekszék, hangrendszer audioguide, telefonok, mikrofon mikroport, lamináló és projektor konzol, lézeres prezentáló, pendrive )</t>
  </si>
  <si>
    <t>prémium  évek</t>
  </si>
  <si>
    <t>szociális ágazati kiegészítő pótlék október</t>
  </si>
  <si>
    <t>2.vk. Csa-ládika program</t>
  </si>
  <si>
    <t>3.vk. Nyugdíjas rendezvének költségeire</t>
  </si>
  <si>
    <t>3.vk. Csa-ládika program</t>
  </si>
  <si>
    <t>4.vk. Csa-ládika program</t>
  </si>
  <si>
    <t>4.vk. Karácsonyi ajándékok vásárlására</t>
  </si>
  <si>
    <t>5.vk. Hulladékgyűjtő zsákok beszerzésére</t>
  </si>
  <si>
    <t>9.vk. Hóvirág Bölcsőde támogatása - Mikulás ünnepség rendezvényre</t>
  </si>
  <si>
    <t>9.vk. Nárcisz Tagóvoda támogatása - Karácsonyi ünnepség rendezvényre</t>
  </si>
  <si>
    <t>9.vk. Szemétgyűjtő, hulladékgyűjtő zsákok beszerzésére</t>
  </si>
  <si>
    <t>9.vk. Botev Ált. Iskola B.ép mellékhelyiségeinek felújítása</t>
  </si>
  <si>
    <t>10.vk. Nyugdíjas rendezvények költségeire</t>
  </si>
  <si>
    <t>módosítás - képviselői keretek rendezése</t>
  </si>
  <si>
    <t>9.vk. B épület mellékhelyiségének felújítása</t>
  </si>
  <si>
    <t>Laptop 8db., Operációs rendszer 8db., WIFI továbbító Accespoint 3db.</t>
  </si>
  <si>
    <t>Laptop 8 db., operációs rendszer 8 db., Accespoint 3 db.</t>
  </si>
  <si>
    <t>Veszprémi Csillag Úti Körzeti Óvoda - áfa visszatérülés</t>
  </si>
  <si>
    <t>bevételi többletből dologi kiadásokra</t>
  </si>
  <si>
    <t>áfa visszatérülés</t>
  </si>
  <si>
    <t>átcsoportosítás</t>
  </si>
  <si>
    <t>pályázati forrásból</t>
  </si>
  <si>
    <t>Laczkó Dezső Múzeum - nyertes pályázatok</t>
  </si>
  <si>
    <t>Veszprémi Petőfi Színház - kisbusz értékesítése</t>
  </si>
  <si>
    <t>belső átcsoportosításokból (személyi kiadások -20 000eFt., munkaadót terh.jár.és szoc.hó -5 400 eFt., dologi kiadásokra 18837 eFt.)</t>
  </si>
  <si>
    <t>Klíma Műhelyház</t>
  </si>
  <si>
    <t>Latinovits szobor</t>
  </si>
  <si>
    <t>Szerver</t>
  </si>
  <si>
    <t>Ipari varrógép vastag anyaghoz</t>
  </si>
  <si>
    <t>módosítás - átcsoportosítás</t>
  </si>
  <si>
    <t>Tanulmányi ösztöndíj - átcsoportosítás</t>
  </si>
  <si>
    <t>Polgármesteri keret - átcsoportosítás</t>
  </si>
  <si>
    <t>Kisértékű tárgyi eszközök (szőnyeg, irodai gurulós székek, szekrények, polcok, iratmegsemmisítő, tároló polcrendszer, zárható iratszekrény, vérnyomásmérő, számítógép, porszívó)</t>
  </si>
  <si>
    <t>Eötvös Károly Megyei Könyvtár - áfa visszatérülés</t>
  </si>
  <si>
    <t>bevételi többletből</t>
  </si>
  <si>
    <t>bevételi többletből, belső átcsoportosításból (dologi kiadásokra 7495 eFt., munkaadót terh.jár. és szoc.hóra 500 eFt., személyi kiadásokról 3500 eFt.)</t>
  </si>
  <si>
    <t>átcsoportosítás dologi kiadásokról beruházási kiadásokra</t>
  </si>
  <si>
    <t>Kisértékű tárgyi eszközök (rúdmixer, szeletelő, mosógép, futóbicikli, telefonkészülékek, ventilátorok, laptop, nyomtató, konyhai edények)</t>
  </si>
  <si>
    <t>Kisértékű tárgyi eszközök (gyerekfektető, futóbicikli, locsolóberendezés, kerti szerszámok, hangosító csoportszobákba, robotgép, tepsi, fűszerőrlő, rúdmixier, telefon, kapu elektromos nyitása, tolóajtók, napernyők, 2 db. Laptop, konyhai edények)</t>
  </si>
  <si>
    <t>Kisértékű tárgyi eszközök (konyhai edények, nyomtató, laptop)</t>
  </si>
  <si>
    <t>Kisértékű tárgyi eszközök (szekrények kézműves terembe, szárítógép, irattári szekrények, iratmegsemmisítő, szekrények csoportszobába, számítógép)</t>
  </si>
  <si>
    <t xml:space="preserve">átcsoportosítás személyi kiadásokról </t>
  </si>
  <si>
    <t>munkaadót terh.jár. és szoc.hóra</t>
  </si>
  <si>
    <t>Kisértékű tárgyi eszközök (gyermek heverő)</t>
  </si>
  <si>
    <t>Kisértékű tárgyi eszközök (hűtőszekrény)</t>
  </si>
  <si>
    <t>Ülnöki munka bértámogatása</t>
  </si>
  <si>
    <t>Intézményi Szolgáltató Szervezet - ülnöki munka bértámogatása</t>
  </si>
  <si>
    <t>bevételi többletből (személyi kiadásokra 43 eFt., munkaadót terh.jár. és szoc.hóra 11 eFt.)</t>
  </si>
  <si>
    <t>Kisbusz értékesítés</t>
  </si>
  <si>
    <t>bevételi többletből, belső átcsoportosítából</t>
  </si>
  <si>
    <t>Elektromos hálózat fejlesztése az Erdész utcában</t>
  </si>
  <si>
    <t>VMJV Polgármesteri Hivatal Főépület bejárat előtető</t>
  </si>
  <si>
    <t>Kossuth Lajos Általános Iskola - Iskolabútorok beszerzése II. ütem</t>
  </si>
  <si>
    <t>módosítás - átcsoportosítás polgármesteri hivatali feladatokra</t>
  </si>
  <si>
    <t>Panaszkezelő rendszer éves jogdíja</t>
  </si>
  <si>
    <t>módosítás - panaszkezelő rendszer éves jogdíja</t>
  </si>
  <si>
    <t>TOP-6.4-1-15-VP1-2016-00002 Fenntartható Város Mobilitási terv készítése Veszprém Megyei Jogú Város területére (SUMP)</t>
  </si>
  <si>
    <t xml:space="preserve">TOP-6.6.2-15-VP1-2016-00001 Idős demensek nappali ellátójának kialakítása </t>
  </si>
  <si>
    <t>módosítás - támogatási szerződés alapján</t>
  </si>
  <si>
    <t>TOP-6.5.1-15-VP1-2016-00002 Polgármesteri Hivatal A-B-C épület energetikai megújítása és fenntartható energia és klíma akcióterv készítése</t>
  </si>
  <si>
    <t>TOP-6.5.1-15-VP1-2016-00001 Laczkó Dezső Múzeum épületének energetikai megújítása</t>
  </si>
  <si>
    <t>Egyéb működési bevételek - átcsoportosítás polgármesteri hivatali feladatokra</t>
  </si>
  <si>
    <t>Polgármesteri Hivatal - átcsoportosítás (tárgyi eszközök értékesítése)</t>
  </si>
  <si>
    <t>Polgármesteri Hivatal - átcsoportosítás (szolgáltatások bevételei)</t>
  </si>
  <si>
    <t>TOP-6.5.1-15-VP1-2016-00001, Laczkó Dezső Múzeum épületének energetikai megújítása</t>
  </si>
  <si>
    <t>TOP-6.5.1-15-VP1-2016-00002, Polgármesteri Hivatal épületének energetikai megújítása és Fenntartható Energia és Klíma Akcióterv készítése</t>
  </si>
  <si>
    <t>TOP-6.4.1-15-VP1-2016-00002 Fenntartható Város Mobilitási terv elkészítése Veszprém Megyei Jogú Város területén  (SUMP)</t>
  </si>
  <si>
    <t xml:space="preserve">VKSZ Zrt. által ellátott intézményüzemeltetési feladatok </t>
  </si>
  <si>
    <t>közüzemi költségek - egyéb működési célú kiadásokról átcsoportosítás</t>
  </si>
  <si>
    <t>közüzemi költségek - dologi kiadásra</t>
  </si>
  <si>
    <t>Egyéb felhalmozási célú támogatások bevétele</t>
  </si>
  <si>
    <t>"Az e-mobilitás feltételrendszerének kialakítása keretében egy darab villámtöltő telepítése"</t>
  </si>
  <si>
    <t>módosítás -  átcsoportosítás</t>
  </si>
  <si>
    <t>Igazgatás - bérkompenzáció (október hónap)</t>
  </si>
  <si>
    <t>Gondnokság - átcsoportosítás dologi kiadásokról</t>
  </si>
  <si>
    <t>jubileumi jutalom korrekció</t>
  </si>
  <si>
    <t>átcsoportosítás (jubileumi jutalom fedezetének korrekciója)</t>
  </si>
  <si>
    <t>Áfa befizetések</t>
  </si>
  <si>
    <t>"Az e-mobilitás feltételrendszerének kialakítása keretében egy darab villámtöltő telepítése" projekt (NGM támogatás)</t>
  </si>
  <si>
    <t>Szentkirályszabadja - Veszprém Reptér tulajdonjogának megszerzéséhez kapcsolódó kártérítés</t>
  </si>
  <si>
    <t>Nyílászáró csere 2 tanteremben</t>
  </si>
  <si>
    <t>Adóvisszatérítés</t>
  </si>
  <si>
    <t>iPad Pro, Aplle Pencil, iPad Air 2, iPad Air Smart Cover, Office</t>
  </si>
  <si>
    <t>átcsoportosítás (dologi kiadásokról 1775 eFt., munkaadót terh.jár.és szoc.hóra 962 eFt.)</t>
  </si>
  <si>
    <t>TOP-6.5.1 Laczkó Dezső Múzeum energetikai megújítása, előkészítő, engedélyezési terv - átnevezés</t>
  </si>
  <si>
    <t>TOP-6.5.1-15-VP1-2016-00001 Laczkó Dezső Múzeum épületének energetikai megújítása - átnevezés</t>
  </si>
  <si>
    <t>TOP-6.5.1 Polgármesteri Hivatal A-B-C épület energetikai megújítása, előkészítő, engedélyezési terv - átnevezés</t>
  </si>
  <si>
    <t>TOP-6.5.1-15-VP1-2016-00002 Polgármesteri Hivatal A-B-C épület energetikai megújítása és fenntartható energia és klíma akcióterv készítése - átnevezés</t>
  </si>
  <si>
    <t xml:space="preserve">módosítás - átcsoportosítás </t>
  </si>
  <si>
    <t>9.vk. Költségvetési maradvány rendezése</t>
  </si>
  <si>
    <t xml:space="preserve">Agóra Veszprém Városi Művelődési Központ - átcsoportosítás </t>
  </si>
  <si>
    <t>a 2016. évi engedélyezett létszámról</t>
  </si>
  <si>
    <t>2016. évi engedélyezett létszám</t>
  </si>
  <si>
    <t>Megjegyzés</t>
  </si>
  <si>
    <t>Vadvirág Körzeti Óvoda</t>
  </si>
  <si>
    <t>Közfoglalkoztatottak létszáma</t>
  </si>
  <si>
    <t>Bóbita Körzeti Óvoda</t>
  </si>
  <si>
    <t>Egry úti Körzeti Óvoda</t>
  </si>
  <si>
    <t>Csillag úti Körzeti Óvoda</t>
  </si>
  <si>
    <t>Polgármester, Alpolgármesterek</t>
  </si>
  <si>
    <t>Közfoglalkoztatottak és diákmunkások létszáma</t>
  </si>
  <si>
    <t>ebből:</t>
  </si>
  <si>
    <t>2016. december 15-től</t>
  </si>
  <si>
    <t>TOP-6.4.1-15 Budapest u. - Brusznyai u - Mártírok u. - Bajcsy-Zs. u. - találkozásában körforgalmi csomópont kiépítése és kerékpárút építése a vasútállomás és a belváros között, előkészítő, engedélyezési, kiviteli és tender terv - SUMP készítése</t>
  </si>
  <si>
    <t>módosítás- többlet költségek fedezetére</t>
  </si>
  <si>
    <t>módosítás -többlet költségek fedezetére</t>
  </si>
  <si>
    <t>2016. október 2-ai országos népszavazás - többlet költségek fedezetére</t>
  </si>
  <si>
    <t>2016. október 2-ai országos népszavazás - többlet költségek fedezetére (személyi kiadásokra 714 eFt., munkaadót terh.jár. És szoc. hóra 208 eFt., dologi kiadásokra 618 eFt.)</t>
  </si>
  <si>
    <t>módosítás - átcsoportosítás beruházási kiadásokra</t>
  </si>
  <si>
    <t>Károly templom felújításának támogatására</t>
  </si>
  <si>
    <t>Szent Margit szobor talapzatára, környezet kialakításra</t>
  </si>
  <si>
    <t>Közművelődési szolgáltatások - átcsoportosítás beruházási kiadásokra</t>
  </si>
  <si>
    <t>Eseti rendezvények - átcsoportosítás beruházási kiadásokra</t>
  </si>
  <si>
    <t>Károly-templom felújításának támogatására</t>
  </si>
  <si>
    <t>személyi kiadások fedezetére</t>
  </si>
  <si>
    <t>Választókerületi keret - Pénzügyi Bizottság döntése alapján</t>
  </si>
  <si>
    <t>Felmentési idő, jub.jut., végkielégítés</t>
  </si>
  <si>
    <t>személyi kiadások fedezetére (személyi kiadásokra 354 eFt., munkaadót terh.jár. és szoc.hóra 96 eFt.)</t>
  </si>
  <si>
    <t>Társadalombiztosítási Alapból származó támogatás</t>
  </si>
  <si>
    <t>8.</t>
  </si>
  <si>
    <t>Társadalombiztosítási Alapból származó támogatás (személyi kiadásokra 3698 eFt. munkaadót terh.jár. és szoc.hóra 999 eFt.)</t>
  </si>
  <si>
    <t xml:space="preserve">     2.vk.</t>
  </si>
  <si>
    <t xml:space="preserve">     3.vk.</t>
  </si>
  <si>
    <t xml:space="preserve">     4.vk.</t>
  </si>
  <si>
    <t xml:space="preserve">     5.vk.</t>
  </si>
  <si>
    <t xml:space="preserve">     9.vk.</t>
  </si>
  <si>
    <t xml:space="preserve">    10.vk.</t>
  </si>
  <si>
    <t>Céltartalék összesen</t>
  </si>
  <si>
    <t>Kisértékű tárgyi eszközök (porszívó, öltözőszekrények, irodaszék, Sharp használt másológép,tálalószekrény, mosógép, szőnyeg, 2 medencés mosogató, hálózati adattárolók, vasaló, porszívó, gyermek heverő)</t>
  </si>
  <si>
    <t>Kisértékű tárgyi eszközök (nyomtató, LG telefonkészülék, irodaszék, párnatároló udvarra, játéktároló, Philips TV, óvodai kosárállvány, számítógép tartozékokkal, tükör, vasaló, porszívó, lamináló, hálózati adattárolók, porszívó, nevelői asztal)</t>
  </si>
  <si>
    <t>Gépkocsipark fejlesztés</t>
  </si>
  <si>
    <t>Kisértékű tárgyi eszközök (pénzszámláló, mikrofontartó, akkus csavarozó, gyorsdaraboló, csavarhúzókészlet, villáskulcs készlet, dugókulcs készlet, szalagcsiszoló gép, asztalos vésőkészlet, elektromos tűzőgép, harapófogó, hőpisztoly, ütve csavarozó, lámpák, szőnyeg /játékszín/, rendezvényszékek, rendezvény asztalok, testőr szőnyeg, hangtechnikai kisért.eszk., hangkártya, mikroport, mikrofonok, router, digitális erősítő)</t>
  </si>
  <si>
    <t>Szociális ágazati kiegészítő pótlék (október hónap)</t>
  </si>
  <si>
    <t>szociális ágazati kiegészító pótlék (október hónap)</t>
  </si>
  <si>
    <t>3.vk. Nyugdíjas rendezvények költségeire</t>
  </si>
  <si>
    <t>Kisértékű tárgyi eszközök (számítógép, szakmai és konyhai eszközök, bútorok, fagyasztóláda, mikrohullámú sütő, konyhai csepegtető asztal, udvari játék, projektor)</t>
  </si>
  <si>
    <t>Kisértékű tárgyi eszközök (asztali lámpa, winchester, Tp link, memória számítógépbe, ágvágó)</t>
  </si>
  <si>
    <t>Harkály utcai csapadékvíz-elvezetési problémák megoldása a Csalogány u.-Harkály u. csomópont burkolat korrekciójával</t>
  </si>
  <si>
    <t>Kisértékű tárgyi eszközök (játék bútor, LEGO, kültéri pad asztallal, szekrénysor, gyerekasztal, gyerek szék, iratszekrény, szék, íróasztal, takarók, függönyök, terítők, szőnyegek, konyhai textíliák, zománcos edények, tepsik, saválló edények, laptopok, vezetékes telefonok, monitorok, fényképezőgépek, porszívók, vasalók, mikró, mosógép, hűtő, kávéfőző, 400 literes fagyasztó, szoftverek, mobil telefon)</t>
  </si>
  <si>
    <t>Kisértékű tárgyi eszközök (kárpittisztító, laptop, kézimixer, ételszállító badellák, papírtörlő adagoló, késélező, külső adattároló, futóbicikli, vezetékes telefon, hordozható telefon, faxkészülék, gyerekszékek, hűtőszekrény, mikrosütő, címer, spirálozógép, álló ventilátorok, mobil hangszóró, asztalok paddal, diktafon, felengedős hűtőszekrény)</t>
  </si>
  <si>
    <t>Kisértékű tárgyi eszközök (processzor számítógépbe, forgószék, Ipad műtárgyak archiválásához, hálózati adattároló, szerszámok, vízforraló, mikrohullámú sütő, winchester, komód, függönykarnis, létra, asztali lámpa, winchester, Tp link, memória számítógépbe, ágvágó)</t>
  </si>
  <si>
    <t>Kisértékű tárgyi eszközök (bútorok, kapocsbelövő, személygépkocsi gumi, fúrógép, festékszóró, kapocsbelövő, mikrohull.sütő, szalagos számológép, videó k. áll., fúrógép, festékszóró, lámpafűrész, GPS, kihangosító autóba, próba baba, monitor, egér, billentyűzet, Flash Drive és külső meghajtó, permetező, szökőkút díszlet, NKI fogó, modem, próbababa, hegesztőpisztoly, gázlámpa, hegesztőpajzs, pillanatszorító, szigetelt fogó és csavarhúzó, asztali körfűrész, szerszámosláda, esernyőtartó, ügyelői hívó, oldalcsípő fogó, nyomtató jegyiroda, egér, billentyűzet, mikrofon tartó, mikrofon jelosztó, túlfeszültségmérő elosztó, szobor díszlethez, notebook tápegység, emelő heveder, biztonsági karabiner, hűtő, szállítókocsi, porszívó, házt. varrógép, hajsütők, laminálógép, hordozható telefon, kazán tágulási tartály, akkumulátor, pénzszámláló, mikrofontartó, akkus csavarozó, gyorsdaraboló, csavarhúzókészlet, villáskulcskészlet, dugókulcs készlet, szalagcsiszoló gép, asztalos vésőkészlet, elektromos tűzőgép, harapófogó, hőpisztoly, ütve csavarozó, lámpák, szőnyeg /játékszín/, rendezvényszékek, rendezvény asztalok, testőr szőnyeg, hangtechnikai kisért.eszk., hangkártya, mikroport, mikrofonok, router, digitális erősítő)</t>
  </si>
  <si>
    <t>Szerverszoba légkondicionálásának cseréje</t>
  </si>
  <si>
    <t>módosítás - EUTAF által megállapított korrekció</t>
  </si>
  <si>
    <t>1. melléklet a 44/2016. (XII.15) Önkormányzati rendelethez</t>
  </si>
  <si>
    <t>2. melléklet a 44/2016. (XII.15) Önkormányzati rendelethez</t>
  </si>
  <si>
    <t>3. melléklet a 44/2016. (XII.15) Önkormányzati rendelethez</t>
  </si>
  <si>
    <t>4. melléklet a 44/2016. (XII.15) Önkormányzati rendelethez</t>
  </si>
  <si>
    <t>5. melléklet a 44/2016. (XII.15) Önkormányzati rendelethez</t>
  </si>
  <si>
    <t>6. melléklet a 44/2016. (XII.15) Önkormányzati rendelethez</t>
  </si>
  <si>
    <t>7. melléklet a 44/2016. (XII.15) Önkormányzati rendelethez</t>
  </si>
  <si>
    <t>8. melléklet a 44/2016. (XII.15.) Önkormányzati rendelethez</t>
  </si>
  <si>
    <t>9. melléklet a 44/2016. (XII.15) Önkormányzati rendelethez</t>
  </si>
  <si>
    <t>10. melléklet a 44/2016. (XII.15) Önkormányzati rendelethez</t>
  </si>
  <si>
    <t xml:space="preserve">11. melléklet a 44/2016. (XII.15) Önkormányzati rendelethez </t>
  </si>
  <si>
    <t xml:space="preserve">12. melléklet a 44/2016. (XII.15) Önkormányzati rendelethez </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</si>
</sst>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s>
  <fonts count="81">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b/>
      <sz val="12"/>
      <name val="Palatino Linotype"/>
      <family val="1"/>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u val="single"/>
      <sz val="9"/>
      <name val="Palatino Linotype"/>
      <family val="1"/>
    </font>
    <font>
      <b/>
      <sz val="8"/>
      <name val="Palatino Linotype"/>
      <family val="1"/>
    </font>
    <font>
      <i/>
      <sz val="8"/>
      <name val="Palatino Linotype"/>
      <family val="1"/>
    </font>
    <font>
      <i/>
      <u val="single"/>
      <sz val="11"/>
      <name val="Palatino Linotype"/>
      <family val="1"/>
    </font>
    <font>
      <u val="single"/>
      <sz val="11"/>
      <name val="Palatino Linotype"/>
      <family val="1"/>
    </font>
    <font>
      <b/>
      <i/>
      <u val="single"/>
      <sz val="11"/>
      <name val="Palatino Linotype"/>
      <family val="1"/>
    </font>
    <font>
      <b/>
      <u val="single"/>
      <sz val="11"/>
      <name val="Palatino Linotype"/>
      <family val="1"/>
    </font>
    <font>
      <i/>
      <sz val="12"/>
      <name val="Palatino Linotype"/>
      <family val="1"/>
    </font>
    <font>
      <b/>
      <u val="double"/>
      <sz val="10"/>
      <name val="Palatino Linotype"/>
      <family val="1"/>
    </font>
    <font>
      <i/>
      <sz val="7"/>
      <name val="Palatino Linotype"/>
      <family val="1"/>
    </font>
    <font>
      <b/>
      <sz val="7"/>
      <name val="Palatino Linotype"/>
      <family val="1"/>
    </font>
    <font>
      <i/>
      <sz val="9.5"/>
      <name val="Palatino Linotype"/>
      <family val="1"/>
    </font>
    <font>
      <b/>
      <i/>
      <sz val="9.5"/>
      <name val="Palatino Linotype"/>
      <family val="1"/>
    </font>
    <font>
      <b/>
      <i/>
      <sz val="8"/>
      <name val="Palatino Linotype"/>
      <family val="1"/>
    </font>
    <font>
      <i/>
      <u val="single"/>
      <sz val="10"/>
      <name val="Palatino Linotype"/>
      <family val="1"/>
    </font>
    <font>
      <i/>
      <sz val="10"/>
      <name val="Arial CE"/>
      <family val="0"/>
    </font>
    <font>
      <b/>
      <sz val="10"/>
      <name val="Arial CE"/>
      <family val="0"/>
    </font>
    <font>
      <sz val="10.5"/>
      <name val="Palatino Linotype"/>
      <family val="1"/>
    </font>
    <font>
      <i/>
      <u val="single"/>
      <sz val="10.5"/>
      <name val="Palatino Linotype"/>
      <family val="1"/>
    </font>
    <font>
      <sz val="11"/>
      <color indexed="10"/>
      <name val="Palatino Linotype"/>
      <family val="1"/>
    </font>
    <font>
      <sz val="10"/>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0"/>
      <color indexed="12"/>
      <name val="Arial CE"/>
      <family val="0"/>
    </font>
    <font>
      <sz val="11"/>
      <color indexed="52"/>
      <name val="Calibri"/>
      <family val="2"/>
    </font>
    <font>
      <sz val="11"/>
      <color indexed="17"/>
      <name val="Calibri"/>
      <family val="2"/>
    </font>
    <font>
      <b/>
      <sz val="11"/>
      <color indexed="63"/>
      <name val="Calibri"/>
      <family val="2"/>
    </font>
    <font>
      <u val="single"/>
      <sz val="10"/>
      <color indexed="20"/>
      <name val="Arial CE"/>
      <family val="0"/>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i/>
      <sz val="10"/>
      <color indexed="10"/>
      <name val="Palatino Linotype"/>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u val="single"/>
      <sz val="10"/>
      <color theme="11"/>
      <name val="Arial CE"/>
      <family val="0"/>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i/>
      <sz val="10"/>
      <color rgb="FFFF0000"/>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style="medium"/>
      <top/>
      <bottom style="medium"/>
    </border>
    <border>
      <left style="thin"/>
      <right/>
      <top style="medium"/>
      <bottom style="medium"/>
    </border>
    <border>
      <left/>
      <right/>
      <top style="medium"/>
      <bottom style="thin"/>
    </border>
    <border>
      <left/>
      <right/>
      <top/>
      <bottom style="thin"/>
    </border>
    <border>
      <left/>
      <right/>
      <top style="thin"/>
      <bottom style="thin"/>
    </border>
    <border>
      <left/>
      <right/>
      <top style="thin"/>
      <bottom style="double"/>
    </border>
    <border>
      <left/>
      <right/>
      <top style="double"/>
      <bottom style="medium"/>
    </border>
    <border>
      <left/>
      <right/>
      <top style="thin"/>
      <bottom style="medium"/>
    </border>
    <border>
      <left/>
      <right/>
      <top/>
      <bottom style="medium"/>
    </border>
    <border>
      <left style="medium"/>
      <right style="thin"/>
      <top style="medium"/>
      <bottom style="medium"/>
    </border>
    <border>
      <left style="thin"/>
      <right style="thin"/>
      <top style="medium"/>
      <bottom style="medium"/>
    </border>
    <border>
      <left style="medium"/>
      <right/>
      <top style="medium"/>
      <bottom style="thin"/>
    </border>
    <border>
      <left style="medium"/>
      <right/>
      <top style="thin"/>
      <bottom style="thin"/>
    </border>
    <border>
      <left style="medium"/>
      <right/>
      <top style="medium"/>
      <bottom style="medium"/>
    </border>
    <border>
      <left/>
      <right/>
      <top style="medium"/>
      <bottom style="medium"/>
    </border>
    <border>
      <left style="double"/>
      <right/>
      <top/>
      <bottom/>
    </border>
    <border>
      <left style="double"/>
      <right/>
      <top style="thin"/>
      <bottom style="double"/>
    </border>
    <border>
      <left/>
      <right/>
      <top style="double"/>
      <bottom/>
    </border>
    <border>
      <left/>
      <right style="thin"/>
      <top/>
      <bottom/>
    </border>
    <border>
      <left/>
      <right/>
      <top style="medium"/>
      <bottom/>
    </border>
    <border>
      <left style="medium"/>
      <right style="hair"/>
      <top style="double"/>
      <bottom style="hair"/>
    </border>
    <border>
      <left style="hair"/>
      <right style="hair"/>
      <top style="double"/>
      <bottom style="hair"/>
    </border>
    <border>
      <left style="hair"/>
      <right/>
      <top style="double"/>
      <bottom style="hair"/>
    </border>
    <border>
      <left style="double"/>
      <right style="hair"/>
      <top style="double"/>
      <bottom style="hair"/>
    </border>
    <border>
      <left style="medium"/>
      <right style="hair"/>
      <top style="hair"/>
      <bottom style="hair"/>
    </border>
    <border>
      <left style="hair"/>
      <right style="hair"/>
      <top style="hair"/>
      <bottom style="hair"/>
    </border>
    <border>
      <left style="medium"/>
      <right style="hair"/>
      <top style="medium"/>
      <bottom style="medium"/>
    </border>
    <border>
      <left style="hair"/>
      <right style="hair"/>
      <top style="medium"/>
      <bottom style="medium"/>
    </border>
    <border>
      <left style="medium"/>
      <right style="hair"/>
      <top/>
      <bottom style="hair"/>
    </border>
    <border>
      <left style="hair"/>
      <right style="hair"/>
      <top/>
      <bottom style="hair"/>
    </border>
    <border>
      <left style="hair"/>
      <right style="hair"/>
      <top style="hair"/>
      <bottom/>
    </border>
    <border>
      <left style="medium"/>
      <right style="hair"/>
      <top style="hair"/>
      <bottom/>
    </border>
    <border>
      <left style="hair"/>
      <right/>
      <top style="medium"/>
      <bottom style="medium"/>
    </border>
    <border>
      <left style="medium"/>
      <right style="hair"/>
      <top/>
      <bottom style="medium"/>
    </border>
    <border>
      <left style="hair"/>
      <right style="hair"/>
      <top/>
      <bottom style="medium"/>
    </border>
    <border>
      <left/>
      <right style="medium"/>
      <top/>
      <bottom/>
    </border>
    <border>
      <left/>
      <right style="double"/>
      <top/>
      <bottom/>
    </border>
    <border>
      <left style="thin"/>
      <right style="medium"/>
      <top style="medium"/>
      <bottom style="medium"/>
    </border>
    <border>
      <left/>
      <right style="medium"/>
      <top style="medium"/>
      <bottom style="medium"/>
    </border>
    <border>
      <left/>
      <right/>
      <top/>
      <bottom style="double"/>
    </border>
    <border>
      <left/>
      <right style="medium"/>
      <top style="thin"/>
      <bottom style="thin"/>
    </border>
    <border>
      <left/>
      <right style="medium"/>
      <top/>
      <bottom style="thin"/>
    </border>
    <border>
      <left>
        <color indexed="63"/>
      </left>
      <right style="medium"/>
      <top style="thin"/>
      <bottom style="medium"/>
    </border>
    <border>
      <left>
        <color indexed="63"/>
      </left>
      <right style="medium"/>
      <top style="medium"/>
      <bottom style="thin"/>
    </border>
    <border>
      <left>
        <color indexed="63"/>
      </left>
      <right>
        <color indexed="63"/>
      </right>
      <top style="thin"/>
      <bottom>
        <color indexed="63"/>
      </bottom>
    </border>
    <border>
      <left style="medium"/>
      <right/>
      <top/>
      <bottom style="thin"/>
    </border>
    <border>
      <left style="medium"/>
      <right>
        <color indexed="63"/>
      </right>
      <top style="thin"/>
      <bottom>
        <color indexed="63"/>
      </bottom>
    </border>
    <border>
      <left>
        <color indexed="63"/>
      </left>
      <right style="double"/>
      <top>
        <color indexed="63"/>
      </top>
      <bottom style="thin"/>
    </border>
    <border>
      <left style="medium"/>
      <right/>
      <top/>
      <bottom style="double"/>
    </border>
    <border>
      <left style="double"/>
      <right/>
      <top>
        <color indexed="63"/>
      </top>
      <bottom style="double"/>
    </border>
    <border>
      <left style="medium"/>
      <right/>
      <top/>
      <bottom style="medium"/>
    </border>
    <border>
      <left style="medium"/>
      <right/>
      <top style="medium"/>
      <bottom/>
    </border>
    <border>
      <left/>
      <right style="medium"/>
      <top/>
      <bottom style="double"/>
    </border>
    <border>
      <left style="double"/>
      <right style="hair"/>
      <top>
        <color indexed="63"/>
      </top>
      <bottom style="hair"/>
    </border>
    <border>
      <left style="hair"/>
      <right style="medium"/>
      <top/>
      <bottom style="hair"/>
    </border>
    <border>
      <left style="hair"/>
      <right/>
      <top style="hair"/>
      <bottom/>
    </border>
    <border>
      <left style="double"/>
      <right style="hair"/>
      <top style="hair"/>
      <bottom>
        <color indexed="63"/>
      </bottom>
    </border>
    <border>
      <left style="hair"/>
      <right style="medium"/>
      <top style="hair"/>
      <bottom/>
    </border>
    <border>
      <left style="double"/>
      <right style="hair"/>
      <top style="hair"/>
      <bottom style="double"/>
    </border>
    <border>
      <left style="double"/>
      <right style="hair"/>
      <top style="hair"/>
      <bottom style="hair"/>
    </border>
    <border>
      <left style="hair"/>
      <right style="hair"/>
      <top/>
      <bottom style="double"/>
    </border>
    <border>
      <left style="hair"/>
      <right style="medium"/>
      <top/>
      <bottom style="double"/>
    </border>
    <border>
      <left style="hair"/>
      <right/>
      <top style="hair"/>
      <bottom style="hair"/>
    </border>
    <border>
      <left style="hair"/>
      <right style="medium"/>
      <top style="hair"/>
      <bottom style="hair"/>
    </border>
    <border>
      <left style="hair"/>
      <right/>
      <top/>
      <bottom style="hair"/>
    </border>
    <border>
      <left style="medium"/>
      <right style="hair"/>
      <top style="hair"/>
      <bottom style="double"/>
    </border>
    <border>
      <left style="hair"/>
      <right style="hair"/>
      <top style="hair"/>
      <bottom style="double"/>
    </border>
    <border>
      <left style="hair"/>
      <right style="double"/>
      <top style="hair"/>
      <bottom style="double"/>
    </border>
    <border>
      <left style="hair"/>
      <right style="medium"/>
      <top style="hair"/>
      <bottom style="double"/>
    </border>
    <border>
      <left style="hair"/>
      <right/>
      <top style="hair"/>
      <bottom style="double"/>
    </border>
    <border>
      <left style="hair"/>
      <right style="medium"/>
      <top style="double"/>
      <bottom style="hair"/>
    </border>
    <border>
      <left>
        <color indexed="63"/>
      </left>
      <right style="medium"/>
      <top/>
      <bottom style="hair"/>
    </border>
    <border>
      <left>
        <color indexed="63"/>
      </left>
      <right style="medium"/>
      <top style="hair"/>
      <bottom style="hair"/>
    </border>
    <border>
      <left style="hair"/>
      <right style="double"/>
      <top style="medium"/>
      <bottom style="medium"/>
    </border>
    <border>
      <left style="hair"/>
      <right style="double"/>
      <top/>
      <bottom style="hair"/>
    </border>
    <border>
      <left style="hair"/>
      <right style="double"/>
      <top style="hair"/>
      <bottom style="hair"/>
    </border>
    <border>
      <left>
        <color indexed="63"/>
      </left>
      <right style="medium"/>
      <top style="hair"/>
      <bottom/>
    </border>
    <border>
      <left style="medium"/>
      <right style="medium"/>
      <top style="medium"/>
      <bottom style="medium"/>
    </border>
    <border>
      <left/>
      <right style="medium"/>
      <top/>
      <bottom style="medium"/>
    </border>
    <border>
      <left style="medium"/>
      <right style="medium"/>
      <top style="medium"/>
      <bottom/>
    </border>
    <border>
      <left style="double"/>
      <right style="medium"/>
      <top style="medium"/>
      <bottom style="medium"/>
    </border>
    <border>
      <left style="double"/>
      <right style="medium"/>
      <top/>
      <bottom/>
    </border>
    <border>
      <left style="hair"/>
      <right style="medium"/>
      <top style="medium"/>
      <bottom style="medium"/>
    </border>
    <border>
      <left style="medium"/>
      <right style="hair"/>
      <top style="hair"/>
      <bottom style="medium"/>
    </border>
    <border>
      <left style="hair"/>
      <right style="hair"/>
      <top style="hair"/>
      <bottom style="medium"/>
    </border>
    <border>
      <left style="hair"/>
      <right/>
      <top style="hair"/>
      <bottom style="medium"/>
    </border>
    <border>
      <left style="double"/>
      <right style="hair"/>
      <top style="hair"/>
      <bottom style="medium"/>
    </border>
    <border>
      <left style="hair"/>
      <right style="medium"/>
      <top style="hair"/>
      <bottom style="medium"/>
    </border>
    <border>
      <left style="hair"/>
      <right>
        <color indexed="63"/>
      </right>
      <top/>
      <bottom style="medium"/>
    </border>
    <border>
      <left style="double"/>
      <right style="medium"/>
      <top/>
      <bottom style="medium"/>
    </border>
    <border>
      <left/>
      <right style="medium"/>
      <top style="double"/>
      <bottom style="medium"/>
    </border>
    <border>
      <left style="medium"/>
      <right style="hair"/>
      <top/>
      <bottom/>
    </border>
    <border>
      <left style="hair"/>
      <right style="hair"/>
      <top/>
      <bottom/>
    </border>
    <border>
      <left style="hair"/>
      <right>
        <color indexed="63"/>
      </right>
      <top/>
      <bottom/>
    </border>
    <border>
      <left>
        <color indexed="63"/>
      </left>
      <right style="thin"/>
      <top style="medium"/>
      <bottom style="medium"/>
    </border>
    <border>
      <left>
        <color indexed="63"/>
      </left>
      <right/>
      <top style="hair"/>
      <bottom style="hair"/>
    </border>
    <border>
      <left/>
      <right/>
      <top/>
      <bottom style="hair"/>
    </border>
    <border>
      <left/>
      <right style="medium"/>
      <top style="medium"/>
      <bottom/>
    </border>
    <border>
      <left>
        <color indexed="63"/>
      </left>
      <right style="medium"/>
      <top style="thin"/>
      <bottom>
        <color indexed="63"/>
      </bottom>
    </border>
    <border>
      <left>
        <color indexed="63"/>
      </left>
      <right>
        <color indexed="63"/>
      </right>
      <top style="hair"/>
      <bottom>
        <color indexed="63"/>
      </bottom>
    </border>
    <border>
      <left style="double"/>
      <right style="hair"/>
      <top style="medium"/>
      <bottom style="medium"/>
    </border>
    <border>
      <left style="double"/>
      <right>
        <color indexed="63"/>
      </right>
      <top style="hair"/>
      <bottom style="hair"/>
    </border>
    <border>
      <left/>
      <right style="hair"/>
      <top/>
      <bottom style="medium"/>
    </border>
    <border>
      <left style="double"/>
      <right style="hair"/>
      <top/>
      <bottom style="medium"/>
    </border>
    <border>
      <left style="medium"/>
      <right/>
      <top style="thin"/>
      <bottom style="double"/>
    </border>
    <border>
      <left/>
      <right style="medium"/>
      <top style="thin"/>
      <bottom style="double"/>
    </border>
    <border>
      <left style="medium"/>
      <right/>
      <top style="double"/>
      <bottom style="medium"/>
    </border>
    <border>
      <left style="medium"/>
      <right/>
      <top style="thin"/>
      <bottom style="medium"/>
    </border>
    <border>
      <left style="double"/>
      <right style="thin"/>
      <top style="medium"/>
      <bottom style="medium"/>
    </border>
    <border>
      <left style="double"/>
      <right/>
      <top style="medium"/>
      <bottom style="thin"/>
    </border>
    <border>
      <left style="double"/>
      <right/>
      <top/>
      <bottom style="thin"/>
    </border>
    <border>
      <left style="double"/>
      <right/>
      <top style="thin"/>
      <bottom style="thin"/>
    </border>
    <border>
      <left style="double"/>
      <right>
        <color indexed="63"/>
      </right>
      <top style="double"/>
      <bottom style="medium"/>
    </border>
    <border>
      <left style="double"/>
      <right>
        <color indexed="63"/>
      </right>
      <top style="thin"/>
      <bottom style="medium"/>
    </border>
    <border>
      <left style="double"/>
      <right/>
      <top style="medium"/>
      <bottom style="medium"/>
    </border>
    <border>
      <left style="double"/>
      <right/>
      <top style="medium"/>
      <bottom/>
    </border>
    <border>
      <left style="double"/>
      <right/>
      <top style="thin"/>
      <bottom/>
    </border>
    <border>
      <left style="double"/>
      <right/>
      <top/>
      <bottom style="medium"/>
    </border>
    <border>
      <left style="double"/>
      <right style="hair"/>
      <top/>
      <bottom/>
    </border>
    <border>
      <left>
        <color indexed="63"/>
      </left>
      <right style="hair"/>
      <top style="hair"/>
      <bottom style="hair"/>
    </border>
    <border>
      <left>
        <color indexed="63"/>
      </left>
      <right style="hair"/>
      <top/>
      <bottom/>
    </border>
    <border>
      <left/>
      <right style="thin"/>
      <top style="medium"/>
      <bottom style="thin"/>
    </border>
    <border>
      <left style="thin"/>
      <right/>
      <top style="medium"/>
      <bottom style="thin"/>
    </border>
    <border>
      <left style="thin"/>
      <right style="thin"/>
      <top style="medium"/>
      <bottom style="thin"/>
    </border>
    <border>
      <left style="thin"/>
      <right style="medium"/>
      <top style="medium"/>
      <bottom style="thin"/>
    </border>
    <border>
      <left style="thin"/>
      <right/>
      <top/>
      <bottom/>
    </border>
    <border>
      <left style="thin"/>
      <right style="thin"/>
      <top/>
      <bottom/>
    </border>
    <border>
      <left style="thin"/>
      <right style="medium"/>
      <top/>
      <bottom/>
    </border>
    <border>
      <left style="thin"/>
      <right/>
      <top style="thin"/>
      <bottom style="thin"/>
    </border>
    <border>
      <left style="thin"/>
      <right style="thin"/>
      <top style="thin"/>
      <bottom style="thin"/>
    </border>
    <border>
      <left style="thin"/>
      <right style="medium"/>
      <top style="thin"/>
      <bottom style="thin"/>
    </border>
    <border>
      <left style="thin"/>
      <right/>
      <top style="thin"/>
      <bottom style="double"/>
    </border>
    <border>
      <left style="thin"/>
      <right style="thin"/>
      <top style="thin"/>
      <bottom style="double"/>
    </border>
    <border>
      <left style="thin"/>
      <right style="medium"/>
      <top style="thin"/>
      <bottom style="double"/>
    </border>
    <border>
      <left style="medium"/>
      <right/>
      <top style="double"/>
      <bottom style="double"/>
    </border>
    <border>
      <left/>
      <right style="thin"/>
      <top style="double"/>
      <bottom style="double"/>
    </border>
    <border>
      <left style="thin"/>
      <right style="double"/>
      <top style="double"/>
      <bottom style="double"/>
    </border>
    <border>
      <left style="double"/>
      <right/>
      <top style="double"/>
      <bottom style="double"/>
    </border>
    <border>
      <left style="thin"/>
      <right style="thin"/>
      <top/>
      <bottom style="double"/>
    </border>
    <border>
      <left style="thin"/>
      <right style="medium"/>
      <top/>
      <bottom style="double"/>
    </border>
    <border>
      <left style="medium"/>
      <right/>
      <top style="double"/>
      <bottom/>
    </border>
    <border>
      <left style="thin"/>
      <right>
        <color indexed="63"/>
      </right>
      <top style="double"/>
      <bottom/>
    </border>
    <border>
      <left style="thin"/>
      <right/>
      <top/>
      <bottom style="thin"/>
    </border>
    <border>
      <left style="thin"/>
      <right style="thin"/>
      <top/>
      <bottom style="thin"/>
    </border>
    <border>
      <left style="thin"/>
      <right style="medium"/>
      <top/>
      <bottom style="thin"/>
    </border>
    <border>
      <left style="thin"/>
      <right>
        <color indexed="63"/>
      </right>
      <top/>
      <bottom style="medium"/>
    </border>
    <border>
      <left style="thin"/>
      <right style="thin"/>
      <top/>
      <bottom style="medium"/>
    </border>
    <border>
      <left style="thin"/>
      <right style="medium"/>
      <top/>
      <bottom style="medium"/>
    </border>
    <border>
      <left style="hair"/>
      <right style="hair"/>
      <top style="hair"/>
      <bottom style="thin"/>
    </border>
    <border>
      <left style="hair"/>
      <right/>
      <top style="hair"/>
      <bottom style="thin"/>
    </border>
    <border>
      <left style="double"/>
      <right style="hair"/>
      <top style="hair"/>
      <bottom style="thin"/>
    </border>
    <border>
      <left style="hair"/>
      <right style="double"/>
      <top style="hair"/>
      <bottom style="thin"/>
    </border>
    <border>
      <left style="hair"/>
      <right style="double"/>
      <top>
        <color indexed="63"/>
      </top>
      <bottom style="medium"/>
    </border>
    <border>
      <left style="hair"/>
      <right/>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color indexed="63"/>
      </left>
      <right>
        <color indexed="63"/>
      </right>
      <top style="hair"/>
      <bottom style="thin"/>
    </border>
    <border>
      <left style="double"/>
      <right style="double"/>
      <top style="medium"/>
      <bottom/>
    </border>
    <border>
      <left style="double"/>
      <right style="double"/>
      <top/>
      <bottom/>
    </border>
    <border>
      <left style="double"/>
      <right style="double"/>
      <top/>
      <bottom style="thin"/>
    </border>
    <border>
      <left style="medium"/>
      <right/>
      <top style="thin"/>
      <bottom style="hair"/>
    </border>
    <border>
      <left/>
      <right/>
      <top style="thin"/>
      <bottom style="hair"/>
    </border>
    <border>
      <left/>
      <right style="double"/>
      <top style="thin"/>
      <bottom style="hair"/>
    </border>
    <border>
      <left style="double"/>
      <right/>
      <top style="thin"/>
      <bottom style="hair"/>
    </border>
    <border>
      <left/>
      <right style="double"/>
      <top style="hair"/>
      <bottom style="hair"/>
    </border>
    <border>
      <left style="double"/>
      <right style="medium"/>
      <top style="thin"/>
      <bottom style="hair"/>
    </border>
    <border>
      <left style="medium"/>
      <right/>
      <top style="hair"/>
      <bottom style="hair"/>
    </border>
    <border>
      <left style="double"/>
      <right style="medium"/>
      <top style="hair"/>
      <bottom style="hair"/>
    </border>
    <border>
      <left style="double"/>
      <right style="double"/>
      <top style="medium"/>
      <bottom style="medium"/>
    </border>
    <border>
      <left/>
      <right style="double"/>
      <top style="medium"/>
      <bottom style="medium"/>
    </border>
    <border>
      <left style="double"/>
      <right style="medium"/>
      <top style="thin"/>
      <bottom style="thin"/>
    </border>
    <border>
      <left>
        <color indexed="63"/>
      </left>
      <right style="double"/>
      <top style="hair"/>
      <bottom style="medium"/>
    </border>
    <border>
      <left style="double"/>
      <right/>
      <top style="hair"/>
      <bottom/>
    </border>
    <border>
      <left/>
      <right style="double"/>
      <top style="hair"/>
      <bottom/>
    </border>
    <border>
      <left style="double"/>
      <right style="medium"/>
      <top style="hair"/>
      <bottom/>
    </border>
    <border>
      <left style="double"/>
      <right style="double"/>
      <top style="hair"/>
      <bottom style="hair"/>
    </border>
    <border>
      <left style="medium"/>
      <right/>
      <top style="hair"/>
      <bottom style="medium"/>
    </border>
    <border>
      <left/>
      <right/>
      <top style="hair"/>
      <bottom style="medium"/>
    </border>
    <border>
      <left style="double"/>
      <right style="double"/>
      <top style="hair"/>
      <bottom style="medium"/>
    </border>
    <border>
      <left style="double"/>
      <right/>
      <top style="hair"/>
      <bottom style="medium"/>
    </border>
    <border>
      <left/>
      <right style="medium"/>
      <top style="hair"/>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double"/>
      <right style="medium"/>
      <top style="medium"/>
      <botto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hair"/>
      <right style="hair"/>
      <top style="medium"/>
      <bottom style="hair"/>
    </border>
    <border>
      <left style="hair"/>
      <right style="medium"/>
      <top style="medium"/>
      <bottom style="hair"/>
    </border>
    <border>
      <left style="medium"/>
      <right style="hair"/>
      <top style="medium"/>
      <bottom style="dotted"/>
    </border>
    <border>
      <left style="medium"/>
      <right style="hair"/>
      <top style="dotted"/>
      <bottom style="double"/>
    </border>
    <border>
      <left>
        <color indexed="63"/>
      </left>
      <right style="hair"/>
      <top style="medium"/>
      <bottom style="medium"/>
    </border>
    <border>
      <left>
        <color indexed="63"/>
      </left>
      <right style="hair"/>
      <top>
        <color indexed="63"/>
      </top>
      <bottom style="hair"/>
    </border>
    <border>
      <left style="double"/>
      <right style="thin"/>
      <top style="medium"/>
      <bottom style="thin"/>
    </border>
    <border>
      <left style="thin"/>
      <right style="double"/>
      <top style="medium"/>
      <bottom style="thin"/>
    </border>
    <border>
      <left style="double"/>
      <right style="medium"/>
      <top/>
      <bottom style="thin"/>
    </border>
    <border>
      <left/>
      <right style="double"/>
      <top style="thin"/>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0" applyNumberFormat="0" applyFill="0" applyBorder="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0" fontId="6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0" fillId="22" borderId="7" applyNumberFormat="0" applyFont="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72" fillId="29" borderId="0" applyNumberFormat="0" applyBorder="0" applyAlignment="0" applyProtection="0"/>
    <xf numFmtId="0" fontId="73" fillId="30" borderId="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 fillId="0" borderId="0">
      <alignment/>
      <protection/>
    </xf>
    <xf numFmtId="0" fontId="9" fillId="0" borderId="0">
      <alignment/>
      <protection/>
    </xf>
    <xf numFmtId="0" fontId="9"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4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78" fillId="32" borderId="0" applyNumberFormat="0" applyBorder="0" applyAlignment="0" applyProtection="0"/>
    <xf numFmtId="0" fontId="79"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658">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5" applyNumberFormat="1" applyFont="1" applyFill="1" applyAlignment="1">
      <alignment horizontal="center"/>
      <protection/>
    </xf>
    <xf numFmtId="3" fontId="2" fillId="0" borderId="0" xfId="65" applyNumberFormat="1" applyFont="1" applyFill="1">
      <alignment/>
      <protection/>
    </xf>
    <xf numFmtId="3" fontId="4" fillId="0" borderId="0" xfId="65" applyNumberFormat="1" applyFont="1" applyFill="1">
      <alignment/>
      <protection/>
    </xf>
    <xf numFmtId="3" fontId="2" fillId="0" borderId="0" xfId="65" applyNumberFormat="1" applyFont="1" applyFill="1" applyAlignment="1">
      <alignment vertical="center"/>
      <protection/>
    </xf>
    <xf numFmtId="3" fontId="2" fillId="0" borderId="0" xfId="65" applyNumberFormat="1" applyFont="1" applyFill="1" applyAlignment="1">
      <alignment horizontal="center" vertical="top"/>
      <protection/>
    </xf>
    <xf numFmtId="0" fontId="4" fillId="0" borderId="0" xfId="65" applyFont="1" applyFill="1" applyBorder="1" applyAlignment="1">
      <alignment vertical="top" wrapText="1"/>
      <protection/>
    </xf>
    <xf numFmtId="0" fontId="4" fillId="0" borderId="0" xfId="65" applyFont="1" applyFill="1" applyBorder="1" applyAlignment="1">
      <alignment horizontal="center"/>
      <protection/>
    </xf>
    <xf numFmtId="3" fontId="2" fillId="0" borderId="0" xfId="65" applyNumberFormat="1" applyFont="1" applyFill="1" applyAlignment="1">
      <alignment/>
      <protection/>
    </xf>
    <xf numFmtId="3" fontId="2" fillId="0" borderId="0" xfId="65" applyNumberFormat="1" applyFont="1" applyFill="1" applyAlignment="1">
      <alignment horizontal="center" vertical="center"/>
      <protection/>
    </xf>
    <xf numFmtId="3" fontId="5" fillId="0" borderId="0" xfId="65" applyNumberFormat="1" applyFont="1" applyFill="1" applyAlignment="1">
      <alignment horizontal="center" vertical="center"/>
      <protection/>
    </xf>
    <xf numFmtId="3" fontId="2" fillId="0" borderId="0" xfId="65" applyNumberFormat="1" applyFont="1" applyFill="1" applyBorder="1" applyAlignment="1">
      <alignment vertical="center"/>
      <protection/>
    </xf>
    <xf numFmtId="3" fontId="4" fillId="0" borderId="0" xfId="0" applyNumberFormat="1" applyFont="1" applyFill="1" applyBorder="1" applyAlignment="1">
      <alignment/>
    </xf>
    <xf numFmtId="3" fontId="2" fillId="0" borderId="0" xfId="65" applyNumberFormat="1" applyFont="1" applyFill="1" applyBorder="1" applyAlignment="1">
      <alignment vertical="top" wrapText="1"/>
      <protection/>
    </xf>
    <xf numFmtId="3" fontId="2" fillId="0" borderId="0" xfId="65" applyNumberFormat="1" applyFont="1" applyFill="1" applyBorder="1" applyAlignment="1">
      <alignment horizontal="center"/>
      <protection/>
    </xf>
    <xf numFmtId="3" fontId="4" fillId="0" borderId="0" xfId="65" applyNumberFormat="1" applyFont="1" applyFill="1" applyBorder="1">
      <alignment/>
      <protection/>
    </xf>
    <xf numFmtId="3" fontId="4" fillId="0" borderId="0" xfId="65" applyNumberFormat="1" applyFont="1" applyFill="1" applyBorder="1" applyAlignment="1">
      <alignment vertical="top" wrapText="1"/>
      <protection/>
    </xf>
    <xf numFmtId="3" fontId="4" fillId="0" borderId="0" xfId="65" applyNumberFormat="1" applyFont="1" applyFill="1" applyBorder="1" applyAlignment="1">
      <alignment horizontal="center"/>
      <protection/>
    </xf>
    <xf numFmtId="3" fontId="2" fillId="0" borderId="0" xfId="65" applyNumberFormat="1" applyFont="1" applyFill="1" applyAlignment="1">
      <alignment vertical="top" wrapText="1"/>
      <protection/>
    </xf>
    <xf numFmtId="3" fontId="2" fillId="0" borderId="0" xfId="65" applyNumberFormat="1" applyFont="1" applyFill="1" applyBorder="1" applyAlignment="1">
      <alignment horizontal="center" vertical="top" wrapText="1"/>
      <protection/>
    </xf>
    <xf numFmtId="3" fontId="4" fillId="0" borderId="0" xfId="65" applyNumberFormat="1" applyFont="1" applyFill="1" applyAlignment="1">
      <alignment vertical="top" wrapText="1"/>
      <protection/>
    </xf>
    <xf numFmtId="0" fontId="2" fillId="0" borderId="0" xfId="0" applyFont="1" applyFill="1" applyAlignment="1">
      <alignment vertical="center"/>
    </xf>
    <xf numFmtId="0" fontId="2" fillId="0" borderId="10" xfId="0" applyFont="1" applyFill="1" applyBorder="1" applyAlignment="1">
      <alignment horizontal="center" vertical="center"/>
    </xf>
    <xf numFmtId="0" fontId="4" fillId="0" borderId="0" xfId="0" applyFont="1" applyFill="1" applyAlignment="1">
      <alignment vertical="center"/>
    </xf>
    <xf numFmtId="3" fontId="11" fillId="0" borderId="0" xfId="0" applyNumberFormat="1" applyFont="1" applyFill="1" applyAlignment="1">
      <alignment vertical="top"/>
    </xf>
    <xf numFmtId="3" fontId="11" fillId="0" borderId="0" xfId="0" applyNumberFormat="1" applyFont="1" applyFill="1" applyBorder="1" applyAlignment="1">
      <alignment vertical="top"/>
    </xf>
    <xf numFmtId="3" fontId="11" fillId="0" borderId="0" xfId="0" applyNumberFormat="1" applyFont="1" applyFill="1" applyBorder="1" applyAlignment="1">
      <alignment horizontal="right" vertical="center"/>
    </xf>
    <xf numFmtId="3" fontId="6" fillId="0" borderId="0" xfId="0" applyNumberFormat="1" applyFont="1" applyFill="1" applyBorder="1" applyAlignment="1">
      <alignment vertical="center"/>
    </xf>
    <xf numFmtId="3" fontId="17" fillId="0" borderId="0" xfId="0" applyNumberFormat="1" applyFont="1" applyFill="1" applyBorder="1" applyAlignment="1">
      <alignment vertical="center"/>
    </xf>
    <xf numFmtId="3" fontId="11" fillId="0" borderId="0" xfId="0" applyNumberFormat="1" applyFont="1" applyFill="1" applyAlignment="1">
      <alignment horizontal="center" vertical="top"/>
    </xf>
    <xf numFmtId="3" fontId="11" fillId="0" borderId="11" xfId="64" applyNumberFormat="1" applyFont="1" applyFill="1" applyBorder="1" applyAlignment="1">
      <alignment horizontal="center" vertical="center" wrapText="1"/>
      <protection/>
    </xf>
    <xf numFmtId="3" fontId="11" fillId="0" borderId="0" xfId="0" applyNumberFormat="1" applyFont="1" applyFill="1" applyBorder="1" applyAlignment="1">
      <alignment horizontal="right" vertical="top"/>
    </xf>
    <xf numFmtId="3" fontId="11" fillId="0" borderId="12" xfId="64" applyNumberFormat="1" applyFont="1" applyFill="1" applyBorder="1" applyAlignment="1">
      <alignment horizontal="center" vertical="center" wrapText="1"/>
      <protection/>
    </xf>
    <xf numFmtId="3" fontId="8" fillId="0" borderId="13" xfId="64" applyNumberFormat="1" applyFont="1" applyFill="1" applyBorder="1" applyAlignment="1">
      <alignment horizontal="right" wrapText="1"/>
      <protection/>
    </xf>
    <xf numFmtId="3" fontId="4" fillId="0" borderId="0" xfId="64" applyNumberFormat="1" applyFont="1" applyFill="1" applyBorder="1" applyAlignment="1">
      <alignment horizontal="right" wrapText="1"/>
      <protection/>
    </xf>
    <xf numFmtId="0" fontId="4" fillId="0" borderId="0" xfId="0" applyFont="1" applyFill="1" applyBorder="1" applyAlignment="1">
      <alignment horizontal="left" wrapText="1"/>
    </xf>
    <xf numFmtId="3" fontId="8" fillId="0" borderId="0" xfId="0" applyNumberFormat="1" applyFont="1" applyFill="1" applyBorder="1" applyAlignment="1">
      <alignment/>
    </xf>
    <xf numFmtId="3" fontId="8" fillId="0" borderId="0" xfId="0" applyNumberFormat="1" applyFont="1" applyFill="1" applyBorder="1" applyAlignment="1">
      <alignment/>
    </xf>
    <xf numFmtId="3" fontId="8" fillId="0" borderId="14" xfId="0" applyNumberFormat="1" applyFont="1" applyFill="1" applyBorder="1" applyAlignment="1">
      <alignment/>
    </xf>
    <xf numFmtId="3" fontId="8" fillId="0" borderId="14" xfId="64" applyNumberFormat="1" applyFont="1" applyFill="1" applyBorder="1" applyAlignment="1">
      <alignment horizontal="right" wrapText="1"/>
      <protection/>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5" xfId="0" applyNumberFormat="1" applyFont="1" applyFill="1" applyBorder="1" applyAlignment="1">
      <alignment vertical="center"/>
    </xf>
    <xf numFmtId="3" fontId="8"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8" fillId="0" borderId="0" xfId="0" applyNumberFormat="1" applyFont="1" applyFill="1" applyBorder="1" applyAlignment="1">
      <alignment vertical="center"/>
    </xf>
    <xf numFmtId="3" fontId="8" fillId="0" borderId="15" xfId="0" applyNumberFormat="1" applyFont="1" applyFill="1" applyBorder="1" applyAlignment="1">
      <alignment vertical="center"/>
    </xf>
    <xf numFmtId="3" fontId="2" fillId="0" borderId="14" xfId="0" applyNumberFormat="1" applyFont="1" applyFill="1" applyBorder="1" applyAlignment="1">
      <alignment/>
    </xf>
    <xf numFmtId="3" fontId="8" fillId="0" borderId="18" xfId="0" applyNumberFormat="1" applyFont="1" applyFill="1" applyBorder="1" applyAlignment="1">
      <alignment vertical="center"/>
    </xf>
    <xf numFmtId="3" fontId="2" fillId="0" borderId="0" xfId="0" applyNumberFormat="1" applyFont="1" applyFill="1" applyAlignment="1">
      <alignment/>
    </xf>
    <xf numFmtId="3" fontId="6" fillId="0" borderId="0" xfId="64" applyNumberFormat="1" applyFont="1" applyFill="1" applyAlignment="1">
      <alignment horizontal="center"/>
      <protection/>
    </xf>
    <xf numFmtId="3" fontId="2" fillId="0" borderId="0" xfId="64" applyNumberFormat="1" applyFont="1" applyFill="1">
      <alignment/>
      <protection/>
    </xf>
    <xf numFmtId="3" fontId="2" fillId="0" borderId="0" xfId="64" applyNumberFormat="1" applyFont="1" applyFill="1" applyAlignment="1">
      <alignment horizontal="right"/>
      <protection/>
    </xf>
    <xf numFmtId="3" fontId="2" fillId="0" borderId="0" xfId="64" applyNumberFormat="1" applyFont="1" applyFill="1" applyAlignment="1">
      <alignment/>
      <protection/>
    </xf>
    <xf numFmtId="3" fontId="6" fillId="0" borderId="0" xfId="64" applyNumberFormat="1" applyFont="1" applyFill="1" applyAlignment="1">
      <alignment horizontal="center" vertical="center"/>
      <protection/>
    </xf>
    <xf numFmtId="3" fontId="2" fillId="0" borderId="0" xfId="64" applyNumberFormat="1" applyFont="1" applyFill="1" applyAlignment="1">
      <alignment vertical="center"/>
      <protection/>
    </xf>
    <xf numFmtId="49" fontId="6" fillId="0" borderId="0" xfId="64" applyNumberFormat="1" applyFont="1" applyFill="1" applyAlignment="1">
      <alignment horizontal="center"/>
      <protection/>
    </xf>
    <xf numFmtId="3" fontId="12" fillId="0" borderId="0" xfId="64" applyNumberFormat="1" applyFont="1" applyFill="1" applyAlignment="1">
      <alignment horizontal="center"/>
      <protection/>
    </xf>
    <xf numFmtId="3" fontId="6" fillId="0" borderId="0" xfId="64" applyNumberFormat="1" applyFont="1" applyFill="1">
      <alignment/>
      <protection/>
    </xf>
    <xf numFmtId="3" fontId="6" fillId="0" borderId="19" xfId="64" applyNumberFormat="1" applyFont="1" applyFill="1" applyBorder="1" applyAlignment="1">
      <alignment horizontal="center"/>
      <protection/>
    </xf>
    <xf numFmtId="49" fontId="6" fillId="0" borderId="20" xfId="64" applyNumberFormat="1" applyFont="1" applyFill="1" applyBorder="1" applyAlignment="1">
      <alignment horizontal="center" vertical="center" textRotation="90"/>
      <protection/>
    </xf>
    <xf numFmtId="3" fontId="6" fillId="0" borderId="21" xfId="64" applyNumberFormat="1" applyFont="1" applyFill="1" applyBorder="1" applyAlignment="1">
      <alignment horizontal="center" vertical="center" textRotation="90"/>
      <protection/>
    </xf>
    <xf numFmtId="3" fontId="6" fillId="0" borderId="21" xfId="64" applyNumberFormat="1" applyFont="1" applyFill="1" applyBorder="1" applyAlignment="1">
      <alignment horizontal="center" vertical="center" wrapText="1"/>
      <protection/>
    </xf>
    <xf numFmtId="3" fontId="14" fillId="0" borderId="21" xfId="64" applyNumberFormat="1" applyFont="1" applyFill="1" applyBorder="1" applyAlignment="1">
      <alignment horizontal="center" vertical="center"/>
      <protection/>
    </xf>
    <xf numFmtId="3" fontId="11" fillId="0" borderId="21" xfId="64" applyNumberFormat="1" applyFont="1" applyFill="1" applyBorder="1" applyAlignment="1">
      <alignment horizontal="center" vertical="center" wrapText="1"/>
      <protection/>
    </xf>
    <xf numFmtId="3" fontId="2" fillId="0" borderId="0" xfId="64" applyNumberFormat="1" applyFont="1" applyFill="1" applyAlignment="1">
      <alignment horizontal="center" vertical="center"/>
      <protection/>
    </xf>
    <xf numFmtId="49" fontId="2" fillId="0" borderId="22" xfId="64" applyNumberFormat="1" applyFont="1" applyFill="1" applyBorder="1" applyAlignment="1">
      <alignment horizontal="center"/>
      <protection/>
    </xf>
    <xf numFmtId="3" fontId="4" fillId="0" borderId="13" xfId="64" applyNumberFormat="1" applyFont="1" applyFill="1" applyBorder="1" applyAlignment="1">
      <alignment horizontal="center"/>
      <protection/>
    </xf>
    <xf numFmtId="3" fontId="2" fillId="0" borderId="13" xfId="64" applyNumberFormat="1" applyFont="1" applyFill="1" applyBorder="1" applyAlignment="1">
      <alignment horizontal="center"/>
      <protection/>
    </xf>
    <xf numFmtId="3" fontId="4" fillId="0" borderId="13" xfId="64" applyNumberFormat="1" applyFont="1" applyFill="1" applyBorder="1" applyAlignment="1">
      <alignment wrapText="1"/>
      <protection/>
    </xf>
    <xf numFmtId="3" fontId="4" fillId="0" borderId="13" xfId="64" applyNumberFormat="1" applyFont="1" applyFill="1" applyBorder="1">
      <alignment/>
      <protection/>
    </xf>
    <xf numFmtId="3" fontId="4" fillId="0" borderId="0" xfId="64" applyNumberFormat="1" applyFont="1" applyFill="1">
      <alignment/>
      <protection/>
    </xf>
    <xf numFmtId="49" fontId="2" fillId="0" borderId="10" xfId="64" applyNumberFormat="1" applyFont="1" applyFill="1" applyBorder="1" applyAlignment="1">
      <alignment horizontal="center"/>
      <protection/>
    </xf>
    <xf numFmtId="3" fontId="2" fillId="0" borderId="0" xfId="64" applyNumberFormat="1" applyFont="1" applyFill="1" applyBorder="1" applyAlignment="1">
      <alignment horizontal="center"/>
      <protection/>
    </xf>
    <xf numFmtId="3" fontId="2" fillId="0" borderId="0" xfId="64" applyNumberFormat="1" applyFont="1" applyFill="1" applyBorder="1">
      <alignment/>
      <protection/>
    </xf>
    <xf numFmtId="3" fontId="2" fillId="0" borderId="0" xfId="64" applyNumberFormat="1" applyFont="1" applyFill="1" applyBorder="1" applyAlignment="1">
      <alignment horizontal="left" indent="2"/>
      <protection/>
    </xf>
    <xf numFmtId="49" fontId="2" fillId="0" borderId="23" xfId="64" applyNumberFormat="1" applyFont="1" applyFill="1" applyBorder="1" applyAlignment="1">
      <alignment horizontal="center"/>
      <protection/>
    </xf>
    <xf numFmtId="3" fontId="4" fillId="0" borderId="15" xfId="64" applyNumberFormat="1" applyFont="1" applyFill="1" applyBorder="1" applyAlignment="1">
      <alignment horizontal="center"/>
      <protection/>
    </xf>
    <xf numFmtId="3" fontId="2" fillId="0" borderId="15" xfId="64" applyNumberFormat="1" applyFont="1" applyFill="1" applyBorder="1" applyAlignment="1">
      <alignment horizontal="center"/>
      <protection/>
    </xf>
    <xf numFmtId="3" fontId="4" fillId="0" borderId="15" xfId="64" applyNumberFormat="1" applyFont="1" applyFill="1" applyBorder="1">
      <alignment/>
      <protection/>
    </xf>
    <xf numFmtId="3" fontId="4" fillId="0" borderId="0" xfId="64" applyNumberFormat="1" applyFont="1" applyFill="1" applyBorder="1" applyAlignment="1">
      <alignment horizontal="center"/>
      <protection/>
    </xf>
    <xf numFmtId="3" fontId="4" fillId="0" borderId="0" xfId="64" applyNumberFormat="1" applyFont="1" applyFill="1" applyBorder="1">
      <alignment/>
      <protection/>
    </xf>
    <xf numFmtId="49" fontId="5" fillId="0" borderId="10" xfId="64" applyNumberFormat="1" applyFont="1" applyFill="1" applyBorder="1" applyAlignment="1">
      <alignment horizontal="center"/>
      <protection/>
    </xf>
    <xf numFmtId="3" fontId="5" fillId="0" borderId="0" xfId="64" applyNumberFormat="1" applyFont="1" applyFill="1" applyBorder="1" applyAlignment="1">
      <alignment horizontal="center"/>
      <protection/>
    </xf>
    <xf numFmtId="3" fontId="5" fillId="0" borderId="0" xfId="64" applyNumberFormat="1" applyFont="1" applyFill="1" applyBorder="1" applyAlignment="1">
      <alignment horizontal="left" indent="2"/>
      <protection/>
    </xf>
    <xf numFmtId="3" fontId="5" fillId="0" borderId="0" xfId="64" applyNumberFormat="1" applyFont="1" applyFill="1" applyBorder="1">
      <alignment/>
      <protection/>
    </xf>
    <xf numFmtId="3" fontId="5" fillId="0" borderId="0" xfId="64" applyNumberFormat="1" applyFont="1" applyFill="1">
      <alignment/>
      <protection/>
    </xf>
    <xf numFmtId="3" fontId="2" fillId="0" borderId="0" xfId="64" applyNumberFormat="1" applyFont="1" applyFill="1" applyBorder="1" applyAlignment="1">
      <alignment horizontal="left" indent="3"/>
      <protection/>
    </xf>
    <xf numFmtId="49" fontId="2" fillId="0" borderId="10" xfId="64" applyNumberFormat="1" applyFont="1" applyFill="1" applyBorder="1" applyAlignment="1">
      <alignment horizontal="center" vertical="center"/>
      <protection/>
    </xf>
    <xf numFmtId="3" fontId="4" fillId="0" borderId="0" xfId="64" applyNumberFormat="1" applyFont="1" applyFill="1" applyBorder="1" applyAlignment="1">
      <alignment horizontal="center" vertical="center"/>
      <protection/>
    </xf>
    <xf numFmtId="3" fontId="4" fillId="0" borderId="0" xfId="64" applyNumberFormat="1" applyFont="1" applyFill="1" applyBorder="1" applyAlignment="1">
      <alignment vertical="center"/>
      <protection/>
    </xf>
    <xf numFmtId="3" fontId="2" fillId="0" borderId="0" xfId="64" applyNumberFormat="1" applyFont="1" applyFill="1" applyBorder="1" applyAlignment="1">
      <alignment horizontal="left"/>
      <protection/>
    </xf>
    <xf numFmtId="49" fontId="2" fillId="0" borderId="10" xfId="64" applyNumberFormat="1" applyFont="1" applyFill="1" applyBorder="1" applyAlignment="1">
      <alignment horizontal="center" vertical="top"/>
      <protection/>
    </xf>
    <xf numFmtId="3" fontId="2" fillId="0" borderId="0" xfId="64" applyNumberFormat="1" applyFont="1" applyFill="1" applyBorder="1" applyAlignment="1">
      <alignment horizontal="center" vertical="top"/>
      <protection/>
    </xf>
    <xf numFmtId="3" fontId="2" fillId="0" borderId="0" xfId="64" applyNumberFormat="1" applyFont="1" applyFill="1" applyBorder="1" applyAlignment="1">
      <alignment vertical="top" wrapText="1"/>
      <protection/>
    </xf>
    <xf numFmtId="3" fontId="2" fillId="0" borderId="0" xfId="64" applyNumberFormat="1" applyFont="1" applyFill="1" applyBorder="1" applyAlignment="1">
      <alignment vertical="top"/>
      <protection/>
    </xf>
    <xf numFmtId="3" fontId="2" fillId="0" borderId="0" xfId="64" applyNumberFormat="1" applyFont="1" applyFill="1" applyAlignment="1">
      <alignment vertical="top"/>
      <protection/>
    </xf>
    <xf numFmtId="49" fontId="2" fillId="0" borderId="24" xfId="64" applyNumberFormat="1" applyFont="1" applyFill="1" applyBorder="1" applyAlignment="1">
      <alignment horizontal="center" vertical="center"/>
      <protection/>
    </xf>
    <xf numFmtId="3" fontId="4" fillId="0" borderId="25" xfId="64" applyNumberFormat="1" applyFont="1" applyFill="1" applyBorder="1" applyAlignment="1">
      <alignment horizontal="center" vertical="center"/>
      <protection/>
    </xf>
    <xf numFmtId="3" fontId="2" fillId="0" borderId="25" xfId="64" applyNumberFormat="1" applyFont="1" applyFill="1" applyBorder="1" applyAlignment="1">
      <alignment horizontal="center" vertical="center"/>
      <protection/>
    </xf>
    <xf numFmtId="3" fontId="4" fillId="0" borderId="25" xfId="64" applyNumberFormat="1" applyFont="1" applyFill="1" applyBorder="1" applyAlignment="1">
      <alignment vertical="center"/>
      <protection/>
    </xf>
    <xf numFmtId="3" fontId="2" fillId="0" borderId="0" xfId="64" applyNumberFormat="1" applyFont="1" applyFill="1" applyBorder="1" applyAlignment="1">
      <alignment/>
      <protection/>
    </xf>
    <xf numFmtId="3" fontId="2" fillId="0" borderId="0" xfId="64" applyNumberFormat="1" applyFont="1" applyFill="1" applyBorder="1" applyAlignment="1">
      <alignment horizontal="left" indent="1"/>
      <protection/>
    </xf>
    <xf numFmtId="3" fontId="2" fillId="0" borderId="0" xfId="64" applyNumberFormat="1" applyFont="1" applyFill="1" applyBorder="1" applyAlignment="1">
      <alignment horizontal="left" vertical="top" indent="1"/>
      <protection/>
    </xf>
    <xf numFmtId="49" fontId="2" fillId="0" borderId="0" xfId="64" applyNumberFormat="1" applyFont="1" applyFill="1" applyBorder="1" applyAlignment="1">
      <alignment horizontal="center"/>
      <protection/>
    </xf>
    <xf numFmtId="49" fontId="2" fillId="0" borderId="0" xfId="64" applyNumberFormat="1" applyFont="1" applyFill="1" applyAlignment="1">
      <alignment horizontal="center"/>
      <protection/>
    </xf>
    <xf numFmtId="3" fontId="4" fillId="0" borderId="0" xfId="64" applyNumberFormat="1" applyFont="1" applyFill="1" applyAlignment="1">
      <alignment horizontal="center"/>
      <protection/>
    </xf>
    <xf numFmtId="3" fontId="2" fillId="0" borderId="0" xfId="64" applyNumberFormat="1" applyFont="1" applyFill="1" applyAlignment="1">
      <alignment horizontal="center"/>
      <protection/>
    </xf>
    <xf numFmtId="0" fontId="11" fillId="0" borderId="0" xfId="0" applyFont="1" applyFill="1" applyBorder="1" applyAlignment="1">
      <alignment/>
    </xf>
    <xf numFmtId="0" fontId="11" fillId="0" borderId="0" xfId="0" applyFont="1" applyFill="1" applyBorder="1" applyAlignment="1">
      <alignment vertical="top"/>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1" fillId="0" borderId="26" xfId="0" applyFont="1" applyFill="1" applyBorder="1" applyAlignment="1">
      <alignment horizontal="center" vertical="center"/>
    </xf>
    <xf numFmtId="0" fontId="11" fillId="0" borderId="0" xfId="0" applyFont="1" applyFill="1" applyBorder="1" applyAlignment="1">
      <alignment vertical="center"/>
    </xf>
    <xf numFmtId="0" fontId="11" fillId="0" borderId="27" xfId="0" applyFont="1" applyFill="1" applyBorder="1" applyAlignment="1">
      <alignment horizontal="center" vertical="center"/>
    </xf>
    <xf numFmtId="0" fontId="14" fillId="0" borderId="28"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4" xfId="0" applyFont="1" applyFill="1" applyBorder="1" applyAlignment="1">
      <alignment horizontal="left" vertical="center"/>
    </xf>
    <xf numFmtId="3" fontId="11" fillId="0" borderId="11" xfId="0" applyNumberFormat="1" applyFont="1" applyFill="1" applyBorder="1" applyAlignment="1">
      <alignment horizontal="center" vertical="center" wrapText="1"/>
    </xf>
    <xf numFmtId="3" fontId="2" fillId="0" borderId="0" xfId="65" applyNumberFormat="1" applyFont="1" applyFill="1" applyAlignment="1">
      <alignment horizontal="right"/>
      <protection/>
    </xf>
    <xf numFmtId="3" fontId="4" fillId="0" borderId="0" xfId="65" applyNumberFormat="1" applyFont="1" applyFill="1" applyAlignment="1">
      <alignment horizontal="center"/>
      <protection/>
    </xf>
    <xf numFmtId="3" fontId="4" fillId="0" borderId="0" xfId="65" applyNumberFormat="1" applyFont="1" applyFill="1" applyAlignment="1">
      <alignment horizontal="center" vertical="center"/>
      <protection/>
    </xf>
    <xf numFmtId="0" fontId="14" fillId="0" borderId="14" xfId="0" applyFont="1" applyFill="1" applyBorder="1" applyAlignment="1">
      <alignment horizontal="left" vertical="center" wrapText="1"/>
    </xf>
    <xf numFmtId="0" fontId="14" fillId="0" borderId="29" xfId="0" applyFont="1" applyFill="1" applyBorder="1" applyAlignment="1">
      <alignment horizontal="left" vertical="center"/>
    </xf>
    <xf numFmtId="3" fontId="6" fillId="0" borderId="0" xfId="0" applyNumberFormat="1" applyFont="1" applyFill="1" applyAlignment="1">
      <alignment horizontal="right" vertical="center"/>
    </xf>
    <xf numFmtId="3" fontId="6" fillId="0" borderId="0" xfId="0" applyNumberFormat="1" applyFont="1" applyFill="1" applyAlignment="1">
      <alignment horizontal="right"/>
    </xf>
    <xf numFmtId="3" fontId="11" fillId="0" borderId="0" xfId="0" applyNumberFormat="1" applyFont="1" applyFill="1" applyBorder="1" applyAlignment="1">
      <alignment horizontal="right"/>
    </xf>
    <xf numFmtId="3" fontId="6" fillId="0" borderId="0" xfId="0" applyNumberFormat="1" applyFont="1" applyFill="1" applyBorder="1" applyAlignment="1">
      <alignment horizontal="right" vertical="center"/>
    </xf>
    <xf numFmtId="3" fontId="12" fillId="0" borderId="30" xfId="0" applyNumberFormat="1" applyFont="1" applyFill="1" applyBorder="1" applyAlignment="1">
      <alignment horizontal="right" vertical="center"/>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5" applyNumberFormat="1" applyFont="1" applyFill="1" applyAlignment="1">
      <alignment horizontal="center" vertical="center"/>
      <protection/>
    </xf>
    <xf numFmtId="3" fontId="11" fillId="0" borderId="31" xfId="0" applyNumberFormat="1" applyFont="1" applyFill="1" applyBorder="1" applyAlignment="1">
      <alignment horizontal="center" wrapText="1"/>
    </xf>
    <xf numFmtId="3" fontId="11" fillId="0" borderId="32" xfId="0" applyNumberFormat="1" applyFont="1" applyFill="1" applyBorder="1" applyAlignment="1">
      <alignment horizontal="center" wrapText="1"/>
    </xf>
    <xf numFmtId="3" fontId="13" fillId="0" borderId="32" xfId="0" applyNumberFormat="1" applyFont="1" applyFill="1" applyBorder="1" applyAlignment="1">
      <alignment wrapText="1"/>
    </xf>
    <xf numFmtId="3" fontId="11" fillId="0" borderId="32" xfId="0" applyNumberFormat="1" applyFont="1" applyFill="1" applyBorder="1" applyAlignment="1">
      <alignment/>
    </xf>
    <xf numFmtId="3" fontId="11" fillId="0" borderId="33" xfId="0" applyNumberFormat="1" applyFont="1" applyFill="1" applyBorder="1" applyAlignment="1">
      <alignment/>
    </xf>
    <xf numFmtId="3" fontId="14" fillId="0" borderId="34" xfId="0" applyNumberFormat="1" applyFont="1" applyFill="1" applyBorder="1" applyAlignment="1">
      <alignment/>
    </xf>
    <xf numFmtId="3" fontId="11" fillId="0" borderId="35" xfId="0" applyNumberFormat="1" applyFont="1" applyFill="1" applyBorder="1" applyAlignment="1">
      <alignment horizontal="center" wrapText="1"/>
    </xf>
    <xf numFmtId="3" fontId="11" fillId="0" borderId="36" xfId="0" applyNumberFormat="1" applyFont="1" applyFill="1" applyBorder="1" applyAlignment="1">
      <alignment horizontal="center" wrapText="1"/>
    </xf>
    <xf numFmtId="3" fontId="13" fillId="0" borderId="36" xfId="0" applyNumberFormat="1" applyFont="1" applyFill="1" applyBorder="1" applyAlignment="1">
      <alignment wrapText="1"/>
    </xf>
    <xf numFmtId="3" fontId="11" fillId="0" borderId="36" xfId="0" applyNumberFormat="1" applyFont="1" applyFill="1" applyBorder="1" applyAlignment="1">
      <alignment/>
    </xf>
    <xf numFmtId="0" fontId="2"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horizontal="center" vertical="top"/>
    </xf>
    <xf numFmtId="0" fontId="2" fillId="0" borderId="0" xfId="0" applyFont="1" applyFill="1" applyAlignment="1">
      <alignment vertical="top"/>
    </xf>
    <xf numFmtId="0" fontId="6" fillId="0" borderId="0" xfId="71" applyFont="1" applyFill="1" applyBorder="1" applyAlignment="1">
      <alignment horizontal="center" vertical="top"/>
      <protection/>
    </xf>
    <xf numFmtId="0" fontId="6" fillId="0" borderId="0" xfId="71" applyFont="1" applyFill="1" applyBorder="1" applyAlignment="1">
      <alignment horizontal="center" vertical="center"/>
      <protection/>
    </xf>
    <xf numFmtId="3" fontId="6" fillId="0" borderId="19" xfId="0" applyNumberFormat="1" applyFont="1" applyFill="1" applyBorder="1" applyAlignment="1">
      <alignment horizontal="center"/>
    </xf>
    <xf numFmtId="3" fontId="6" fillId="0" borderId="0" xfId="0" applyNumberFormat="1" applyFont="1" applyFill="1" applyBorder="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xf>
    <xf numFmtId="3" fontId="6" fillId="0" borderId="0" xfId="0" applyNumberFormat="1" applyFont="1" applyFill="1" applyBorder="1" applyAlignment="1">
      <alignment/>
    </xf>
    <xf numFmtId="3" fontId="6" fillId="0" borderId="0" xfId="0" applyNumberFormat="1" applyFont="1" applyFill="1" applyBorder="1" applyAlignment="1">
      <alignment vertical="top"/>
    </xf>
    <xf numFmtId="3"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69" applyNumberFormat="1" applyFont="1" applyFill="1" applyBorder="1" applyAlignment="1">
      <alignment/>
      <protection/>
    </xf>
    <xf numFmtId="3" fontId="6" fillId="0" borderId="10" xfId="0" applyNumberFormat="1" applyFont="1" applyFill="1" applyBorder="1" applyAlignment="1">
      <alignment horizontal="center" vertical="center"/>
    </xf>
    <xf numFmtId="3" fontId="6" fillId="0" borderId="0" xfId="69" applyNumberFormat="1" applyFont="1" applyFill="1" applyBorder="1" applyAlignment="1">
      <alignment vertical="center"/>
      <protection/>
    </xf>
    <xf numFmtId="3" fontId="6" fillId="0" borderId="0" xfId="69" applyNumberFormat="1" applyFont="1" applyFill="1" applyBorder="1" applyAlignment="1">
      <alignment horizontal="left" vertical="center" wrapText="1" indent="1"/>
      <protection/>
    </xf>
    <xf numFmtId="3" fontId="6" fillId="0" borderId="0" xfId="69" applyNumberFormat="1" applyFont="1" applyFill="1" applyBorder="1" applyAlignment="1">
      <alignment vertical="center" wrapText="1"/>
      <protection/>
    </xf>
    <xf numFmtId="3" fontId="6" fillId="0" borderId="10" xfId="0" applyNumberFormat="1" applyFont="1" applyFill="1" applyBorder="1" applyAlignment="1">
      <alignment horizontal="center" vertical="top"/>
    </xf>
    <xf numFmtId="3" fontId="6" fillId="0" borderId="0" xfId="0" applyNumberFormat="1" applyFont="1" applyFill="1" applyBorder="1" applyAlignment="1">
      <alignment horizontal="center" vertical="top"/>
    </xf>
    <xf numFmtId="3" fontId="6" fillId="0" borderId="0" xfId="69" applyNumberFormat="1" applyFont="1" applyFill="1" applyBorder="1" applyAlignment="1">
      <alignment horizontal="left" vertical="top" wrapText="1" indent="1"/>
      <protection/>
    </xf>
    <xf numFmtId="3" fontId="6" fillId="0" borderId="0" xfId="69" applyNumberFormat="1" applyFont="1" applyFill="1" applyBorder="1" applyAlignment="1">
      <alignment wrapText="1"/>
      <protection/>
    </xf>
    <xf numFmtId="3" fontId="6" fillId="0" borderId="0" xfId="0" applyNumberFormat="1" applyFont="1" applyFill="1" applyBorder="1" applyAlignment="1">
      <alignment horizontal="left" vertical="center"/>
    </xf>
    <xf numFmtId="3" fontId="12" fillId="0" borderId="0" xfId="69" applyNumberFormat="1" applyFont="1" applyFill="1" applyBorder="1" applyAlignment="1">
      <alignment vertical="center"/>
      <protection/>
    </xf>
    <xf numFmtId="3" fontId="12" fillId="0" borderId="0" xfId="0" applyNumberFormat="1" applyFont="1" applyFill="1" applyBorder="1" applyAlignment="1">
      <alignment horizontal="center" vertical="center"/>
    </xf>
    <xf numFmtId="3" fontId="6" fillId="0" borderId="0" xfId="69" applyNumberFormat="1" applyFont="1" applyFill="1" applyBorder="1" applyAlignment="1">
      <alignment horizontal="left" vertical="center" wrapText="1"/>
      <protection/>
    </xf>
    <xf numFmtId="3" fontId="12" fillId="0" borderId="0" xfId="0" applyNumberFormat="1" applyFont="1" applyFill="1" applyAlignment="1">
      <alignment horizontal="center"/>
    </xf>
    <xf numFmtId="0" fontId="2" fillId="0" borderId="0" xfId="64" applyNumberFormat="1" applyFont="1" applyFill="1" applyBorder="1" applyAlignment="1">
      <alignment horizontal="left" indent="3"/>
      <protection/>
    </xf>
    <xf numFmtId="3" fontId="6" fillId="0" borderId="0" xfId="0" applyNumberFormat="1" applyFont="1" applyFill="1" applyBorder="1" applyAlignment="1">
      <alignment horizontal="left" vertical="top"/>
    </xf>
    <xf numFmtId="3" fontId="6" fillId="0" borderId="37" xfId="65" applyNumberFormat="1" applyFont="1" applyFill="1" applyBorder="1" applyAlignment="1">
      <alignment horizontal="center" vertical="center" textRotation="90"/>
      <protection/>
    </xf>
    <xf numFmtId="3" fontId="6" fillId="0" borderId="38" xfId="65" applyNumberFormat="1" applyFont="1" applyFill="1" applyBorder="1" applyAlignment="1">
      <alignment horizontal="center" vertical="center" textRotation="90"/>
      <protection/>
    </xf>
    <xf numFmtId="0" fontId="12" fillId="0" borderId="38" xfId="71" applyFont="1" applyFill="1" applyBorder="1" applyAlignment="1">
      <alignment horizontal="center" vertical="center" wrapText="1"/>
      <protection/>
    </xf>
    <xf numFmtId="0" fontId="6" fillId="0" borderId="38" xfId="71" applyFont="1" applyFill="1" applyBorder="1" applyAlignment="1">
      <alignment horizontal="center" vertical="center" textRotation="90" wrapText="1"/>
      <protection/>
    </xf>
    <xf numFmtId="3" fontId="12" fillId="0" borderId="38" xfId="71" applyNumberFormat="1" applyFont="1" applyFill="1" applyBorder="1" applyAlignment="1">
      <alignment horizontal="center" vertical="center" wrapText="1"/>
      <protection/>
    </xf>
    <xf numFmtId="0" fontId="6" fillId="0" borderId="39" xfId="71" applyFont="1" applyFill="1" applyBorder="1" applyAlignment="1">
      <alignment horizontal="center"/>
      <protection/>
    </xf>
    <xf numFmtId="0" fontId="21" fillId="0" borderId="40" xfId="71" applyFont="1" applyFill="1" applyBorder="1" applyAlignment="1">
      <alignment wrapText="1"/>
      <protection/>
    </xf>
    <xf numFmtId="3" fontId="6" fillId="0" borderId="36" xfId="71" applyNumberFormat="1" applyFont="1" applyFill="1" applyBorder="1">
      <alignment/>
      <protection/>
    </xf>
    <xf numFmtId="0" fontId="6" fillId="0" borderId="36" xfId="71" applyFont="1" applyFill="1" applyBorder="1" applyAlignment="1">
      <alignment horizontal="center" vertical="center" wrapText="1"/>
      <protection/>
    </xf>
    <xf numFmtId="0" fontId="6" fillId="0" borderId="36" xfId="66" applyFont="1" applyFill="1" applyBorder="1" applyAlignment="1">
      <alignment wrapText="1"/>
      <protection/>
    </xf>
    <xf numFmtId="0" fontId="12" fillId="0" borderId="36" xfId="71" applyFont="1" applyFill="1" applyBorder="1" applyAlignment="1">
      <alignment horizontal="left" vertical="top" wrapText="1"/>
      <protection/>
    </xf>
    <xf numFmtId="0" fontId="12" fillId="0" borderId="36" xfId="71" applyFont="1" applyFill="1" applyBorder="1" applyAlignment="1">
      <alignment wrapText="1"/>
      <protection/>
    </xf>
    <xf numFmtId="0" fontId="6" fillId="0" borderId="36" xfId="71" applyFont="1" applyFill="1" applyBorder="1" applyAlignment="1">
      <alignment vertical="center" wrapText="1"/>
      <protection/>
    </xf>
    <xf numFmtId="0" fontId="6" fillId="0" borderId="36" xfId="71" applyFont="1" applyFill="1" applyBorder="1" applyAlignment="1">
      <alignment horizontal="left" vertical="top" wrapText="1" indent="1"/>
      <protection/>
    </xf>
    <xf numFmtId="0" fontId="6" fillId="0" borderId="36" xfId="71" applyFont="1" applyFill="1" applyBorder="1" applyAlignment="1">
      <alignment vertical="top" wrapText="1"/>
      <protection/>
    </xf>
    <xf numFmtId="0" fontId="6" fillId="0" borderId="36" xfId="66" applyFont="1" applyFill="1" applyBorder="1" applyAlignment="1">
      <alignment horizontal="center" vertical="center" wrapText="1"/>
      <protection/>
    </xf>
    <xf numFmtId="0" fontId="6" fillId="0" borderId="36" xfId="71" applyFont="1" applyFill="1" applyBorder="1" applyAlignment="1">
      <alignment horizontal="center" wrapText="1"/>
      <protection/>
    </xf>
    <xf numFmtId="0" fontId="6" fillId="0" borderId="36" xfId="66" applyFont="1" applyFill="1" applyBorder="1" applyAlignment="1">
      <alignment horizontal="left" wrapText="1" indent="1"/>
      <protection/>
    </xf>
    <xf numFmtId="0" fontId="6" fillId="0" borderId="41" xfId="71" applyFont="1" applyFill="1" applyBorder="1" applyAlignment="1">
      <alignment horizontal="left" vertical="top" wrapText="1" indent="1"/>
      <protection/>
    </xf>
    <xf numFmtId="0" fontId="6" fillId="0" borderId="41" xfId="71" applyFont="1" applyFill="1" applyBorder="1" applyAlignment="1">
      <alignment horizontal="center" vertical="center" wrapText="1"/>
      <protection/>
    </xf>
    <xf numFmtId="0" fontId="6" fillId="0" borderId="0" xfId="63" applyFont="1" applyFill="1" applyBorder="1">
      <alignment/>
      <protection/>
    </xf>
    <xf numFmtId="3" fontId="6" fillId="0" borderId="0" xfId="71" applyNumberFormat="1" applyFont="1" applyFill="1" applyBorder="1" applyAlignment="1">
      <alignment horizontal="right"/>
      <protection/>
    </xf>
    <xf numFmtId="0" fontId="20" fillId="0" borderId="0" xfId="71" applyFont="1" applyFill="1" applyBorder="1" applyAlignment="1">
      <alignment horizontal="center" vertical="top"/>
      <protection/>
    </xf>
    <xf numFmtId="0" fontId="6" fillId="0" borderId="0" xfId="71" applyFont="1" applyFill="1" applyBorder="1">
      <alignment/>
      <protection/>
    </xf>
    <xf numFmtId="0" fontId="6" fillId="0" borderId="0" xfId="71" applyFont="1" applyFill="1" applyBorder="1" applyAlignment="1">
      <alignment wrapText="1"/>
      <protection/>
    </xf>
    <xf numFmtId="0" fontId="6" fillId="0" borderId="0" xfId="71" applyFont="1" applyFill="1" applyBorder="1" applyAlignment="1">
      <alignment horizontal="center" vertical="center" wrapText="1"/>
      <protection/>
    </xf>
    <xf numFmtId="3" fontId="6" fillId="0" borderId="0" xfId="71" applyNumberFormat="1" applyFont="1" applyFill="1" applyBorder="1">
      <alignment/>
      <protection/>
    </xf>
    <xf numFmtId="0" fontId="10" fillId="0" borderId="0" xfId="71" applyFont="1" applyFill="1" applyBorder="1" applyAlignment="1">
      <alignment horizontal="center" vertical="center"/>
      <protection/>
    </xf>
    <xf numFmtId="0" fontId="10" fillId="0" borderId="0" xfId="71" applyFont="1" applyFill="1" applyBorder="1" applyAlignment="1">
      <alignment horizontal="center" vertical="top"/>
      <protection/>
    </xf>
    <xf numFmtId="0" fontId="10" fillId="0" borderId="0" xfId="71" applyFont="1" applyFill="1" applyBorder="1" applyAlignment="1">
      <alignment horizontal="center" vertical="center" wrapText="1"/>
      <protection/>
    </xf>
    <xf numFmtId="3" fontId="10" fillId="0" borderId="0" xfId="71" applyNumberFormat="1" applyFont="1" applyFill="1" applyBorder="1" applyAlignment="1">
      <alignment horizontal="center" vertical="center"/>
      <protection/>
    </xf>
    <xf numFmtId="0" fontId="6" fillId="0" borderId="35" xfId="71" applyFont="1" applyFill="1" applyBorder="1">
      <alignment/>
      <protection/>
    </xf>
    <xf numFmtId="0" fontId="6" fillId="0" borderId="36" xfId="71" applyFont="1" applyFill="1" applyBorder="1" applyAlignment="1">
      <alignment horizontal="center" vertical="top"/>
      <protection/>
    </xf>
    <xf numFmtId="0" fontId="6" fillId="0" borderId="36" xfId="71" applyFont="1" applyFill="1" applyBorder="1" applyAlignment="1">
      <alignment wrapText="1"/>
      <protection/>
    </xf>
    <xf numFmtId="0" fontId="6" fillId="0" borderId="0" xfId="71" applyFont="1" applyFill="1" applyBorder="1" applyAlignment="1">
      <alignment vertical="center"/>
      <protection/>
    </xf>
    <xf numFmtId="0" fontId="6" fillId="0" borderId="36" xfId="71" applyFont="1" applyFill="1" applyBorder="1">
      <alignment/>
      <protection/>
    </xf>
    <xf numFmtId="0" fontId="6" fillId="0" borderId="36" xfId="71" applyFont="1" applyFill="1" applyBorder="1" applyAlignment="1">
      <alignment horizontal="center" vertical="center"/>
      <protection/>
    </xf>
    <xf numFmtId="3" fontId="6" fillId="0" borderId="36" xfId="71" applyNumberFormat="1" applyFont="1" applyFill="1" applyBorder="1" applyAlignment="1">
      <alignment horizontal="center" vertical="center"/>
      <protection/>
    </xf>
    <xf numFmtId="0" fontId="6" fillId="0" borderId="35" xfId="71" applyFont="1" applyFill="1" applyBorder="1" applyAlignment="1">
      <alignment/>
      <protection/>
    </xf>
    <xf numFmtId="0" fontId="6" fillId="0" borderId="36" xfId="71" applyFont="1" applyFill="1" applyBorder="1" applyAlignment="1">
      <alignment horizontal="center"/>
      <protection/>
    </xf>
    <xf numFmtId="0" fontId="6" fillId="0" borderId="0" xfId="71" applyFont="1" applyFill="1" applyBorder="1" applyAlignment="1">
      <alignment/>
      <protection/>
    </xf>
    <xf numFmtId="0" fontId="6" fillId="0" borderId="42" xfId="71" applyFont="1" applyFill="1" applyBorder="1">
      <alignment/>
      <protection/>
    </xf>
    <xf numFmtId="0" fontId="12" fillId="0" borderId="37" xfId="71" applyFont="1" applyFill="1" applyBorder="1" applyAlignment="1">
      <alignment vertical="center"/>
      <protection/>
    </xf>
    <xf numFmtId="0" fontId="12" fillId="0" borderId="38" xfId="71" applyFont="1" applyFill="1" applyBorder="1" applyAlignment="1">
      <alignment horizontal="center" vertical="center"/>
      <protection/>
    </xf>
    <xf numFmtId="0" fontId="6" fillId="0" borderId="38" xfId="71" applyFont="1" applyFill="1" applyBorder="1" applyAlignment="1">
      <alignment horizontal="center" vertical="center"/>
      <protection/>
    </xf>
    <xf numFmtId="3" fontId="12" fillId="0" borderId="38" xfId="71" applyNumberFormat="1" applyFont="1" applyFill="1" applyBorder="1" applyAlignment="1">
      <alignment vertical="center"/>
      <protection/>
    </xf>
    <xf numFmtId="0" fontId="12" fillId="0" borderId="0" xfId="71" applyFont="1" applyFill="1" applyBorder="1" applyAlignment="1">
      <alignment vertical="center"/>
      <protection/>
    </xf>
    <xf numFmtId="0" fontId="20" fillId="0" borderId="0" xfId="71" applyFont="1" applyFill="1" applyBorder="1" applyAlignment="1">
      <alignment horizontal="center" vertical="center"/>
      <protection/>
    </xf>
    <xf numFmtId="0" fontId="20" fillId="0" borderId="0" xfId="71" applyFont="1" applyFill="1" applyBorder="1" applyAlignment="1">
      <alignment horizontal="center"/>
      <protection/>
    </xf>
    <xf numFmtId="0" fontId="6" fillId="0" borderId="0" xfId="71" applyFont="1" applyFill="1" applyBorder="1" applyAlignment="1">
      <alignment vertical="top"/>
      <protection/>
    </xf>
    <xf numFmtId="3" fontId="10" fillId="0" borderId="0" xfId="71" applyNumberFormat="1" applyFont="1" applyFill="1" applyBorder="1" applyAlignment="1">
      <alignment horizontal="right"/>
      <protection/>
    </xf>
    <xf numFmtId="0" fontId="6" fillId="0" borderId="0" xfId="63" applyFont="1" applyFill="1" applyBorder="1" applyAlignment="1">
      <alignment horizontal="center" vertical="top"/>
      <protection/>
    </xf>
    <xf numFmtId="0" fontId="15" fillId="0" borderId="0" xfId="0" applyFont="1" applyFill="1" applyAlignment="1">
      <alignment/>
    </xf>
    <xf numFmtId="0" fontId="6" fillId="0" borderId="37" xfId="71" applyFont="1" applyFill="1" applyBorder="1" applyAlignment="1">
      <alignment vertical="center"/>
      <protection/>
    </xf>
    <xf numFmtId="0" fontId="6" fillId="0" borderId="38" xfId="71" applyFont="1" applyFill="1" applyBorder="1" applyAlignment="1">
      <alignment horizontal="center" vertical="center" wrapText="1"/>
      <protection/>
    </xf>
    <xf numFmtId="3" fontId="6" fillId="0" borderId="43" xfId="71" applyNumberFormat="1" applyFont="1" applyFill="1" applyBorder="1" applyAlignment="1">
      <alignment vertical="center"/>
      <protection/>
    </xf>
    <xf numFmtId="3" fontId="6" fillId="0" borderId="0" xfId="0" applyNumberFormat="1" applyFont="1" applyFill="1" applyBorder="1" applyAlignment="1">
      <alignment horizontal="left"/>
    </xf>
    <xf numFmtId="3" fontId="6" fillId="0" borderId="0" xfId="63" applyNumberFormat="1" applyFont="1" applyFill="1" applyBorder="1">
      <alignment/>
      <protection/>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vertical="center"/>
    </xf>
    <xf numFmtId="3" fontId="12" fillId="0" borderId="0" xfId="71" applyNumberFormat="1" applyFont="1" applyFill="1" applyBorder="1">
      <alignment/>
      <protection/>
    </xf>
    <xf numFmtId="3" fontId="10" fillId="0" borderId="0" xfId="65" applyNumberFormat="1" applyFont="1" applyFill="1" applyAlignment="1">
      <alignment horizontal="center" vertical="center"/>
      <protection/>
    </xf>
    <xf numFmtId="0" fontId="6" fillId="0" borderId="36" xfId="66" applyFont="1" applyFill="1" applyBorder="1" applyAlignment="1">
      <alignment vertical="top" wrapText="1"/>
      <protection/>
    </xf>
    <xf numFmtId="0" fontId="6" fillId="0" borderId="36" xfId="66" applyFont="1" applyFill="1" applyBorder="1" applyAlignment="1">
      <alignment vertical="center" wrapText="1"/>
      <protection/>
    </xf>
    <xf numFmtId="3" fontId="10" fillId="0" borderId="0" xfId="63" applyNumberFormat="1" applyFont="1" applyFill="1" applyBorder="1" applyAlignment="1">
      <alignment horizontal="left" vertical="top"/>
      <protection/>
    </xf>
    <xf numFmtId="0" fontId="6" fillId="0" borderId="35" xfId="71" applyFont="1" applyFill="1" applyBorder="1" applyAlignment="1">
      <alignment horizontal="center" vertical="center"/>
      <protection/>
    </xf>
    <xf numFmtId="0" fontId="6" fillId="0" borderId="36" xfId="71" applyFont="1" applyFill="1" applyBorder="1" applyAlignment="1">
      <alignment vertical="center"/>
      <protection/>
    </xf>
    <xf numFmtId="0" fontId="6" fillId="0" borderId="36" xfId="71" applyFont="1" applyFill="1" applyBorder="1" applyAlignment="1">
      <alignment vertical="top"/>
      <protection/>
    </xf>
    <xf numFmtId="3" fontId="12" fillId="0" borderId="0" xfId="71" applyNumberFormat="1" applyFont="1" applyFill="1" applyBorder="1" applyAlignment="1">
      <alignment vertical="center"/>
      <protection/>
    </xf>
    <xf numFmtId="0" fontId="12" fillId="0" borderId="37" xfId="71" applyFont="1" applyFill="1" applyBorder="1" applyAlignment="1">
      <alignment horizontal="center" vertical="center"/>
      <protection/>
    </xf>
    <xf numFmtId="0" fontId="12" fillId="0" borderId="38" xfId="66" applyFont="1" applyFill="1" applyBorder="1" applyAlignment="1">
      <alignment horizontal="center" vertical="center" wrapText="1"/>
      <protection/>
    </xf>
    <xf numFmtId="3" fontId="12" fillId="0" borderId="38" xfId="66" applyNumberFormat="1" applyFont="1" applyFill="1" applyBorder="1" applyAlignment="1">
      <alignment vertical="center" wrapText="1"/>
      <protection/>
    </xf>
    <xf numFmtId="3" fontId="6" fillId="0" borderId="36" xfId="66" applyNumberFormat="1" applyFont="1" applyFill="1" applyBorder="1" applyAlignment="1">
      <alignment horizontal="center" vertical="center" wrapText="1"/>
      <protection/>
    </xf>
    <xf numFmtId="3" fontId="12" fillId="0" borderId="38" xfId="66" applyNumberFormat="1" applyFont="1" applyFill="1" applyBorder="1" applyAlignment="1">
      <alignment horizontal="center" vertical="center" wrapText="1"/>
      <protection/>
    </xf>
    <xf numFmtId="0" fontId="12" fillId="0" borderId="37" xfId="72" applyFont="1" applyFill="1" applyBorder="1" applyAlignment="1">
      <alignment horizontal="center" vertical="center"/>
      <protection/>
    </xf>
    <xf numFmtId="0" fontId="12" fillId="0" borderId="38" xfId="72" applyFont="1" applyFill="1" applyBorder="1" applyAlignment="1">
      <alignment horizontal="center" vertical="center"/>
      <protection/>
    </xf>
    <xf numFmtId="3" fontId="12" fillId="0" borderId="0" xfId="66" applyNumberFormat="1" applyFont="1" applyFill="1" applyBorder="1" applyAlignment="1">
      <alignment vertical="center" wrapText="1"/>
      <protection/>
    </xf>
    <xf numFmtId="0" fontId="12" fillId="0" borderId="44" xfId="72" applyFont="1" applyFill="1" applyBorder="1" applyAlignment="1">
      <alignment horizontal="center" vertical="center"/>
      <protection/>
    </xf>
    <xf numFmtId="0" fontId="12" fillId="0" borderId="45" xfId="72" applyFont="1" applyFill="1" applyBorder="1" applyAlignment="1">
      <alignment horizontal="center" vertical="center"/>
      <protection/>
    </xf>
    <xf numFmtId="3" fontId="12" fillId="0" borderId="45" xfId="66" applyNumberFormat="1" applyFont="1" applyFill="1" applyBorder="1" applyAlignment="1">
      <alignment vertical="center" wrapText="1"/>
      <protection/>
    </xf>
    <xf numFmtId="3" fontId="12" fillId="0" borderId="45" xfId="66" applyNumberFormat="1" applyFont="1" applyFill="1" applyBorder="1" applyAlignment="1">
      <alignment horizontal="center" vertical="center" wrapText="1"/>
      <protection/>
    </xf>
    <xf numFmtId="3" fontId="10" fillId="0" borderId="0" xfId="63" applyNumberFormat="1" applyFont="1" applyFill="1" applyBorder="1" applyAlignment="1">
      <alignment horizontal="right"/>
      <protection/>
    </xf>
    <xf numFmtId="3" fontId="6" fillId="0" borderId="36" xfId="66" applyNumberFormat="1" applyFont="1" applyFill="1" applyBorder="1" applyAlignment="1">
      <alignment horizontal="right"/>
      <protection/>
    </xf>
    <xf numFmtId="3" fontId="12" fillId="0" borderId="0" xfId="71" applyNumberFormat="1" applyFont="1" applyFill="1" applyBorder="1" applyAlignment="1">
      <alignment horizontal="right"/>
      <protection/>
    </xf>
    <xf numFmtId="3" fontId="10" fillId="0" borderId="0" xfId="72" applyNumberFormat="1" applyFont="1" applyFill="1" applyBorder="1" applyAlignment="1">
      <alignment horizontal="right"/>
      <protection/>
    </xf>
    <xf numFmtId="3" fontId="12" fillId="0" borderId="40" xfId="71" applyNumberFormat="1" applyFont="1" applyFill="1" applyBorder="1" applyAlignment="1">
      <alignment horizontal="right" wrapText="1"/>
      <protection/>
    </xf>
    <xf numFmtId="3" fontId="12" fillId="0" borderId="40" xfId="72" applyNumberFormat="1" applyFont="1" applyFill="1" applyBorder="1" applyAlignment="1">
      <alignment horizontal="right"/>
      <protection/>
    </xf>
    <xf numFmtId="3" fontId="6" fillId="0" borderId="40" xfId="71" applyNumberFormat="1" applyFont="1" applyFill="1" applyBorder="1" applyAlignment="1">
      <alignment horizontal="right"/>
      <protection/>
    </xf>
    <xf numFmtId="3" fontId="10" fillId="0" borderId="0" xfId="72" applyNumberFormat="1" applyFont="1" applyFill="1" applyBorder="1" applyAlignment="1">
      <alignment horizontal="right" wrapText="1"/>
      <protection/>
    </xf>
    <xf numFmtId="3" fontId="22" fillId="0" borderId="0" xfId="72" applyNumberFormat="1" applyFont="1" applyFill="1" applyBorder="1" applyAlignment="1">
      <alignment horizontal="right"/>
      <protection/>
    </xf>
    <xf numFmtId="0" fontId="10" fillId="0" borderId="0" xfId="71" applyFont="1" applyFill="1" applyBorder="1">
      <alignment/>
      <protection/>
    </xf>
    <xf numFmtId="0" fontId="17" fillId="0" borderId="0" xfId="71" applyFont="1" applyFill="1" applyBorder="1">
      <alignment/>
      <protection/>
    </xf>
    <xf numFmtId="0" fontId="23" fillId="0" borderId="0" xfId="71" applyFont="1" applyFill="1" applyBorder="1">
      <alignment/>
      <protection/>
    </xf>
    <xf numFmtId="0" fontId="17" fillId="0" borderId="0" xfId="71" applyFont="1" applyFill="1" applyBorder="1" applyAlignment="1">
      <alignment vertical="center"/>
      <protection/>
    </xf>
    <xf numFmtId="3" fontId="18" fillId="0" borderId="0" xfId="71" applyNumberFormat="1" applyFont="1" applyFill="1" applyBorder="1" applyAlignment="1">
      <alignment vertical="center"/>
      <protection/>
    </xf>
    <xf numFmtId="3" fontId="18" fillId="0" borderId="0" xfId="66" applyNumberFormat="1" applyFont="1" applyFill="1" applyBorder="1" applyAlignment="1">
      <alignment vertical="center" wrapText="1"/>
      <protection/>
    </xf>
    <xf numFmtId="3" fontId="10" fillId="0" borderId="0" xfId="63" applyNumberFormat="1" applyFont="1" applyFill="1" applyBorder="1" applyAlignment="1">
      <alignment horizontal="center" vertical="center"/>
      <protection/>
    </xf>
    <xf numFmtId="3" fontId="6" fillId="0" borderId="0" xfId="71" applyNumberFormat="1" applyFont="1" applyFill="1" applyBorder="1" applyAlignment="1">
      <alignment horizontal="center" vertical="center" wrapText="1"/>
      <protection/>
    </xf>
    <xf numFmtId="0" fontId="2" fillId="0" borderId="0" xfId="0" applyFont="1" applyFill="1" applyBorder="1" applyAlignment="1">
      <alignment horizontal="center"/>
    </xf>
    <xf numFmtId="0" fontId="14" fillId="0" borderId="0" xfId="0" applyFont="1" applyFill="1" applyBorder="1" applyAlignment="1">
      <alignment horizontal="left" vertical="center" wrapText="1"/>
    </xf>
    <xf numFmtId="3" fontId="4" fillId="0" borderId="46" xfId="0" applyNumberFormat="1" applyFont="1" applyFill="1" applyBorder="1" applyAlignment="1">
      <alignment/>
    </xf>
    <xf numFmtId="3" fontId="4" fillId="0" borderId="47" xfId="0" applyNumberFormat="1" applyFont="1" applyFill="1" applyBorder="1" applyAlignment="1">
      <alignmen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4" xfId="0" applyFont="1" applyFill="1" applyBorder="1" applyAlignment="1">
      <alignment vertical="center"/>
    </xf>
    <xf numFmtId="0" fontId="4" fillId="0" borderId="25" xfId="0" applyFont="1" applyFill="1" applyBorder="1" applyAlignment="1">
      <alignment horizontal="center" vertical="top"/>
    </xf>
    <xf numFmtId="0" fontId="4" fillId="0" borderId="25" xfId="0" applyFont="1" applyFill="1" applyBorder="1" applyAlignment="1">
      <alignment horizontal="center" vertical="center" wrapText="1"/>
    </xf>
    <xf numFmtId="3" fontId="4" fillId="0" borderId="48"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24"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5" fillId="0" borderId="0" xfId="0" applyNumberFormat="1" applyFont="1" applyFill="1" applyAlignment="1">
      <alignment/>
    </xf>
    <xf numFmtId="3" fontId="5" fillId="0" borderId="0" xfId="0" applyNumberFormat="1" applyFont="1" applyFill="1" applyAlignment="1">
      <alignment vertical="top"/>
    </xf>
    <xf numFmtId="3" fontId="2" fillId="0" borderId="0" xfId="69" applyNumberFormat="1" applyFont="1" applyFill="1" applyBorder="1" applyAlignment="1">
      <alignment wrapText="1"/>
      <protection/>
    </xf>
    <xf numFmtId="3" fontId="2" fillId="0" borderId="14" xfId="69" applyNumberFormat="1" applyFont="1" applyFill="1" applyBorder="1" applyAlignment="1">
      <alignment wrapText="1"/>
      <protection/>
    </xf>
    <xf numFmtId="3" fontId="5" fillId="0" borderId="0" xfId="69" applyNumberFormat="1" applyFont="1" applyFill="1" applyBorder="1" applyAlignment="1">
      <alignment wrapText="1"/>
      <protection/>
    </xf>
    <xf numFmtId="0" fontId="5" fillId="0" borderId="0" xfId="0" applyFont="1" applyFill="1" applyAlignment="1">
      <alignment vertical="center"/>
    </xf>
    <xf numFmtId="0" fontId="5" fillId="0" borderId="0" xfId="0" applyFont="1" applyFill="1" applyAlignment="1">
      <alignment vertical="top"/>
    </xf>
    <xf numFmtId="0" fontId="4" fillId="0" borderId="25" xfId="0" applyFont="1" applyFill="1" applyBorder="1" applyAlignment="1">
      <alignment vertical="top"/>
    </xf>
    <xf numFmtId="0" fontId="4" fillId="0" borderId="25" xfId="0" applyFont="1" applyFill="1" applyBorder="1" applyAlignment="1">
      <alignment vertical="center" wrapText="1"/>
    </xf>
    <xf numFmtId="3" fontId="4" fillId="0" borderId="49" xfId="0" applyNumberFormat="1" applyFont="1" applyFill="1" applyBorder="1" applyAlignment="1">
      <alignment vertical="center"/>
    </xf>
    <xf numFmtId="0" fontId="5" fillId="0" borderId="0" xfId="0" applyFont="1" applyFill="1" applyAlignment="1">
      <alignment horizontal="right" vertical="top"/>
    </xf>
    <xf numFmtId="3" fontId="2" fillId="0" borderId="0" xfId="0" applyNumberFormat="1" applyFont="1" applyFill="1" applyAlignment="1">
      <alignment vertical="top"/>
    </xf>
    <xf numFmtId="0" fontId="2" fillId="0" borderId="16" xfId="0" applyFont="1" applyFill="1" applyBorder="1" applyAlignment="1">
      <alignment vertical="center"/>
    </xf>
    <xf numFmtId="0" fontId="5" fillId="0" borderId="16" xfId="0" applyFont="1" applyFill="1" applyBorder="1" applyAlignment="1">
      <alignment vertical="center"/>
    </xf>
    <xf numFmtId="0" fontId="2" fillId="0" borderId="16" xfId="0" applyFont="1" applyFill="1" applyBorder="1" applyAlignment="1">
      <alignment horizontal="right" vertical="center"/>
    </xf>
    <xf numFmtId="3" fontId="2" fillId="0" borderId="16" xfId="0" applyNumberFormat="1" applyFont="1" applyFill="1" applyBorder="1" applyAlignment="1">
      <alignment vertical="center"/>
    </xf>
    <xf numFmtId="0" fontId="5" fillId="0" borderId="16" xfId="0" applyFont="1" applyFill="1" applyBorder="1" applyAlignment="1">
      <alignment horizontal="right" vertical="center"/>
    </xf>
    <xf numFmtId="3" fontId="5" fillId="0" borderId="16" xfId="0" applyNumberFormat="1" applyFont="1" applyFill="1" applyBorder="1" applyAlignment="1">
      <alignment vertical="center"/>
    </xf>
    <xf numFmtId="0" fontId="2"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xf>
    <xf numFmtId="0" fontId="5" fillId="0" borderId="16" xfId="73" applyFont="1" applyFill="1" applyBorder="1" applyAlignment="1">
      <alignment horizontal="right" vertical="center" wrapText="1"/>
      <protection/>
    </xf>
    <xf numFmtId="3" fontId="5" fillId="0" borderId="16" xfId="73" applyNumberFormat="1" applyFont="1" applyFill="1" applyBorder="1" applyAlignment="1">
      <alignment vertical="center"/>
      <protection/>
    </xf>
    <xf numFmtId="0" fontId="5" fillId="0" borderId="0" xfId="0" applyFont="1" applyFill="1" applyBorder="1" applyAlignment="1">
      <alignment vertical="top"/>
    </xf>
    <xf numFmtId="0" fontId="2" fillId="0" borderId="50" xfId="0" applyFont="1" applyFill="1" applyBorder="1" applyAlignment="1">
      <alignment vertical="center"/>
    </xf>
    <xf numFmtId="3" fontId="5" fillId="0" borderId="50" xfId="0" applyNumberFormat="1" applyFont="1" applyFill="1" applyBorder="1" applyAlignment="1">
      <alignment vertical="center"/>
    </xf>
    <xf numFmtId="0" fontId="4" fillId="0" borderId="0" xfId="0" applyFont="1" applyFill="1" applyAlignment="1">
      <alignment/>
    </xf>
    <xf numFmtId="0" fontId="25" fillId="0" borderId="0" xfId="0" applyFont="1" applyFill="1" applyAlignment="1">
      <alignment wrapText="1"/>
    </xf>
    <xf numFmtId="3" fontId="5" fillId="0" borderId="0" xfId="0" applyNumberFormat="1" applyFont="1" applyFill="1" applyBorder="1" applyAlignment="1">
      <alignment/>
    </xf>
    <xf numFmtId="3" fontId="5" fillId="0" borderId="0" xfId="0" applyNumberFormat="1" applyFont="1" applyFill="1" applyBorder="1" applyAlignment="1">
      <alignment vertical="top"/>
    </xf>
    <xf numFmtId="0" fontId="5" fillId="0" borderId="0" xfId="0" applyFont="1" applyFill="1" applyBorder="1" applyAlignment="1">
      <alignment vertical="center"/>
    </xf>
    <xf numFmtId="0" fontId="5" fillId="0" borderId="16" xfId="0" applyFont="1" applyFill="1" applyBorder="1" applyAlignment="1">
      <alignment horizontal="right" vertical="center" wrapText="1"/>
    </xf>
    <xf numFmtId="3" fontId="2" fillId="0" borderId="0" xfId="0" applyNumberFormat="1" applyFont="1" applyFill="1" applyAlignment="1">
      <alignment vertical="center"/>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vertical="top"/>
    </xf>
    <xf numFmtId="0" fontId="2" fillId="0" borderId="0" xfId="0" applyFont="1" applyFill="1" applyBorder="1" applyAlignment="1">
      <alignment wrapText="1"/>
    </xf>
    <xf numFmtId="0" fontId="2" fillId="0" borderId="0" xfId="0" applyFont="1" applyFill="1" applyBorder="1" applyAlignment="1">
      <alignment horizontal="center" vertical="top"/>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0" fontId="25" fillId="0" borderId="0" xfId="0" applyFont="1" applyFill="1" applyBorder="1" applyAlignment="1">
      <alignment wrapText="1"/>
    </xf>
    <xf numFmtId="0" fontId="5" fillId="0" borderId="0" xfId="0" applyFont="1" applyFill="1" applyBorder="1" applyAlignment="1">
      <alignment wrapText="1"/>
    </xf>
    <xf numFmtId="3" fontId="25" fillId="0" borderId="0" xfId="0" applyNumberFormat="1" applyFont="1" applyFill="1" applyBorder="1" applyAlignment="1">
      <alignment/>
    </xf>
    <xf numFmtId="3" fontId="25"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3" fontId="2" fillId="0" borderId="46" xfId="0" applyNumberFormat="1" applyFont="1" applyFill="1" applyBorder="1" applyAlignment="1">
      <alignment/>
    </xf>
    <xf numFmtId="3" fontId="28" fillId="0" borderId="0" xfId="0" applyNumberFormat="1" applyFont="1" applyFill="1" applyBorder="1" applyAlignment="1">
      <alignment/>
    </xf>
    <xf numFmtId="3" fontId="8" fillId="0" borderId="46" xfId="0" applyNumberFormat="1" applyFont="1" applyFill="1" applyBorder="1" applyAlignment="1">
      <alignment/>
    </xf>
    <xf numFmtId="3" fontId="28" fillId="0" borderId="14" xfId="0" applyNumberFormat="1" applyFont="1" applyFill="1" applyBorder="1" applyAlignment="1">
      <alignment/>
    </xf>
    <xf numFmtId="3" fontId="8" fillId="0" borderId="46" xfId="0" applyNumberFormat="1" applyFont="1" applyFill="1" applyBorder="1" applyAlignment="1">
      <alignment/>
    </xf>
    <xf numFmtId="3" fontId="4" fillId="0" borderId="51" xfId="0" applyNumberFormat="1" applyFont="1" applyFill="1" applyBorder="1" applyAlignment="1">
      <alignment vertical="center"/>
    </xf>
    <xf numFmtId="3" fontId="5" fillId="0" borderId="14" xfId="0" applyNumberFormat="1" applyFont="1" applyFill="1" applyBorder="1" applyAlignment="1">
      <alignment/>
    </xf>
    <xf numFmtId="3" fontId="2" fillId="0" borderId="52" xfId="0" applyNumberFormat="1" applyFont="1" applyFill="1" applyBorder="1" applyAlignment="1">
      <alignment/>
    </xf>
    <xf numFmtId="3" fontId="8" fillId="0" borderId="46" xfId="0" applyNumberFormat="1" applyFont="1" applyFill="1" applyBorder="1" applyAlignment="1">
      <alignment vertical="center"/>
    </xf>
    <xf numFmtId="3" fontId="28" fillId="0" borderId="0" xfId="0" applyNumberFormat="1" applyFont="1" applyFill="1" applyBorder="1" applyAlignment="1">
      <alignment vertical="center"/>
    </xf>
    <xf numFmtId="3" fontId="8" fillId="0" borderId="51" xfId="0" applyNumberFormat="1" applyFont="1" applyFill="1" applyBorder="1" applyAlignment="1">
      <alignment vertical="center"/>
    </xf>
    <xf numFmtId="3" fontId="8" fillId="0" borderId="53" xfId="0" applyNumberFormat="1" applyFont="1" applyFill="1" applyBorder="1" applyAlignment="1">
      <alignment vertical="center"/>
    </xf>
    <xf numFmtId="3" fontId="5" fillId="0" borderId="21" xfId="64" applyNumberFormat="1" applyFont="1" applyFill="1" applyBorder="1" applyAlignment="1">
      <alignment horizontal="center" vertical="center" wrapText="1"/>
      <protection/>
    </xf>
    <xf numFmtId="3" fontId="4" fillId="0" borderId="48" xfId="64" applyNumberFormat="1" applyFont="1" applyFill="1" applyBorder="1" applyAlignment="1">
      <alignment horizontal="center" vertical="center" wrapText="1"/>
      <protection/>
    </xf>
    <xf numFmtId="3" fontId="6" fillId="0" borderId="0" xfId="64" applyNumberFormat="1" applyFont="1" applyFill="1" applyBorder="1" applyAlignment="1">
      <alignment/>
      <protection/>
    </xf>
    <xf numFmtId="3" fontId="4" fillId="0" borderId="54" xfId="64" applyNumberFormat="1" applyFont="1" applyFill="1" applyBorder="1">
      <alignment/>
      <protection/>
    </xf>
    <xf numFmtId="3" fontId="2" fillId="0" borderId="46" xfId="64" applyNumberFormat="1" applyFont="1" applyFill="1" applyBorder="1">
      <alignment/>
      <protection/>
    </xf>
    <xf numFmtId="3" fontId="4" fillId="0" borderId="51" xfId="64" applyNumberFormat="1" applyFont="1" applyFill="1" applyBorder="1">
      <alignment/>
      <protection/>
    </xf>
    <xf numFmtId="3" fontId="4" fillId="0" borderId="46" xfId="64" applyNumberFormat="1" applyFont="1" applyFill="1" applyBorder="1">
      <alignment/>
      <protection/>
    </xf>
    <xf numFmtId="3" fontId="5" fillId="0" borderId="46" xfId="64" applyNumberFormat="1" applyFont="1" applyFill="1" applyBorder="1">
      <alignment/>
      <protection/>
    </xf>
    <xf numFmtId="3" fontId="2" fillId="0" borderId="46" xfId="64" applyNumberFormat="1" applyFont="1" applyFill="1" applyBorder="1" applyAlignment="1">
      <alignment vertical="top"/>
      <protection/>
    </xf>
    <xf numFmtId="3" fontId="4" fillId="0" borderId="49" xfId="64" applyNumberFormat="1" applyFont="1" applyFill="1" applyBorder="1" applyAlignment="1">
      <alignment vertical="center"/>
      <protection/>
    </xf>
    <xf numFmtId="3" fontId="2" fillId="0" borderId="46" xfId="64" applyNumberFormat="1" applyFont="1" applyFill="1" applyBorder="1" applyAlignment="1">
      <alignment/>
      <protection/>
    </xf>
    <xf numFmtId="3" fontId="14" fillId="0" borderId="0" xfId="0" applyNumberFormat="1" applyFont="1" applyFill="1" applyAlignment="1">
      <alignment vertical="top"/>
    </xf>
    <xf numFmtId="3" fontId="13" fillId="0" borderId="0" xfId="0" applyNumberFormat="1" applyFont="1" applyFill="1" applyAlignment="1">
      <alignment vertical="top"/>
    </xf>
    <xf numFmtId="3" fontId="14" fillId="0" borderId="0" xfId="0" applyNumberFormat="1" applyFont="1" applyFill="1" applyAlignment="1">
      <alignment/>
    </xf>
    <xf numFmtId="3" fontId="17" fillId="0" borderId="10" xfId="0" applyNumberFormat="1" applyFont="1" applyFill="1" applyBorder="1" applyAlignment="1">
      <alignment horizontal="center" vertical="center"/>
    </xf>
    <xf numFmtId="3" fontId="17" fillId="0" borderId="0" xfId="0" applyNumberFormat="1" applyFont="1" applyFill="1" applyBorder="1" applyAlignment="1">
      <alignment horizontal="center" vertical="center"/>
    </xf>
    <xf numFmtId="3" fontId="17" fillId="0" borderId="0" xfId="69" applyNumberFormat="1" applyFont="1" applyFill="1" applyBorder="1" applyAlignment="1">
      <alignment vertical="center"/>
      <protection/>
    </xf>
    <xf numFmtId="3" fontId="12" fillId="0" borderId="10" xfId="0" applyNumberFormat="1" applyFont="1" applyFill="1" applyBorder="1" applyAlignment="1">
      <alignment horizontal="center" vertical="center"/>
    </xf>
    <xf numFmtId="3" fontId="12" fillId="0" borderId="0" xfId="0" applyNumberFormat="1" applyFont="1" applyFill="1" applyBorder="1" applyAlignment="1">
      <alignment vertical="center"/>
    </xf>
    <xf numFmtId="3" fontId="6" fillId="0" borderId="0" xfId="69" applyNumberFormat="1" applyFont="1" applyFill="1" applyBorder="1" applyAlignment="1">
      <alignment horizontal="left" vertical="center" indent="1"/>
      <protection/>
    </xf>
    <xf numFmtId="3" fontId="17" fillId="0" borderId="0" xfId="69" applyNumberFormat="1" applyFont="1" applyFill="1" applyBorder="1" applyAlignment="1">
      <alignment horizontal="left" vertical="center" indent="1"/>
      <protection/>
    </xf>
    <xf numFmtId="3" fontId="12" fillId="0" borderId="0" xfId="69" applyNumberFormat="1" applyFont="1" applyFill="1" applyBorder="1" applyAlignment="1">
      <alignment horizontal="left" vertical="center" indent="1"/>
      <protection/>
    </xf>
    <xf numFmtId="3" fontId="18" fillId="0" borderId="55" xfId="0" applyNumberFormat="1" applyFont="1" applyFill="1" applyBorder="1" applyAlignment="1">
      <alignment vertical="center"/>
    </xf>
    <xf numFmtId="3" fontId="6" fillId="0" borderId="0" xfId="69" applyNumberFormat="1" applyFont="1" applyFill="1" applyBorder="1" applyAlignment="1">
      <alignment horizontal="left" wrapText="1"/>
      <protection/>
    </xf>
    <xf numFmtId="3" fontId="12" fillId="0" borderId="56"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3" fontId="12" fillId="0" borderId="14" xfId="69" applyNumberFormat="1" applyFont="1" applyFill="1" applyBorder="1" applyAlignment="1">
      <alignment horizontal="left" vertical="center" indent="1"/>
      <protection/>
    </xf>
    <xf numFmtId="3" fontId="12" fillId="0" borderId="14" xfId="0" applyNumberFormat="1" applyFont="1" applyFill="1" applyBorder="1" applyAlignment="1">
      <alignment vertical="center"/>
    </xf>
    <xf numFmtId="3" fontId="18" fillId="0" borderId="57" xfId="0" applyNumberFormat="1" applyFont="1" applyFill="1" applyBorder="1" applyAlignment="1">
      <alignment horizontal="center" vertical="center"/>
    </xf>
    <xf numFmtId="3" fontId="6" fillId="0" borderId="47" xfId="69" applyNumberFormat="1" applyFont="1" applyFill="1" applyBorder="1" applyAlignment="1">
      <alignment vertical="center" wrapText="1"/>
      <protection/>
    </xf>
    <xf numFmtId="3" fontId="6" fillId="0" borderId="0" xfId="69" applyNumberFormat="1" applyFont="1" applyFill="1" applyBorder="1" applyAlignment="1">
      <alignment horizontal="left" wrapText="1" indent="1"/>
      <protection/>
    </xf>
    <xf numFmtId="3" fontId="12" fillId="0" borderId="58" xfId="0" applyNumberFormat="1" applyFont="1" applyFill="1" applyBorder="1" applyAlignment="1">
      <alignment vertical="center"/>
    </xf>
    <xf numFmtId="3" fontId="11" fillId="0" borderId="55" xfId="0" applyNumberFormat="1" applyFont="1" applyFill="1" applyBorder="1" applyAlignment="1">
      <alignment horizontal="right" vertical="top"/>
    </xf>
    <xf numFmtId="3" fontId="12" fillId="0" borderId="50" xfId="69" applyNumberFormat="1" applyFont="1" applyFill="1" applyBorder="1" applyAlignment="1">
      <alignment vertical="center"/>
      <protection/>
    </xf>
    <xf numFmtId="3" fontId="13" fillId="0" borderId="26" xfId="0" applyNumberFormat="1" applyFont="1" applyFill="1" applyBorder="1" applyAlignment="1">
      <alignment vertical="center"/>
    </xf>
    <xf numFmtId="3" fontId="13" fillId="0" borderId="0" xfId="0" applyNumberFormat="1" applyFont="1" applyFill="1" applyBorder="1" applyAlignment="1">
      <alignment horizontal="right" vertical="center"/>
    </xf>
    <xf numFmtId="3" fontId="11" fillId="0" borderId="26" xfId="0" applyNumberFormat="1" applyFont="1" applyFill="1" applyBorder="1" applyAlignment="1">
      <alignment vertical="center"/>
    </xf>
    <xf numFmtId="3" fontId="12" fillId="0" borderId="59" xfId="0" applyNumberFormat="1" applyFont="1" applyFill="1" applyBorder="1" applyAlignment="1">
      <alignment horizontal="center" vertical="center"/>
    </xf>
    <xf numFmtId="3" fontId="12" fillId="0" borderId="50" xfId="0" applyNumberFormat="1" applyFont="1" applyFill="1" applyBorder="1" applyAlignment="1">
      <alignment vertical="center"/>
    </xf>
    <xf numFmtId="3" fontId="14" fillId="0" borderId="60" xfId="0" applyNumberFormat="1" applyFont="1" applyFill="1" applyBorder="1" applyAlignment="1">
      <alignment vertical="center"/>
    </xf>
    <xf numFmtId="3" fontId="14" fillId="0" borderId="50" xfId="0" applyNumberFormat="1" applyFont="1" applyFill="1" applyBorder="1" applyAlignment="1">
      <alignment horizontal="right" vertical="center"/>
    </xf>
    <xf numFmtId="3" fontId="6" fillId="0" borderId="55" xfId="0" applyNumberFormat="1" applyFont="1" applyFill="1" applyBorder="1" applyAlignment="1">
      <alignment vertical="center"/>
    </xf>
    <xf numFmtId="3" fontId="12" fillId="0" borderId="55" xfId="0" applyNumberFormat="1" applyFont="1" applyFill="1" applyBorder="1" applyAlignment="1">
      <alignment vertical="center"/>
    </xf>
    <xf numFmtId="3" fontId="6" fillId="0" borderId="57" xfId="0" applyNumberFormat="1" applyFont="1" applyFill="1" applyBorder="1" applyAlignment="1">
      <alignment horizontal="center"/>
    </xf>
    <xf numFmtId="3" fontId="6" fillId="0" borderId="55" xfId="0" applyNumberFormat="1" applyFont="1" applyFill="1" applyBorder="1" applyAlignment="1">
      <alignment horizontal="center"/>
    </xf>
    <xf numFmtId="3" fontId="6" fillId="0" borderId="55" xfId="69" applyNumberFormat="1" applyFont="1" applyFill="1" applyBorder="1" applyAlignment="1">
      <alignment/>
      <protection/>
    </xf>
    <xf numFmtId="3" fontId="6" fillId="0" borderId="55" xfId="0" applyNumberFormat="1" applyFont="1" applyFill="1" applyBorder="1" applyAlignment="1">
      <alignment/>
    </xf>
    <xf numFmtId="3" fontId="11" fillId="0" borderId="55" xfId="0" applyNumberFormat="1" applyFont="1" applyFill="1" applyBorder="1" applyAlignment="1">
      <alignment horizontal="right"/>
    </xf>
    <xf numFmtId="3" fontId="12" fillId="0" borderId="0" xfId="0" applyNumberFormat="1" applyFont="1" applyFill="1" applyBorder="1" applyAlignment="1">
      <alignment horizontal="center"/>
    </xf>
    <xf numFmtId="3" fontId="12" fillId="0" borderId="10" xfId="0" applyNumberFormat="1" applyFont="1" applyFill="1" applyBorder="1" applyAlignment="1">
      <alignment horizontal="center" vertical="top"/>
    </xf>
    <xf numFmtId="3" fontId="12" fillId="0" borderId="0" xfId="0" applyNumberFormat="1" applyFont="1" applyFill="1" applyBorder="1" applyAlignment="1">
      <alignment horizontal="center" vertical="top"/>
    </xf>
    <xf numFmtId="3" fontId="6" fillId="0" borderId="0" xfId="69" applyNumberFormat="1" applyFont="1" applyFill="1" applyBorder="1" applyAlignment="1">
      <alignment vertical="top" wrapText="1"/>
      <protection/>
    </xf>
    <xf numFmtId="3" fontId="12" fillId="0" borderId="0" xfId="69" applyNumberFormat="1" applyFont="1" applyFill="1" applyBorder="1" applyAlignment="1">
      <alignment horizontal="left" vertical="top" indent="1"/>
      <protection/>
    </xf>
    <xf numFmtId="3" fontId="12" fillId="0" borderId="50" xfId="0" applyNumberFormat="1" applyFont="1" applyFill="1" applyBorder="1" applyAlignment="1">
      <alignment horizontal="center" vertical="center"/>
    </xf>
    <xf numFmtId="3" fontId="12" fillId="0" borderId="19" xfId="69" applyNumberFormat="1" applyFont="1" applyFill="1" applyBorder="1" applyAlignment="1">
      <alignment vertical="center"/>
      <protection/>
    </xf>
    <xf numFmtId="3" fontId="12" fillId="0" borderId="19" xfId="0" applyNumberFormat="1" applyFont="1" applyFill="1" applyBorder="1" applyAlignment="1">
      <alignment vertical="center"/>
    </xf>
    <xf numFmtId="3" fontId="17" fillId="0" borderId="0" xfId="0" applyNumberFormat="1" applyFont="1" applyFill="1" applyBorder="1" applyAlignment="1">
      <alignment horizontal="left" vertical="center"/>
    </xf>
    <xf numFmtId="3" fontId="12" fillId="0" borderId="61" xfId="0" applyNumberFormat="1" applyFont="1" applyFill="1" applyBorder="1" applyAlignment="1">
      <alignment horizontal="center" vertical="center"/>
    </xf>
    <xf numFmtId="3" fontId="12" fillId="0" borderId="19" xfId="0" applyNumberFormat="1" applyFont="1" applyFill="1" applyBorder="1" applyAlignment="1">
      <alignment horizontal="left" vertical="center"/>
    </xf>
    <xf numFmtId="3" fontId="6" fillId="0" borderId="62" xfId="0" applyNumberFormat="1" applyFont="1" applyFill="1" applyBorder="1" applyAlignment="1">
      <alignment horizontal="center"/>
    </xf>
    <xf numFmtId="3" fontId="6" fillId="0" borderId="30" xfId="0" applyNumberFormat="1" applyFont="1" applyFill="1" applyBorder="1" applyAlignment="1">
      <alignment horizontal="left"/>
    </xf>
    <xf numFmtId="3" fontId="12" fillId="0" borderId="30" xfId="69" applyNumberFormat="1" applyFont="1" applyFill="1" applyBorder="1" applyAlignment="1">
      <alignment horizontal="center"/>
      <protection/>
    </xf>
    <xf numFmtId="3" fontId="12" fillId="0" borderId="30" xfId="0" applyNumberFormat="1" applyFont="1" applyFill="1" applyBorder="1" applyAlignment="1">
      <alignment/>
    </xf>
    <xf numFmtId="3" fontId="11" fillId="0" borderId="30" xfId="0" applyNumberFormat="1" applyFont="1" applyFill="1" applyBorder="1" applyAlignment="1">
      <alignment horizontal="right"/>
    </xf>
    <xf numFmtId="3" fontId="12" fillId="0" borderId="0" xfId="0" applyNumberFormat="1" applyFont="1" applyFill="1" applyBorder="1" applyAlignment="1">
      <alignment vertical="top"/>
    </xf>
    <xf numFmtId="3" fontId="6"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3" fontId="14" fillId="0" borderId="26" xfId="0"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46" xfId="0" applyNumberFormat="1" applyFont="1" applyFill="1" applyBorder="1" applyAlignment="1">
      <alignment horizontal="right"/>
    </xf>
    <xf numFmtId="3" fontId="14" fillId="0" borderId="0" xfId="0" applyNumberFormat="1" applyFont="1" applyFill="1" applyAlignment="1">
      <alignment horizontal="right"/>
    </xf>
    <xf numFmtId="3" fontId="6"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center"/>
    </xf>
    <xf numFmtId="3" fontId="17" fillId="0" borderId="19" xfId="0" applyNumberFormat="1" applyFont="1" applyFill="1" applyBorder="1" applyAlignment="1">
      <alignment horizontal="right" vertical="center"/>
    </xf>
    <xf numFmtId="3" fontId="13" fillId="0" borderId="0" xfId="0" applyNumberFormat="1" applyFont="1" applyFill="1" applyAlignment="1">
      <alignment horizontal="center" vertical="top"/>
    </xf>
    <xf numFmtId="3" fontId="17" fillId="0" borderId="0" xfId="0" applyNumberFormat="1" applyFont="1" applyFill="1" applyAlignment="1">
      <alignment horizontal="right"/>
    </xf>
    <xf numFmtId="3" fontId="14" fillId="0" borderId="0" xfId="0" applyNumberFormat="1" applyFont="1" applyFill="1" applyAlignment="1">
      <alignment horizontal="center" vertical="top"/>
    </xf>
    <xf numFmtId="3" fontId="12" fillId="0" borderId="0" xfId="0" applyNumberFormat="1" applyFont="1" applyFill="1" applyAlignment="1">
      <alignment horizontal="right"/>
    </xf>
    <xf numFmtId="3" fontId="11" fillId="0" borderId="46" xfId="0" applyNumberFormat="1" applyFont="1" applyFill="1" applyBorder="1" applyAlignment="1">
      <alignment horizontal="right" vertical="center"/>
    </xf>
    <xf numFmtId="3" fontId="14" fillId="0" borderId="63" xfId="0" applyNumberFormat="1" applyFont="1" applyFill="1" applyBorder="1" applyAlignment="1">
      <alignment horizontal="right" vertical="center"/>
    </xf>
    <xf numFmtId="3" fontId="5" fillId="0" borderId="0" xfId="65" applyNumberFormat="1" applyFont="1" applyFill="1" applyAlignment="1">
      <alignment horizontal="center"/>
      <protection/>
    </xf>
    <xf numFmtId="3" fontId="6" fillId="0" borderId="0" xfId="65" applyNumberFormat="1" applyFont="1" applyFill="1" applyBorder="1" applyAlignment="1">
      <alignment horizontal="center"/>
      <protection/>
    </xf>
    <xf numFmtId="3" fontId="17" fillId="0" borderId="0" xfId="65" applyNumberFormat="1" applyFont="1" applyFill="1" applyBorder="1" applyAlignment="1">
      <alignment horizontal="center"/>
      <protection/>
    </xf>
    <xf numFmtId="3" fontId="10" fillId="0" borderId="0" xfId="65" applyNumberFormat="1" applyFont="1" applyFill="1" applyBorder="1" applyAlignment="1">
      <alignment horizontal="center" vertical="center"/>
      <protection/>
    </xf>
    <xf numFmtId="3" fontId="14" fillId="0" borderId="64" xfId="0" applyNumberFormat="1" applyFont="1" applyFill="1" applyBorder="1" applyAlignment="1">
      <alignment/>
    </xf>
    <xf numFmtId="3" fontId="11" fillId="0" borderId="40" xfId="0" applyNumberFormat="1" applyFont="1" applyFill="1" applyBorder="1" applyAlignment="1">
      <alignment horizontal="right"/>
    </xf>
    <xf numFmtId="3" fontId="11" fillId="0" borderId="65" xfId="0" applyNumberFormat="1" applyFont="1" applyFill="1" applyBorder="1" applyAlignment="1">
      <alignment horizontal="right"/>
    </xf>
    <xf numFmtId="3" fontId="11" fillId="0" borderId="41" xfId="0" applyNumberFormat="1" applyFont="1" applyFill="1" applyBorder="1" applyAlignment="1">
      <alignment/>
    </xf>
    <xf numFmtId="3" fontId="11" fillId="0" borderId="66" xfId="0" applyNumberFormat="1" applyFont="1" applyFill="1" applyBorder="1" applyAlignment="1">
      <alignment/>
    </xf>
    <xf numFmtId="3" fontId="14" fillId="0" borderId="67" xfId="0" applyNumberFormat="1" applyFont="1" applyFill="1" applyBorder="1" applyAlignment="1">
      <alignment/>
    </xf>
    <xf numFmtId="3" fontId="11" fillId="0" borderId="68" xfId="0" applyNumberFormat="1" applyFont="1" applyFill="1" applyBorder="1" applyAlignment="1">
      <alignment/>
    </xf>
    <xf numFmtId="3" fontId="14" fillId="0" borderId="40" xfId="0" applyNumberFormat="1" applyFont="1" applyFill="1" applyBorder="1" applyAlignment="1">
      <alignment vertical="center"/>
    </xf>
    <xf numFmtId="3" fontId="14" fillId="0" borderId="69" xfId="0" applyNumberFormat="1" applyFont="1" applyFill="1" applyBorder="1" applyAlignment="1">
      <alignment/>
    </xf>
    <xf numFmtId="3" fontId="11" fillId="0" borderId="70" xfId="0" applyNumberFormat="1" applyFont="1" applyFill="1" applyBorder="1" applyAlignment="1">
      <alignment/>
    </xf>
    <xf numFmtId="3" fontId="5" fillId="0" borderId="0" xfId="65" applyNumberFormat="1" applyFont="1" applyFill="1" applyBorder="1" applyAlignment="1">
      <alignment vertical="center"/>
      <protection/>
    </xf>
    <xf numFmtId="3" fontId="19" fillId="0" borderId="0" xfId="65" applyNumberFormat="1" applyFont="1" applyFill="1" applyAlignment="1">
      <alignment horizontal="center" vertical="center"/>
      <protection/>
    </xf>
    <xf numFmtId="3" fontId="13" fillId="0" borderId="70" xfId="0" applyNumberFormat="1" applyFont="1" applyFill="1" applyBorder="1" applyAlignment="1">
      <alignment/>
    </xf>
    <xf numFmtId="3" fontId="13" fillId="0" borderId="36" xfId="0" applyNumberFormat="1" applyFont="1" applyFill="1" applyBorder="1" applyAlignment="1">
      <alignment/>
    </xf>
    <xf numFmtId="3" fontId="4" fillId="0" borderId="0" xfId="65" applyNumberFormat="1" applyFont="1" applyFill="1" applyBorder="1" applyAlignment="1">
      <alignment vertical="center"/>
      <protection/>
    </xf>
    <xf numFmtId="3" fontId="6" fillId="0" borderId="0" xfId="0" applyNumberFormat="1" applyFont="1" applyFill="1" applyBorder="1" applyAlignment="1">
      <alignment/>
    </xf>
    <xf numFmtId="3" fontId="12" fillId="0" borderId="0" xfId="0" applyNumberFormat="1" applyFont="1" applyFill="1" applyBorder="1" applyAlignment="1">
      <alignment/>
    </xf>
    <xf numFmtId="3" fontId="6" fillId="0" borderId="0" xfId="65" applyNumberFormat="1" applyFont="1" applyFill="1" applyBorder="1">
      <alignment/>
      <protection/>
    </xf>
    <xf numFmtId="3" fontId="11" fillId="0" borderId="71" xfId="0" applyNumberFormat="1" applyFont="1" applyFill="1" applyBorder="1" applyAlignment="1">
      <alignment horizontal="center" vertical="center" wrapText="1"/>
    </xf>
    <xf numFmtId="3" fontId="11" fillId="0" borderId="72" xfId="0" applyNumberFormat="1" applyFont="1" applyFill="1" applyBorder="1" applyAlignment="1">
      <alignment horizontal="center" vertical="center" wrapText="1"/>
    </xf>
    <xf numFmtId="3" fontId="11" fillId="0" borderId="35" xfId="65" applyNumberFormat="1" applyFont="1" applyFill="1" applyBorder="1" applyAlignment="1">
      <alignment horizontal="center"/>
      <protection/>
    </xf>
    <xf numFmtId="3" fontId="11" fillId="0" borderId="36" xfId="65" applyNumberFormat="1" applyFont="1" applyFill="1" applyBorder="1" applyAlignment="1">
      <alignment horizontal="center"/>
      <protection/>
    </xf>
    <xf numFmtId="3" fontId="11" fillId="0" borderId="36" xfId="65" applyNumberFormat="1" applyFont="1" applyFill="1" applyBorder="1" applyAlignment="1">
      <alignment wrapText="1"/>
      <protection/>
    </xf>
    <xf numFmtId="3" fontId="11" fillId="0" borderId="36" xfId="65" applyNumberFormat="1" applyFont="1" applyFill="1" applyBorder="1" applyAlignment="1">
      <alignment horizontal="right"/>
      <protection/>
    </xf>
    <xf numFmtId="3" fontId="11" fillId="0" borderId="73" xfId="65" applyNumberFormat="1" applyFont="1" applyFill="1" applyBorder="1" applyAlignment="1">
      <alignment horizontal="right"/>
      <protection/>
    </xf>
    <xf numFmtId="3" fontId="14" fillId="0" borderId="64" xfId="65" applyNumberFormat="1" applyFont="1" applyFill="1" applyBorder="1" applyAlignment="1">
      <alignment horizontal="right"/>
      <protection/>
    </xf>
    <xf numFmtId="3" fontId="14" fillId="0" borderId="40" xfId="0" applyNumberFormat="1" applyFont="1" applyFill="1" applyBorder="1" applyAlignment="1">
      <alignment horizontal="right" wrapText="1"/>
    </xf>
    <xf numFmtId="3" fontId="14" fillId="0" borderId="65" xfId="0" applyNumberFormat="1" applyFont="1" applyFill="1" applyBorder="1" applyAlignment="1">
      <alignment horizontal="right" wrapText="1"/>
    </xf>
    <xf numFmtId="3" fontId="11" fillId="0" borderId="35" xfId="65" applyNumberFormat="1" applyFont="1" applyFill="1" applyBorder="1" applyAlignment="1">
      <alignment horizontal="center" vertical="center"/>
      <protection/>
    </xf>
    <xf numFmtId="3" fontId="11" fillId="0" borderId="36" xfId="65" applyNumberFormat="1" applyFont="1" applyFill="1" applyBorder="1" applyAlignment="1">
      <alignment horizontal="center" vertical="center"/>
      <protection/>
    </xf>
    <xf numFmtId="3" fontId="11" fillId="0" borderId="40" xfId="65" applyNumberFormat="1" applyFont="1" applyFill="1" applyBorder="1" applyAlignment="1">
      <alignment wrapText="1"/>
      <protection/>
    </xf>
    <xf numFmtId="3" fontId="11" fillId="0" borderId="36" xfId="65" applyNumberFormat="1" applyFont="1" applyFill="1" applyBorder="1" applyAlignment="1">
      <alignment horizontal="right" vertical="center"/>
      <protection/>
    </xf>
    <xf numFmtId="3" fontId="11" fillId="0" borderId="73" xfId="65" applyNumberFormat="1" applyFont="1" applyFill="1" applyBorder="1" applyAlignment="1">
      <alignment horizontal="right" vertical="center"/>
      <protection/>
    </xf>
    <xf numFmtId="3" fontId="14" fillId="0" borderId="70" xfId="65" applyNumberFormat="1" applyFont="1" applyFill="1" applyBorder="1" applyAlignment="1">
      <alignment horizontal="right"/>
      <protection/>
    </xf>
    <xf numFmtId="3" fontId="11" fillId="0" borderId="36" xfId="0" applyNumberFormat="1" applyFont="1" applyFill="1" applyBorder="1" applyAlignment="1">
      <alignment horizontal="right" wrapText="1"/>
    </xf>
    <xf numFmtId="3" fontId="11" fillId="0" borderId="74" xfId="0" applyNumberFormat="1" applyFont="1" applyFill="1" applyBorder="1" applyAlignment="1">
      <alignment horizontal="right" wrapText="1"/>
    </xf>
    <xf numFmtId="3" fontId="13" fillId="0" borderId="39" xfId="65" applyNumberFormat="1" applyFont="1" applyFill="1" applyBorder="1" applyAlignment="1">
      <alignment horizontal="center"/>
      <protection/>
    </xf>
    <xf numFmtId="3" fontId="13" fillId="0" borderId="40" xfId="65" applyNumberFormat="1" applyFont="1" applyFill="1" applyBorder="1" applyAlignment="1">
      <alignment horizontal="center"/>
      <protection/>
    </xf>
    <xf numFmtId="3" fontId="13" fillId="0" borderId="40" xfId="65" applyNumberFormat="1" applyFont="1" applyFill="1" applyBorder="1" applyAlignment="1">
      <alignment wrapText="1"/>
      <protection/>
    </xf>
    <xf numFmtId="3" fontId="13" fillId="0" borderId="40" xfId="65" applyNumberFormat="1" applyFont="1" applyFill="1" applyBorder="1" applyAlignment="1">
      <alignment horizontal="right"/>
      <protection/>
    </xf>
    <xf numFmtId="3" fontId="13" fillId="0" borderId="75" xfId="65" applyNumberFormat="1" applyFont="1" applyFill="1" applyBorder="1" applyAlignment="1">
      <alignment horizontal="right"/>
      <protection/>
    </xf>
    <xf numFmtId="3" fontId="14" fillId="0" borderId="39" xfId="65" applyNumberFormat="1" applyFont="1" applyFill="1" applyBorder="1" applyAlignment="1">
      <alignment horizontal="center"/>
      <protection/>
    </xf>
    <xf numFmtId="3" fontId="14" fillId="0" borderId="40" xfId="65" applyNumberFormat="1" applyFont="1" applyFill="1" applyBorder="1" applyAlignment="1">
      <alignment horizontal="center"/>
      <protection/>
    </xf>
    <xf numFmtId="3" fontId="14" fillId="0" borderId="40" xfId="65" applyNumberFormat="1" applyFont="1" applyFill="1" applyBorder="1" applyAlignment="1">
      <alignment wrapText="1"/>
      <protection/>
    </xf>
    <xf numFmtId="3" fontId="14" fillId="0" borderId="40" xfId="65" applyNumberFormat="1" applyFont="1" applyFill="1" applyBorder="1" applyAlignment="1">
      <alignment horizontal="right"/>
      <protection/>
    </xf>
    <xf numFmtId="3" fontId="14" fillId="0" borderId="75" xfId="65" applyNumberFormat="1" applyFont="1" applyFill="1" applyBorder="1" applyAlignment="1">
      <alignment horizontal="right"/>
      <protection/>
    </xf>
    <xf numFmtId="3" fontId="13" fillId="0" borderId="40" xfId="0" applyNumberFormat="1" applyFont="1" applyFill="1" applyBorder="1" applyAlignment="1">
      <alignment horizontal="right" wrapText="1"/>
    </xf>
    <xf numFmtId="3" fontId="13" fillId="0" borderId="65" xfId="0" applyNumberFormat="1" applyFont="1" applyFill="1" applyBorder="1" applyAlignment="1">
      <alignment horizontal="right" wrapText="1"/>
    </xf>
    <xf numFmtId="3" fontId="14" fillId="0" borderId="70" xfId="65" applyNumberFormat="1" applyFont="1" applyFill="1" applyBorder="1" applyAlignment="1">
      <alignment horizontal="right" vertical="center"/>
      <protection/>
    </xf>
    <xf numFmtId="3" fontId="11" fillId="0" borderId="36" xfId="0" applyNumberFormat="1" applyFont="1" applyFill="1" applyBorder="1" applyAlignment="1">
      <alignment horizontal="right" vertical="center" wrapText="1"/>
    </xf>
    <xf numFmtId="3" fontId="11" fillId="0" borderId="74" xfId="0" applyNumberFormat="1" applyFont="1" applyFill="1" applyBorder="1" applyAlignment="1">
      <alignment horizontal="right" vertical="center" wrapText="1"/>
    </xf>
    <xf numFmtId="3" fontId="11" fillId="0" borderId="36" xfId="65" applyNumberFormat="1" applyFont="1" applyFill="1" applyBorder="1" applyAlignment="1">
      <alignment vertical="center" wrapText="1"/>
      <protection/>
    </xf>
    <xf numFmtId="3" fontId="13" fillId="0" borderId="35" xfId="65" applyNumberFormat="1" applyFont="1" applyFill="1" applyBorder="1" applyAlignment="1">
      <alignment horizontal="center" vertical="center"/>
      <protection/>
    </xf>
    <xf numFmtId="3" fontId="13" fillId="0" borderId="36" xfId="65" applyNumberFormat="1" applyFont="1" applyFill="1" applyBorder="1" applyAlignment="1">
      <alignment horizontal="center" vertical="top"/>
      <protection/>
    </xf>
    <xf numFmtId="3" fontId="13" fillId="0" borderId="36" xfId="65" applyNumberFormat="1" applyFont="1" applyFill="1" applyBorder="1" applyAlignment="1">
      <alignment vertical="top" wrapText="1"/>
      <protection/>
    </xf>
    <xf numFmtId="3" fontId="13" fillId="0" borderId="36" xfId="65" applyNumberFormat="1" applyFont="1" applyFill="1" applyBorder="1" applyAlignment="1">
      <alignment horizontal="center"/>
      <protection/>
    </xf>
    <xf numFmtId="3" fontId="13" fillId="0" borderId="36" xfId="65" applyNumberFormat="1" applyFont="1" applyFill="1" applyBorder="1" applyAlignment="1">
      <alignment horizontal="right"/>
      <protection/>
    </xf>
    <xf numFmtId="3" fontId="13" fillId="0" borderId="73" xfId="65" applyNumberFormat="1" applyFont="1" applyFill="1" applyBorder="1" applyAlignment="1">
      <alignment horizontal="right"/>
      <protection/>
    </xf>
    <xf numFmtId="3" fontId="16" fillId="0" borderId="70" xfId="65" applyNumberFormat="1" applyFont="1" applyFill="1" applyBorder="1" applyAlignment="1">
      <alignment horizontal="right" vertical="center"/>
      <protection/>
    </xf>
    <xf numFmtId="3" fontId="13" fillId="0" borderId="36" xfId="0" applyNumberFormat="1" applyFont="1" applyFill="1" applyBorder="1" applyAlignment="1">
      <alignment horizontal="right" vertical="center" wrapText="1"/>
    </xf>
    <xf numFmtId="3" fontId="13" fillId="0" borderId="74" xfId="0" applyNumberFormat="1" applyFont="1" applyFill="1" applyBorder="1" applyAlignment="1">
      <alignment horizontal="right" vertical="center" wrapText="1"/>
    </xf>
    <xf numFmtId="3" fontId="13" fillId="0" borderId="40" xfId="65" applyNumberFormat="1" applyFont="1" applyFill="1" applyBorder="1" applyAlignment="1">
      <alignment horizontal="left" wrapText="1" indent="4"/>
      <protection/>
    </xf>
    <xf numFmtId="3" fontId="13" fillId="0" borderId="36" xfId="65" applyNumberFormat="1" applyFont="1" applyFill="1" applyBorder="1" applyAlignment="1">
      <alignment horizontal="center" vertical="center"/>
      <protection/>
    </xf>
    <xf numFmtId="3" fontId="13" fillId="0" borderId="36" xfId="65" applyNumberFormat="1" applyFont="1" applyFill="1" applyBorder="1" applyAlignment="1">
      <alignment vertical="center" wrapText="1"/>
      <protection/>
    </xf>
    <xf numFmtId="3" fontId="13" fillId="0" borderId="36" xfId="65" applyNumberFormat="1" applyFont="1" applyFill="1" applyBorder="1" applyAlignment="1">
      <alignment horizontal="right" vertical="center"/>
      <protection/>
    </xf>
    <xf numFmtId="3" fontId="13" fillId="0" borderId="73" xfId="65" applyNumberFormat="1" applyFont="1" applyFill="1" applyBorder="1" applyAlignment="1">
      <alignment horizontal="right" vertical="center"/>
      <protection/>
    </xf>
    <xf numFmtId="3" fontId="13" fillId="0" borderId="36" xfId="65" applyNumberFormat="1" applyFont="1" applyFill="1" applyBorder="1" applyAlignment="1">
      <alignment horizontal="left" vertical="top" wrapText="1"/>
      <protection/>
    </xf>
    <xf numFmtId="3" fontId="13" fillId="0" borderId="36" xfId="65" applyNumberFormat="1" applyFont="1" applyFill="1" applyBorder="1" applyAlignment="1">
      <alignment horizontal="left" vertical="top" wrapText="1" indent="3"/>
      <protection/>
    </xf>
    <xf numFmtId="3" fontId="13" fillId="0" borderId="36" xfId="65" applyNumberFormat="1" applyFont="1" applyFill="1" applyBorder="1" applyAlignment="1">
      <alignment horizontal="left" vertical="center" wrapText="1" indent="3"/>
      <protection/>
    </xf>
    <xf numFmtId="3" fontId="11" fillId="0" borderId="36" xfId="65" applyNumberFormat="1" applyFont="1" applyFill="1" applyBorder="1" applyAlignment="1">
      <alignment horizontal="center" vertical="top"/>
      <protection/>
    </xf>
    <xf numFmtId="3" fontId="16" fillId="0" borderId="70" xfId="65" applyNumberFormat="1" applyFont="1" applyFill="1" applyBorder="1" applyAlignment="1">
      <alignment horizontal="right"/>
      <protection/>
    </xf>
    <xf numFmtId="3" fontId="11" fillId="0" borderId="40" xfId="65" applyNumberFormat="1" applyFont="1" applyFill="1" applyBorder="1" applyAlignment="1">
      <alignment horizontal="center" vertical="center"/>
      <protection/>
    </xf>
    <xf numFmtId="3" fontId="11" fillId="0" borderId="36" xfId="65" applyNumberFormat="1" applyFont="1" applyFill="1" applyBorder="1" applyAlignment="1">
      <alignment/>
      <protection/>
    </xf>
    <xf numFmtId="3" fontId="11" fillId="0" borderId="73" xfId="65" applyNumberFormat="1" applyFont="1" applyFill="1" applyBorder="1" applyAlignment="1">
      <alignment/>
      <protection/>
    </xf>
    <xf numFmtId="3" fontId="11" fillId="0" borderId="35" xfId="65" applyNumberFormat="1" applyFont="1" applyFill="1" applyBorder="1" applyAlignment="1">
      <alignment horizontal="center" vertical="top"/>
      <protection/>
    </xf>
    <xf numFmtId="3" fontId="11" fillId="0" borderId="40" xfId="65" applyNumberFormat="1" applyFont="1" applyFill="1" applyBorder="1" applyAlignment="1">
      <alignment horizontal="left" wrapText="1" indent="2"/>
      <protection/>
    </xf>
    <xf numFmtId="3" fontId="14" fillId="0" borderId="40" xfId="65" applyNumberFormat="1" applyFont="1" applyFill="1" applyBorder="1" applyAlignment="1">
      <alignment horizontal="left" wrapText="1" indent="2"/>
      <protection/>
    </xf>
    <xf numFmtId="49" fontId="13" fillId="0" borderId="36" xfId="65" applyNumberFormat="1" applyFont="1" applyFill="1" applyBorder="1" applyAlignment="1">
      <alignment horizontal="left" vertical="center" wrapText="1" indent="4"/>
      <protection/>
    </xf>
    <xf numFmtId="3" fontId="29" fillId="0" borderId="36" xfId="65" applyNumberFormat="1" applyFont="1" applyFill="1" applyBorder="1" applyAlignment="1">
      <alignment wrapText="1"/>
      <protection/>
    </xf>
    <xf numFmtId="3" fontId="11" fillId="0" borderId="40" xfId="65" applyNumberFormat="1" applyFont="1" applyFill="1" applyBorder="1" applyAlignment="1">
      <alignment horizontal="center"/>
      <protection/>
    </xf>
    <xf numFmtId="0" fontId="11" fillId="0" borderId="36" xfId="73" applyFont="1" applyFill="1" applyBorder="1" applyAlignment="1">
      <alignment wrapText="1"/>
      <protection/>
    </xf>
    <xf numFmtId="3" fontId="11" fillId="0" borderId="76" xfId="65" applyNumberFormat="1" applyFont="1" applyFill="1" applyBorder="1" applyAlignment="1">
      <alignment horizontal="center" vertical="center"/>
      <protection/>
    </xf>
    <xf numFmtId="3" fontId="11" fillId="0" borderId="77" xfId="65" applyNumberFormat="1" applyFont="1" applyFill="1" applyBorder="1" applyAlignment="1">
      <alignment vertical="center" wrapText="1"/>
      <protection/>
    </xf>
    <xf numFmtId="3" fontId="11" fillId="0" borderId="77" xfId="65" applyNumberFormat="1" applyFont="1" applyFill="1" applyBorder="1" applyAlignment="1">
      <alignment horizontal="center" vertical="center"/>
      <protection/>
    </xf>
    <xf numFmtId="3" fontId="11" fillId="0" borderId="77" xfId="65" applyNumberFormat="1" applyFont="1" applyFill="1" applyBorder="1" applyAlignment="1">
      <alignment horizontal="right" vertical="center"/>
      <protection/>
    </xf>
    <xf numFmtId="3" fontId="11" fillId="0" borderId="78" xfId="65" applyNumberFormat="1" applyFont="1" applyFill="1" applyBorder="1" applyAlignment="1">
      <alignment horizontal="right" vertical="center"/>
      <protection/>
    </xf>
    <xf numFmtId="3" fontId="14" fillId="0" borderId="69" xfId="65" applyNumberFormat="1" applyFont="1" applyFill="1" applyBorder="1" applyAlignment="1">
      <alignment horizontal="right" vertical="center"/>
      <protection/>
    </xf>
    <xf numFmtId="3" fontId="11" fillId="0" borderId="77" xfId="0" applyNumberFormat="1" applyFont="1" applyFill="1" applyBorder="1" applyAlignment="1">
      <alignment horizontal="right" vertical="center" wrapText="1"/>
    </xf>
    <xf numFmtId="3" fontId="11" fillId="0" borderId="79" xfId="0" applyNumberFormat="1" applyFont="1" applyFill="1" applyBorder="1" applyAlignment="1">
      <alignment horizontal="right" vertical="center" wrapText="1"/>
    </xf>
    <xf numFmtId="3" fontId="11" fillId="0" borderId="39" xfId="65" applyNumberFormat="1" applyFont="1" applyFill="1" applyBorder="1" applyAlignment="1">
      <alignment horizontal="center" vertical="center"/>
      <protection/>
    </xf>
    <xf numFmtId="3" fontId="14" fillId="0" borderId="40" xfId="65" applyNumberFormat="1" applyFont="1" applyFill="1" applyBorder="1" applyAlignment="1">
      <alignment horizontal="center" vertical="center" wrapText="1"/>
      <protection/>
    </xf>
    <xf numFmtId="3" fontId="14" fillId="0" borderId="40" xfId="65" applyNumberFormat="1" applyFont="1" applyFill="1" applyBorder="1" applyAlignment="1">
      <alignment horizontal="center" vertical="center"/>
      <protection/>
    </xf>
    <xf numFmtId="3" fontId="14" fillId="0" borderId="40" xfId="65" applyNumberFormat="1" applyFont="1" applyFill="1" applyBorder="1" applyAlignment="1">
      <alignment horizontal="right" vertical="center"/>
      <protection/>
    </xf>
    <xf numFmtId="3" fontId="11" fillId="0" borderId="32" xfId="65" applyNumberFormat="1" applyFont="1" applyFill="1" applyBorder="1" applyAlignment="1">
      <alignment vertical="center"/>
      <protection/>
    </xf>
    <xf numFmtId="3" fontId="11" fillId="0" borderId="36" xfId="65" applyNumberFormat="1" applyFont="1" applyFill="1" applyBorder="1" applyAlignment="1">
      <alignment horizontal="left" vertical="center" wrapText="1"/>
      <protection/>
    </xf>
    <xf numFmtId="3" fontId="13" fillId="0" borderId="36" xfId="65" applyNumberFormat="1" applyFont="1" applyFill="1" applyBorder="1" applyAlignment="1">
      <alignment horizontal="left" vertical="center" wrapText="1"/>
      <protection/>
    </xf>
    <xf numFmtId="3" fontId="14" fillId="0" borderId="76" xfId="65" applyNumberFormat="1" applyFont="1" applyFill="1" applyBorder="1" applyAlignment="1">
      <alignment horizontal="center" vertical="center"/>
      <protection/>
    </xf>
    <xf numFmtId="3" fontId="14" fillId="0" borderId="77" xfId="65" applyNumberFormat="1" applyFont="1" applyFill="1" applyBorder="1" applyAlignment="1">
      <alignment horizontal="center" vertical="top"/>
      <protection/>
    </xf>
    <xf numFmtId="3" fontId="14" fillId="0" borderId="77" xfId="65" applyNumberFormat="1" applyFont="1" applyFill="1" applyBorder="1" applyAlignment="1">
      <alignment horizontal="left" vertical="center" wrapText="1"/>
      <protection/>
    </xf>
    <xf numFmtId="3" fontId="14" fillId="0" borderId="77" xfId="65" applyNumberFormat="1" applyFont="1" applyFill="1" applyBorder="1" applyAlignment="1">
      <alignment horizontal="center" vertical="center"/>
      <protection/>
    </xf>
    <xf numFmtId="3" fontId="14" fillId="0" borderId="77" xfId="65" applyNumberFormat="1" applyFont="1" applyFill="1" applyBorder="1" applyAlignment="1">
      <alignment horizontal="right" vertical="center"/>
      <protection/>
    </xf>
    <xf numFmtId="3" fontId="14" fillId="0" borderId="80" xfId="65" applyNumberFormat="1" applyFont="1" applyFill="1" applyBorder="1" applyAlignment="1">
      <alignment horizontal="right" vertical="center"/>
      <protection/>
    </xf>
    <xf numFmtId="3" fontId="14" fillId="0" borderId="34" xfId="65" applyNumberFormat="1" applyFont="1" applyFill="1" applyBorder="1" applyAlignment="1">
      <alignment horizontal="right"/>
      <protection/>
    </xf>
    <xf numFmtId="3" fontId="14" fillId="0" borderId="32" xfId="65" applyNumberFormat="1" applyFont="1" applyFill="1" applyBorder="1" applyAlignment="1">
      <alignment horizontal="right"/>
      <protection/>
    </xf>
    <xf numFmtId="3" fontId="14" fillId="0" borderId="81" xfId="65" applyNumberFormat="1" applyFont="1" applyFill="1" applyBorder="1" applyAlignment="1">
      <alignment horizontal="right"/>
      <protection/>
    </xf>
    <xf numFmtId="3" fontId="11" fillId="0" borderId="81" xfId="65" applyNumberFormat="1" applyFont="1" applyFill="1" applyBorder="1" applyAlignment="1">
      <alignment vertical="center"/>
      <protection/>
    </xf>
    <xf numFmtId="3" fontId="14" fillId="0" borderId="79" xfId="65" applyNumberFormat="1" applyFont="1" applyFill="1" applyBorder="1" applyAlignment="1">
      <alignment horizontal="right" vertical="center"/>
      <protection/>
    </xf>
    <xf numFmtId="3" fontId="6" fillId="0" borderId="0" xfId="65" applyNumberFormat="1" applyFont="1" applyFill="1" applyAlignment="1">
      <alignment horizontal="center"/>
      <protection/>
    </xf>
    <xf numFmtId="3" fontId="6" fillId="0" borderId="0" xfId="65" applyNumberFormat="1" applyFont="1" applyFill="1">
      <alignment/>
      <protection/>
    </xf>
    <xf numFmtId="3" fontId="12" fillId="0" borderId="0" xfId="65" applyNumberFormat="1" applyFont="1" applyFill="1">
      <alignment/>
      <protection/>
    </xf>
    <xf numFmtId="3" fontId="6" fillId="0" borderId="0" xfId="65" applyNumberFormat="1" applyFont="1" applyFill="1" applyAlignment="1">
      <alignment horizontal="right"/>
      <protection/>
    </xf>
    <xf numFmtId="3" fontId="11" fillId="0" borderId="70" xfId="65" applyNumberFormat="1" applyFont="1" applyFill="1" applyBorder="1" applyAlignment="1">
      <alignment horizontal="right"/>
      <protection/>
    </xf>
    <xf numFmtId="3" fontId="16" fillId="0" borderId="39" xfId="65" applyNumberFormat="1" applyFont="1" applyFill="1" applyBorder="1" applyAlignment="1">
      <alignment horizontal="center"/>
      <protection/>
    </xf>
    <xf numFmtId="3" fontId="16" fillId="0" borderId="40" xfId="65" applyNumberFormat="1" applyFont="1" applyFill="1" applyBorder="1" applyAlignment="1">
      <alignment horizontal="center"/>
      <protection/>
    </xf>
    <xf numFmtId="3" fontId="16" fillId="0" borderId="40" xfId="65" applyNumberFormat="1" applyFont="1" applyFill="1" applyBorder="1" applyAlignment="1">
      <alignment horizontal="right"/>
      <protection/>
    </xf>
    <xf numFmtId="3" fontId="16" fillId="0" borderId="75" xfId="65" applyNumberFormat="1" applyFont="1" applyFill="1" applyBorder="1" applyAlignment="1">
      <alignment horizontal="right"/>
      <protection/>
    </xf>
    <xf numFmtId="3" fontId="16" fillId="0" borderId="40" xfId="0" applyNumberFormat="1" applyFont="1" applyFill="1" applyBorder="1" applyAlignment="1">
      <alignment horizontal="right" wrapText="1"/>
    </xf>
    <xf numFmtId="3" fontId="16" fillId="0" borderId="65" xfId="0" applyNumberFormat="1" applyFont="1" applyFill="1" applyBorder="1" applyAlignment="1">
      <alignment horizontal="right" wrapText="1"/>
    </xf>
    <xf numFmtId="3" fontId="19" fillId="0" borderId="0" xfId="65" applyNumberFormat="1" applyFont="1" applyFill="1" applyAlignment="1">
      <alignment horizontal="center"/>
      <protection/>
    </xf>
    <xf numFmtId="3" fontId="13" fillId="0" borderId="70" xfId="65" applyNumberFormat="1" applyFont="1" applyFill="1" applyBorder="1" applyAlignment="1">
      <alignment horizontal="right"/>
      <protection/>
    </xf>
    <xf numFmtId="3" fontId="13" fillId="0" borderId="36" xfId="0" applyNumberFormat="1" applyFont="1" applyFill="1" applyBorder="1" applyAlignment="1">
      <alignment horizontal="right" wrapText="1"/>
    </xf>
    <xf numFmtId="3" fontId="13" fillId="0" borderId="74" xfId="0" applyNumberFormat="1" applyFont="1" applyFill="1" applyBorder="1" applyAlignment="1">
      <alignment horizontal="right" wrapText="1"/>
    </xf>
    <xf numFmtId="3" fontId="16" fillId="0" borderId="40" xfId="65" applyNumberFormat="1" applyFont="1" applyFill="1" applyBorder="1" applyAlignment="1">
      <alignment horizontal="left" wrapText="1" indent="4"/>
      <protection/>
    </xf>
    <xf numFmtId="3" fontId="10" fillId="0" borderId="0" xfId="65" applyNumberFormat="1" applyFont="1" applyFill="1" applyBorder="1" applyAlignment="1">
      <alignment horizontal="center" vertical="center" wrapText="1"/>
      <protection/>
    </xf>
    <xf numFmtId="3" fontId="17" fillId="0" borderId="35" xfId="65" applyNumberFormat="1" applyFont="1" applyFill="1" applyBorder="1" applyAlignment="1">
      <alignment horizontal="center" vertical="center"/>
      <protection/>
    </xf>
    <xf numFmtId="3" fontId="17" fillId="0" borderId="36" xfId="65" applyNumberFormat="1" applyFont="1" applyFill="1" applyBorder="1" applyAlignment="1">
      <alignment horizontal="center" vertical="center"/>
      <protection/>
    </xf>
    <xf numFmtId="3" fontId="17" fillId="0" borderId="40" xfId="65" applyNumberFormat="1" applyFont="1" applyFill="1" applyBorder="1" applyAlignment="1">
      <alignment horizontal="left" wrapText="1" indent="4"/>
      <protection/>
    </xf>
    <xf numFmtId="3" fontId="17" fillId="0" borderId="36" xfId="65" applyNumberFormat="1" applyFont="1" applyFill="1" applyBorder="1" applyAlignment="1">
      <alignment horizontal="right" vertical="center"/>
      <protection/>
    </xf>
    <xf numFmtId="3" fontId="17" fillId="0" borderId="73" xfId="65" applyNumberFormat="1" applyFont="1" applyFill="1" applyBorder="1" applyAlignment="1">
      <alignment horizontal="right" vertical="center"/>
      <protection/>
    </xf>
    <xf numFmtId="3" fontId="17" fillId="0" borderId="70" xfId="65" applyNumberFormat="1" applyFont="1" applyFill="1" applyBorder="1" applyAlignment="1">
      <alignment horizontal="right"/>
      <protection/>
    </xf>
    <xf numFmtId="3" fontId="17" fillId="0" borderId="36" xfId="0" applyNumberFormat="1" applyFont="1" applyFill="1" applyBorder="1" applyAlignment="1">
      <alignment horizontal="right" wrapText="1"/>
    </xf>
    <xf numFmtId="3" fontId="17" fillId="0" borderId="74" xfId="0" applyNumberFormat="1" applyFont="1" applyFill="1" applyBorder="1" applyAlignment="1">
      <alignment horizontal="right" wrapText="1"/>
    </xf>
    <xf numFmtId="3" fontId="17" fillId="0" borderId="0" xfId="65" applyNumberFormat="1" applyFont="1" applyFill="1" applyAlignment="1">
      <alignment horizontal="center" vertical="center"/>
      <protection/>
    </xf>
    <xf numFmtId="3" fontId="17" fillId="0" borderId="39" xfId="65" applyNumberFormat="1" applyFont="1" applyFill="1" applyBorder="1" applyAlignment="1">
      <alignment horizontal="center"/>
      <protection/>
    </xf>
    <xf numFmtId="3" fontId="17" fillId="0" borderId="40" xfId="65" applyNumberFormat="1" applyFont="1" applyFill="1" applyBorder="1" applyAlignment="1">
      <alignment horizontal="center"/>
      <protection/>
    </xf>
    <xf numFmtId="3" fontId="17" fillId="0" borderId="40" xfId="65" applyNumberFormat="1" applyFont="1" applyFill="1" applyBorder="1" applyAlignment="1">
      <alignment horizontal="right"/>
      <protection/>
    </xf>
    <xf numFmtId="3" fontId="17" fillId="0" borderId="75" xfId="65" applyNumberFormat="1" applyFont="1" applyFill="1" applyBorder="1" applyAlignment="1">
      <alignment horizontal="right"/>
      <protection/>
    </xf>
    <xf numFmtId="3" fontId="17" fillId="0" borderId="40" xfId="0" applyNumberFormat="1" applyFont="1" applyFill="1" applyBorder="1" applyAlignment="1">
      <alignment horizontal="right" wrapText="1"/>
    </xf>
    <xf numFmtId="3" fontId="17" fillId="0" borderId="65" xfId="0" applyNumberFormat="1" applyFont="1" applyFill="1" applyBorder="1" applyAlignment="1">
      <alignment horizontal="right" wrapText="1"/>
    </xf>
    <xf numFmtId="3" fontId="17" fillId="0" borderId="0" xfId="65" applyNumberFormat="1" applyFont="1" applyFill="1" applyAlignment="1">
      <alignment horizontal="center"/>
      <protection/>
    </xf>
    <xf numFmtId="3" fontId="18" fillId="0" borderId="39" xfId="65" applyNumberFormat="1" applyFont="1" applyFill="1" applyBorder="1" applyAlignment="1">
      <alignment horizontal="center"/>
      <protection/>
    </xf>
    <xf numFmtId="3" fontId="18" fillId="0" borderId="40" xfId="65" applyNumberFormat="1" applyFont="1" applyFill="1" applyBorder="1" applyAlignment="1">
      <alignment horizontal="center"/>
      <protection/>
    </xf>
    <xf numFmtId="3" fontId="18" fillId="0" borderId="40" xfId="65" applyNumberFormat="1" applyFont="1" applyFill="1" applyBorder="1" applyAlignment="1">
      <alignment horizontal="left" wrapText="1" indent="4"/>
      <protection/>
    </xf>
    <xf numFmtId="3" fontId="18" fillId="0" borderId="40" xfId="65" applyNumberFormat="1" applyFont="1" applyFill="1" applyBorder="1" applyAlignment="1">
      <alignment horizontal="right"/>
      <protection/>
    </xf>
    <xf numFmtId="3" fontId="18" fillId="0" borderId="75" xfId="65" applyNumberFormat="1" applyFont="1" applyFill="1" applyBorder="1" applyAlignment="1">
      <alignment horizontal="right"/>
      <protection/>
    </xf>
    <xf numFmtId="3" fontId="18" fillId="0" borderId="70" xfId="65" applyNumberFormat="1" applyFont="1" applyFill="1" applyBorder="1" applyAlignment="1">
      <alignment horizontal="right"/>
      <protection/>
    </xf>
    <xf numFmtId="3" fontId="18" fillId="0" borderId="40" xfId="0" applyNumberFormat="1" applyFont="1" applyFill="1" applyBorder="1" applyAlignment="1">
      <alignment horizontal="right" wrapText="1"/>
    </xf>
    <xf numFmtId="3" fontId="18" fillId="0" borderId="0" xfId="65" applyNumberFormat="1" applyFont="1" applyFill="1" applyAlignment="1">
      <alignment horizontal="center" vertical="center"/>
      <protection/>
    </xf>
    <xf numFmtId="3" fontId="18" fillId="0" borderId="0" xfId="65" applyNumberFormat="1" applyFont="1" applyFill="1" applyAlignment="1">
      <alignment horizontal="center"/>
      <protection/>
    </xf>
    <xf numFmtId="3" fontId="13" fillId="0" borderId="36" xfId="65" applyNumberFormat="1" applyFont="1" applyFill="1" applyBorder="1" applyAlignment="1">
      <alignment horizontal="left" wrapText="1" indent="2"/>
      <protection/>
    </xf>
    <xf numFmtId="3" fontId="18" fillId="0" borderId="65" xfId="0" applyNumberFormat="1" applyFont="1" applyFill="1" applyBorder="1" applyAlignment="1">
      <alignment horizontal="right" wrapText="1"/>
    </xf>
    <xf numFmtId="3" fontId="6" fillId="0" borderId="0" xfId="65" applyNumberFormat="1" applyFont="1" applyFill="1" applyAlignment="1">
      <alignment horizontal="center" vertical="top"/>
      <protection/>
    </xf>
    <xf numFmtId="3" fontId="6" fillId="0" borderId="0" xfId="65" applyNumberFormat="1" applyFont="1" applyFill="1" applyBorder="1" applyAlignment="1">
      <alignment vertical="top" wrapText="1"/>
      <protection/>
    </xf>
    <xf numFmtId="3" fontId="17" fillId="0" borderId="0" xfId="65" applyNumberFormat="1" applyFont="1" applyFill="1" applyAlignment="1">
      <alignment horizontal="center" vertical="top"/>
      <protection/>
    </xf>
    <xf numFmtId="3" fontId="17" fillId="0" borderId="0" xfId="65" applyNumberFormat="1" applyFont="1" applyFill="1" applyBorder="1" applyAlignment="1">
      <alignment vertical="top" wrapText="1"/>
      <protection/>
    </xf>
    <xf numFmtId="3" fontId="17" fillId="0" borderId="0" xfId="65" applyNumberFormat="1" applyFont="1" applyFill="1" applyBorder="1">
      <alignment/>
      <protection/>
    </xf>
    <xf numFmtId="3" fontId="17" fillId="0" borderId="0" xfId="65" applyNumberFormat="1" applyFont="1" applyFill="1">
      <alignment/>
      <protection/>
    </xf>
    <xf numFmtId="3" fontId="12" fillId="0" borderId="0" xfId="65" applyNumberFormat="1" applyFont="1" applyFill="1" applyBorder="1">
      <alignment/>
      <protection/>
    </xf>
    <xf numFmtId="3" fontId="12" fillId="0" borderId="49" xfId="71" applyNumberFormat="1" applyFont="1" applyFill="1" applyBorder="1" applyAlignment="1">
      <alignment horizontal="center" vertical="center" wrapText="1"/>
      <protection/>
    </xf>
    <xf numFmtId="3" fontId="12" fillId="0" borderId="82" xfId="71" applyNumberFormat="1" applyFont="1" applyFill="1" applyBorder="1" applyAlignment="1">
      <alignment horizontal="right" wrapText="1"/>
      <protection/>
    </xf>
    <xf numFmtId="3" fontId="6" fillId="0" borderId="83" xfId="71" applyNumberFormat="1" applyFont="1" applyFill="1" applyBorder="1" applyAlignment="1">
      <alignment horizontal="right"/>
      <protection/>
    </xf>
    <xf numFmtId="3" fontId="6" fillId="0" borderId="83" xfId="66" applyNumberFormat="1" applyFont="1" applyFill="1" applyBorder="1" applyAlignment="1">
      <alignment horizontal="right"/>
      <protection/>
    </xf>
    <xf numFmtId="3" fontId="6" fillId="0" borderId="82" xfId="71" applyNumberFormat="1" applyFont="1" applyFill="1" applyBorder="1" applyAlignment="1">
      <alignment horizontal="right"/>
      <protection/>
    </xf>
    <xf numFmtId="3" fontId="12" fillId="0" borderId="84" xfId="71" applyNumberFormat="1" applyFont="1" applyFill="1" applyBorder="1" applyAlignment="1">
      <alignment horizontal="center" vertical="center" wrapText="1"/>
      <protection/>
    </xf>
    <xf numFmtId="3" fontId="12" fillId="0" borderId="85" xfId="71" applyNumberFormat="1" applyFont="1" applyFill="1" applyBorder="1" applyAlignment="1">
      <alignment horizontal="right" wrapText="1"/>
      <protection/>
    </xf>
    <xf numFmtId="3" fontId="12" fillId="0" borderId="86" xfId="71" applyNumberFormat="1" applyFont="1" applyFill="1" applyBorder="1" applyAlignment="1">
      <alignment horizontal="right"/>
      <protection/>
    </xf>
    <xf numFmtId="3" fontId="12" fillId="0" borderId="85" xfId="71" applyNumberFormat="1" applyFont="1" applyFill="1" applyBorder="1" applyAlignment="1">
      <alignment horizontal="right"/>
      <protection/>
    </xf>
    <xf numFmtId="3" fontId="17" fillId="0" borderId="75" xfId="71" applyNumberFormat="1" applyFont="1" applyFill="1" applyBorder="1" applyAlignment="1">
      <alignment horizontal="right" wrapText="1"/>
      <protection/>
    </xf>
    <xf numFmtId="3" fontId="17" fillId="0" borderId="73" xfId="71" applyNumberFormat="1" applyFont="1" applyFill="1" applyBorder="1" applyAlignment="1">
      <alignment horizontal="right"/>
      <protection/>
    </xf>
    <xf numFmtId="3" fontId="17" fillId="0" borderId="75" xfId="71" applyNumberFormat="1" applyFont="1" applyFill="1" applyBorder="1" applyAlignment="1">
      <alignment horizontal="right"/>
      <protection/>
    </xf>
    <xf numFmtId="3" fontId="23" fillId="0" borderId="0" xfId="72" applyNumberFormat="1" applyFont="1" applyFill="1" applyBorder="1" applyAlignment="1">
      <alignment horizontal="right"/>
      <protection/>
    </xf>
    <xf numFmtId="3" fontId="17" fillId="0" borderId="0" xfId="71" applyNumberFormat="1" applyFont="1" applyFill="1" applyBorder="1" applyAlignment="1">
      <alignment horizontal="right"/>
      <protection/>
    </xf>
    <xf numFmtId="3" fontId="6" fillId="0" borderId="73" xfId="71" applyNumberFormat="1" applyFont="1" applyFill="1" applyBorder="1">
      <alignment/>
      <protection/>
    </xf>
    <xf numFmtId="3" fontId="6" fillId="0" borderId="73" xfId="71" applyNumberFormat="1" applyFont="1" applyFill="1" applyBorder="1" applyAlignment="1">
      <alignment/>
      <protection/>
    </xf>
    <xf numFmtId="3" fontId="6" fillId="0" borderId="73" xfId="71" applyNumberFormat="1" applyFont="1" applyFill="1" applyBorder="1" applyAlignment="1">
      <alignment vertical="top"/>
      <protection/>
    </xf>
    <xf numFmtId="3" fontId="6" fillId="0" borderId="66" xfId="71" applyNumberFormat="1" applyFont="1" applyFill="1" applyBorder="1" applyAlignment="1">
      <alignment vertical="top"/>
      <protection/>
    </xf>
    <xf numFmtId="3" fontId="6" fillId="0" borderId="83" xfId="71" applyNumberFormat="1" applyFont="1" applyFill="1" applyBorder="1">
      <alignment/>
      <protection/>
    </xf>
    <xf numFmtId="3" fontId="6" fillId="0" borderId="83" xfId="71" applyNumberFormat="1" applyFont="1" applyFill="1" applyBorder="1" applyAlignment="1">
      <alignment horizontal="center" vertical="top" wrapText="1"/>
      <protection/>
    </xf>
    <xf numFmtId="3" fontId="6" fillId="0" borderId="83" xfId="71" applyNumberFormat="1" applyFont="1" applyFill="1" applyBorder="1" applyAlignment="1">
      <alignment/>
      <protection/>
    </xf>
    <xf numFmtId="3" fontId="6" fillId="0" borderId="83" xfId="71" applyNumberFormat="1" applyFont="1" applyFill="1" applyBorder="1" applyAlignment="1">
      <alignment vertical="top"/>
      <protection/>
    </xf>
    <xf numFmtId="3" fontId="12" fillId="0" borderId="83" xfId="71" applyNumberFormat="1" applyFont="1" applyFill="1" applyBorder="1" applyAlignment="1">
      <alignment vertical="top"/>
      <protection/>
    </xf>
    <xf numFmtId="3" fontId="6" fillId="0" borderId="83" xfId="71" applyNumberFormat="1" applyFont="1" applyFill="1" applyBorder="1" applyAlignment="1">
      <alignment vertical="top" wrapText="1"/>
      <protection/>
    </xf>
    <xf numFmtId="3" fontId="6" fillId="0" borderId="87" xfId="71" applyNumberFormat="1" applyFont="1" applyFill="1" applyBorder="1" applyAlignment="1">
      <alignment vertical="top"/>
      <protection/>
    </xf>
    <xf numFmtId="3" fontId="12" fillId="0" borderId="49" xfId="71" applyNumberFormat="1" applyFont="1" applyFill="1" applyBorder="1" applyAlignment="1">
      <alignment vertical="center"/>
      <protection/>
    </xf>
    <xf numFmtId="3" fontId="12" fillId="0" borderId="86" xfId="71" applyNumberFormat="1" applyFont="1" applyFill="1" applyBorder="1">
      <alignment/>
      <protection/>
    </xf>
    <xf numFmtId="3" fontId="12" fillId="0" borderId="84" xfId="71" applyNumberFormat="1" applyFont="1" applyFill="1" applyBorder="1" applyAlignment="1">
      <alignment vertical="center"/>
      <protection/>
    </xf>
    <xf numFmtId="3" fontId="17" fillId="0" borderId="73" xfId="71" applyNumberFormat="1" applyFont="1" applyFill="1" applyBorder="1" applyAlignment="1">
      <alignment/>
      <protection/>
    </xf>
    <xf numFmtId="3" fontId="17" fillId="0" borderId="0" xfId="71" applyNumberFormat="1" applyFont="1" applyFill="1" applyBorder="1">
      <alignment/>
      <protection/>
    </xf>
    <xf numFmtId="0" fontId="11" fillId="0" borderId="0" xfId="0" applyFont="1" applyFill="1" applyBorder="1" applyAlignment="1">
      <alignment horizontal="center"/>
    </xf>
    <xf numFmtId="0" fontId="4" fillId="0" borderId="88" xfId="0" applyFont="1" applyFill="1" applyBorder="1" applyAlignment="1">
      <alignment horizontal="center" vertical="center" wrapText="1"/>
    </xf>
    <xf numFmtId="3" fontId="2" fillId="0" borderId="46"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46" xfId="0" applyNumberFormat="1" applyFont="1" applyFill="1" applyBorder="1" applyAlignment="1">
      <alignment horizontal="right"/>
    </xf>
    <xf numFmtId="3" fontId="4" fillId="0" borderId="14" xfId="0" applyNumberFormat="1" applyFont="1" applyFill="1" applyBorder="1" applyAlignment="1">
      <alignment horizontal="right"/>
    </xf>
    <xf numFmtId="3" fontId="4" fillId="0" borderId="52" xfId="0" applyNumberFormat="1" applyFont="1" applyFill="1" applyBorder="1" applyAlignment="1">
      <alignment horizontal="right"/>
    </xf>
    <xf numFmtId="0" fontId="11" fillId="0" borderId="0" xfId="0" applyFont="1" applyFill="1" applyBorder="1" applyAlignment="1">
      <alignment horizontal="center" vertical="top"/>
    </xf>
    <xf numFmtId="3" fontId="4" fillId="0" borderId="46" xfId="0" applyNumberFormat="1" applyFont="1" applyFill="1" applyBorder="1" applyAlignment="1">
      <alignment horizontal="right" vertical="top"/>
    </xf>
    <xf numFmtId="0" fontId="11" fillId="0" borderId="0" xfId="0" applyFont="1" applyFill="1" applyBorder="1" applyAlignment="1">
      <alignment horizontal="center" vertical="center"/>
    </xf>
    <xf numFmtId="3" fontId="5" fillId="0" borderId="0" xfId="0" applyNumberFormat="1" applyFont="1" applyFill="1" applyBorder="1" applyAlignment="1">
      <alignment horizontal="right" vertical="center"/>
    </xf>
    <xf numFmtId="3" fontId="5" fillId="0" borderId="46" xfId="0" applyNumberFormat="1" applyFont="1" applyFill="1" applyBorder="1" applyAlignment="1">
      <alignment horizontal="right" vertical="center"/>
    </xf>
    <xf numFmtId="3" fontId="4" fillId="0" borderId="89" xfId="0" applyNumberFormat="1" applyFont="1" applyFill="1" applyBorder="1" applyAlignment="1">
      <alignment horizontal="right" vertical="center"/>
    </xf>
    <xf numFmtId="0" fontId="4" fillId="0" borderId="30" xfId="0" applyFont="1" applyFill="1" applyBorder="1" applyAlignment="1">
      <alignment horizontal="center"/>
    </xf>
    <xf numFmtId="0" fontId="4" fillId="0" borderId="19" xfId="0" applyFont="1" applyFill="1" applyBorder="1" applyAlignment="1">
      <alignment horizontal="center" vertical="top"/>
    </xf>
    <xf numFmtId="0" fontId="4" fillId="0" borderId="90" xfId="0" applyFont="1" applyFill="1" applyBorder="1" applyAlignment="1">
      <alignment horizontal="center"/>
    </xf>
    <xf numFmtId="0" fontId="4" fillId="0" borderId="11" xfId="0" applyFont="1" applyFill="1" applyBorder="1" applyAlignment="1">
      <alignment horizontal="center" vertical="top"/>
    </xf>
    <xf numFmtId="3" fontId="2" fillId="0" borderId="0" xfId="0" applyNumberFormat="1" applyFont="1" applyFill="1" applyBorder="1" applyAlignment="1">
      <alignment vertical="top"/>
    </xf>
    <xf numFmtId="3" fontId="2" fillId="0" borderId="0" xfId="73" applyNumberFormat="1" applyFont="1" applyFill="1" applyBorder="1" applyAlignment="1">
      <alignment vertical="center"/>
      <protection/>
    </xf>
    <xf numFmtId="0" fontId="4" fillId="0" borderId="0" xfId="0" applyFont="1" applyFill="1" applyBorder="1" applyAlignment="1">
      <alignment horizontal="center"/>
    </xf>
    <xf numFmtId="0" fontId="4" fillId="0" borderId="0" xfId="0" applyFont="1" applyFill="1" applyBorder="1" applyAlignment="1">
      <alignment/>
    </xf>
    <xf numFmtId="3" fontId="12" fillId="0" borderId="43" xfId="71" applyNumberFormat="1" applyFont="1" applyFill="1" applyBorder="1" applyAlignment="1">
      <alignment horizontal="center" vertical="center" wrapText="1"/>
      <protection/>
    </xf>
    <xf numFmtId="3" fontId="6" fillId="0" borderId="83" xfId="71" applyNumberFormat="1" applyFont="1" applyFill="1" applyBorder="1" applyAlignment="1">
      <alignment vertical="center"/>
      <protection/>
    </xf>
    <xf numFmtId="3" fontId="12" fillId="0" borderId="91" xfId="71" applyNumberFormat="1" applyFont="1" applyFill="1" applyBorder="1" applyAlignment="1">
      <alignment vertical="center"/>
      <protection/>
    </xf>
    <xf numFmtId="3" fontId="12" fillId="0" borderId="92" xfId="71" applyNumberFormat="1" applyFont="1" applyFill="1" applyBorder="1" applyAlignment="1">
      <alignment vertical="center"/>
      <protection/>
    </xf>
    <xf numFmtId="0" fontId="6" fillId="0" borderId="36" xfId="71" applyFont="1" applyFill="1" applyBorder="1" applyAlignment="1">
      <alignment horizontal="left" vertical="center" wrapText="1" indent="1"/>
      <protection/>
    </xf>
    <xf numFmtId="3" fontId="17" fillId="0" borderId="86" xfId="71" applyNumberFormat="1" applyFont="1" applyFill="1" applyBorder="1" applyAlignment="1">
      <alignment/>
      <protection/>
    </xf>
    <xf numFmtId="0" fontId="12" fillId="0" borderId="36" xfId="71" applyFont="1" applyFill="1" applyBorder="1" applyAlignment="1">
      <alignment horizontal="left" vertical="center" wrapText="1"/>
      <protection/>
    </xf>
    <xf numFmtId="3" fontId="12" fillId="0" borderId="86" xfId="71" applyNumberFormat="1" applyFont="1" applyFill="1" applyBorder="1" applyAlignment="1">
      <alignment/>
      <protection/>
    </xf>
    <xf numFmtId="3" fontId="12" fillId="0" borderId="93" xfId="71" applyNumberFormat="1" applyFont="1" applyFill="1" applyBorder="1" applyAlignment="1">
      <alignment vertical="center"/>
      <protection/>
    </xf>
    <xf numFmtId="3" fontId="11" fillId="0" borderId="39" xfId="65" applyNumberFormat="1" applyFont="1" applyFill="1" applyBorder="1" applyAlignment="1">
      <alignment horizontal="center"/>
      <protection/>
    </xf>
    <xf numFmtId="0" fontId="5" fillId="0" borderId="0" xfId="73" applyFont="1" applyFill="1" applyBorder="1" applyAlignment="1">
      <alignment horizontal="right" wrapText="1"/>
      <protection/>
    </xf>
    <xf numFmtId="3" fontId="5" fillId="0" borderId="0" xfId="73" applyNumberFormat="1" applyFont="1" applyFill="1" applyBorder="1">
      <alignment/>
      <protection/>
    </xf>
    <xf numFmtId="3" fontId="2" fillId="0" borderId="0" xfId="0" applyNumberFormat="1" applyFont="1" applyFill="1" applyAlignment="1">
      <alignment/>
    </xf>
    <xf numFmtId="0" fontId="20" fillId="0" borderId="0" xfId="0" applyFont="1" applyFill="1" applyAlignment="1">
      <alignment horizontal="center"/>
    </xf>
    <xf numFmtId="0" fontId="20" fillId="0" borderId="0" xfId="0" applyFont="1" applyFill="1" applyAlignment="1">
      <alignment horizontal="center" vertical="center"/>
    </xf>
    <xf numFmtId="3" fontId="17" fillId="0" borderId="0" xfId="69" applyNumberFormat="1" applyFont="1" applyFill="1" applyBorder="1" applyAlignment="1">
      <alignment vertical="center" wrapText="1"/>
      <protection/>
    </xf>
    <xf numFmtId="3" fontId="6" fillId="0" borderId="0" xfId="0" applyNumberFormat="1" applyFont="1" applyFill="1" applyAlignment="1">
      <alignment/>
    </xf>
    <xf numFmtId="3" fontId="12" fillId="0" borderId="30" xfId="0" applyNumberFormat="1" applyFont="1" applyFill="1" applyBorder="1" applyAlignment="1">
      <alignment horizontal="center"/>
    </xf>
    <xf numFmtId="3" fontId="17" fillId="0" borderId="0" xfId="0" applyNumberFormat="1" applyFont="1" applyFill="1" applyAlignment="1">
      <alignment/>
    </xf>
    <xf numFmtId="3" fontId="12" fillId="0" borderId="0" xfId="0" applyNumberFormat="1" applyFont="1" applyFill="1" applyAlignment="1">
      <alignment/>
    </xf>
    <xf numFmtId="3" fontId="20" fillId="0" borderId="0" xfId="0" applyNumberFormat="1" applyFont="1" applyFill="1" applyAlignment="1">
      <alignment horizontal="center"/>
    </xf>
    <xf numFmtId="3" fontId="20" fillId="0" borderId="0" xfId="0" applyNumberFormat="1" applyFont="1" applyFill="1" applyBorder="1" applyAlignment="1">
      <alignment horizontal="center"/>
    </xf>
    <xf numFmtId="3" fontId="30" fillId="0" borderId="0" xfId="0" applyNumberFormat="1" applyFont="1" applyFill="1" applyAlignment="1">
      <alignment horizontal="center"/>
    </xf>
    <xf numFmtId="3" fontId="31" fillId="0" borderId="0" xfId="0" applyNumberFormat="1" applyFont="1" applyFill="1" applyAlignment="1">
      <alignment horizontal="center"/>
    </xf>
    <xf numFmtId="3" fontId="17" fillId="0" borderId="36" xfId="65" applyNumberFormat="1" applyFont="1" applyFill="1" applyBorder="1" applyAlignment="1">
      <alignment vertical="center" wrapText="1"/>
      <protection/>
    </xf>
    <xf numFmtId="3" fontId="32" fillId="0" borderId="35" xfId="65" applyNumberFormat="1" applyFont="1" applyFill="1" applyBorder="1" applyAlignment="1">
      <alignment horizontal="center" vertical="center"/>
      <protection/>
    </xf>
    <xf numFmtId="3" fontId="32" fillId="0" borderId="36" xfId="65" applyNumberFormat="1" applyFont="1" applyFill="1" applyBorder="1" applyAlignment="1">
      <alignment horizontal="center" vertical="center"/>
      <protection/>
    </xf>
    <xf numFmtId="3" fontId="32" fillId="0" borderId="36" xfId="65" applyNumberFormat="1" applyFont="1" applyFill="1" applyBorder="1" applyAlignment="1">
      <alignment horizontal="left" vertical="center" wrapText="1" indent="3"/>
      <protection/>
    </xf>
    <xf numFmtId="3" fontId="32" fillId="0" borderId="36" xfId="65" applyNumberFormat="1" applyFont="1" applyFill="1" applyBorder="1" applyAlignment="1">
      <alignment horizontal="right" vertical="center"/>
      <protection/>
    </xf>
    <xf numFmtId="3" fontId="32" fillId="0" borderId="73" xfId="65" applyNumberFormat="1" applyFont="1" applyFill="1" applyBorder="1" applyAlignment="1">
      <alignment horizontal="right" vertical="center"/>
      <protection/>
    </xf>
    <xf numFmtId="3" fontId="33" fillId="0" borderId="70" xfId="65" applyNumberFormat="1" applyFont="1" applyFill="1" applyBorder="1" applyAlignment="1">
      <alignment horizontal="right" vertical="center"/>
      <protection/>
    </xf>
    <xf numFmtId="3" fontId="32" fillId="0" borderId="36" xfId="0" applyNumberFormat="1" applyFont="1" applyFill="1" applyBorder="1" applyAlignment="1">
      <alignment horizontal="right" vertical="center" wrapText="1"/>
    </xf>
    <xf numFmtId="3" fontId="32" fillId="0" borderId="74" xfId="0" applyNumberFormat="1" applyFont="1" applyFill="1" applyBorder="1" applyAlignment="1">
      <alignment horizontal="right" vertical="center" wrapText="1"/>
    </xf>
    <xf numFmtId="3" fontId="32" fillId="0" borderId="0" xfId="65" applyNumberFormat="1" applyFont="1" applyFill="1" applyAlignment="1">
      <alignment horizontal="center" vertical="center"/>
      <protection/>
    </xf>
    <xf numFmtId="3" fontId="32" fillId="0" borderId="40" xfId="65" applyNumberFormat="1" applyFont="1" applyFill="1" applyBorder="1" applyAlignment="1">
      <alignment horizontal="left" wrapText="1" indent="4"/>
      <protection/>
    </xf>
    <xf numFmtId="3" fontId="32" fillId="0" borderId="70" xfId="65" applyNumberFormat="1" applyFont="1" applyFill="1" applyBorder="1" applyAlignment="1">
      <alignment horizontal="right"/>
      <protection/>
    </xf>
    <xf numFmtId="3" fontId="32" fillId="0" borderId="39" xfId="65" applyNumberFormat="1" applyFont="1" applyFill="1" applyBorder="1" applyAlignment="1">
      <alignment horizontal="center"/>
      <protection/>
    </xf>
    <xf numFmtId="3" fontId="32" fillId="0" borderId="40" xfId="65" applyNumberFormat="1" applyFont="1" applyFill="1" applyBorder="1" applyAlignment="1">
      <alignment horizontal="center"/>
      <protection/>
    </xf>
    <xf numFmtId="3" fontId="32" fillId="0" borderId="40" xfId="65" applyNumberFormat="1" applyFont="1" applyFill="1" applyBorder="1" applyAlignment="1">
      <alignment horizontal="right"/>
      <protection/>
    </xf>
    <xf numFmtId="3" fontId="32" fillId="0" borderId="75" xfId="65" applyNumberFormat="1" applyFont="1" applyFill="1" applyBorder="1" applyAlignment="1">
      <alignment horizontal="right"/>
      <protection/>
    </xf>
    <xf numFmtId="3" fontId="32" fillId="0" borderId="40" xfId="0" applyNumberFormat="1" applyFont="1" applyFill="1" applyBorder="1" applyAlignment="1">
      <alignment horizontal="right" wrapText="1"/>
    </xf>
    <xf numFmtId="3" fontId="32" fillId="0" borderId="65" xfId="0" applyNumberFormat="1" applyFont="1" applyFill="1" applyBorder="1" applyAlignment="1">
      <alignment horizontal="right" wrapText="1"/>
    </xf>
    <xf numFmtId="3" fontId="32" fillId="0" borderId="0" xfId="65" applyNumberFormat="1" applyFont="1" applyFill="1" applyAlignment="1">
      <alignment horizontal="center"/>
      <protection/>
    </xf>
    <xf numFmtId="3" fontId="33" fillId="0" borderId="39" xfId="65" applyNumberFormat="1" applyFont="1" applyFill="1" applyBorder="1" applyAlignment="1">
      <alignment horizontal="center"/>
      <protection/>
    </xf>
    <xf numFmtId="3" fontId="33" fillId="0" borderId="40" xfId="65" applyNumberFormat="1" applyFont="1" applyFill="1" applyBorder="1" applyAlignment="1">
      <alignment horizontal="center"/>
      <protection/>
    </xf>
    <xf numFmtId="3" fontId="33" fillId="0" borderId="40" xfId="65" applyNumberFormat="1" applyFont="1" applyFill="1" applyBorder="1" applyAlignment="1">
      <alignment horizontal="left" wrapText="1" indent="4"/>
      <protection/>
    </xf>
    <xf numFmtId="3" fontId="33" fillId="0" borderId="40" xfId="65" applyNumberFormat="1" applyFont="1" applyFill="1" applyBorder="1" applyAlignment="1">
      <alignment horizontal="right"/>
      <protection/>
    </xf>
    <xf numFmtId="3" fontId="33" fillId="0" borderId="75" xfId="65" applyNumberFormat="1" applyFont="1" applyFill="1" applyBorder="1" applyAlignment="1">
      <alignment horizontal="right"/>
      <protection/>
    </xf>
    <xf numFmtId="3" fontId="33" fillId="0" borderId="70" xfId="65" applyNumberFormat="1" applyFont="1" applyFill="1" applyBorder="1" applyAlignment="1">
      <alignment horizontal="right"/>
      <protection/>
    </xf>
    <xf numFmtId="3" fontId="33" fillId="0" borderId="40" xfId="0" applyNumberFormat="1" applyFont="1" applyFill="1" applyBorder="1" applyAlignment="1">
      <alignment horizontal="right" wrapText="1"/>
    </xf>
    <xf numFmtId="3" fontId="33" fillId="0" borderId="0" xfId="65" applyNumberFormat="1" applyFont="1" applyFill="1" applyAlignment="1">
      <alignment horizontal="center" vertical="center"/>
      <protection/>
    </xf>
    <xf numFmtId="3" fontId="33" fillId="0" borderId="0" xfId="65" applyNumberFormat="1" applyFont="1" applyFill="1" applyAlignment="1">
      <alignment horizontal="center"/>
      <protection/>
    </xf>
    <xf numFmtId="3" fontId="11" fillId="0" borderId="41" xfId="0" applyNumberFormat="1" applyFont="1" applyFill="1" applyBorder="1" applyAlignment="1">
      <alignment horizontal="right" vertical="center" wrapText="1"/>
    </xf>
    <xf numFmtId="3" fontId="11" fillId="0" borderId="40" xfId="0" applyNumberFormat="1" applyFont="1" applyFill="1" applyBorder="1" applyAlignment="1">
      <alignment horizontal="right" wrapText="1"/>
    </xf>
    <xf numFmtId="3" fontId="11" fillId="0" borderId="40" xfId="65" applyNumberFormat="1" applyFont="1" applyFill="1" applyBorder="1" applyAlignment="1">
      <alignment horizontal="right"/>
      <protection/>
    </xf>
    <xf numFmtId="3" fontId="11" fillId="0" borderId="75" xfId="65" applyNumberFormat="1" applyFont="1" applyFill="1" applyBorder="1" applyAlignment="1">
      <alignment horizontal="right"/>
      <protection/>
    </xf>
    <xf numFmtId="3" fontId="14" fillId="0" borderId="94" xfId="65" applyNumberFormat="1" applyFont="1" applyFill="1" applyBorder="1" applyAlignment="1">
      <alignment horizontal="center"/>
      <protection/>
    </xf>
    <xf numFmtId="3" fontId="14" fillId="0" borderId="95" xfId="65" applyNumberFormat="1" applyFont="1" applyFill="1" applyBorder="1" applyAlignment="1">
      <alignment horizontal="center"/>
      <protection/>
    </xf>
    <xf numFmtId="3" fontId="14" fillId="0" borderId="95" xfId="65" applyNumberFormat="1" applyFont="1" applyFill="1" applyBorder="1" applyAlignment="1">
      <alignment wrapText="1"/>
      <protection/>
    </xf>
    <xf numFmtId="3" fontId="14" fillId="0" borderId="95" xfId="65" applyNumberFormat="1" applyFont="1" applyFill="1" applyBorder="1" applyAlignment="1">
      <alignment horizontal="right"/>
      <protection/>
    </xf>
    <xf numFmtId="3" fontId="14" fillId="0" borderId="96" xfId="65" applyNumberFormat="1" applyFont="1" applyFill="1" applyBorder="1" applyAlignment="1">
      <alignment horizontal="right"/>
      <protection/>
    </xf>
    <xf numFmtId="3" fontId="14" fillId="0" borderId="97" xfId="65" applyNumberFormat="1" applyFont="1" applyFill="1" applyBorder="1" applyAlignment="1">
      <alignment horizontal="right"/>
      <protection/>
    </xf>
    <xf numFmtId="3" fontId="14" fillId="0" borderId="95" xfId="0" applyNumberFormat="1" applyFont="1" applyFill="1" applyBorder="1" applyAlignment="1">
      <alignment horizontal="right" wrapText="1"/>
    </xf>
    <xf numFmtId="3" fontId="14" fillId="0" borderId="98" xfId="0" applyNumberFormat="1" applyFont="1" applyFill="1" applyBorder="1" applyAlignment="1">
      <alignment horizontal="right" wrapText="1"/>
    </xf>
    <xf numFmtId="3" fontId="12" fillId="0" borderId="75" xfId="71" applyNumberFormat="1" applyFont="1" applyFill="1" applyBorder="1" applyAlignment="1">
      <alignment horizontal="right" wrapText="1"/>
      <protection/>
    </xf>
    <xf numFmtId="3" fontId="6" fillId="0" borderId="73" xfId="71" applyNumberFormat="1" applyFont="1" applyFill="1" applyBorder="1" applyAlignment="1">
      <alignment horizontal="right"/>
      <protection/>
    </xf>
    <xf numFmtId="3" fontId="6" fillId="0" borderId="75" xfId="71" applyNumberFormat="1" applyFont="1" applyFill="1" applyBorder="1" applyAlignment="1">
      <alignment horizontal="right"/>
      <protection/>
    </xf>
    <xf numFmtId="0" fontId="20" fillId="0" borderId="0" xfId="72" applyFont="1" applyFill="1" applyBorder="1" applyAlignment="1">
      <alignment horizontal="center" vertical="center" wrapText="1"/>
      <protection/>
    </xf>
    <xf numFmtId="3" fontId="20" fillId="0" borderId="0" xfId="72" applyNumberFormat="1" applyFont="1" applyFill="1" applyBorder="1" applyAlignment="1">
      <alignment horizontal="center" vertical="top"/>
      <protection/>
    </xf>
    <xf numFmtId="3" fontId="20" fillId="0" borderId="0" xfId="72" applyNumberFormat="1" applyFont="1" applyFill="1" applyBorder="1" applyAlignment="1">
      <alignment horizontal="center" vertical="center"/>
      <protection/>
    </xf>
    <xf numFmtId="3" fontId="20" fillId="0" borderId="0" xfId="72" applyNumberFormat="1" applyFont="1" applyFill="1" applyBorder="1" applyAlignment="1">
      <alignment horizontal="center"/>
      <protection/>
    </xf>
    <xf numFmtId="0" fontId="30" fillId="0" borderId="0" xfId="71" applyFont="1" applyFill="1" applyBorder="1" applyAlignment="1">
      <alignment horizontal="center" vertical="center"/>
      <protection/>
    </xf>
    <xf numFmtId="3" fontId="6" fillId="0" borderId="0" xfId="63" applyNumberFormat="1" applyFont="1" applyFill="1" applyBorder="1" applyAlignment="1">
      <alignment horizontal="center" vertical="center"/>
      <protection/>
    </xf>
    <xf numFmtId="3" fontId="6" fillId="0" borderId="0" xfId="63" applyNumberFormat="1" applyFont="1" applyFill="1" applyBorder="1" applyAlignment="1">
      <alignment horizontal="right"/>
      <protection/>
    </xf>
    <xf numFmtId="0" fontId="17" fillId="0" borderId="0" xfId="63" applyFont="1" applyFill="1" applyBorder="1">
      <alignment/>
      <protection/>
    </xf>
    <xf numFmtId="3" fontId="6" fillId="0" borderId="39" xfId="65" applyNumberFormat="1" applyFont="1" applyFill="1" applyBorder="1" applyAlignment="1">
      <alignment horizontal="center"/>
      <protection/>
    </xf>
    <xf numFmtId="3" fontId="6" fillId="0" borderId="40" xfId="65" applyNumberFormat="1" applyFont="1" applyFill="1" applyBorder="1" applyAlignment="1">
      <alignment horizontal="center" textRotation="90"/>
      <protection/>
    </xf>
    <xf numFmtId="0" fontId="21" fillId="0" borderId="40" xfId="72" applyFont="1" applyFill="1" applyBorder="1" applyAlignment="1">
      <alignment horizontal="left" wrapText="1"/>
      <protection/>
    </xf>
    <xf numFmtId="0" fontId="6" fillId="0" borderId="40" xfId="71" applyFont="1" applyFill="1" applyBorder="1" applyAlignment="1">
      <alignment horizontal="center" textRotation="90" wrapText="1"/>
      <protection/>
    </xf>
    <xf numFmtId="0" fontId="17" fillId="0" borderId="0" xfId="71" applyFont="1" applyFill="1" applyBorder="1" applyAlignment="1">
      <alignment/>
      <protection/>
    </xf>
    <xf numFmtId="3" fontId="12" fillId="0" borderId="45" xfId="71" applyNumberFormat="1" applyFont="1" applyFill="1" applyBorder="1" applyAlignment="1">
      <alignment horizontal="right" vertical="center"/>
      <protection/>
    </xf>
    <xf numFmtId="0" fontId="6" fillId="0" borderId="39" xfId="72" applyFont="1" applyFill="1" applyBorder="1" applyAlignment="1">
      <alignment horizontal="center"/>
      <protection/>
    </xf>
    <xf numFmtId="0" fontId="6" fillId="0" borderId="40" xfId="72" applyFont="1" applyFill="1" applyBorder="1" applyAlignment="1">
      <alignment horizontal="center"/>
      <protection/>
    </xf>
    <xf numFmtId="0" fontId="21" fillId="0" borderId="40" xfId="72" applyFont="1" applyFill="1" applyBorder="1" applyAlignment="1">
      <alignment horizontal="left"/>
      <protection/>
    </xf>
    <xf numFmtId="0" fontId="12" fillId="0" borderId="40" xfId="72" applyFont="1" applyFill="1" applyBorder="1" applyAlignment="1">
      <alignment horizontal="center"/>
      <protection/>
    </xf>
    <xf numFmtId="3" fontId="6" fillId="0" borderId="83" xfId="71" applyNumberFormat="1" applyFont="1" applyFill="1" applyBorder="1" applyAlignment="1">
      <alignment horizontal="right" vertical="center"/>
      <protection/>
    </xf>
    <xf numFmtId="3" fontId="12" fillId="0" borderId="38" xfId="66" applyNumberFormat="1" applyFont="1" applyFill="1" applyBorder="1" applyAlignment="1">
      <alignment horizontal="right" vertical="center" wrapText="1"/>
      <protection/>
    </xf>
    <xf numFmtId="3" fontId="12" fillId="0" borderId="43" xfId="66" applyNumberFormat="1" applyFont="1" applyFill="1" applyBorder="1" applyAlignment="1">
      <alignment horizontal="right" vertical="center" wrapText="1"/>
      <protection/>
    </xf>
    <xf numFmtId="3" fontId="17" fillId="0" borderId="38" xfId="66" applyNumberFormat="1" applyFont="1" applyFill="1" applyBorder="1" applyAlignment="1">
      <alignment horizontal="right" vertical="center" wrapText="1"/>
      <protection/>
    </xf>
    <xf numFmtId="3" fontId="12" fillId="0" borderId="91" xfId="66" applyNumberFormat="1" applyFont="1" applyFill="1" applyBorder="1" applyAlignment="1">
      <alignment horizontal="right" vertical="center" wrapText="1"/>
      <protection/>
    </xf>
    <xf numFmtId="3" fontId="12" fillId="0" borderId="45" xfId="66" applyNumberFormat="1" applyFont="1" applyFill="1" applyBorder="1" applyAlignment="1">
      <alignment horizontal="right" vertical="center" wrapText="1"/>
      <protection/>
    </xf>
    <xf numFmtId="3" fontId="12" fillId="0" borderId="99" xfId="66" applyNumberFormat="1" applyFont="1" applyFill="1" applyBorder="1" applyAlignment="1">
      <alignment horizontal="right" vertical="center" wrapText="1"/>
      <protection/>
    </xf>
    <xf numFmtId="3" fontId="17" fillId="0" borderId="45" xfId="66" applyNumberFormat="1" applyFont="1" applyFill="1" applyBorder="1" applyAlignment="1">
      <alignment horizontal="right" vertical="center" wrapText="1"/>
      <protection/>
    </xf>
    <xf numFmtId="3" fontId="12" fillId="0" borderId="100" xfId="66" applyNumberFormat="1" applyFont="1" applyFill="1" applyBorder="1" applyAlignment="1">
      <alignment horizontal="right" vertical="center" wrapText="1"/>
      <protection/>
    </xf>
    <xf numFmtId="3" fontId="6" fillId="0" borderId="36" xfId="71" applyNumberFormat="1" applyFont="1" applyFill="1" applyBorder="1" applyAlignment="1">
      <alignment horizontal="right" vertical="center"/>
      <protection/>
    </xf>
    <xf numFmtId="0" fontId="6" fillId="0" borderId="36" xfId="71" applyFont="1" applyFill="1" applyBorder="1" applyAlignment="1">
      <alignment horizontal="left" wrapText="1" indent="1"/>
      <protection/>
    </xf>
    <xf numFmtId="0" fontId="4" fillId="0" borderId="10" xfId="0" applyFont="1" applyFill="1" applyBorder="1" applyAlignment="1">
      <alignment/>
    </xf>
    <xf numFmtId="0" fontId="19" fillId="0" borderId="10" xfId="0" applyFont="1" applyFill="1" applyBorder="1" applyAlignment="1">
      <alignment/>
    </xf>
    <xf numFmtId="0" fontId="4" fillId="0" borderId="14" xfId="0" applyFont="1" applyFill="1" applyBorder="1" applyAlignment="1">
      <alignment/>
    </xf>
    <xf numFmtId="0" fontId="4" fillId="0" borderId="10" xfId="0" applyFont="1" applyFill="1" applyBorder="1" applyAlignment="1">
      <alignment vertical="top"/>
    </xf>
    <xf numFmtId="3" fontId="4" fillId="0" borderId="0" xfId="0" applyNumberFormat="1" applyFont="1" applyFill="1" applyBorder="1" applyAlignment="1">
      <alignment horizontal="right" vertical="top"/>
    </xf>
    <xf numFmtId="0" fontId="4" fillId="0" borderId="62" xfId="0" applyFont="1" applyFill="1" applyBorder="1" applyAlignment="1">
      <alignment vertical="center"/>
    </xf>
    <xf numFmtId="0" fontId="19" fillId="0" borderId="10" xfId="0" applyFont="1" applyFill="1" applyBorder="1" applyAlignment="1">
      <alignment vertical="center"/>
    </xf>
    <xf numFmtId="0" fontId="4" fillId="0" borderId="61" xfId="0" applyFont="1" applyFill="1" applyBorder="1" applyAlignment="1">
      <alignment vertical="center"/>
    </xf>
    <xf numFmtId="3" fontId="4" fillId="0" borderId="19" xfId="0" applyNumberFormat="1" applyFont="1" applyFill="1" applyBorder="1" applyAlignment="1">
      <alignment horizontal="right" vertical="center"/>
    </xf>
    <xf numFmtId="0" fontId="4" fillId="0" borderId="0" xfId="0" applyFont="1" applyFill="1" applyBorder="1" applyAlignment="1">
      <alignment vertical="center"/>
    </xf>
    <xf numFmtId="3" fontId="4" fillId="0" borderId="0" xfId="0" applyNumberFormat="1" applyFont="1" applyFill="1" applyBorder="1" applyAlignment="1">
      <alignment horizontal="right"/>
    </xf>
    <xf numFmtId="0" fontId="0" fillId="0" borderId="0" xfId="0" applyFont="1" applyFill="1" applyBorder="1" applyAlignment="1">
      <alignment/>
    </xf>
    <xf numFmtId="3" fontId="4" fillId="0" borderId="101" xfId="0" applyNumberFormat="1" applyFont="1" applyFill="1" applyBorder="1" applyAlignment="1">
      <alignment vertical="center"/>
    </xf>
    <xf numFmtId="3" fontId="4" fillId="0" borderId="46" xfId="64" applyNumberFormat="1" applyFont="1" applyFill="1" applyBorder="1" applyAlignment="1">
      <alignment vertical="center"/>
      <protection/>
    </xf>
    <xf numFmtId="3" fontId="10" fillId="0" borderId="0" xfId="0" applyNumberFormat="1" applyFont="1" applyFill="1" applyBorder="1" applyAlignment="1">
      <alignment horizontal="center" vertical="top"/>
    </xf>
    <xf numFmtId="3" fontId="10" fillId="0" borderId="10" xfId="0" applyNumberFormat="1" applyFont="1" applyFill="1" applyBorder="1" applyAlignment="1">
      <alignment horizontal="center" vertical="top"/>
    </xf>
    <xf numFmtId="3" fontId="10" fillId="0" borderId="0" xfId="69" applyNumberFormat="1" applyFont="1" applyFill="1" applyBorder="1" applyAlignment="1">
      <alignment horizontal="left" vertical="top" wrapText="1" indent="1"/>
      <protection/>
    </xf>
    <xf numFmtId="3" fontId="10" fillId="0" borderId="0" xfId="0" applyNumberFormat="1" applyFont="1" applyFill="1" applyBorder="1" applyAlignment="1">
      <alignment vertical="top"/>
    </xf>
    <xf numFmtId="3" fontId="10" fillId="0" borderId="0" xfId="0" applyNumberFormat="1" applyFont="1" applyFill="1" applyBorder="1" applyAlignment="1">
      <alignment horizontal="right"/>
    </xf>
    <xf numFmtId="3" fontId="10" fillId="0" borderId="1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vertical="center"/>
    </xf>
    <xf numFmtId="3" fontId="23" fillId="0" borderId="10" xfId="0" applyNumberFormat="1" applyFont="1" applyFill="1" applyBorder="1" applyAlignment="1">
      <alignment horizontal="center" vertical="center"/>
    </xf>
    <xf numFmtId="3" fontId="23" fillId="0" borderId="0" xfId="0" applyNumberFormat="1" applyFont="1" applyFill="1" applyBorder="1" applyAlignment="1">
      <alignment horizontal="center" vertical="center"/>
    </xf>
    <xf numFmtId="3" fontId="22" fillId="0" borderId="0" xfId="0" applyNumberFormat="1" applyFont="1" applyFill="1" applyBorder="1" applyAlignment="1">
      <alignment vertical="center"/>
    </xf>
    <xf numFmtId="3" fontId="22" fillId="0" borderId="1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3" fontId="10" fillId="0" borderId="0" xfId="69" applyNumberFormat="1" applyFont="1" applyFill="1" applyBorder="1" applyAlignment="1">
      <alignment vertical="center" wrapText="1"/>
      <protection/>
    </xf>
    <xf numFmtId="3" fontId="17" fillId="0" borderId="36" xfId="0" applyNumberFormat="1" applyFont="1" applyFill="1" applyBorder="1" applyAlignment="1">
      <alignment horizontal="right" vertical="center" wrapText="1"/>
    </xf>
    <xf numFmtId="3" fontId="17" fillId="0" borderId="74" xfId="0" applyNumberFormat="1" applyFont="1" applyFill="1" applyBorder="1" applyAlignment="1">
      <alignment horizontal="right" vertical="center" wrapText="1"/>
    </xf>
    <xf numFmtId="3" fontId="11" fillId="0" borderId="36" xfId="65" applyNumberFormat="1" applyFont="1" applyFill="1" applyBorder="1" applyAlignment="1">
      <alignment horizontal="left" wrapText="1"/>
      <protection/>
    </xf>
    <xf numFmtId="3" fontId="17" fillId="0" borderId="0" xfId="71" applyNumberFormat="1" applyFont="1" applyFill="1" applyBorder="1" applyAlignment="1">
      <alignment/>
      <protection/>
    </xf>
    <xf numFmtId="0" fontId="6" fillId="0" borderId="35" xfId="72" applyFont="1" applyFill="1" applyBorder="1" applyAlignment="1">
      <alignment horizontal="center"/>
      <protection/>
    </xf>
    <xf numFmtId="0" fontId="6" fillId="0" borderId="36" xfId="72" applyFont="1" applyFill="1" applyBorder="1" applyAlignment="1">
      <alignment horizontal="center"/>
      <protection/>
    </xf>
    <xf numFmtId="0" fontId="6" fillId="0" borderId="40" xfId="71" applyFont="1" applyFill="1" applyBorder="1" applyAlignment="1">
      <alignment horizontal="center"/>
      <protection/>
    </xf>
    <xf numFmtId="3" fontId="12" fillId="0" borderId="40" xfId="71" applyNumberFormat="1" applyFont="1" applyFill="1" applyBorder="1" applyAlignment="1">
      <alignment horizontal="center" wrapText="1"/>
      <protection/>
    </xf>
    <xf numFmtId="3" fontId="12" fillId="0" borderId="75" xfId="71" applyNumberFormat="1" applyFont="1" applyFill="1" applyBorder="1" applyAlignment="1">
      <alignment horizontal="center" wrapText="1"/>
      <protection/>
    </xf>
    <xf numFmtId="3" fontId="12" fillId="0" borderId="85" xfId="71" applyNumberFormat="1" applyFont="1" applyFill="1" applyBorder="1" applyAlignment="1">
      <alignment horizontal="center" wrapText="1"/>
      <protection/>
    </xf>
    <xf numFmtId="3" fontId="12" fillId="0" borderId="82" xfId="71" applyNumberFormat="1" applyFont="1" applyFill="1" applyBorder="1" applyAlignment="1">
      <alignment horizontal="center" wrapText="1"/>
      <protection/>
    </xf>
    <xf numFmtId="3" fontId="6" fillId="0" borderId="36" xfId="71" applyNumberFormat="1" applyFont="1" applyFill="1" applyBorder="1" applyAlignment="1">
      <alignment/>
      <protection/>
    </xf>
    <xf numFmtId="0" fontId="6" fillId="0" borderId="35" xfId="71" applyFont="1" applyFill="1" applyBorder="1" applyAlignment="1">
      <alignment vertical="top"/>
      <protection/>
    </xf>
    <xf numFmtId="3" fontId="6" fillId="0" borderId="36" xfId="71" applyNumberFormat="1" applyFont="1" applyFill="1" applyBorder="1" applyAlignment="1">
      <alignment vertical="top"/>
      <protection/>
    </xf>
    <xf numFmtId="3" fontId="6" fillId="0" borderId="0" xfId="71" applyNumberFormat="1" applyFont="1" applyFill="1" applyBorder="1" applyAlignment="1">
      <alignment vertical="top"/>
      <protection/>
    </xf>
    <xf numFmtId="0" fontId="6" fillId="0" borderId="102" xfId="71" applyFont="1" applyFill="1" applyBorder="1" applyAlignment="1">
      <alignment/>
      <protection/>
    </xf>
    <xf numFmtId="0" fontId="6" fillId="0" borderId="103" xfId="71" applyFont="1" applyFill="1" applyBorder="1" applyAlignment="1">
      <alignment horizontal="center"/>
      <protection/>
    </xf>
    <xf numFmtId="0" fontId="21" fillId="0" borderId="103" xfId="71" applyFont="1" applyFill="1" applyBorder="1" applyAlignment="1">
      <alignment horizontal="left" wrapText="1"/>
      <protection/>
    </xf>
    <xf numFmtId="0" fontId="6" fillId="0" borderId="103" xfId="71" applyFont="1" applyFill="1" applyBorder="1" applyAlignment="1">
      <alignment horizontal="center" wrapText="1"/>
      <protection/>
    </xf>
    <xf numFmtId="3" fontId="6" fillId="0" borderId="103" xfId="71" applyNumberFormat="1" applyFont="1" applyFill="1" applyBorder="1" applyAlignment="1">
      <alignment/>
      <protection/>
    </xf>
    <xf numFmtId="3" fontId="12" fillId="0" borderId="103" xfId="71" applyNumberFormat="1" applyFont="1" applyFill="1" applyBorder="1" applyAlignment="1">
      <alignment/>
      <protection/>
    </xf>
    <xf numFmtId="3" fontId="12" fillId="0" borderId="104" xfId="71" applyNumberFormat="1" applyFont="1" applyFill="1" applyBorder="1" applyAlignment="1">
      <alignment/>
      <protection/>
    </xf>
    <xf numFmtId="3" fontId="12" fillId="0" borderId="92" xfId="71" applyNumberFormat="1" applyFont="1" applyFill="1" applyBorder="1" applyAlignment="1">
      <alignment/>
      <protection/>
    </xf>
    <xf numFmtId="3" fontId="11" fillId="0" borderId="65" xfId="0" applyNumberFormat="1" applyFont="1" applyFill="1" applyBorder="1" applyAlignment="1">
      <alignment horizontal="right" wrapText="1"/>
    </xf>
    <xf numFmtId="3" fontId="18" fillId="0" borderId="70" xfId="65" applyNumberFormat="1" applyFont="1" applyFill="1" applyBorder="1" applyAlignment="1">
      <alignment horizontal="right" vertical="center"/>
      <protection/>
    </xf>
    <xf numFmtId="3" fontId="2" fillId="0" borderId="105" xfId="64" applyNumberFormat="1" applyFont="1" applyFill="1" applyBorder="1" applyAlignment="1">
      <alignment horizontal="center" vertical="center" wrapText="1"/>
      <protection/>
    </xf>
    <xf numFmtId="3" fontId="11" fillId="0" borderId="40" xfId="65" applyNumberFormat="1" applyFont="1" applyFill="1" applyBorder="1" applyAlignment="1">
      <alignment horizontal="right" vertical="center"/>
      <protection/>
    </xf>
    <xf numFmtId="3" fontId="11" fillId="0" borderId="75" xfId="65" applyNumberFormat="1" applyFont="1" applyFill="1" applyBorder="1" applyAlignment="1">
      <alignment horizontal="right" vertical="center"/>
      <protection/>
    </xf>
    <xf numFmtId="3" fontId="13" fillId="0" borderId="39" xfId="65" applyNumberFormat="1" applyFont="1" applyFill="1" applyBorder="1" applyAlignment="1">
      <alignment horizontal="center" vertical="center"/>
      <protection/>
    </xf>
    <xf numFmtId="3" fontId="13" fillId="0" borderId="40" xfId="65" applyNumberFormat="1" applyFont="1" applyFill="1" applyBorder="1" applyAlignment="1">
      <alignment horizontal="center" vertical="center"/>
      <protection/>
    </xf>
    <xf numFmtId="3" fontId="13" fillId="0" borderId="40" xfId="65" applyNumberFormat="1" applyFont="1" applyFill="1" applyBorder="1" applyAlignment="1">
      <alignment horizontal="right" vertical="center"/>
      <protection/>
    </xf>
    <xf numFmtId="3" fontId="13" fillId="0" borderId="75" xfId="65" applyNumberFormat="1" applyFont="1" applyFill="1" applyBorder="1" applyAlignment="1">
      <alignment horizontal="right" vertical="center"/>
      <protection/>
    </xf>
    <xf numFmtId="3" fontId="11" fillId="0" borderId="46" xfId="0" applyNumberFormat="1" applyFont="1" applyFill="1" applyBorder="1" applyAlignment="1">
      <alignment horizontal="right"/>
    </xf>
    <xf numFmtId="0" fontId="20" fillId="0" borderId="0" xfId="65" applyNumberFormat="1" applyFont="1" applyFill="1" applyBorder="1" applyAlignment="1">
      <alignment horizontal="center" vertical="center"/>
      <protection/>
    </xf>
    <xf numFmtId="0" fontId="20" fillId="0" borderId="0" xfId="65" applyNumberFormat="1" applyFont="1" applyFill="1" applyBorder="1" applyAlignment="1">
      <alignment horizontal="center"/>
      <protection/>
    </xf>
    <xf numFmtId="0" fontId="20" fillId="0" borderId="0" xfId="65" applyNumberFormat="1" applyFont="1" applyFill="1" applyBorder="1" applyAlignment="1">
      <alignment horizontal="left" vertical="center"/>
      <protection/>
    </xf>
    <xf numFmtId="0" fontId="30" fillId="0" borderId="0" xfId="65" applyNumberFormat="1" applyFont="1" applyFill="1" applyBorder="1" applyAlignment="1">
      <alignment horizontal="center" vertical="center"/>
      <protection/>
    </xf>
    <xf numFmtId="3" fontId="11" fillId="0" borderId="40" xfId="65" applyNumberFormat="1" applyFont="1" applyFill="1" applyBorder="1" applyAlignment="1">
      <alignment horizontal="left" wrapText="1" indent="4"/>
      <protection/>
    </xf>
    <xf numFmtId="3" fontId="6" fillId="0" borderId="106" xfId="71" applyNumberFormat="1" applyFont="1" applyFill="1" applyBorder="1" applyAlignment="1">
      <alignment horizontal="right"/>
      <protection/>
    </xf>
    <xf numFmtId="3" fontId="17" fillId="0" borderId="38" xfId="71" applyNumberFormat="1" applyFont="1" applyFill="1" applyBorder="1" applyAlignment="1">
      <alignment horizontal="center" vertical="center" wrapText="1"/>
      <protection/>
    </xf>
    <xf numFmtId="3" fontId="6" fillId="0" borderId="107" xfId="71" applyNumberFormat="1" applyFont="1" applyFill="1" applyBorder="1" applyAlignment="1">
      <alignment horizontal="right" wrapText="1"/>
      <protection/>
    </xf>
    <xf numFmtId="3" fontId="6" fillId="0" borderId="107" xfId="71" applyNumberFormat="1" applyFont="1" applyFill="1" applyBorder="1" applyAlignment="1">
      <alignment horizontal="right"/>
      <protection/>
    </xf>
    <xf numFmtId="3" fontId="6" fillId="0" borderId="38" xfId="71" applyNumberFormat="1" applyFont="1" applyFill="1" applyBorder="1" applyAlignment="1">
      <alignment horizontal="center" vertical="center" wrapText="1"/>
      <protection/>
    </xf>
    <xf numFmtId="3" fontId="17" fillId="0" borderId="40" xfId="71" applyNumberFormat="1" applyFont="1" applyFill="1" applyBorder="1" applyAlignment="1">
      <alignment horizontal="center" wrapText="1"/>
      <protection/>
    </xf>
    <xf numFmtId="3" fontId="17" fillId="0" borderId="36" xfId="71" applyNumberFormat="1" applyFont="1" applyFill="1" applyBorder="1">
      <alignment/>
      <protection/>
    </xf>
    <xf numFmtId="3" fontId="17" fillId="0" borderId="36" xfId="71" applyNumberFormat="1" applyFont="1" applyFill="1" applyBorder="1" applyAlignment="1">
      <alignment/>
      <protection/>
    </xf>
    <xf numFmtId="3" fontId="17" fillId="0" borderId="36" xfId="71" applyNumberFormat="1" applyFont="1" applyFill="1" applyBorder="1" applyAlignment="1">
      <alignment vertical="top"/>
      <protection/>
    </xf>
    <xf numFmtId="3" fontId="6" fillId="0" borderId="36" xfId="71" applyNumberFormat="1" applyFont="1" applyFill="1" applyBorder="1" applyAlignment="1">
      <alignment vertical="center"/>
      <protection/>
    </xf>
    <xf numFmtId="3" fontId="6" fillId="0" borderId="41" xfId="71" applyNumberFormat="1" applyFont="1" applyFill="1" applyBorder="1" applyAlignment="1">
      <alignment vertical="top"/>
      <protection/>
    </xf>
    <xf numFmtId="3" fontId="17" fillId="0" borderId="41" xfId="71" applyNumberFormat="1" applyFont="1" applyFill="1" applyBorder="1" applyAlignment="1">
      <alignment vertical="top"/>
      <protection/>
    </xf>
    <xf numFmtId="3" fontId="6" fillId="0" borderId="38" xfId="71" applyNumberFormat="1" applyFont="1" applyFill="1" applyBorder="1" applyAlignment="1">
      <alignment vertical="center"/>
      <protection/>
    </xf>
    <xf numFmtId="3" fontId="17" fillId="0" borderId="103" xfId="71" applyNumberFormat="1" applyFont="1" applyFill="1" applyBorder="1">
      <alignment/>
      <protection/>
    </xf>
    <xf numFmtId="3" fontId="12" fillId="0" borderId="104" xfId="71" applyNumberFormat="1" applyFont="1" applyFill="1" applyBorder="1">
      <alignment/>
      <protection/>
    </xf>
    <xf numFmtId="3" fontId="10" fillId="0" borderId="19" xfId="71" applyNumberFormat="1" applyFont="1" applyFill="1" applyBorder="1" applyAlignment="1">
      <alignment horizontal="center" vertical="center"/>
      <protection/>
    </xf>
    <xf numFmtId="3" fontId="6" fillId="0" borderId="40" xfId="71" applyNumberFormat="1" applyFont="1" applyFill="1" applyBorder="1" applyAlignment="1">
      <alignment horizontal="center" wrapText="1"/>
      <protection/>
    </xf>
    <xf numFmtId="3" fontId="6" fillId="0" borderId="103" xfId="71" applyNumberFormat="1" applyFont="1" applyFill="1" applyBorder="1">
      <alignment/>
      <protection/>
    </xf>
    <xf numFmtId="0" fontId="4" fillId="0" borderId="10" xfId="0" applyFont="1" applyFill="1" applyBorder="1" applyAlignment="1">
      <alignment vertical="center"/>
    </xf>
    <xf numFmtId="3" fontId="2" fillId="0" borderId="0" xfId="0" applyNumberFormat="1" applyFont="1" applyFill="1" applyBorder="1" applyAlignment="1">
      <alignment horizontal="right" vertical="center"/>
    </xf>
    <xf numFmtId="3" fontId="2" fillId="0" borderId="46" xfId="0" applyNumberFormat="1" applyFont="1" applyFill="1" applyBorder="1" applyAlignment="1">
      <alignment horizontal="right" vertical="center"/>
    </xf>
    <xf numFmtId="0" fontId="4" fillId="0" borderId="19" xfId="0" applyFont="1" applyFill="1" applyBorder="1" applyAlignment="1">
      <alignment/>
    </xf>
    <xf numFmtId="0" fontId="4" fillId="0" borderId="14" xfId="0" applyFont="1" applyFill="1" applyBorder="1" applyAlignment="1">
      <alignment vertical="top"/>
    </xf>
    <xf numFmtId="3" fontId="33" fillId="0" borderId="65" xfId="0" applyNumberFormat="1" applyFont="1" applyFill="1" applyBorder="1" applyAlignment="1">
      <alignment horizontal="right" wrapText="1"/>
    </xf>
    <xf numFmtId="3" fontId="11" fillId="0" borderId="0" xfId="0" applyNumberFormat="1" applyFont="1" applyFill="1" applyAlignment="1">
      <alignment horizontal="center" vertical="center"/>
    </xf>
    <xf numFmtId="3" fontId="11" fillId="0" borderId="62"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1" fillId="0" borderId="0" xfId="0" applyNumberFormat="1" applyFont="1" applyFill="1" applyAlignment="1">
      <alignment vertical="center"/>
    </xf>
    <xf numFmtId="3" fontId="13" fillId="0" borderId="0" xfId="0" applyNumberFormat="1" applyFont="1" applyFill="1" applyAlignment="1">
      <alignment vertical="center"/>
    </xf>
    <xf numFmtId="3" fontId="11" fillId="0" borderId="0" xfId="0" applyNumberFormat="1" applyFont="1" applyFill="1" applyBorder="1" applyAlignment="1">
      <alignment vertical="center"/>
    </xf>
    <xf numFmtId="3" fontId="6" fillId="0" borderId="0" xfId="0" applyNumberFormat="1" applyFont="1" applyFill="1" applyAlignment="1">
      <alignment horizontal="center" vertical="center"/>
    </xf>
    <xf numFmtId="3" fontId="17" fillId="0" borderId="0" xfId="0" applyNumberFormat="1" applyFont="1" applyFill="1" applyAlignment="1">
      <alignment horizontal="center" vertical="center"/>
    </xf>
    <xf numFmtId="3" fontId="35" fillId="0" borderId="11" xfId="0" applyNumberFormat="1" applyFont="1" applyFill="1" applyBorder="1" applyAlignment="1">
      <alignment horizontal="center" vertical="center" wrapText="1"/>
    </xf>
    <xf numFmtId="3" fontId="10" fillId="0" borderId="0" xfId="0" applyNumberFormat="1" applyFont="1" applyFill="1" applyAlignment="1">
      <alignment horizontal="center"/>
    </xf>
    <xf numFmtId="3" fontId="11" fillId="0" borderId="62" xfId="0" applyNumberFormat="1" applyFont="1" applyFill="1" applyBorder="1" applyAlignment="1">
      <alignment horizontal="center"/>
    </xf>
    <xf numFmtId="3" fontId="11" fillId="0" borderId="30" xfId="0" applyNumberFormat="1" applyFont="1" applyFill="1" applyBorder="1" applyAlignment="1">
      <alignment horizontal="center"/>
    </xf>
    <xf numFmtId="3" fontId="11" fillId="0" borderId="30" xfId="0" applyNumberFormat="1" applyFont="1" applyFill="1" applyBorder="1" applyAlignment="1">
      <alignment/>
    </xf>
    <xf numFmtId="3" fontId="13" fillId="0" borderId="30" xfId="0" applyNumberFormat="1" applyFont="1" applyFill="1" applyBorder="1" applyAlignment="1">
      <alignment/>
    </xf>
    <xf numFmtId="3" fontId="11" fillId="0" borderId="108" xfId="0" applyNumberFormat="1" applyFont="1" applyFill="1" applyBorder="1" applyAlignment="1">
      <alignment/>
    </xf>
    <xf numFmtId="3" fontId="11" fillId="0" borderId="0" xfId="0" applyNumberFormat="1" applyFont="1" applyFill="1" applyAlignment="1">
      <alignment/>
    </xf>
    <xf numFmtId="3" fontId="11" fillId="0" borderId="10"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0" borderId="0" xfId="69" applyNumberFormat="1" applyFont="1" applyFill="1" applyBorder="1" applyAlignment="1">
      <alignment vertical="center"/>
      <protection/>
    </xf>
    <xf numFmtId="3" fontId="11" fillId="0" borderId="0" xfId="0" applyNumberFormat="1" applyFont="1" applyFill="1" applyBorder="1" applyAlignment="1">
      <alignment/>
    </xf>
    <xf numFmtId="3" fontId="13" fillId="0" borderId="0" xfId="0" applyNumberFormat="1" applyFont="1" applyFill="1" applyBorder="1" applyAlignment="1">
      <alignment/>
    </xf>
    <xf numFmtId="3" fontId="11" fillId="0" borderId="46" xfId="0" applyNumberFormat="1" applyFont="1" applyFill="1" applyBorder="1" applyAlignment="1">
      <alignment/>
    </xf>
    <xf numFmtId="3" fontId="13" fillId="0" borderId="1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3" fontId="13" fillId="0" borderId="0" xfId="69" applyNumberFormat="1" applyFont="1" applyFill="1" applyBorder="1" applyAlignment="1">
      <alignment vertical="center"/>
      <protection/>
    </xf>
    <xf numFmtId="3" fontId="13" fillId="0" borderId="0" xfId="0" applyNumberFormat="1" applyFont="1" applyFill="1" applyBorder="1" applyAlignment="1">
      <alignment vertical="center"/>
    </xf>
    <xf numFmtId="3" fontId="13" fillId="0" borderId="46" xfId="0" applyNumberFormat="1" applyFont="1" applyFill="1" applyBorder="1" applyAlignment="1">
      <alignment/>
    </xf>
    <xf numFmtId="3" fontId="14" fillId="0" borderId="1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xf>
    <xf numFmtId="3" fontId="14" fillId="0" borderId="0" xfId="69" applyNumberFormat="1" applyFont="1" applyFill="1" applyBorder="1" applyAlignment="1">
      <alignment vertical="center"/>
      <protection/>
    </xf>
    <xf numFmtId="3" fontId="14"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4" fillId="0" borderId="46" xfId="0" applyNumberFormat="1" applyFont="1" applyFill="1" applyBorder="1" applyAlignment="1">
      <alignment/>
    </xf>
    <xf numFmtId="3" fontId="14" fillId="0" borderId="0" xfId="0" applyNumberFormat="1" applyFont="1" applyFill="1" applyAlignment="1">
      <alignment vertical="center"/>
    </xf>
    <xf numFmtId="3" fontId="11" fillId="0" borderId="10" xfId="0" applyNumberFormat="1" applyFont="1" applyFill="1" applyBorder="1" applyAlignment="1">
      <alignment horizontal="center" vertical="top"/>
    </xf>
    <xf numFmtId="3" fontId="11" fillId="0" borderId="0" xfId="0" applyNumberFormat="1" applyFont="1" applyFill="1" applyBorder="1" applyAlignment="1">
      <alignment horizontal="center" vertical="top"/>
    </xf>
    <xf numFmtId="3" fontId="11" fillId="0" borderId="0" xfId="69" applyNumberFormat="1" applyFont="1" applyFill="1" applyBorder="1" applyAlignment="1">
      <alignment horizontal="left" vertical="top" indent="2"/>
      <protection/>
    </xf>
    <xf numFmtId="3" fontId="14" fillId="0" borderId="46" xfId="0" applyNumberFormat="1" applyFont="1" applyFill="1" applyBorder="1" applyAlignment="1">
      <alignment vertical="center"/>
    </xf>
    <xf numFmtId="3" fontId="13" fillId="0" borderId="0" xfId="0" applyNumberFormat="1" applyFont="1" applyFill="1" applyBorder="1" applyAlignment="1">
      <alignment vertical="top"/>
    </xf>
    <xf numFmtId="3" fontId="11" fillId="0" borderId="46" xfId="0" applyNumberFormat="1" applyFont="1" applyFill="1" applyBorder="1" applyAlignment="1">
      <alignment vertical="top"/>
    </xf>
    <xf numFmtId="3" fontId="13" fillId="0" borderId="10" xfId="0" applyNumberFormat="1" applyFont="1" applyFill="1" applyBorder="1" applyAlignment="1">
      <alignment horizontal="center" vertical="top"/>
    </xf>
    <xf numFmtId="3" fontId="13" fillId="0" borderId="0" xfId="0" applyNumberFormat="1" applyFont="1" applyFill="1" applyBorder="1" applyAlignment="1">
      <alignment horizontal="center" vertical="top"/>
    </xf>
    <xf numFmtId="3" fontId="13" fillId="0" borderId="0" xfId="69" applyNumberFormat="1" applyFont="1" applyFill="1" applyBorder="1" applyAlignment="1">
      <alignment horizontal="left" vertical="top" indent="2"/>
      <protection/>
    </xf>
    <xf numFmtId="3" fontId="13" fillId="0" borderId="46" xfId="0" applyNumberFormat="1" applyFont="1" applyFill="1" applyBorder="1" applyAlignment="1">
      <alignment vertical="top"/>
    </xf>
    <xf numFmtId="3" fontId="14" fillId="0" borderId="10" xfId="0" applyNumberFormat="1" applyFont="1" applyFill="1" applyBorder="1" applyAlignment="1">
      <alignment horizontal="center" vertical="top"/>
    </xf>
    <xf numFmtId="3" fontId="14" fillId="0" borderId="0" xfId="0" applyNumberFormat="1" applyFont="1" applyFill="1" applyBorder="1" applyAlignment="1">
      <alignment horizontal="center" vertical="top"/>
    </xf>
    <xf numFmtId="3" fontId="14" fillId="0" borderId="0" xfId="69" applyNumberFormat="1" applyFont="1" applyFill="1" applyBorder="1" applyAlignment="1">
      <alignment horizontal="left" vertical="top" indent="2"/>
      <protection/>
    </xf>
    <xf numFmtId="3" fontId="14" fillId="0" borderId="0" xfId="0" applyNumberFormat="1" applyFont="1" applyFill="1" applyBorder="1" applyAlignment="1">
      <alignment vertical="top"/>
    </xf>
    <xf numFmtId="3" fontId="16" fillId="0" borderId="0" xfId="0" applyNumberFormat="1" applyFont="1" applyFill="1" applyBorder="1" applyAlignment="1">
      <alignment vertical="top"/>
    </xf>
    <xf numFmtId="3" fontId="14" fillId="0" borderId="46" xfId="0" applyNumberFormat="1" applyFont="1" applyFill="1" applyBorder="1" applyAlignment="1">
      <alignment vertical="top"/>
    </xf>
    <xf numFmtId="3" fontId="11" fillId="0" borderId="10"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0" xfId="69" applyNumberFormat="1" applyFont="1" applyFill="1" applyBorder="1" applyAlignment="1">
      <alignment/>
      <protection/>
    </xf>
    <xf numFmtId="3" fontId="13" fillId="0" borderId="55" xfId="0" applyNumberFormat="1" applyFont="1" applyFill="1" applyBorder="1" applyAlignment="1">
      <alignment vertical="center"/>
    </xf>
    <xf numFmtId="3" fontId="11" fillId="0" borderId="55" xfId="0" applyNumberFormat="1" applyFont="1" applyFill="1" applyBorder="1" applyAlignment="1">
      <alignment vertical="top"/>
    </xf>
    <xf numFmtId="3" fontId="13" fillId="0" borderId="55" xfId="0" applyNumberFormat="1" applyFont="1" applyFill="1" applyBorder="1" applyAlignment="1">
      <alignment vertical="top"/>
    </xf>
    <xf numFmtId="3" fontId="14" fillId="0" borderId="109" xfId="0" applyNumberFormat="1" applyFont="1" applyFill="1" applyBorder="1" applyAlignment="1">
      <alignment vertical="top"/>
    </xf>
    <xf numFmtId="3" fontId="13" fillId="0" borderId="46" xfId="0" applyNumberFormat="1" applyFont="1" applyFill="1" applyBorder="1" applyAlignment="1">
      <alignment vertical="center"/>
    </xf>
    <xf numFmtId="3" fontId="14" fillId="0" borderId="14" xfId="0" applyNumberFormat="1" applyFont="1" applyFill="1" applyBorder="1" applyAlignment="1">
      <alignment horizontal="center" vertical="center"/>
    </xf>
    <xf numFmtId="3" fontId="14" fillId="0" borderId="14" xfId="69" applyNumberFormat="1" applyFont="1" applyFill="1" applyBorder="1" applyAlignment="1">
      <alignment vertical="center"/>
      <protection/>
    </xf>
    <xf numFmtId="3" fontId="14" fillId="0" borderId="14" xfId="0" applyNumberFormat="1" applyFont="1" applyFill="1" applyBorder="1" applyAlignment="1">
      <alignment vertical="center"/>
    </xf>
    <xf numFmtId="3" fontId="16" fillId="0" borderId="14" xfId="0" applyNumberFormat="1" applyFont="1" applyFill="1" applyBorder="1" applyAlignment="1">
      <alignment vertical="center"/>
    </xf>
    <xf numFmtId="3" fontId="14" fillId="0" borderId="52" xfId="0" applyNumberFormat="1" applyFont="1" applyFill="1" applyBorder="1" applyAlignment="1">
      <alignment/>
    </xf>
    <xf numFmtId="3" fontId="11" fillId="0" borderId="0" xfId="69" applyNumberFormat="1" applyFont="1" applyFill="1" applyBorder="1" applyAlignment="1">
      <alignment wrapText="1"/>
      <protection/>
    </xf>
    <xf numFmtId="3" fontId="11" fillId="0" borderId="46" xfId="0" applyNumberFormat="1" applyFont="1" applyFill="1" applyBorder="1" applyAlignment="1">
      <alignment vertical="center"/>
    </xf>
    <xf numFmtId="3" fontId="11" fillId="0" borderId="0" xfId="69" applyNumberFormat="1" applyFont="1" applyFill="1" applyBorder="1" applyAlignment="1">
      <alignment horizontal="left" indent="2"/>
      <protection/>
    </xf>
    <xf numFmtId="3" fontId="13" fillId="0" borderId="109" xfId="0" applyNumberFormat="1" applyFont="1" applyFill="1" applyBorder="1" applyAlignment="1">
      <alignment vertical="center"/>
    </xf>
    <xf numFmtId="3" fontId="13" fillId="0" borderId="0" xfId="69" applyNumberFormat="1" applyFont="1" applyFill="1" applyBorder="1" applyAlignment="1">
      <alignment vertical="center" wrapText="1"/>
      <protection/>
    </xf>
    <xf numFmtId="3" fontId="11" fillId="0" borderId="0" xfId="69" applyNumberFormat="1" applyFont="1" applyFill="1" applyBorder="1" applyAlignment="1">
      <alignment horizontal="left" vertical="center" wrapText="1" indent="2"/>
      <protection/>
    </xf>
    <xf numFmtId="3" fontId="14" fillId="0" borderId="0" xfId="69" applyNumberFormat="1" applyFont="1" applyFill="1" applyBorder="1" applyAlignment="1">
      <alignment vertical="top"/>
      <protection/>
    </xf>
    <xf numFmtId="3" fontId="14" fillId="0" borderId="61" xfId="0" applyNumberFormat="1" applyFont="1" applyFill="1" applyBorder="1" applyAlignment="1">
      <alignment horizontal="center" vertical="center"/>
    </xf>
    <xf numFmtId="3" fontId="14" fillId="0" borderId="19" xfId="0" applyNumberFormat="1" applyFont="1" applyFill="1" applyBorder="1" applyAlignment="1">
      <alignment horizontal="center" vertical="center"/>
    </xf>
    <xf numFmtId="3" fontId="14" fillId="0" borderId="19" xfId="69" applyNumberFormat="1" applyFont="1" applyFill="1" applyBorder="1" applyAlignment="1">
      <alignment vertical="center"/>
      <protection/>
    </xf>
    <xf numFmtId="3" fontId="14" fillId="0" borderId="19" xfId="0" applyNumberFormat="1" applyFont="1" applyFill="1" applyBorder="1" applyAlignment="1">
      <alignment vertical="center"/>
    </xf>
    <xf numFmtId="3" fontId="14" fillId="0" borderId="89" xfId="0" applyNumberFormat="1" applyFont="1" applyFill="1" applyBorder="1" applyAlignment="1">
      <alignment/>
    </xf>
    <xf numFmtId="3" fontId="13" fillId="0" borderId="10" xfId="0" applyNumberFormat="1" applyFont="1" applyFill="1" applyBorder="1" applyAlignment="1">
      <alignment horizontal="center"/>
    </xf>
    <xf numFmtId="3" fontId="13" fillId="0" borderId="55" xfId="0" applyNumberFormat="1" applyFont="1" applyFill="1" applyBorder="1" applyAlignment="1">
      <alignment/>
    </xf>
    <xf numFmtId="3" fontId="13" fillId="0" borderId="109" xfId="0" applyNumberFormat="1" applyFont="1" applyFill="1" applyBorder="1" applyAlignment="1">
      <alignment/>
    </xf>
    <xf numFmtId="3" fontId="13" fillId="0" borderId="0" xfId="0" applyNumberFormat="1" applyFont="1" applyFill="1" applyAlignment="1">
      <alignment/>
    </xf>
    <xf numFmtId="3" fontId="11" fillId="0" borderId="0" xfId="0" applyNumberFormat="1" applyFont="1" applyFill="1" applyBorder="1" applyAlignment="1">
      <alignment horizontal="left" vertical="center"/>
    </xf>
    <xf numFmtId="0" fontId="38" fillId="0" borderId="0" xfId="0" applyFont="1" applyFill="1" applyAlignment="1">
      <alignment horizontal="left" wrapText="1" indent="2"/>
    </xf>
    <xf numFmtId="0" fontId="6" fillId="0" borderId="106" xfId="71" applyFont="1" applyFill="1" applyBorder="1" applyAlignment="1">
      <alignment horizontal="center" vertical="center" wrapText="1"/>
      <protection/>
    </xf>
    <xf numFmtId="3" fontId="2" fillId="0" borderId="0" xfId="0" applyNumberFormat="1" applyFont="1" applyFill="1" applyBorder="1" applyAlignment="1">
      <alignment vertical="center"/>
    </xf>
    <xf numFmtId="3" fontId="2" fillId="0" borderId="0" xfId="0" applyNumberFormat="1" applyFont="1" applyFill="1" applyAlignment="1">
      <alignment wrapText="1"/>
    </xf>
    <xf numFmtId="0" fontId="24" fillId="0" borderId="0" xfId="0" applyFont="1" applyFill="1" applyAlignment="1">
      <alignment horizontal="left" wrapText="1"/>
    </xf>
    <xf numFmtId="3" fontId="5" fillId="0" borderId="0" xfId="0" applyNumberFormat="1" applyFont="1" applyFill="1" applyBorder="1" applyAlignment="1">
      <alignment horizontal="right" vertical="top"/>
    </xf>
    <xf numFmtId="3" fontId="12" fillId="0" borderId="86" xfId="71" applyNumberFormat="1" applyFont="1" applyFill="1" applyBorder="1" applyAlignment="1">
      <alignment vertical="center"/>
      <protection/>
    </xf>
    <xf numFmtId="3" fontId="6" fillId="0" borderId="73" xfId="71" applyNumberFormat="1" applyFont="1" applyFill="1" applyBorder="1" applyAlignment="1">
      <alignment vertical="center"/>
      <protection/>
    </xf>
    <xf numFmtId="3" fontId="17" fillId="0" borderId="36" xfId="71" applyNumberFormat="1" applyFont="1" applyFill="1" applyBorder="1" applyAlignment="1">
      <alignment vertical="center"/>
      <protection/>
    </xf>
    <xf numFmtId="3" fontId="6" fillId="0" borderId="73" xfId="71" applyNumberFormat="1" applyFont="1" applyFill="1" applyBorder="1" applyAlignment="1">
      <alignment horizontal="right" vertical="center"/>
      <protection/>
    </xf>
    <xf numFmtId="3" fontId="17" fillId="0" borderId="36" xfId="71" applyNumberFormat="1" applyFont="1" applyFill="1" applyBorder="1" applyAlignment="1">
      <alignment horizontal="right" vertical="center"/>
      <protection/>
    </xf>
    <xf numFmtId="3" fontId="12" fillId="0" borderId="86" xfId="71" applyNumberFormat="1" applyFont="1" applyFill="1" applyBorder="1" applyAlignment="1">
      <alignment horizontal="right" vertical="center"/>
      <protection/>
    </xf>
    <xf numFmtId="1" fontId="20" fillId="0" borderId="0" xfId="0" applyNumberFormat="1" applyFont="1" applyFill="1" applyAlignment="1">
      <alignment horizontal="center"/>
    </xf>
    <xf numFmtId="3" fontId="6" fillId="0" borderId="0" xfId="0" applyNumberFormat="1" applyFont="1" applyFill="1" applyAlignment="1">
      <alignment vertical="center"/>
    </xf>
    <xf numFmtId="3" fontId="11" fillId="0" borderId="0" xfId="0" applyNumberFormat="1" applyFont="1" applyFill="1" applyAlignment="1">
      <alignment horizontal="right" vertical="center"/>
    </xf>
    <xf numFmtId="3" fontId="17" fillId="0" borderId="15" xfId="0" applyNumberFormat="1" applyFont="1" applyFill="1" applyBorder="1" applyAlignment="1">
      <alignment vertical="center"/>
    </xf>
    <xf numFmtId="3" fontId="13" fillId="0" borderId="51" xfId="0" applyNumberFormat="1" applyFont="1" applyFill="1" applyBorder="1" applyAlignment="1">
      <alignment vertical="center"/>
    </xf>
    <xf numFmtId="3" fontId="12" fillId="0" borderId="25" xfId="0" applyNumberFormat="1" applyFont="1" applyFill="1" applyBorder="1" applyAlignment="1">
      <alignment vertical="center"/>
    </xf>
    <xf numFmtId="3" fontId="14" fillId="0" borderId="49" xfId="0" applyNumberFormat="1" applyFont="1" applyFill="1" applyBorder="1" applyAlignment="1">
      <alignment vertical="center"/>
    </xf>
    <xf numFmtId="3" fontId="6" fillId="0" borderId="14" xfId="0" applyNumberFormat="1" applyFont="1" applyFill="1" applyBorder="1" applyAlignment="1">
      <alignment vertical="center"/>
    </xf>
    <xf numFmtId="3" fontId="11" fillId="0" borderId="51" xfId="0" applyNumberFormat="1" applyFont="1" applyFill="1" applyBorder="1" applyAlignment="1">
      <alignment vertical="center"/>
    </xf>
    <xf numFmtId="3" fontId="11" fillId="0" borderId="52" xfId="0" applyNumberFormat="1" applyFont="1" applyFill="1" applyBorder="1" applyAlignment="1">
      <alignment vertical="center"/>
    </xf>
    <xf numFmtId="3" fontId="11" fillId="0" borderId="89" xfId="0" applyNumberFormat="1" applyFont="1" applyFill="1" applyBorder="1" applyAlignment="1">
      <alignment vertical="center"/>
    </xf>
    <xf numFmtId="3" fontId="2" fillId="0" borderId="0" xfId="0" applyNumberFormat="1" applyFont="1" applyFill="1" applyAlignment="1">
      <alignment horizontal="left" vertical="top"/>
    </xf>
    <xf numFmtId="3" fontId="6" fillId="0" borderId="106" xfId="71" applyNumberFormat="1" applyFont="1" applyFill="1" applyBorder="1" applyAlignment="1">
      <alignment horizontal="right" vertical="center"/>
      <protection/>
    </xf>
    <xf numFmtId="3" fontId="17" fillId="0" borderId="73" xfId="71" applyNumberFormat="1" applyFont="1" applyFill="1" applyBorder="1" applyAlignment="1">
      <alignment horizontal="right" vertical="center"/>
      <protection/>
    </xf>
    <xf numFmtId="3" fontId="6" fillId="0" borderId="36" xfId="66" applyNumberFormat="1" applyFont="1" applyFill="1" applyBorder="1" applyAlignment="1">
      <alignment horizontal="right" vertical="center"/>
      <protection/>
    </xf>
    <xf numFmtId="3" fontId="6" fillId="0" borderId="106" xfId="66" applyNumberFormat="1" applyFont="1" applyFill="1" applyBorder="1" applyAlignment="1">
      <alignment horizontal="right" vertical="center" wrapText="1"/>
      <protection/>
    </xf>
    <xf numFmtId="3" fontId="17" fillId="0" borderId="73" xfId="66" applyNumberFormat="1" applyFont="1" applyFill="1" applyBorder="1" applyAlignment="1">
      <alignment horizontal="right" vertical="center" wrapText="1"/>
      <protection/>
    </xf>
    <xf numFmtId="3" fontId="6" fillId="0" borderId="73" xfId="66" applyNumberFormat="1" applyFont="1" applyFill="1" applyBorder="1" applyAlignment="1">
      <alignment horizontal="right" vertical="center"/>
      <protection/>
    </xf>
    <xf numFmtId="3" fontId="6" fillId="0" borderId="41" xfId="66" applyNumberFormat="1" applyFont="1" applyFill="1" applyBorder="1" applyAlignment="1">
      <alignment horizontal="right" vertical="center"/>
      <protection/>
    </xf>
    <xf numFmtId="3" fontId="6" fillId="0" borderId="66" xfId="71" applyNumberFormat="1" applyFont="1" applyFill="1" applyBorder="1" applyAlignment="1">
      <alignment horizontal="right" vertical="center"/>
      <protection/>
    </xf>
    <xf numFmtId="3" fontId="6" fillId="0" borderId="110" xfId="71" applyNumberFormat="1" applyFont="1" applyFill="1" applyBorder="1" applyAlignment="1">
      <alignment horizontal="right" vertical="center"/>
      <protection/>
    </xf>
    <xf numFmtId="3" fontId="17" fillId="0" borderId="66" xfId="71" applyNumberFormat="1" applyFont="1" applyFill="1" applyBorder="1" applyAlignment="1">
      <alignment horizontal="right" vertical="center"/>
      <protection/>
    </xf>
    <xf numFmtId="3" fontId="6" fillId="0" borderId="40" xfId="71" applyNumberFormat="1" applyFont="1" applyFill="1" applyBorder="1" applyAlignment="1">
      <alignment horizontal="right" vertical="center"/>
      <protection/>
    </xf>
    <xf numFmtId="3" fontId="6" fillId="0" borderId="75" xfId="71" applyNumberFormat="1" applyFont="1" applyFill="1" applyBorder="1" applyAlignment="1">
      <alignment horizontal="right" vertical="center"/>
      <protection/>
    </xf>
    <xf numFmtId="3" fontId="6" fillId="0" borderId="107" xfId="71" applyNumberFormat="1" applyFont="1" applyFill="1" applyBorder="1" applyAlignment="1">
      <alignment horizontal="right" vertical="center"/>
      <protection/>
    </xf>
    <xf numFmtId="3" fontId="17" fillId="0" borderId="75" xfId="71" applyNumberFormat="1" applyFont="1" applyFill="1" applyBorder="1" applyAlignment="1">
      <alignment horizontal="right" vertical="center"/>
      <protection/>
    </xf>
    <xf numFmtId="3" fontId="12" fillId="0" borderId="86" xfId="66" applyNumberFormat="1" applyFont="1" applyFill="1" applyBorder="1" applyAlignment="1">
      <alignment horizontal="right" vertical="center"/>
      <protection/>
    </xf>
    <xf numFmtId="3" fontId="6" fillId="0" borderId="40" xfId="72" applyNumberFormat="1" applyFont="1" applyFill="1" applyBorder="1" applyAlignment="1">
      <alignment horizontal="right" vertical="center"/>
      <protection/>
    </xf>
    <xf numFmtId="3" fontId="6" fillId="0" borderId="106" xfId="66" applyNumberFormat="1" applyFont="1" applyFill="1" applyBorder="1" applyAlignment="1">
      <alignment horizontal="right" vertical="center"/>
      <protection/>
    </xf>
    <xf numFmtId="3" fontId="17" fillId="0" borderId="73" xfId="66" applyNumberFormat="1" applyFont="1" applyFill="1" applyBorder="1" applyAlignment="1">
      <alignment horizontal="right" vertical="center"/>
      <protection/>
    </xf>
    <xf numFmtId="3" fontId="6" fillId="0" borderId="41" xfId="71" applyNumberFormat="1" applyFont="1" applyFill="1" applyBorder="1" applyAlignment="1">
      <alignment horizontal="right" vertical="center"/>
      <protection/>
    </xf>
    <xf numFmtId="3" fontId="6" fillId="0" borderId="110" xfId="72" applyNumberFormat="1" applyFont="1" applyFill="1" applyBorder="1" applyAlignment="1">
      <alignment horizontal="right" vertical="center"/>
      <protection/>
    </xf>
    <xf numFmtId="3" fontId="17" fillId="0" borderId="66" xfId="72" applyNumberFormat="1" applyFont="1" applyFill="1" applyBorder="1" applyAlignment="1">
      <alignment horizontal="right" vertical="center"/>
      <protection/>
    </xf>
    <xf numFmtId="3" fontId="13" fillId="0" borderId="0" xfId="0" applyNumberFormat="1" applyFont="1" applyFill="1" applyAlignment="1">
      <alignment horizontal="right" vertical="center"/>
    </xf>
    <xf numFmtId="3" fontId="17" fillId="0" borderId="10" xfId="0" applyNumberFormat="1" applyFont="1" applyFill="1" applyBorder="1" applyAlignment="1">
      <alignment horizontal="left" vertical="center" wrapText="1"/>
    </xf>
    <xf numFmtId="3" fontId="17" fillId="0" borderId="0" xfId="0" applyNumberFormat="1" applyFont="1" applyFill="1" applyBorder="1" applyAlignment="1">
      <alignment horizontal="left" vertical="center" wrapText="1"/>
    </xf>
    <xf numFmtId="0" fontId="20" fillId="0" borderId="0" xfId="0" applyFont="1" applyFill="1" applyAlignment="1">
      <alignment/>
    </xf>
    <xf numFmtId="3" fontId="6" fillId="0" borderId="111" xfId="71" applyNumberFormat="1" applyFont="1" applyFill="1" applyBorder="1" applyAlignment="1">
      <alignment horizontal="center" vertical="center" wrapText="1"/>
      <protection/>
    </xf>
    <xf numFmtId="3" fontId="6" fillId="0" borderId="64" xfId="71" applyNumberFormat="1" applyFont="1" applyFill="1" applyBorder="1" applyAlignment="1">
      <alignment horizontal="right" wrapText="1"/>
      <protection/>
    </xf>
    <xf numFmtId="0" fontId="6" fillId="0" borderId="0" xfId="0" applyFont="1" applyFill="1" applyAlignment="1">
      <alignment/>
    </xf>
    <xf numFmtId="3" fontId="6" fillId="0" borderId="70" xfId="71" applyNumberFormat="1" applyFont="1" applyFill="1" applyBorder="1" applyAlignment="1">
      <alignment horizontal="right" vertical="center"/>
      <protection/>
    </xf>
    <xf numFmtId="3" fontId="6" fillId="0" borderId="70" xfId="66" applyNumberFormat="1" applyFont="1" applyFill="1" applyBorder="1" applyAlignment="1">
      <alignment horizontal="right" vertical="center" wrapText="1"/>
      <protection/>
    </xf>
    <xf numFmtId="3" fontId="6" fillId="0" borderId="112" xfId="71" applyNumberFormat="1" applyFont="1" applyFill="1" applyBorder="1" applyAlignment="1">
      <alignment horizontal="right" vertical="center"/>
      <protection/>
    </xf>
    <xf numFmtId="3" fontId="6" fillId="0" borderId="36" xfId="71" applyNumberFormat="1" applyFont="1" applyFill="1" applyBorder="1" applyAlignment="1">
      <alignment horizontal="center" vertical="center" wrapText="1"/>
      <protection/>
    </xf>
    <xf numFmtId="3" fontId="6" fillId="0" borderId="36" xfId="71" applyNumberFormat="1" applyFont="1" applyFill="1" applyBorder="1" applyAlignment="1">
      <alignment horizontal="right"/>
      <protection/>
    </xf>
    <xf numFmtId="3" fontId="6" fillId="0" borderId="70" xfId="71" applyNumberFormat="1" applyFont="1" applyFill="1" applyBorder="1" applyAlignment="1">
      <alignment horizontal="right"/>
      <protection/>
    </xf>
    <xf numFmtId="3" fontId="6" fillId="0" borderId="67" xfId="71" applyNumberFormat="1" applyFont="1" applyFill="1" applyBorder="1" applyAlignment="1">
      <alignment horizontal="right" vertical="center"/>
      <protection/>
    </xf>
    <xf numFmtId="3" fontId="12" fillId="0" borderId="113" xfId="71" applyNumberFormat="1" applyFont="1" applyFill="1" applyBorder="1" applyAlignment="1">
      <alignment horizontal="right" vertical="center"/>
      <protection/>
    </xf>
    <xf numFmtId="3" fontId="6" fillId="0" borderId="64" xfId="71" applyNumberFormat="1" applyFont="1" applyFill="1" applyBorder="1" applyAlignment="1">
      <alignment horizontal="right"/>
      <protection/>
    </xf>
    <xf numFmtId="3" fontId="6" fillId="0" borderId="64" xfId="71" applyNumberFormat="1" applyFont="1" applyFill="1" applyBorder="1" applyAlignment="1">
      <alignment horizontal="right" vertical="center"/>
      <protection/>
    </xf>
    <xf numFmtId="3" fontId="14" fillId="0" borderId="0" xfId="69" applyNumberFormat="1" applyFont="1" applyFill="1" applyBorder="1" applyAlignment="1">
      <alignment wrapText="1"/>
      <protection/>
    </xf>
    <xf numFmtId="3" fontId="6" fillId="0" borderId="70" xfId="66" applyNumberFormat="1" applyFont="1" applyFill="1" applyBorder="1" applyAlignment="1">
      <alignment horizontal="right" vertical="center"/>
      <protection/>
    </xf>
    <xf numFmtId="3" fontId="6" fillId="0" borderId="67" xfId="72" applyNumberFormat="1" applyFont="1" applyFill="1" applyBorder="1" applyAlignment="1">
      <alignment horizontal="right" vertical="center"/>
      <protection/>
    </xf>
    <xf numFmtId="3" fontId="12" fillId="0" borderId="111" xfId="66" applyNumberFormat="1" applyFont="1" applyFill="1" applyBorder="1" applyAlignment="1">
      <alignment horizontal="right" vertical="center" wrapText="1"/>
      <protection/>
    </xf>
    <xf numFmtId="3" fontId="12" fillId="0" borderId="114" xfId="66" applyNumberFormat="1" applyFont="1" applyFill="1" applyBorder="1" applyAlignment="1">
      <alignment horizontal="right" vertical="center" wrapText="1"/>
      <protection/>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xf>
    <xf numFmtId="0" fontId="6" fillId="0" borderId="19" xfId="0" applyFont="1" applyFill="1" applyBorder="1" applyAlignment="1">
      <alignment horizontal="center"/>
    </xf>
    <xf numFmtId="0" fontId="6" fillId="0" borderId="0" xfId="0" applyFont="1" applyFill="1" applyAlignment="1">
      <alignment/>
    </xf>
    <xf numFmtId="3" fontId="6" fillId="0" borderId="20" xfId="64" applyNumberFormat="1" applyFont="1" applyFill="1" applyBorder="1" applyAlignment="1">
      <alignment horizontal="center" vertical="center" textRotation="90" wrapText="1"/>
      <protection/>
    </xf>
    <xf numFmtId="3" fontId="6" fillId="0" borderId="21" xfId="64" applyNumberFormat="1" applyFont="1" applyFill="1" applyBorder="1" applyAlignment="1">
      <alignment horizontal="center" vertical="center" textRotation="90" wrapText="1"/>
      <protection/>
    </xf>
    <xf numFmtId="3" fontId="14" fillId="0" borderId="21" xfId="64" applyNumberFormat="1" applyFont="1" applyFill="1" applyBorder="1" applyAlignment="1">
      <alignment horizontal="center" vertical="center" wrapText="1"/>
      <protection/>
    </xf>
    <xf numFmtId="3" fontId="4" fillId="0" borderId="22" xfId="64" applyNumberFormat="1" applyFont="1" applyFill="1" applyBorder="1" applyAlignment="1">
      <alignment horizontal="center" textRotation="90" wrapText="1"/>
      <protection/>
    </xf>
    <xf numFmtId="3" fontId="4" fillId="0" borderId="13" xfId="64" applyNumberFormat="1" applyFont="1" applyFill="1" applyBorder="1" applyAlignment="1">
      <alignment horizontal="left" textRotation="90" wrapText="1"/>
      <protection/>
    </xf>
    <xf numFmtId="3" fontId="2" fillId="0" borderId="13" xfId="64" applyNumberFormat="1" applyFont="1" applyFill="1" applyBorder="1" applyAlignment="1">
      <alignment horizontal="center" wrapText="1"/>
      <protection/>
    </xf>
    <xf numFmtId="3" fontId="4" fillId="0" borderId="13" xfId="64" applyNumberFormat="1" applyFont="1" applyFill="1" applyBorder="1" applyAlignment="1">
      <alignment horizontal="left" wrapText="1"/>
      <protection/>
    </xf>
    <xf numFmtId="3" fontId="8" fillId="0" borderId="54" xfId="64" applyNumberFormat="1" applyFont="1" applyFill="1" applyBorder="1" applyAlignment="1">
      <alignment horizontal="right" wrapText="1"/>
      <protection/>
    </xf>
    <xf numFmtId="3" fontId="4" fillId="0" borderId="0" xfId="64" applyNumberFormat="1" applyFont="1" applyFill="1" applyBorder="1" applyAlignment="1">
      <alignment horizontal="left"/>
      <protection/>
    </xf>
    <xf numFmtId="3" fontId="4" fillId="0" borderId="0" xfId="64" applyNumberFormat="1" applyFont="1" applyFill="1" applyAlignment="1">
      <alignment horizontal="left"/>
      <protection/>
    </xf>
    <xf numFmtId="3" fontId="2" fillId="0" borderId="10" xfId="64" applyNumberFormat="1" applyFont="1" applyFill="1" applyBorder="1" applyAlignment="1">
      <alignment horizontal="center" wrapText="1"/>
      <protection/>
    </xf>
    <xf numFmtId="3" fontId="4" fillId="0" borderId="0" xfId="64" applyNumberFormat="1" applyFont="1" applyFill="1" applyBorder="1" applyAlignment="1">
      <alignment horizontal="left" wrapText="1"/>
      <protection/>
    </xf>
    <xf numFmtId="3" fontId="2" fillId="0" borderId="0" xfId="64" applyNumberFormat="1" applyFont="1" applyFill="1" applyBorder="1" applyAlignment="1">
      <alignment horizontal="center" wrapText="1"/>
      <protection/>
    </xf>
    <xf numFmtId="3" fontId="4" fillId="0" borderId="46" xfId="64" applyNumberFormat="1" applyFont="1" applyFill="1" applyBorder="1" applyAlignment="1">
      <alignment horizontal="right" wrapText="1"/>
      <protection/>
    </xf>
    <xf numFmtId="0" fontId="4" fillId="0" borderId="1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vertical="top"/>
    </xf>
    <xf numFmtId="49" fontId="2" fillId="0" borderId="10" xfId="0" applyNumberFormat="1" applyFont="1" applyFill="1" applyBorder="1" applyAlignment="1">
      <alignment horizontal="center" vertical="center"/>
    </xf>
    <xf numFmtId="3" fontId="2" fillId="0" borderId="0" xfId="64"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xf>
    <xf numFmtId="3" fontId="28" fillId="0" borderId="0" xfId="0" applyNumberFormat="1" applyFont="1" applyFill="1" applyBorder="1" applyAlignment="1">
      <alignment/>
    </xf>
    <xf numFmtId="49" fontId="2" fillId="0" borderId="10" xfId="0" applyNumberFormat="1" applyFont="1" applyFill="1" applyBorder="1" applyAlignment="1">
      <alignment horizontal="center" vertical="top"/>
    </xf>
    <xf numFmtId="0" fontId="4" fillId="0" borderId="14" xfId="0" applyFont="1" applyFill="1" applyBorder="1" applyAlignment="1">
      <alignment horizontal="center"/>
    </xf>
    <xf numFmtId="0" fontId="2" fillId="0" borderId="14" xfId="0" applyFont="1" applyFill="1" applyBorder="1" applyAlignment="1">
      <alignment horizontal="center" vertical="top"/>
    </xf>
    <xf numFmtId="0" fontId="4" fillId="0" borderId="14" xfId="0" applyFont="1" applyFill="1" applyBorder="1" applyAlignment="1">
      <alignment wrapText="1"/>
    </xf>
    <xf numFmtId="3" fontId="8" fillId="0" borderId="52" xfId="0" applyNumberFormat="1" applyFont="1" applyFill="1" applyBorder="1" applyAlignment="1">
      <alignment/>
    </xf>
    <xf numFmtId="3" fontId="4" fillId="0" borderId="23" xfId="64" applyNumberFormat="1" applyFont="1" applyFill="1" applyBorder="1" applyAlignment="1">
      <alignment horizontal="center" textRotation="90" wrapText="1"/>
      <protection/>
    </xf>
    <xf numFmtId="3" fontId="4" fillId="0" borderId="14" xfId="64" applyNumberFormat="1" applyFont="1" applyFill="1" applyBorder="1" applyAlignment="1">
      <alignment horizontal="left" textRotation="90" wrapText="1"/>
      <protection/>
    </xf>
    <xf numFmtId="3" fontId="2" fillId="0" borderId="14" xfId="64" applyNumberFormat="1" applyFont="1" applyFill="1" applyBorder="1" applyAlignment="1">
      <alignment horizontal="center" wrapText="1"/>
      <protection/>
    </xf>
    <xf numFmtId="3" fontId="4" fillId="0" borderId="14" xfId="64" applyNumberFormat="1" applyFont="1" applyFill="1" applyBorder="1" applyAlignment="1">
      <alignment horizontal="left" wrapText="1"/>
      <protection/>
    </xf>
    <xf numFmtId="3" fontId="8" fillId="0" borderId="52" xfId="64" applyNumberFormat="1" applyFont="1" applyFill="1" applyBorder="1" applyAlignment="1">
      <alignment horizontal="right" wrapText="1"/>
      <protection/>
    </xf>
    <xf numFmtId="3" fontId="5" fillId="0" borderId="0" xfId="0" applyNumberFormat="1" applyFont="1" applyFill="1" applyBorder="1" applyAlignment="1">
      <alignment/>
    </xf>
    <xf numFmtId="3" fontId="4" fillId="0" borderId="46" xfId="0" applyNumberFormat="1" applyFont="1" applyFill="1" applyBorder="1" applyAlignment="1">
      <alignment/>
    </xf>
    <xf numFmtId="0" fontId="4" fillId="0" borderId="0" xfId="0" applyFont="1" applyFill="1" applyBorder="1" applyAlignment="1">
      <alignment vertical="top" wrapText="1"/>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5" xfId="0" applyFont="1" applyFill="1" applyBorder="1" applyAlignment="1">
      <alignment vertical="center"/>
    </xf>
    <xf numFmtId="0" fontId="2" fillId="0" borderId="14" xfId="0" applyFont="1" applyFill="1" applyBorder="1" applyAlignment="1">
      <alignment horizontal="center"/>
    </xf>
    <xf numFmtId="0" fontId="2" fillId="0" borderId="14" xfId="0" applyFont="1" applyFill="1" applyBorder="1" applyAlignment="1">
      <alignment horizontal="left" wrapText="1" indent="1"/>
    </xf>
    <xf numFmtId="0" fontId="4" fillId="0" borderId="115"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4" fillId="0" borderId="16" xfId="0" applyFont="1" applyFill="1" applyBorder="1" applyAlignment="1">
      <alignment vertical="center"/>
    </xf>
    <xf numFmtId="3" fontId="8" fillId="0" borderId="116" xfId="0" applyNumberFormat="1" applyFont="1" applyFill="1" applyBorder="1" applyAlignment="1">
      <alignment vertical="center"/>
    </xf>
    <xf numFmtId="0" fontId="4" fillId="0" borderId="117"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vertical="center" shrinkToFit="1"/>
    </xf>
    <xf numFmtId="0" fontId="2" fillId="0" borderId="0" xfId="0" applyFont="1" applyFill="1" applyBorder="1" applyAlignment="1">
      <alignment horizontal="left" indent="1"/>
    </xf>
    <xf numFmtId="0" fontId="2" fillId="0" borderId="14" xfId="0" applyFont="1" applyFill="1" applyBorder="1" applyAlignment="1">
      <alignment horizontal="left" indent="1"/>
    </xf>
    <xf numFmtId="0" fontId="4" fillId="0" borderId="118" xfId="0" applyFont="1" applyFill="1" applyBorder="1" applyAlignment="1">
      <alignment horizontal="center" vertical="center"/>
    </xf>
    <xf numFmtId="0" fontId="4"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vertical="center"/>
    </xf>
    <xf numFmtId="3" fontId="2" fillId="0" borderId="119" xfId="64" applyNumberFormat="1" applyFont="1" applyFill="1" applyBorder="1" applyAlignment="1">
      <alignment horizontal="center" vertical="center" wrapText="1"/>
      <protection/>
    </xf>
    <xf numFmtId="3" fontId="8" fillId="0" borderId="120" xfId="64" applyNumberFormat="1" applyFont="1" applyFill="1" applyBorder="1" applyAlignment="1">
      <alignment horizontal="right" wrapText="1"/>
      <protection/>
    </xf>
    <xf numFmtId="3" fontId="4" fillId="0" borderId="26" xfId="64" applyNumberFormat="1" applyFont="1" applyFill="1" applyBorder="1" applyAlignment="1">
      <alignment horizontal="right" wrapText="1"/>
      <protection/>
    </xf>
    <xf numFmtId="3" fontId="4" fillId="0" borderId="26" xfId="0" applyNumberFormat="1" applyFont="1" applyFill="1" applyBorder="1" applyAlignment="1">
      <alignment/>
    </xf>
    <xf numFmtId="3" fontId="2" fillId="0" borderId="26" xfId="0" applyNumberFormat="1" applyFont="1" applyFill="1" applyBorder="1" applyAlignment="1">
      <alignment/>
    </xf>
    <xf numFmtId="3" fontId="8" fillId="0" borderId="26" xfId="0" applyNumberFormat="1" applyFont="1" applyFill="1" applyBorder="1" applyAlignment="1">
      <alignment/>
    </xf>
    <xf numFmtId="3" fontId="8" fillId="0" borderId="26" xfId="0" applyNumberFormat="1" applyFont="1" applyFill="1" applyBorder="1" applyAlignment="1">
      <alignment/>
    </xf>
    <xf numFmtId="3" fontId="8" fillId="0" borderId="121" xfId="0" applyNumberFormat="1" applyFont="1" applyFill="1" applyBorder="1" applyAlignment="1">
      <alignment/>
    </xf>
    <xf numFmtId="3" fontId="8" fillId="0" borderId="121" xfId="64" applyNumberFormat="1" applyFont="1" applyFill="1" applyBorder="1" applyAlignment="1">
      <alignment horizontal="right" wrapText="1"/>
      <protection/>
    </xf>
    <xf numFmtId="3" fontId="4" fillId="0" borderId="26" xfId="0" applyNumberFormat="1" applyFont="1" applyFill="1" applyBorder="1" applyAlignment="1">
      <alignment/>
    </xf>
    <xf numFmtId="3" fontId="4" fillId="0" borderId="122" xfId="0" applyNumberFormat="1" applyFont="1" applyFill="1" applyBorder="1" applyAlignment="1">
      <alignment vertical="center"/>
    </xf>
    <xf numFmtId="3" fontId="2" fillId="0" borderId="121" xfId="0" applyNumberFormat="1" applyFont="1" applyFill="1" applyBorder="1" applyAlignment="1">
      <alignment/>
    </xf>
    <xf numFmtId="3" fontId="8" fillId="0" borderId="27" xfId="0" applyNumberFormat="1" applyFont="1" applyFill="1" applyBorder="1" applyAlignment="1">
      <alignment vertical="center"/>
    </xf>
    <xf numFmtId="3" fontId="4" fillId="0" borderId="123" xfId="0" applyNumberFormat="1" applyFont="1" applyFill="1" applyBorder="1" applyAlignment="1">
      <alignment vertical="center"/>
    </xf>
    <xf numFmtId="3" fontId="8" fillId="0" borderId="26" xfId="0" applyNumberFormat="1" applyFont="1" applyFill="1" applyBorder="1" applyAlignment="1">
      <alignment vertical="center"/>
    </xf>
    <xf numFmtId="3" fontId="8" fillId="0" borderId="122" xfId="0" applyNumberFormat="1" applyFont="1" applyFill="1" applyBorder="1" applyAlignment="1">
      <alignment vertical="center"/>
    </xf>
    <xf numFmtId="3" fontId="8" fillId="0" borderId="124" xfId="0" applyNumberFormat="1" applyFont="1" applyFill="1" applyBorder="1" applyAlignment="1">
      <alignment vertical="center"/>
    </xf>
    <xf numFmtId="3" fontId="6" fillId="0" borderId="0" xfId="64" applyNumberFormat="1" applyFont="1" applyFill="1" applyAlignment="1">
      <alignment horizontal="right"/>
      <protection/>
    </xf>
    <xf numFmtId="3" fontId="4" fillId="0" borderId="120" xfId="64" applyNumberFormat="1" applyFont="1" applyFill="1" applyBorder="1">
      <alignment/>
      <protection/>
    </xf>
    <xf numFmtId="3" fontId="2" fillId="0" borderId="26" xfId="64" applyNumberFormat="1" applyFont="1" applyFill="1" applyBorder="1">
      <alignment/>
      <protection/>
    </xf>
    <xf numFmtId="3" fontId="4" fillId="0" borderId="122" xfId="64" applyNumberFormat="1" applyFont="1" applyFill="1" applyBorder="1">
      <alignment/>
      <protection/>
    </xf>
    <xf numFmtId="3" fontId="4" fillId="0" borderId="26" xfId="64" applyNumberFormat="1" applyFont="1" applyFill="1" applyBorder="1">
      <alignment/>
      <protection/>
    </xf>
    <xf numFmtId="3" fontId="5" fillId="0" borderId="26" xfId="64" applyNumberFormat="1" applyFont="1" applyFill="1" applyBorder="1">
      <alignment/>
      <protection/>
    </xf>
    <xf numFmtId="3" fontId="4" fillId="0" borderId="26" xfId="64" applyNumberFormat="1" applyFont="1" applyFill="1" applyBorder="1" applyAlignment="1">
      <alignment vertical="center"/>
      <protection/>
    </xf>
    <xf numFmtId="3" fontId="2" fillId="0" borderId="26" xfId="64" applyNumberFormat="1" applyFont="1" applyFill="1" applyBorder="1" applyAlignment="1">
      <alignment vertical="top"/>
      <protection/>
    </xf>
    <xf numFmtId="3" fontId="4" fillId="0" borderId="125" xfId="64" applyNumberFormat="1" applyFont="1" applyFill="1" applyBorder="1" applyAlignment="1">
      <alignment vertical="center"/>
      <protection/>
    </xf>
    <xf numFmtId="3" fontId="2" fillId="0" borderId="26" xfId="64" applyNumberFormat="1" applyFont="1" applyFill="1" applyBorder="1" applyAlignment="1">
      <alignment/>
      <protection/>
    </xf>
    <xf numFmtId="0" fontId="0" fillId="0" borderId="0" xfId="0" applyFont="1" applyFill="1" applyAlignment="1">
      <alignment/>
    </xf>
    <xf numFmtId="0" fontId="36" fillId="0" borderId="0" xfId="0" applyFont="1" applyFill="1" applyAlignment="1">
      <alignment/>
    </xf>
    <xf numFmtId="0" fontId="37" fillId="0" borderId="0" xfId="0" applyFont="1" applyFill="1" applyAlignment="1">
      <alignment/>
    </xf>
    <xf numFmtId="0" fontId="36" fillId="0" borderId="0" xfId="0" applyFont="1" applyFill="1" applyBorder="1" applyAlignment="1">
      <alignment/>
    </xf>
    <xf numFmtId="0" fontId="37" fillId="0" borderId="0" xfId="0" applyFont="1" applyFill="1" applyAlignment="1">
      <alignment vertical="top"/>
    </xf>
    <xf numFmtId="0" fontId="36" fillId="0" borderId="30" xfId="0" applyFont="1" applyFill="1" applyBorder="1" applyAlignment="1">
      <alignment/>
    </xf>
    <xf numFmtId="0" fontId="36" fillId="0" borderId="0" xfId="0" applyFont="1" applyFill="1" applyAlignment="1">
      <alignment vertical="center"/>
    </xf>
    <xf numFmtId="0" fontId="7" fillId="0" borderId="0" xfId="0" applyFont="1" applyFill="1" applyAlignment="1">
      <alignment horizontal="center"/>
    </xf>
    <xf numFmtId="0" fontId="0" fillId="0" borderId="46" xfId="0" applyFont="1" applyFill="1" applyBorder="1" applyAlignment="1">
      <alignment/>
    </xf>
    <xf numFmtId="0" fontId="0" fillId="0" borderId="0" xfId="0" applyFont="1" applyFill="1" applyAlignment="1">
      <alignment/>
    </xf>
    <xf numFmtId="3" fontId="13" fillId="0" borderId="46" xfId="0" applyNumberFormat="1" applyFont="1" applyFill="1" applyBorder="1" applyAlignment="1">
      <alignment horizontal="right" vertical="center"/>
    </xf>
    <xf numFmtId="0" fontId="0" fillId="0" borderId="30" xfId="0" applyFont="1" applyFill="1" applyBorder="1" applyAlignment="1">
      <alignment/>
    </xf>
    <xf numFmtId="0" fontId="0" fillId="0" borderId="108" xfId="0" applyFont="1" applyFill="1" applyBorder="1" applyAlignment="1">
      <alignment/>
    </xf>
    <xf numFmtId="3" fontId="6" fillId="0" borderId="0" xfId="0" applyNumberFormat="1" applyFont="1" applyFill="1" applyAlignment="1">
      <alignment horizontal="left" vertical="center"/>
    </xf>
    <xf numFmtId="3" fontId="11" fillId="0" borderId="0" xfId="70" applyNumberFormat="1" applyFont="1" applyFill="1" applyBorder="1" applyAlignment="1">
      <alignment vertical="center"/>
      <protection/>
    </xf>
    <xf numFmtId="3" fontId="13" fillId="0" borderId="15" xfId="0" applyNumberFormat="1" applyFont="1" applyFill="1" applyBorder="1" applyAlignment="1">
      <alignment vertical="center"/>
    </xf>
    <xf numFmtId="3" fontId="11" fillId="0" borderId="0" xfId="70" applyNumberFormat="1" applyFont="1" applyFill="1" applyBorder="1" applyAlignment="1">
      <alignment vertical="center" wrapText="1"/>
      <protection/>
    </xf>
    <xf numFmtId="3" fontId="11" fillId="0" borderId="24" xfId="0" applyNumberFormat="1" applyFont="1" applyFill="1" applyBorder="1" applyAlignment="1">
      <alignment horizontal="center" vertical="center"/>
    </xf>
    <xf numFmtId="3" fontId="13" fillId="0" borderId="0" xfId="70" applyNumberFormat="1" applyFont="1" applyFill="1" applyBorder="1" applyAlignment="1">
      <alignment vertical="center"/>
      <protection/>
    </xf>
    <xf numFmtId="3" fontId="11" fillId="0" borderId="56" xfId="0" applyNumberFormat="1" applyFont="1" applyFill="1" applyBorder="1" applyAlignment="1">
      <alignment horizontal="center" vertical="center"/>
    </xf>
    <xf numFmtId="3" fontId="11" fillId="0" borderId="14" xfId="0" applyNumberFormat="1" applyFont="1" applyFill="1" applyBorder="1" applyAlignment="1">
      <alignment horizontal="center" vertical="center"/>
    </xf>
    <xf numFmtId="3" fontId="11" fillId="0" borderId="14" xfId="0" applyNumberFormat="1" applyFont="1" applyFill="1" applyBorder="1" applyAlignment="1">
      <alignment vertical="center"/>
    </xf>
    <xf numFmtId="3" fontId="11" fillId="0" borderId="14" xfId="70" applyNumberFormat="1" applyFont="1" applyFill="1" applyBorder="1" applyAlignment="1">
      <alignment vertical="center" wrapText="1"/>
      <protection/>
    </xf>
    <xf numFmtId="3" fontId="11" fillId="0" borderId="61" xfId="0" applyNumberFormat="1" applyFont="1" applyFill="1" applyBorder="1" applyAlignment="1">
      <alignment horizontal="center" vertical="center"/>
    </xf>
    <xf numFmtId="3" fontId="14" fillId="0" borderId="0" xfId="0" applyNumberFormat="1" applyFont="1" applyFill="1" applyAlignment="1">
      <alignment horizontal="right" vertical="center"/>
    </xf>
    <xf numFmtId="3" fontId="11" fillId="0" borderId="0" xfId="0" applyNumberFormat="1" applyFont="1" applyFill="1" applyAlignment="1">
      <alignment horizontal="center"/>
    </xf>
    <xf numFmtId="3" fontId="11" fillId="0" borderId="0" xfId="0" applyNumberFormat="1" applyFont="1" applyFill="1" applyAlignment="1">
      <alignment horizontal="right"/>
    </xf>
    <xf numFmtId="3" fontId="11" fillId="0" borderId="0" xfId="0" applyNumberFormat="1" applyFont="1" applyFill="1" applyAlignment="1">
      <alignment/>
    </xf>
    <xf numFmtId="3" fontId="11" fillId="0" borderId="11" xfId="0" applyNumberFormat="1" applyFont="1" applyFill="1" applyBorder="1" applyAlignment="1">
      <alignment horizontal="center" vertical="center"/>
    </xf>
    <xf numFmtId="3" fontId="6" fillId="0" borderId="0" xfId="69" applyNumberFormat="1" applyFont="1" applyFill="1" applyBorder="1" applyAlignment="1">
      <alignment horizontal="center"/>
      <protection/>
    </xf>
    <xf numFmtId="3" fontId="11" fillId="0" borderId="126" xfId="0" applyNumberFormat="1" applyFont="1" applyFill="1" applyBorder="1" applyAlignment="1">
      <alignment/>
    </xf>
    <xf numFmtId="3" fontId="11" fillId="0" borderId="26" xfId="0" applyNumberFormat="1" applyFont="1" applyFill="1" applyBorder="1" applyAlignment="1">
      <alignment/>
    </xf>
    <xf numFmtId="3" fontId="17" fillId="0" borderId="0" xfId="69" applyNumberFormat="1" applyFont="1" applyFill="1" applyBorder="1" applyAlignment="1">
      <alignment horizontal="center" vertical="center"/>
      <protection/>
    </xf>
    <xf numFmtId="3" fontId="12" fillId="0" borderId="0" xfId="69" applyNumberFormat="1" applyFont="1" applyFill="1" applyBorder="1" applyAlignment="1">
      <alignment horizontal="center" vertical="center"/>
      <protection/>
    </xf>
    <xf numFmtId="3" fontId="14" fillId="0" borderId="26" xfId="0" applyNumberFormat="1" applyFont="1" applyFill="1" applyBorder="1" applyAlignment="1">
      <alignment/>
    </xf>
    <xf numFmtId="3" fontId="14" fillId="0" borderId="0" xfId="0" applyNumberFormat="1" applyFont="1" applyFill="1" applyBorder="1" applyAlignment="1">
      <alignment horizontal="right" vertical="center"/>
    </xf>
    <xf numFmtId="3" fontId="14" fillId="0" borderId="46" xfId="0" applyNumberFormat="1" applyFont="1" applyFill="1" applyBorder="1" applyAlignment="1">
      <alignment horizontal="right" vertical="center"/>
    </xf>
    <xf numFmtId="3" fontId="13" fillId="0" borderId="26" xfId="0" applyNumberFormat="1" applyFont="1" applyFill="1" applyBorder="1" applyAlignment="1">
      <alignment/>
    </xf>
    <xf numFmtId="3" fontId="6" fillId="0" borderId="0" xfId="69" applyNumberFormat="1" applyFont="1" applyFill="1" applyBorder="1" applyAlignment="1">
      <alignment horizontal="center" vertical="top" wrapText="1"/>
      <protection/>
    </xf>
    <xf numFmtId="3" fontId="14" fillId="0" borderId="26" xfId="0" applyNumberFormat="1" applyFont="1" applyFill="1" applyBorder="1" applyAlignment="1">
      <alignment vertical="center"/>
    </xf>
    <xf numFmtId="3" fontId="11" fillId="0" borderId="46" xfId="0" applyNumberFormat="1" applyFont="1" applyFill="1" applyBorder="1" applyAlignment="1">
      <alignment horizontal="right" vertical="top"/>
    </xf>
    <xf numFmtId="3" fontId="11" fillId="0" borderId="0" xfId="0" applyNumberFormat="1" applyFont="1" applyFill="1" applyAlignment="1">
      <alignment horizontal="right" vertical="top"/>
    </xf>
    <xf numFmtId="3" fontId="6" fillId="0" borderId="0" xfId="69" applyNumberFormat="1" applyFont="1" applyFill="1" applyBorder="1" applyAlignment="1">
      <alignment horizontal="center" wrapText="1"/>
      <protection/>
    </xf>
    <xf numFmtId="3" fontId="13" fillId="0" borderId="127" xfId="0" applyNumberFormat="1" applyFont="1" applyFill="1" applyBorder="1" applyAlignment="1">
      <alignment vertical="center"/>
    </xf>
    <xf numFmtId="3" fontId="12" fillId="0" borderId="14" xfId="69" applyNumberFormat="1" applyFont="1" applyFill="1" applyBorder="1" applyAlignment="1">
      <alignment horizontal="center" vertical="center"/>
      <protection/>
    </xf>
    <xf numFmtId="3" fontId="14" fillId="0" borderId="121" xfId="0" applyNumberFormat="1" applyFont="1" applyFill="1" applyBorder="1" applyAlignment="1">
      <alignment/>
    </xf>
    <xf numFmtId="3" fontId="14" fillId="0" borderId="14" xfId="0" applyNumberFormat="1" applyFont="1" applyFill="1" applyBorder="1" applyAlignment="1">
      <alignment horizontal="right" vertical="center"/>
    </xf>
    <xf numFmtId="3" fontId="14" fillId="0" borderId="52" xfId="0" applyNumberFormat="1" applyFont="1" applyFill="1" applyBorder="1" applyAlignment="1">
      <alignment horizontal="right" vertical="center"/>
    </xf>
    <xf numFmtId="3" fontId="16" fillId="0" borderId="26" xfId="0" applyNumberFormat="1" applyFont="1" applyFill="1" applyBorder="1" applyAlignment="1">
      <alignment/>
    </xf>
    <xf numFmtId="3" fontId="6" fillId="0" borderId="0" xfId="69" applyNumberFormat="1" applyFont="1" applyFill="1" applyBorder="1" applyAlignment="1">
      <alignment horizontal="center" vertical="center"/>
      <protection/>
    </xf>
    <xf numFmtId="3" fontId="13" fillId="0" borderId="0" xfId="0" applyNumberFormat="1" applyFont="1" applyFill="1" applyBorder="1" applyAlignment="1">
      <alignment horizontal="right"/>
    </xf>
    <xf numFmtId="3" fontId="13" fillId="0" borderId="46" xfId="0" applyNumberFormat="1" applyFont="1" applyFill="1" applyBorder="1" applyAlignment="1">
      <alignment horizontal="right"/>
    </xf>
    <xf numFmtId="3" fontId="14" fillId="0" borderId="26" xfId="0" applyNumberFormat="1" applyFont="1" applyFill="1" applyBorder="1" applyAlignment="1">
      <alignment vertical="top"/>
    </xf>
    <xf numFmtId="3" fontId="14" fillId="0" borderId="0" xfId="0" applyNumberFormat="1" applyFont="1" applyFill="1" applyBorder="1" applyAlignment="1">
      <alignment horizontal="right" vertical="top"/>
    </xf>
    <xf numFmtId="3" fontId="14" fillId="0" borderId="46" xfId="0" applyNumberFormat="1" applyFont="1" applyFill="1" applyBorder="1" applyAlignment="1">
      <alignment horizontal="right" vertical="top"/>
    </xf>
    <xf numFmtId="3" fontId="18" fillId="0" borderId="55" xfId="0" applyNumberFormat="1" applyFont="1" applyFill="1" applyBorder="1" applyAlignment="1">
      <alignment horizontal="center" vertical="center"/>
    </xf>
    <xf numFmtId="3" fontId="14" fillId="0" borderId="127" xfId="0" applyNumberFormat="1" applyFont="1" applyFill="1" applyBorder="1" applyAlignment="1">
      <alignment vertical="top"/>
    </xf>
    <xf numFmtId="3" fontId="11" fillId="0" borderId="109" xfId="0" applyNumberFormat="1" applyFont="1" applyFill="1" applyBorder="1" applyAlignment="1">
      <alignment horizontal="right" vertical="top"/>
    </xf>
    <xf numFmtId="3" fontId="10" fillId="0" borderId="0" xfId="69" applyNumberFormat="1" applyFont="1" applyFill="1" applyBorder="1" applyAlignment="1">
      <alignment horizontal="center" vertical="top" wrapText="1"/>
      <protection/>
    </xf>
    <xf numFmtId="3" fontId="34" fillId="0" borderId="26" xfId="0" applyNumberFormat="1" applyFont="1" applyFill="1" applyBorder="1" applyAlignment="1">
      <alignment/>
    </xf>
    <xf numFmtId="3" fontId="23" fillId="0" borderId="0" xfId="0" applyNumberFormat="1" applyFont="1" applyFill="1" applyBorder="1" applyAlignment="1">
      <alignment horizontal="right"/>
    </xf>
    <xf numFmtId="3" fontId="23" fillId="0" borderId="46" xfId="0" applyNumberFormat="1" applyFont="1" applyFill="1" applyBorder="1" applyAlignment="1">
      <alignment horizontal="right"/>
    </xf>
    <xf numFmtId="3" fontId="10" fillId="0" borderId="0" xfId="0" applyNumberFormat="1" applyFont="1" applyFill="1" applyAlignment="1">
      <alignment horizontal="right" vertical="top"/>
    </xf>
    <xf numFmtId="3" fontId="10" fillId="0" borderId="0" xfId="0" applyNumberFormat="1" applyFont="1" applyFill="1" applyAlignment="1">
      <alignment vertical="top"/>
    </xf>
    <xf numFmtId="3" fontId="10" fillId="0" borderId="0" xfId="69" applyNumberFormat="1" applyFont="1" applyFill="1" applyBorder="1" applyAlignment="1">
      <alignment horizontal="center" vertical="center"/>
      <protection/>
    </xf>
    <xf numFmtId="3" fontId="10" fillId="0" borderId="26" xfId="0" applyNumberFormat="1" applyFont="1" applyFill="1" applyBorder="1" applyAlignment="1">
      <alignment/>
    </xf>
    <xf numFmtId="3" fontId="10" fillId="0" borderId="46" xfId="0" applyNumberFormat="1" applyFont="1" applyFill="1" applyBorder="1" applyAlignment="1">
      <alignment horizontal="right"/>
    </xf>
    <xf numFmtId="3" fontId="10" fillId="0" borderId="0" xfId="0" applyNumberFormat="1" applyFont="1" applyFill="1" applyBorder="1" applyAlignment="1">
      <alignment horizontal="right" vertical="center"/>
    </xf>
    <xf numFmtId="3" fontId="22" fillId="0" borderId="0" xfId="69" applyNumberFormat="1" applyFont="1" applyFill="1" applyBorder="1" applyAlignment="1">
      <alignment horizontal="center" vertical="center"/>
      <protection/>
    </xf>
    <xf numFmtId="3" fontId="23" fillId="0" borderId="26" xfId="0" applyNumberFormat="1" applyFont="1" applyFill="1" applyBorder="1" applyAlignment="1">
      <alignment/>
    </xf>
    <xf numFmtId="3" fontId="23" fillId="0" borderId="0" xfId="0" applyNumberFormat="1" applyFont="1" applyFill="1" applyBorder="1" applyAlignment="1">
      <alignment horizontal="right" vertical="center"/>
    </xf>
    <xf numFmtId="3" fontId="23" fillId="0" borderId="46" xfId="0" applyNumberFormat="1" applyFont="1" applyFill="1" applyBorder="1" applyAlignment="1">
      <alignment horizontal="right" vertical="center"/>
    </xf>
    <xf numFmtId="3" fontId="23" fillId="0" borderId="0" xfId="0" applyNumberFormat="1" applyFont="1" applyFill="1" applyBorder="1" applyAlignment="1">
      <alignment vertical="center"/>
    </xf>
    <xf numFmtId="3" fontId="22" fillId="0" borderId="26" xfId="0" applyNumberFormat="1" applyFont="1" applyFill="1" applyBorder="1" applyAlignment="1">
      <alignment/>
    </xf>
    <xf numFmtId="3" fontId="22" fillId="0" borderId="0" xfId="0" applyNumberFormat="1" applyFont="1" applyFill="1" applyBorder="1" applyAlignment="1">
      <alignment horizontal="right" vertical="center"/>
    </xf>
    <xf numFmtId="3" fontId="22" fillId="0" borderId="46" xfId="0" applyNumberFormat="1" applyFont="1" applyFill="1" applyBorder="1" applyAlignment="1">
      <alignment horizontal="right" vertical="center"/>
    </xf>
    <xf numFmtId="3" fontId="6" fillId="0" borderId="55" xfId="69" applyNumberFormat="1" applyFont="1" applyFill="1" applyBorder="1" applyAlignment="1">
      <alignment horizontal="center"/>
      <protection/>
    </xf>
    <xf numFmtId="3" fontId="14" fillId="0" borderId="127" xfId="0" applyNumberFormat="1" applyFont="1" applyFill="1" applyBorder="1" applyAlignment="1">
      <alignment/>
    </xf>
    <xf numFmtId="3" fontId="11" fillId="0" borderId="109" xfId="0" applyNumberFormat="1" applyFont="1" applyFill="1" applyBorder="1" applyAlignment="1">
      <alignment horizontal="right"/>
    </xf>
    <xf numFmtId="3" fontId="12" fillId="0" borderId="50" xfId="69" applyNumberFormat="1" applyFont="1" applyFill="1" applyBorder="1" applyAlignment="1">
      <alignment horizontal="center" vertical="center"/>
      <protection/>
    </xf>
    <xf numFmtId="3" fontId="12" fillId="0" borderId="0" xfId="69" applyNumberFormat="1" applyFont="1" applyFill="1" applyBorder="1" applyAlignment="1">
      <alignment horizontal="center" vertical="top"/>
      <protection/>
    </xf>
    <xf numFmtId="3" fontId="16" fillId="0" borderId="126" xfId="0" applyNumberFormat="1" applyFont="1" applyFill="1" applyBorder="1" applyAlignment="1">
      <alignment/>
    </xf>
    <xf numFmtId="3" fontId="11" fillId="0" borderId="108" xfId="0" applyNumberFormat="1" applyFont="1" applyFill="1" applyBorder="1" applyAlignment="1">
      <alignment horizontal="right"/>
    </xf>
    <xf numFmtId="3" fontId="12" fillId="0" borderId="19" xfId="69" applyNumberFormat="1" applyFont="1" applyFill="1" applyBorder="1" applyAlignment="1">
      <alignment horizontal="center" vertical="center"/>
      <protection/>
    </xf>
    <xf numFmtId="3" fontId="14" fillId="0" borderId="19" xfId="0" applyNumberFormat="1" applyFont="1" applyFill="1" applyBorder="1" applyAlignment="1">
      <alignment horizontal="right" vertical="center"/>
    </xf>
    <xf numFmtId="3" fontId="14" fillId="0" borderId="89" xfId="0" applyNumberFormat="1" applyFont="1" applyFill="1" applyBorder="1" applyAlignment="1">
      <alignment horizontal="right" vertical="center"/>
    </xf>
    <xf numFmtId="3" fontId="14" fillId="0" borderId="26" xfId="0" applyNumberFormat="1" applyFont="1" applyFill="1" applyBorder="1" applyAlignment="1">
      <alignment horizontal="right" vertical="center"/>
    </xf>
    <xf numFmtId="3" fontId="6" fillId="0" borderId="0" xfId="69" applyNumberFormat="1" applyFont="1" applyFill="1" applyBorder="1" applyAlignment="1">
      <alignment horizontal="center" vertical="center" wrapText="1"/>
      <protection/>
    </xf>
    <xf numFmtId="3" fontId="11" fillId="0" borderId="57" xfId="0" applyNumberFormat="1" applyFont="1" applyFill="1" applyBorder="1" applyAlignment="1">
      <alignment/>
    </xf>
    <xf numFmtId="3" fontId="11" fillId="0" borderId="55" xfId="0" applyNumberFormat="1" applyFont="1" applyFill="1" applyBorder="1" applyAlignment="1">
      <alignment/>
    </xf>
    <xf numFmtId="3" fontId="11" fillId="0" borderId="62" xfId="0" applyNumberFormat="1" applyFont="1" applyFill="1" applyBorder="1" applyAlignment="1">
      <alignment/>
    </xf>
    <xf numFmtId="3" fontId="12" fillId="0" borderId="30" xfId="0" applyNumberFormat="1" applyFont="1" applyFill="1" applyBorder="1" applyAlignment="1">
      <alignment horizontal="center" vertical="center"/>
    </xf>
    <xf numFmtId="3" fontId="14" fillId="0" borderId="126" xfId="0" applyNumberFormat="1" applyFont="1" applyFill="1" applyBorder="1" applyAlignment="1">
      <alignment horizontal="right" vertical="center"/>
    </xf>
    <xf numFmtId="3" fontId="14" fillId="0" borderId="30" xfId="0" applyNumberFormat="1" applyFont="1" applyFill="1" applyBorder="1" applyAlignment="1">
      <alignment horizontal="right" vertical="center"/>
    </xf>
    <xf numFmtId="3" fontId="14" fillId="0" borderId="108" xfId="0" applyNumberFormat="1" applyFont="1" applyFill="1" applyBorder="1" applyAlignment="1">
      <alignment horizontal="right" vertical="center"/>
    </xf>
    <xf numFmtId="3" fontId="11" fillId="0" borderId="26" xfId="0" applyNumberFormat="1" applyFont="1" applyFill="1" applyBorder="1" applyAlignment="1">
      <alignment horizontal="right" vertical="center"/>
    </xf>
    <xf numFmtId="3" fontId="13" fillId="0" borderId="26" xfId="0" applyNumberFormat="1" applyFont="1" applyFill="1" applyBorder="1" applyAlignment="1">
      <alignment horizontal="right" vertical="center"/>
    </xf>
    <xf numFmtId="3" fontId="6" fillId="0" borderId="0" xfId="0" applyNumberFormat="1" applyFont="1" applyFill="1" applyBorder="1" applyAlignment="1">
      <alignment horizontal="center" vertical="center" wrapText="1"/>
    </xf>
    <xf numFmtId="3" fontId="17" fillId="0" borderId="61" xfId="0" applyNumberFormat="1" applyFont="1" applyFill="1" applyBorder="1" applyAlignment="1">
      <alignment horizontal="left" vertical="center" wrapText="1"/>
    </xf>
    <xf numFmtId="3" fontId="17" fillId="0" borderId="19" xfId="0" applyNumberFormat="1" applyFont="1" applyFill="1" applyBorder="1" applyAlignment="1">
      <alignment horizontal="left" vertical="center" wrapText="1"/>
    </xf>
    <xf numFmtId="3" fontId="14" fillId="0" borderId="128" xfId="0" applyNumberFormat="1" applyFont="1" applyFill="1" applyBorder="1" applyAlignment="1">
      <alignment horizontal="right" vertical="center"/>
    </xf>
    <xf numFmtId="3" fontId="13" fillId="0" borderId="0" xfId="0" applyNumberFormat="1" applyFont="1" applyFill="1" applyAlignment="1">
      <alignment horizontal="center"/>
    </xf>
    <xf numFmtId="3" fontId="13" fillId="0" borderId="0" xfId="0" applyNumberFormat="1" applyFont="1" applyFill="1" applyAlignment="1">
      <alignment horizontal="right"/>
    </xf>
    <xf numFmtId="3" fontId="13" fillId="0" borderId="0" xfId="0" applyNumberFormat="1" applyFont="1" applyFill="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0" fillId="0" borderId="0" xfId="69" applyNumberFormat="1" applyFont="1" applyFill="1" applyBorder="1" applyAlignment="1">
      <alignment horizontal="left" vertical="center" indent="1"/>
      <protection/>
    </xf>
    <xf numFmtId="3" fontId="11" fillId="0" borderId="74" xfId="0" applyNumberFormat="1" applyFont="1" applyFill="1" applyBorder="1" applyAlignment="1">
      <alignment/>
    </xf>
    <xf numFmtId="3" fontId="6" fillId="0" borderId="64" xfId="71" applyNumberFormat="1" applyFont="1" applyFill="1" applyBorder="1" applyAlignment="1">
      <alignment horizontal="center" wrapText="1"/>
      <protection/>
    </xf>
    <xf numFmtId="3" fontId="6" fillId="0" borderId="70" xfId="71" applyNumberFormat="1" applyFont="1" applyFill="1" applyBorder="1">
      <alignment/>
      <protection/>
    </xf>
    <xf numFmtId="3" fontId="6" fillId="0" borderId="70" xfId="71" applyNumberFormat="1" applyFont="1" applyFill="1" applyBorder="1" applyAlignment="1">
      <alignment vertical="center"/>
      <protection/>
    </xf>
    <xf numFmtId="3" fontId="6" fillId="0" borderId="70" xfId="71" applyNumberFormat="1" applyFont="1" applyFill="1" applyBorder="1" applyAlignment="1">
      <alignment/>
      <protection/>
    </xf>
    <xf numFmtId="3" fontId="6" fillId="0" borderId="70" xfId="71" applyNumberFormat="1" applyFont="1" applyFill="1" applyBorder="1" applyAlignment="1">
      <alignment vertical="top"/>
      <protection/>
    </xf>
    <xf numFmtId="0" fontId="12" fillId="0" borderId="36" xfId="71" applyFont="1" applyFill="1" applyBorder="1" applyAlignment="1">
      <alignment horizontal="left" wrapText="1"/>
      <protection/>
    </xf>
    <xf numFmtId="3" fontId="6" fillId="0" borderId="67" xfId="71" applyNumberFormat="1" applyFont="1" applyFill="1" applyBorder="1" applyAlignment="1">
      <alignment vertical="top"/>
      <protection/>
    </xf>
    <xf numFmtId="3" fontId="12" fillId="0" borderId="111" xfId="71" applyNumberFormat="1" applyFont="1" applyFill="1" applyBorder="1" applyAlignment="1">
      <alignment vertical="center"/>
      <protection/>
    </xf>
    <xf numFmtId="3" fontId="12" fillId="0" borderId="129" xfId="71" applyNumberFormat="1" applyFont="1" applyFill="1" applyBorder="1" applyAlignment="1">
      <alignment/>
      <protection/>
    </xf>
    <xf numFmtId="3" fontId="17" fillId="0" borderId="130" xfId="71" applyNumberFormat="1" applyFont="1" applyFill="1" applyBorder="1" applyAlignment="1">
      <alignment/>
      <protection/>
    </xf>
    <xf numFmtId="3" fontId="6" fillId="0" borderId="131" xfId="71" applyNumberFormat="1" applyFont="1" applyFill="1" applyBorder="1">
      <alignment/>
      <protection/>
    </xf>
    <xf numFmtId="0" fontId="11" fillId="0" borderId="0" xfId="0" applyFont="1" applyFill="1" applyBorder="1" applyAlignment="1">
      <alignment horizontal="right" vertical="center"/>
    </xf>
    <xf numFmtId="0" fontId="14" fillId="0" borderId="22" xfId="0" applyFont="1" applyFill="1" applyBorder="1" applyAlignment="1">
      <alignment horizontal="left"/>
    </xf>
    <xf numFmtId="0" fontId="14" fillId="0" borderId="132" xfId="0" applyFont="1" applyFill="1" applyBorder="1" applyAlignment="1">
      <alignment horizontal="center"/>
    </xf>
    <xf numFmtId="3" fontId="14" fillId="0" borderId="133" xfId="0" applyNumberFormat="1" applyFont="1" applyFill="1" applyBorder="1" applyAlignment="1">
      <alignment horizontal="center" wrapText="1"/>
    </xf>
    <xf numFmtId="0" fontId="14" fillId="0" borderId="120" xfId="0" applyFont="1" applyFill="1" applyBorder="1" applyAlignment="1">
      <alignment horizontal="center"/>
    </xf>
    <xf numFmtId="0" fontId="14" fillId="0" borderId="13" xfId="0" applyFont="1" applyFill="1" applyBorder="1" applyAlignment="1">
      <alignment horizontal="center"/>
    </xf>
    <xf numFmtId="3" fontId="14" fillId="0" borderId="134" xfId="0" applyNumberFormat="1" applyFont="1" applyFill="1" applyBorder="1" applyAlignment="1">
      <alignment horizontal="center" wrapText="1"/>
    </xf>
    <xf numFmtId="3" fontId="14" fillId="0" borderId="135" xfId="0" applyNumberFormat="1" applyFont="1" applyFill="1" applyBorder="1" applyAlignment="1">
      <alignment horizontal="center" wrapText="1"/>
    </xf>
    <xf numFmtId="0" fontId="11" fillId="0" borderId="10" xfId="0" applyFont="1" applyFill="1" applyBorder="1" applyAlignment="1">
      <alignment horizontal="center" vertical="top"/>
    </xf>
    <xf numFmtId="3" fontId="11" fillId="0" borderId="136" xfId="0" applyNumberFormat="1" applyFont="1" applyFill="1" applyBorder="1" applyAlignment="1">
      <alignment/>
    </xf>
    <xf numFmtId="0" fontId="11" fillId="0" borderId="26" xfId="0" applyFont="1" applyFill="1" applyBorder="1" applyAlignment="1">
      <alignment horizontal="center"/>
    </xf>
    <xf numFmtId="3" fontId="11" fillId="0" borderId="137" xfId="0" applyNumberFormat="1" applyFont="1" applyFill="1" applyBorder="1" applyAlignment="1">
      <alignment/>
    </xf>
    <xf numFmtId="3" fontId="11" fillId="0" borderId="138" xfId="0" applyNumberFormat="1" applyFont="1" applyFill="1" applyBorder="1" applyAlignment="1">
      <alignment/>
    </xf>
    <xf numFmtId="0" fontId="11" fillId="0" borderId="0" xfId="0" applyFont="1" applyFill="1" applyBorder="1" applyAlignment="1">
      <alignment wrapText="1"/>
    </xf>
    <xf numFmtId="0" fontId="11" fillId="0" borderId="26" xfId="0" applyFont="1" applyFill="1" applyBorder="1" applyAlignment="1">
      <alignment horizontal="center" vertical="top"/>
    </xf>
    <xf numFmtId="3" fontId="11" fillId="0" borderId="137" xfId="0" applyNumberFormat="1" applyFont="1" applyFill="1" applyBorder="1" applyAlignment="1">
      <alignment vertical="top"/>
    </xf>
    <xf numFmtId="0" fontId="14" fillId="0" borderId="23" xfId="0" applyFont="1" applyFill="1" applyBorder="1" applyAlignment="1">
      <alignment horizontal="right" vertical="center"/>
    </xf>
    <xf numFmtId="3" fontId="14" fillId="0" borderId="139" xfId="0" applyNumberFormat="1" applyFont="1" applyFill="1" applyBorder="1" applyAlignment="1">
      <alignment vertical="center"/>
    </xf>
    <xf numFmtId="3" fontId="14" fillId="0" borderId="122" xfId="0" applyNumberFormat="1" applyFont="1" applyFill="1" applyBorder="1" applyAlignment="1">
      <alignment horizontal="center" vertical="center"/>
    </xf>
    <xf numFmtId="3" fontId="14" fillId="0" borderId="140" xfId="0" applyNumberFormat="1" applyFont="1" applyFill="1" applyBorder="1" applyAlignment="1">
      <alignment horizontal="right" vertical="center"/>
    </xf>
    <xf numFmtId="3" fontId="14" fillId="0" borderId="141" xfId="0" applyNumberFormat="1" applyFont="1" applyFill="1" applyBorder="1" applyAlignment="1">
      <alignment horizontal="right" vertical="center"/>
    </xf>
    <xf numFmtId="0" fontId="14" fillId="0" borderId="10" xfId="0" applyFont="1" applyFill="1" applyBorder="1" applyAlignment="1">
      <alignment horizontal="left"/>
    </xf>
    <xf numFmtId="0" fontId="14" fillId="0" borderId="0" xfId="0" applyFont="1" applyFill="1" applyBorder="1" applyAlignment="1">
      <alignment horizontal="center"/>
    </xf>
    <xf numFmtId="3" fontId="14" fillId="0" borderId="136" xfId="0" applyNumberFormat="1" applyFont="1" applyFill="1" applyBorder="1" applyAlignment="1">
      <alignment horizontal="center"/>
    </xf>
    <xf numFmtId="0" fontId="14" fillId="0" borderId="26" xfId="0" applyFont="1" applyFill="1" applyBorder="1" applyAlignment="1">
      <alignment horizontal="center"/>
    </xf>
    <xf numFmtId="3" fontId="11" fillId="0" borderId="137" xfId="0" applyNumberFormat="1" applyFont="1" applyFill="1" applyBorder="1" applyAlignment="1">
      <alignment horizontal="right"/>
    </xf>
    <xf numFmtId="3" fontId="11" fillId="0" borderId="138" xfId="0" applyNumberFormat="1" applyFont="1" applyFill="1" applyBorder="1" applyAlignment="1">
      <alignment horizontal="center" vertical="center" textRotation="180"/>
    </xf>
    <xf numFmtId="0" fontId="11" fillId="0" borderId="10" xfId="0" applyFont="1" applyFill="1" applyBorder="1" applyAlignment="1">
      <alignment horizontal="center"/>
    </xf>
    <xf numFmtId="0" fontId="11" fillId="0" borderId="0" xfId="0" applyFont="1" applyFill="1" applyBorder="1" applyAlignment="1">
      <alignment horizontal="left"/>
    </xf>
    <xf numFmtId="3" fontId="11" fillId="0" borderId="136" xfId="0" applyNumberFormat="1" applyFont="1" applyFill="1" applyBorder="1" applyAlignment="1">
      <alignment horizontal="right"/>
    </xf>
    <xf numFmtId="1" fontId="11" fillId="0" borderId="26" xfId="0" applyNumberFormat="1" applyFont="1" applyFill="1" applyBorder="1" applyAlignment="1">
      <alignment horizontal="center"/>
    </xf>
    <xf numFmtId="3" fontId="11" fillId="0" borderId="138" xfId="0" applyNumberFormat="1" applyFont="1" applyFill="1" applyBorder="1" applyAlignment="1">
      <alignment horizontal="right"/>
    </xf>
    <xf numFmtId="0" fontId="14" fillId="0" borderId="115" xfId="0" applyFont="1" applyFill="1" applyBorder="1" applyAlignment="1">
      <alignment horizontal="right" vertical="center"/>
    </xf>
    <xf numFmtId="3" fontId="14" fillId="0" borderId="142" xfId="0" applyNumberFormat="1" applyFont="1" applyFill="1" applyBorder="1" applyAlignment="1">
      <alignment vertical="center"/>
    </xf>
    <xf numFmtId="3" fontId="14" fillId="0" borderId="27" xfId="0" applyNumberFormat="1" applyFont="1" applyFill="1" applyBorder="1" applyAlignment="1">
      <alignment horizontal="center" vertical="center"/>
    </xf>
    <xf numFmtId="3" fontId="14" fillId="0" borderId="143" xfId="0" applyNumberFormat="1" applyFont="1" applyFill="1" applyBorder="1" applyAlignment="1">
      <alignment horizontal="right" vertical="center"/>
    </xf>
    <xf numFmtId="3" fontId="14" fillId="0" borderId="144" xfId="0" applyNumberFormat="1" applyFont="1" applyFill="1" applyBorder="1" applyAlignment="1">
      <alignment horizontal="right" vertical="center"/>
    </xf>
    <xf numFmtId="0" fontId="14" fillId="0" borderId="145" xfId="0" applyFont="1" applyFill="1" applyBorder="1" applyAlignment="1">
      <alignment vertical="center"/>
    </xf>
    <xf numFmtId="0" fontId="14" fillId="0" borderId="146" xfId="0" applyFont="1" applyFill="1" applyBorder="1" applyAlignment="1">
      <alignment horizontal="center" vertical="center"/>
    </xf>
    <xf numFmtId="3" fontId="14" fillId="0" borderId="50" xfId="0" applyNumberFormat="1" applyFont="1" applyFill="1" applyBorder="1" applyAlignment="1">
      <alignment vertical="center"/>
    </xf>
    <xf numFmtId="3" fontId="14" fillId="0" borderId="147" xfId="0" applyNumberFormat="1" applyFont="1" applyFill="1" applyBorder="1" applyAlignment="1">
      <alignment vertical="center"/>
    </xf>
    <xf numFmtId="0" fontId="14" fillId="0" borderId="148" xfId="0" applyFont="1" applyFill="1" applyBorder="1" applyAlignment="1">
      <alignment vertical="center"/>
    </xf>
    <xf numFmtId="3" fontId="14" fillId="0" borderId="149" xfId="0" applyNumberFormat="1" applyFont="1" applyFill="1" applyBorder="1" applyAlignment="1">
      <alignment vertical="center"/>
    </xf>
    <xf numFmtId="3" fontId="14" fillId="0" borderId="150" xfId="0" applyNumberFormat="1" applyFont="1" applyFill="1" applyBorder="1" applyAlignment="1">
      <alignment vertical="center"/>
    </xf>
    <xf numFmtId="0" fontId="11" fillId="0" borderId="10" xfId="0" applyFont="1" applyFill="1" applyBorder="1" applyAlignment="1">
      <alignment horizontal="right" vertical="center"/>
    </xf>
    <xf numFmtId="3" fontId="11" fillId="0" borderId="136" xfId="0" applyNumberFormat="1" applyFont="1" applyFill="1" applyBorder="1" applyAlignment="1">
      <alignment vertical="center"/>
    </xf>
    <xf numFmtId="3" fontId="11" fillId="0" borderId="137" xfId="0" applyNumberFormat="1" applyFont="1" applyFill="1" applyBorder="1" applyAlignment="1">
      <alignment vertical="center"/>
    </xf>
    <xf numFmtId="3" fontId="11" fillId="0" borderId="138" xfId="0" applyNumberFormat="1" applyFont="1" applyFill="1" applyBorder="1" applyAlignment="1">
      <alignment vertical="center"/>
    </xf>
    <xf numFmtId="0" fontId="11" fillId="0" borderId="10" xfId="0" applyFont="1" applyFill="1" applyBorder="1" applyAlignment="1">
      <alignment horizontal="center" vertical="center"/>
    </xf>
    <xf numFmtId="0" fontId="11" fillId="0" borderId="115" xfId="0" applyFont="1" applyFill="1" applyBorder="1" applyAlignment="1">
      <alignment horizontal="center" vertical="center"/>
    </xf>
    <xf numFmtId="0" fontId="14" fillId="0" borderId="16" xfId="0" applyFont="1" applyFill="1" applyBorder="1" applyAlignment="1">
      <alignment horizontal="center" vertical="center"/>
    </xf>
    <xf numFmtId="3" fontId="11" fillId="0" borderId="142" xfId="0" applyNumberFormat="1" applyFont="1" applyFill="1" applyBorder="1" applyAlignment="1">
      <alignment vertical="center"/>
    </xf>
    <xf numFmtId="3" fontId="11" fillId="0" borderId="143" xfId="0" applyNumberFormat="1" applyFont="1" applyFill="1" applyBorder="1" applyAlignment="1">
      <alignment vertical="center"/>
    </xf>
    <xf numFmtId="3" fontId="11" fillId="0" borderId="144" xfId="0" applyNumberFormat="1" applyFont="1" applyFill="1" applyBorder="1" applyAlignment="1">
      <alignment vertical="center"/>
    </xf>
    <xf numFmtId="0" fontId="11" fillId="0" borderId="16" xfId="0" applyFont="1" applyFill="1" applyBorder="1" applyAlignment="1">
      <alignment vertical="center"/>
    </xf>
    <xf numFmtId="0" fontId="11" fillId="0" borderId="115" xfId="0" applyFont="1" applyFill="1" applyBorder="1" applyAlignment="1">
      <alignment horizontal="right" vertical="center"/>
    </xf>
    <xf numFmtId="0" fontId="14" fillId="0" borderId="27" xfId="0" applyFont="1" applyFill="1" applyBorder="1" applyAlignment="1">
      <alignment horizontal="right" vertical="center"/>
    </xf>
    <xf numFmtId="3" fontId="14" fillId="0" borderId="143" xfId="0" applyNumberFormat="1" applyFont="1" applyFill="1" applyBorder="1" applyAlignment="1">
      <alignment vertical="center"/>
    </xf>
    <xf numFmtId="3" fontId="14" fillId="0" borderId="144" xfId="0" applyNumberFormat="1" applyFont="1" applyFill="1" applyBorder="1" applyAlignment="1">
      <alignment vertical="center"/>
    </xf>
    <xf numFmtId="0" fontId="14" fillId="0" borderId="151" xfId="0" applyFont="1" applyFill="1" applyBorder="1" applyAlignment="1">
      <alignment horizontal="right" vertical="center"/>
    </xf>
    <xf numFmtId="3" fontId="14" fillId="0" borderId="152" xfId="0" applyNumberFormat="1" applyFont="1" applyFill="1" applyBorder="1" applyAlignment="1">
      <alignment vertical="center"/>
    </xf>
    <xf numFmtId="3" fontId="14" fillId="0" borderId="26" xfId="0" applyNumberFormat="1" applyFont="1" applyFill="1" applyBorder="1" applyAlignment="1">
      <alignment horizontal="center" vertical="center"/>
    </xf>
    <xf numFmtId="3" fontId="14" fillId="0" borderId="137" xfId="0" applyNumberFormat="1" applyFont="1" applyFill="1" applyBorder="1" applyAlignment="1">
      <alignment horizontal="right" vertical="center"/>
    </xf>
    <xf numFmtId="0" fontId="14" fillId="0" borderId="10" xfId="0" applyFont="1" applyFill="1" applyBorder="1" applyAlignment="1">
      <alignment horizontal="right" vertical="center"/>
    </xf>
    <xf numFmtId="0" fontId="11" fillId="0" borderId="0" xfId="0" applyFont="1" applyFill="1" applyBorder="1" applyAlignment="1">
      <alignment horizontal="left" indent="2"/>
    </xf>
    <xf numFmtId="3" fontId="14" fillId="0" borderId="136" xfId="0" applyNumberFormat="1" applyFont="1" applyFill="1" applyBorder="1" applyAlignment="1">
      <alignment vertical="center"/>
    </xf>
    <xf numFmtId="0" fontId="14" fillId="0" borderId="56" xfId="0" applyFont="1" applyFill="1" applyBorder="1" applyAlignment="1">
      <alignment horizontal="right" vertical="center"/>
    </xf>
    <xf numFmtId="3" fontId="14" fillId="0" borderId="153" xfId="0" applyNumberFormat="1" applyFont="1" applyFill="1" applyBorder="1" applyAlignment="1">
      <alignment vertical="center"/>
    </xf>
    <xf numFmtId="3" fontId="14" fillId="0" borderId="121" xfId="0" applyNumberFormat="1" applyFont="1" applyFill="1" applyBorder="1" applyAlignment="1">
      <alignment horizontal="center" vertical="center"/>
    </xf>
    <xf numFmtId="3" fontId="14" fillId="0" borderId="154" xfId="0" applyNumberFormat="1" applyFont="1" applyFill="1" applyBorder="1" applyAlignment="1">
      <alignment horizontal="right" vertical="center"/>
    </xf>
    <xf numFmtId="3" fontId="11" fillId="0" borderId="155" xfId="0" applyNumberFormat="1" applyFont="1" applyFill="1" applyBorder="1" applyAlignment="1">
      <alignment vertical="center"/>
    </xf>
    <xf numFmtId="0" fontId="11" fillId="0" borderId="10" xfId="0" applyFont="1" applyFill="1" applyBorder="1" applyAlignment="1">
      <alignment horizontal="right"/>
    </xf>
    <xf numFmtId="174" fontId="11" fillId="0" borderId="136" xfId="80" applyNumberFormat="1" applyFont="1" applyFill="1" applyBorder="1" applyAlignment="1">
      <alignment horizontal="center"/>
    </xf>
    <xf numFmtId="0" fontId="11" fillId="0" borderId="26" xfId="0" applyFont="1" applyFill="1" applyBorder="1" applyAlignment="1">
      <alignment horizontal="right"/>
    </xf>
    <xf numFmtId="174" fontId="11" fillId="0" borderId="137" xfId="80" applyNumberFormat="1" applyFont="1" applyFill="1" applyBorder="1" applyAlignment="1">
      <alignment horizontal="center"/>
    </xf>
    <xf numFmtId="174" fontId="11" fillId="0" borderId="138" xfId="80" applyNumberFormat="1" applyFont="1" applyFill="1" applyBorder="1" applyAlignment="1">
      <alignment horizontal="center"/>
    </xf>
    <xf numFmtId="0" fontId="11" fillId="0" borderId="61" xfId="0" applyFont="1" applyFill="1" applyBorder="1" applyAlignment="1">
      <alignment horizontal="right"/>
    </xf>
    <xf numFmtId="0" fontId="11" fillId="0" borderId="19" xfId="0" applyFont="1" applyFill="1" applyBorder="1" applyAlignment="1">
      <alignment/>
    </xf>
    <xf numFmtId="174" fontId="11" fillId="0" borderId="156" xfId="80" applyNumberFormat="1" applyFont="1" applyFill="1" applyBorder="1" applyAlignment="1">
      <alignment horizontal="center"/>
    </xf>
    <xf numFmtId="0" fontId="11" fillId="0" borderId="128" xfId="0" applyFont="1" applyFill="1" applyBorder="1" applyAlignment="1">
      <alignment horizontal="right"/>
    </xf>
    <xf numFmtId="174" fontId="11" fillId="0" borderId="157" xfId="80" applyNumberFormat="1" applyFont="1" applyFill="1" applyBorder="1" applyAlignment="1">
      <alignment horizontal="center"/>
    </xf>
    <xf numFmtId="174" fontId="11" fillId="0" borderId="158" xfId="80" applyNumberFormat="1" applyFont="1" applyFill="1" applyBorder="1" applyAlignment="1">
      <alignment horizontal="center"/>
    </xf>
    <xf numFmtId="0" fontId="11" fillId="0" borderId="0" xfId="0" applyFont="1" applyFill="1" applyBorder="1" applyAlignment="1">
      <alignment horizontal="right"/>
    </xf>
    <xf numFmtId="3" fontId="11" fillId="0" borderId="0" xfId="0" applyNumberFormat="1" applyFont="1" applyFill="1" applyBorder="1" applyAlignment="1">
      <alignment/>
    </xf>
    <xf numFmtId="0" fontId="2" fillId="0" borderId="30" xfId="0" applyFont="1" applyFill="1" applyBorder="1" applyAlignment="1">
      <alignment vertical="center"/>
    </xf>
    <xf numFmtId="3" fontId="2" fillId="0" borderId="30" xfId="0" applyNumberFormat="1" applyFont="1" applyFill="1" applyBorder="1" applyAlignment="1">
      <alignment horizontal="right" vertical="center"/>
    </xf>
    <xf numFmtId="3" fontId="2" fillId="0" borderId="108" xfId="0" applyNumberFormat="1" applyFont="1" applyFill="1" applyBorder="1" applyAlignment="1">
      <alignment horizontal="right" vertical="center"/>
    </xf>
    <xf numFmtId="3" fontId="12" fillId="0" borderId="84" xfId="71" applyNumberFormat="1" applyFont="1" applyFill="1" applyBorder="1" applyAlignment="1">
      <alignment horizontal="right" vertical="center"/>
      <protection/>
    </xf>
    <xf numFmtId="3" fontId="12" fillId="0" borderId="49" xfId="71" applyNumberFormat="1" applyFont="1" applyFill="1" applyBorder="1" applyAlignment="1">
      <alignment horizontal="right" vertical="center"/>
      <protection/>
    </xf>
    <xf numFmtId="0" fontId="6" fillId="0" borderId="102" xfId="71" applyFont="1" applyFill="1" applyBorder="1" applyAlignment="1">
      <alignment horizontal="center" vertical="center"/>
      <protection/>
    </xf>
    <xf numFmtId="0" fontId="6" fillId="0" borderId="104" xfId="71" applyFont="1" applyFill="1" applyBorder="1" applyAlignment="1">
      <alignment horizontal="center" vertical="top"/>
      <protection/>
    </xf>
    <xf numFmtId="3" fontId="6" fillId="0" borderId="46" xfId="71" applyNumberFormat="1" applyFont="1" applyFill="1" applyBorder="1" applyAlignment="1">
      <alignment horizontal="right" vertical="center"/>
      <protection/>
    </xf>
    <xf numFmtId="0" fontId="6" fillId="0" borderId="73" xfId="71" applyFont="1" applyFill="1" applyBorder="1" applyAlignment="1">
      <alignment horizontal="center" vertical="top"/>
      <protection/>
    </xf>
    <xf numFmtId="3" fontId="6" fillId="0" borderId="40" xfId="66" applyNumberFormat="1" applyFont="1" applyFill="1" applyBorder="1" applyAlignment="1">
      <alignment horizontal="right"/>
      <protection/>
    </xf>
    <xf numFmtId="0" fontId="18" fillId="0" borderId="75" xfId="71" applyFont="1" applyFill="1" applyBorder="1" applyAlignment="1">
      <alignment horizontal="right" wrapText="1"/>
      <protection/>
    </xf>
    <xf numFmtId="3" fontId="6" fillId="0" borderId="159" xfId="71" applyNumberFormat="1" applyFont="1" applyFill="1" applyBorder="1" applyAlignment="1">
      <alignment horizontal="right" vertical="center"/>
      <protection/>
    </xf>
    <xf numFmtId="3" fontId="6" fillId="0" borderId="160" xfId="71" applyNumberFormat="1" applyFont="1" applyFill="1" applyBorder="1" applyAlignment="1">
      <alignment horizontal="right" vertical="center"/>
      <protection/>
    </xf>
    <xf numFmtId="3" fontId="6" fillId="0" borderId="161" xfId="71" applyNumberFormat="1" applyFont="1" applyFill="1" applyBorder="1" applyAlignment="1">
      <alignment horizontal="right" vertical="center"/>
      <protection/>
    </xf>
    <xf numFmtId="3" fontId="17" fillId="0" borderId="160" xfId="71" applyNumberFormat="1" applyFont="1" applyFill="1" applyBorder="1" applyAlignment="1">
      <alignment horizontal="right" vertical="center"/>
      <protection/>
    </xf>
    <xf numFmtId="3" fontId="12" fillId="0" borderId="162" xfId="71" applyNumberFormat="1" applyFont="1" applyFill="1" applyBorder="1" applyAlignment="1">
      <alignment horizontal="right" vertical="center"/>
      <protection/>
    </xf>
    <xf numFmtId="0" fontId="18" fillId="0" borderId="113" xfId="71" applyFont="1" applyFill="1" applyBorder="1" applyAlignment="1">
      <alignment horizontal="right" wrapText="1"/>
      <protection/>
    </xf>
    <xf numFmtId="3" fontId="18" fillId="0" borderId="45" xfId="71" applyNumberFormat="1" applyFont="1" applyFill="1" applyBorder="1" applyAlignment="1">
      <alignment horizontal="right" wrapText="1"/>
      <protection/>
    </xf>
    <xf numFmtId="3" fontId="18" fillId="0" borderId="163" xfId="71" applyNumberFormat="1" applyFont="1" applyFill="1" applyBorder="1" applyAlignment="1">
      <alignment horizontal="right" wrapText="1"/>
      <protection/>
    </xf>
    <xf numFmtId="3" fontId="18" fillId="0" borderId="113" xfId="71" applyNumberFormat="1" applyFont="1" applyFill="1" applyBorder="1" applyAlignment="1">
      <alignment horizontal="right" wrapText="1"/>
      <protection/>
    </xf>
    <xf numFmtId="0" fontId="6" fillId="0" borderId="159" xfId="66" applyFont="1" applyFill="1" applyBorder="1" applyAlignment="1">
      <alignment wrapText="1"/>
      <protection/>
    </xf>
    <xf numFmtId="0" fontId="6" fillId="0" borderId="159" xfId="71" applyFont="1" applyFill="1" applyBorder="1" applyAlignment="1">
      <alignment horizontal="center" vertical="center" wrapText="1"/>
      <protection/>
    </xf>
    <xf numFmtId="0" fontId="18" fillId="0" borderId="164" xfId="71" applyFont="1" applyFill="1" applyBorder="1" applyAlignment="1">
      <alignment horizontal="right" wrapText="1"/>
      <protection/>
    </xf>
    <xf numFmtId="0" fontId="12" fillId="0" borderId="15" xfId="71" applyFont="1" applyFill="1" applyBorder="1" applyAlignment="1">
      <alignment horizontal="center" vertical="center" wrapText="1"/>
      <protection/>
    </xf>
    <xf numFmtId="3" fontId="18" fillId="0" borderId="165" xfId="71" applyNumberFormat="1" applyFont="1" applyFill="1" applyBorder="1" applyAlignment="1">
      <alignment horizontal="right" vertical="center"/>
      <protection/>
    </xf>
    <xf numFmtId="3" fontId="18" fillId="0" borderId="166" xfId="71" applyNumberFormat="1" applyFont="1" applyFill="1" applyBorder="1" applyAlignment="1">
      <alignment horizontal="right" vertical="center"/>
      <protection/>
    </xf>
    <xf numFmtId="3" fontId="18" fillId="0" borderId="167" xfId="71" applyNumberFormat="1" applyFont="1" applyFill="1" applyBorder="1" applyAlignment="1">
      <alignment horizontal="right" vertical="center"/>
      <protection/>
    </xf>
    <xf numFmtId="3" fontId="6" fillId="0" borderId="19" xfId="0" applyNumberFormat="1" applyFont="1" applyFill="1" applyBorder="1" applyAlignment="1">
      <alignment horizontal="right"/>
    </xf>
    <xf numFmtId="3" fontId="12" fillId="0" borderId="19" xfId="0" applyNumberFormat="1" applyFont="1" applyFill="1" applyBorder="1" applyAlignment="1">
      <alignment horizontal="right"/>
    </xf>
    <xf numFmtId="3" fontId="11" fillId="0" borderId="19" xfId="0" applyNumberFormat="1" applyFont="1" applyFill="1" applyBorder="1" applyAlignment="1">
      <alignment horizontal="right"/>
    </xf>
    <xf numFmtId="3" fontId="11" fillId="0" borderId="89" xfId="0" applyNumberFormat="1" applyFont="1" applyFill="1" applyBorder="1" applyAlignment="1">
      <alignment horizontal="right"/>
    </xf>
    <xf numFmtId="3" fontId="14" fillId="0" borderId="128" xfId="0" applyNumberFormat="1" applyFont="1" applyFill="1" applyBorder="1" applyAlignment="1">
      <alignment/>
    </xf>
    <xf numFmtId="3" fontId="11" fillId="0" borderId="30" xfId="69" applyNumberFormat="1" applyFont="1" applyFill="1" applyBorder="1" applyAlignment="1">
      <alignment horizontal="left"/>
      <protection/>
    </xf>
    <xf numFmtId="3" fontId="11" fillId="0" borderId="0" xfId="69" applyNumberFormat="1" applyFont="1" applyFill="1" applyBorder="1" applyAlignment="1">
      <alignment horizontal="left"/>
      <protection/>
    </xf>
    <xf numFmtId="3" fontId="5" fillId="0" borderId="0" xfId="0" applyNumberFormat="1" applyFont="1" applyFill="1" applyBorder="1" applyAlignment="1">
      <alignment vertical="center"/>
    </xf>
    <xf numFmtId="3" fontId="14" fillId="0" borderId="36" xfId="65" applyNumberFormat="1" applyFont="1" applyFill="1" applyBorder="1" applyAlignment="1">
      <alignment wrapText="1"/>
      <protection/>
    </xf>
    <xf numFmtId="3" fontId="13" fillId="0" borderId="40" xfId="65" applyNumberFormat="1" applyFont="1" applyFill="1" applyBorder="1" applyAlignment="1">
      <alignment horizontal="left" wrapText="1" indent="2"/>
      <protection/>
    </xf>
    <xf numFmtId="0" fontId="6" fillId="0" borderId="159" xfId="71" applyFont="1" applyFill="1" applyBorder="1" applyAlignment="1">
      <alignment wrapText="1"/>
      <protection/>
    </xf>
    <xf numFmtId="0" fontId="6" fillId="0" borderId="168" xfId="71" applyFont="1" applyFill="1" applyBorder="1" applyAlignment="1">
      <alignment horizontal="center" vertical="center" wrapText="1"/>
      <protection/>
    </xf>
    <xf numFmtId="3" fontId="6" fillId="0" borderId="159" xfId="66" applyNumberFormat="1" applyFont="1" applyFill="1" applyBorder="1" applyAlignment="1">
      <alignment horizontal="right" vertical="center"/>
      <protection/>
    </xf>
    <xf numFmtId="3" fontId="6" fillId="0" borderId="168" xfId="71" applyNumberFormat="1" applyFont="1" applyFill="1" applyBorder="1" applyAlignment="1">
      <alignment horizontal="right" vertical="center"/>
      <protection/>
    </xf>
    <xf numFmtId="3" fontId="20" fillId="0" borderId="0" xfId="71" applyNumberFormat="1" applyFont="1" applyFill="1" applyBorder="1" applyAlignment="1">
      <alignment horizontal="center"/>
      <protection/>
    </xf>
    <xf numFmtId="3" fontId="2" fillId="0" borderId="0" xfId="73" applyNumberFormat="1" applyFont="1" applyFill="1" applyBorder="1" applyAlignment="1">
      <alignment vertical="top"/>
      <protection/>
    </xf>
    <xf numFmtId="0" fontId="39" fillId="0" borderId="0" xfId="0" applyFont="1" applyFill="1" applyAlignment="1">
      <alignment wrapText="1"/>
    </xf>
    <xf numFmtId="0" fontId="26" fillId="0" borderId="0" xfId="0" applyFont="1" applyFill="1" applyAlignment="1">
      <alignment wrapText="1"/>
    </xf>
    <xf numFmtId="0" fontId="27" fillId="0" borderId="0" xfId="0" applyFont="1" applyFill="1" applyAlignment="1">
      <alignment horizontal="left" wrapText="1"/>
    </xf>
    <xf numFmtId="0" fontId="26" fillId="0" borderId="0" xfId="0" applyFont="1" applyFill="1" applyBorder="1" applyAlignment="1">
      <alignment wrapText="1"/>
    </xf>
    <xf numFmtId="0" fontId="27" fillId="0" borderId="0" xfId="0" applyFont="1" applyFill="1" applyAlignment="1">
      <alignment/>
    </xf>
    <xf numFmtId="0" fontId="27" fillId="0" borderId="0" xfId="0" applyFont="1" applyFill="1" applyAlignment="1">
      <alignment/>
    </xf>
    <xf numFmtId="3" fontId="14" fillId="0" borderId="128" xfId="0" applyNumberFormat="1" applyFont="1" applyFill="1" applyBorder="1" applyAlignment="1">
      <alignment vertical="center"/>
    </xf>
    <xf numFmtId="3" fontId="2" fillId="0" borderId="0" xfId="67" applyNumberFormat="1" applyFont="1">
      <alignment/>
      <protection/>
    </xf>
    <xf numFmtId="3" fontId="2" fillId="0" borderId="0" xfId="67" applyNumberFormat="1" applyFont="1" applyAlignment="1">
      <alignment/>
      <protection/>
    </xf>
    <xf numFmtId="3" fontId="2" fillId="0" borderId="0" xfId="67" applyNumberFormat="1" applyFont="1" applyAlignment="1">
      <alignment horizontal="center"/>
      <protection/>
    </xf>
    <xf numFmtId="3" fontId="2" fillId="0" borderId="0" xfId="67" applyNumberFormat="1" applyFont="1" applyAlignment="1">
      <alignment horizontal="left" wrapText="1"/>
      <protection/>
    </xf>
    <xf numFmtId="14" fontId="2" fillId="0" borderId="0" xfId="67" applyNumberFormat="1" applyFont="1" applyAlignment="1">
      <alignment horizontal="center"/>
      <protection/>
    </xf>
    <xf numFmtId="3" fontId="2" fillId="0" borderId="169" xfId="67" applyNumberFormat="1" applyFont="1" applyBorder="1" applyAlignment="1">
      <alignment horizontal="center" vertical="center" wrapText="1"/>
      <protection/>
    </xf>
    <xf numFmtId="3" fontId="2" fillId="0" borderId="0" xfId="67" applyNumberFormat="1" applyFont="1" applyAlignment="1">
      <alignment horizontal="center" vertical="center" wrapText="1"/>
      <protection/>
    </xf>
    <xf numFmtId="3" fontId="2" fillId="0" borderId="170" xfId="67" applyNumberFormat="1" applyFont="1" applyBorder="1" applyAlignment="1">
      <alignment horizontal="center" vertical="center" wrapText="1"/>
      <protection/>
    </xf>
    <xf numFmtId="3" fontId="2" fillId="0" borderId="171" xfId="67" applyNumberFormat="1" applyFont="1" applyBorder="1" applyAlignment="1">
      <alignment horizontal="center" vertical="center" wrapText="1"/>
      <protection/>
    </xf>
    <xf numFmtId="3" fontId="2" fillId="0" borderId="172" xfId="67" applyNumberFormat="1" applyFont="1" applyBorder="1" applyAlignment="1">
      <alignment horizontal="center" vertical="center" wrapText="1"/>
      <protection/>
    </xf>
    <xf numFmtId="3" fontId="2" fillId="0" borderId="173" xfId="67" applyNumberFormat="1" applyFont="1" applyBorder="1" applyAlignment="1">
      <alignment horizontal="left" vertical="center" wrapText="1"/>
      <protection/>
    </xf>
    <xf numFmtId="14" fontId="2" fillId="0" borderId="173" xfId="67" applyNumberFormat="1" applyFont="1" applyBorder="1" applyAlignment="1">
      <alignment horizontal="center" vertical="center" wrapText="1"/>
      <protection/>
    </xf>
    <xf numFmtId="3" fontId="2" fillId="0" borderId="174" xfId="67" applyNumberFormat="1" applyFont="1" applyBorder="1" applyAlignment="1">
      <alignment horizontal="right" vertical="center" wrapText="1"/>
      <protection/>
    </xf>
    <xf numFmtId="3" fontId="2" fillId="0" borderId="170" xfId="67" applyNumberFormat="1" applyFont="1" applyBorder="1" applyAlignment="1">
      <alignment horizontal="right" vertical="center" wrapText="1"/>
      <protection/>
    </xf>
    <xf numFmtId="3" fontId="2" fillId="0" borderId="175" xfId="67" applyNumberFormat="1" applyFont="1" applyBorder="1" applyAlignment="1">
      <alignment horizontal="right" vertical="center" wrapText="1"/>
      <protection/>
    </xf>
    <xf numFmtId="3" fontId="2" fillId="0" borderId="173" xfId="67" applyNumberFormat="1" applyFont="1" applyBorder="1" applyAlignment="1">
      <alignment horizontal="right" vertical="center" wrapText="1"/>
      <protection/>
    </xf>
    <xf numFmtId="3" fontId="2" fillId="0" borderId="176" xfId="67" applyNumberFormat="1" applyFont="1" applyBorder="1" applyAlignment="1">
      <alignment horizontal="right" vertical="center" wrapText="1"/>
      <protection/>
    </xf>
    <xf numFmtId="3" fontId="2" fillId="0" borderId="106" xfId="67" applyNumberFormat="1" applyFont="1" applyBorder="1" applyAlignment="1">
      <alignment horizontal="right" vertical="center" wrapText="1"/>
      <protection/>
    </xf>
    <xf numFmtId="3" fontId="2" fillId="0" borderId="177" xfId="67" applyNumberFormat="1" applyFont="1" applyBorder="1" applyAlignment="1">
      <alignment horizontal="right" vertical="center" wrapText="1"/>
      <protection/>
    </xf>
    <xf numFmtId="3" fontId="2" fillId="0" borderId="178" xfId="67" applyNumberFormat="1" applyFont="1" applyBorder="1" applyAlignment="1">
      <alignment horizontal="center" vertical="center" wrapText="1"/>
      <protection/>
    </xf>
    <xf numFmtId="3" fontId="2" fillId="0" borderId="106" xfId="67" applyNumberFormat="1" applyFont="1" applyBorder="1" applyAlignment="1">
      <alignment horizontal="left" vertical="center" wrapText="1"/>
      <protection/>
    </xf>
    <xf numFmtId="14" fontId="2" fillId="0" borderId="106" xfId="67" applyNumberFormat="1" applyFont="1" applyBorder="1" applyAlignment="1">
      <alignment horizontal="center" vertical="center" wrapText="1"/>
      <protection/>
    </xf>
    <xf numFmtId="3" fontId="2" fillId="0" borderId="112" xfId="67" applyNumberFormat="1" applyFont="1" applyBorder="1" applyAlignment="1">
      <alignment horizontal="right" vertical="center" wrapText="1"/>
      <protection/>
    </xf>
    <xf numFmtId="3" fontId="2" fillId="0" borderId="179" xfId="67" applyNumberFormat="1" applyFont="1" applyBorder="1" applyAlignment="1">
      <alignment horizontal="right" vertical="center" wrapText="1"/>
      <protection/>
    </xf>
    <xf numFmtId="3" fontId="4" fillId="0" borderId="25" xfId="67" applyNumberFormat="1" applyFont="1" applyBorder="1" applyAlignment="1">
      <alignment horizontal="right" vertical="center"/>
      <protection/>
    </xf>
    <xf numFmtId="3" fontId="4" fillId="0" borderId="180" xfId="67" applyNumberFormat="1" applyFont="1" applyBorder="1" applyAlignment="1">
      <alignment horizontal="right" vertical="center"/>
      <protection/>
    </xf>
    <xf numFmtId="3" fontId="4" fillId="0" borderId="125" xfId="67" applyNumberFormat="1" applyFont="1" applyBorder="1" applyAlignment="1">
      <alignment horizontal="right" vertical="center"/>
      <protection/>
    </xf>
    <xf numFmtId="3" fontId="4" fillId="0" borderId="181" xfId="67" applyNumberFormat="1" applyFont="1" applyBorder="1" applyAlignment="1">
      <alignment horizontal="right" vertical="center"/>
      <protection/>
    </xf>
    <xf numFmtId="3" fontId="4" fillId="0" borderId="49" xfId="67" applyNumberFormat="1" applyFont="1" applyBorder="1" applyAlignment="1">
      <alignment horizontal="right" vertical="center"/>
      <protection/>
    </xf>
    <xf numFmtId="3" fontId="4" fillId="0" borderId="0" xfId="67" applyNumberFormat="1" applyFont="1" applyAlignment="1">
      <alignment vertical="center"/>
      <protection/>
    </xf>
    <xf numFmtId="0" fontId="2" fillId="0" borderId="0" xfId="0" applyFont="1" applyFill="1" applyBorder="1" applyAlignment="1">
      <alignment horizontal="left" vertical="top"/>
    </xf>
    <xf numFmtId="3" fontId="12" fillId="0" borderId="0" xfId="69" applyNumberFormat="1" applyFont="1" applyFill="1" applyBorder="1" applyAlignment="1">
      <alignment horizontal="center"/>
      <protection/>
    </xf>
    <xf numFmtId="3" fontId="6" fillId="0" borderId="14" xfId="69" applyNumberFormat="1" applyFont="1" applyFill="1" applyBorder="1" applyAlignment="1">
      <alignment horizontal="left" vertical="center" wrapText="1"/>
      <protection/>
    </xf>
    <xf numFmtId="3" fontId="14" fillId="0" borderId="14" xfId="69" applyNumberFormat="1" applyFont="1" applyFill="1" applyBorder="1" applyAlignment="1">
      <alignment horizontal="left" vertical="top" indent="2"/>
      <protection/>
    </xf>
    <xf numFmtId="3" fontId="11" fillId="0" borderId="0" xfId="69" applyNumberFormat="1" applyFont="1" applyFill="1" applyBorder="1" applyAlignment="1">
      <alignment horizontal="right" vertical="top"/>
      <protection/>
    </xf>
    <xf numFmtId="3" fontId="11" fillId="0" borderId="0" xfId="69" applyNumberFormat="1" applyFont="1" applyFill="1" applyBorder="1" applyAlignment="1">
      <alignment vertical="top"/>
      <protection/>
    </xf>
    <xf numFmtId="3" fontId="11" fillId="0" borderId="32" xfId="65" applyNumberFormat="1" applyFont="1" applyFill="1" applyBorder="1" applyAlignment="1">
      <alignment horizontal="center" vertical="top"/>
      <protection/>
    </xf>
    <xf numFmtId="3" fontId="6" fillId="0" borderId="40" xfId="72" applyNumberFormat="1" applyFont="1" applyFill="1" applyBorder="1" applyAlignment="1">
      <alignment horizontal="right"/>
      <protection/>
    </xf>
    <xf numFmtId="3" fontId="12" fillId="0" borderId="86" xfId="66" applyNumberFormat="1" applyFont="1" applyFill="1" applyBorder="1" applyAlignment="1">
      <alignment horizontal="right"/>
      <protection/>
    </xf>
    <xf numFmtId="3" fontId="6" fillId="0" borderId="70" xfId="66" applyNumberFormat="1" applyFont="1" applyFill="1" applyBorder="1" applyAlignment="1">
      <alignment horizontal="right"/>
      <protection/>
    </xf>
    <xf numFmtId="3" fontId="6" fillId="0" borderId="106" xfId="66" applyNumberFormat="1" applyFont="1" applyFill="1" applyBorder="1" applyAlignment="1">
      <alignment horizontal="right"/>
      <protection/>
    </xf>
    <xf numFmtId="3" fontId="17" fillId="0" borderId="73" xfId="66" applyNumberFormat="1" applyFont="1" applyFill="1" applyBorder="1" applyAlignment="1">
      <alignment horizontal="right"/>
      <protection/>
    </xf>
    <xf numFmtId="0" fontId="6" fillId="0" borderId="39" xfId="72" applyFont="1" applyFill="1" applyBorder="1" applyAlignment="1">
      <alignment horizontal="left"/>
      <protection/>
    </xf>
    <xf numFmtId="0" fontId="6" fillId="0" borderId="40" xfId="72" applyFont="1" applyFill="1" applyBorder="1" applyAlignment="1">
      <alignment horizontal="left"/>
      <protection/>
    </xf>
    <xf numFmtId="3" fontId="12" fillId="0" borderId="40" xfId="72" applyNumberFormat="1" applyFont="1" applyFill="1" applyBorder="1" applyAlignment="1">
      <alignment horizontal="left"/>
      <protection/>
    </xf>
    <xf numFmtId="3" fontId="6" fillId="0" borderId="40" xfId="71" applyNumberFormat="1" applyFont="1" applyFill="1" applyBorder="1" applyAlignment="1">
      <alignment horizontal="left"/>
      <protection/>
    </xf>
    <xf numFmtId="3" fontId="6" fillId="0" borderId="75" xfId="71" applyNumberFormat="1" applyFont="1" applyFill="1" applyBorder="1" applyAlignment="1">
      <alignment horizontal="left"/>
      <protection/>
    </xf>
    <xf numFmtId="3" fontId="6" fillId="0" borderId="64" xfId="71" applyNumberFormat="1" applyFont="1" applyFill="1" applyBorder="1" applyAlignment="1">
      <alignment horizontal="left"/>
      <protection/>
    </xf>
    <xf numFmtId="3" fontId="6" fillId="0" borderId="107" xfId="71" applyNumberFormat="1" applyFont="1" applyFill="1" applyBorder="1" applyAlignment="1">
      <alignment horizontal="left"/>
      <protection/>
    </xf>
    <xf numFmtId="3" fontId="17" fillId="0" borderId="75" xfId="71" applyNumberFormat="1" applyFont="1" applyFill="1" applyBorder="1" applyAlignment="1">
      <alignment horizontal="left"/>
      <protection/>
    </xf>
    <xf numFmtId="3" fontId="12" fillId="0" borderId="85" xfId="71" applyNumberFormat="1" applyFont="1" applyFill="1" applyBorder="1" applyAlignment="1">
      <alignment horizontal="left"/>
      <protection/>
    </xf>
    <xf numFmtId="3" fontId="6" fillId="0" borderId="82" xfId="71" applyNumberFormat="1" applyFont="1" applyFill="1" applyBorder="1" applyAlignment="1">
      <alignment horizontal="left"/>
      <protection/>
    </xf>
    <xf numFmtId="0" fontId="17" fillId="0" borderId="0" xfId="71" applyFont="1" applyFill="1" applyBorder="1" applyAlignment="1">
      <alignment horizontal="left"/>
      <protection/>
    </xf>
    <xf numFmtId="0" fontId="6" fillId="0" borderId="0" xfId="71" applyFont="1" applyFill="1" applyBorder="1" applyAlignment="1">
      <alignment horizontal="left"/>
      <protection/>
    </xf>
    <xf numFmtId="0" fontId="6" fillId="0" borderId="0" xfId="0" applyFont="1" applyFill="1" applyAlignment="1">
      <alignment horizontal="left"/>
    </xf>
    <xf numFmtId="3" fontId="6" fillId="0" borderId="40" xfId="72" applyNumberFormat="1" applyFont="1" applyFill="1" applyBorder="1" applyAlignment="1">
      <alignment horizontal="left"/>
      <protection/>
    </xf>
    <xf numFmtId="3" fontId="12" fillId="0" borderId="86" xfId="66" applyNumberFormat="1" applyFont="1" applyFill="1" applyBorder="1" applyAlignment="1">
      <alignment horizontal="left"/>
      <protection/>
    </xf>
    <xf numFmtId="3" fontId="17" fillId="0" borderId="0" xfId="71" applyNumberFormat="1" applyFont="1" applyFill="1" applyBorder="1" applyAlignment="1">
      <alignment horizontal="left"/>
      <protection/>
    </xf>
    <xf numFmtId="0" fontId="12" fillId="0" borderId="40" xfId="72" applyFont="1" applyFill="1" applyBorder="1" applyAlignment="1">
      <alignment horizontal="left"/>
      <protection/>
    </xf>
    <xf numFmtId="0" fontId="6" fillId="0" borderId="35" xfId="72" applyFont="1" applyFill="1" applyBorder="1" applyAlignment="1">
      <alignment horizontal="left"/>
      <protection/>
    </xf>
    <xf numFmtId="0" fontId="6" fillId="0" borderId="36" xfId="72" applyFont="1" applyFill="1" applyBorder="1" applyAlignment="1">
      <alignment horizontal="left"/>
      <protection/>
    </xf>
    <xf numFmtId="0" fontId="6" fillId="0" borderId="36" xfId="71" applyFont="1" applyFill="1" applyBorder="1" applyAlignment="1">
      <alignment horizontal="left" wrapText="1"/>
      <protection/>
    </xf>
    <xf numFmtId="3" fontId="6" fillId="0" borderId="36" xfId="66" applyNumberFormat="1" applyFont="1" applyFill="1" applyBorder="1" applyAlignment="1">
      <alignment horizontal="left"/>
      <protection/>
    </xf>
    <xf numFmtId="3" fontId="6" fillId="0" borderId="36" xfId="71" applyNumberFormat="1" applyFont="1" applyFill="1" applyBorder="1" applyAlignment="1">
      <alignment horizontal="left"/>
      <protection/>
    </xf>
    <xf numFmtId="3" fontId="6" fillId="0" borderId="73" xfId="71" applyNumberFormat="1" applyFont="1" applyFill="1" applyBorder="1" applyAlignment="1">
      <alignment horizontal="left"/>
      <protection/>
    </xf>
    <xf numFmtId="3" fontId="6" fillId="0" borderId="70" xfId="66" applyNumberFormat="1" applyFont="1" applyFill="1" applyBorder="1" applyAlignment="1">
      <alignment horizontal="left"/>
      <protection/>
    </xf>
    <xf numFmtId="3" fontId="6" fillId="0" borderId="106" xfId="66" applyNumberFormat="1" applyFont="1" applyFill="1" applyBorder="1" applyAlignment="1">
      <alignment horizontal="left"/>
      <protection/>
    </xf>
    <xf numFmtId="3" fontId="17" fillId="0" borderId="73" xfId="66" applyNumberFormat="1" applyFont="1" applyFill="1" applyBorder="1" applyAlignment="1">
      <alignment horizontal="left"/>
      <protection/>
    </xf>
    <xf numFmtId="3" fontId="6" fillId="0" borderId="83" xfId="71" applyNumberFormat="1" applyFont="1" applyFill="1" applyBorder="1" applyAlignment="1">
      <alignment horizontal="left"/>
      <protection/>
    </xf>
    <xf numFmtId="3" fontId="6" fillId="0" borderId="70" xfId="72" applyNumberFormat="1" applyFont="1" applyFill="1" applyBorder="1" applyAlignment="1">
      <alignment horizontal="left"/>
      <protection/>
    </xf>
    <xf numFmtId="3" fontId="6" fillId="0" borderId="106" xfId="72" applyNumberFormat="1" applyFont="1" applyFill="1" applyBorder="1" applyAlignment="1">
      <alignment horizontal="left"/>
      <protection/>
    </xf>
    <xf numFmtId="3" fontId="17" fillId="0" borderId="73" xfId="72" applyNumberFormat="1" applyFont="1" applyFill="1" applyBorder="1" applyAlignment="1">
      <alignment horizontal="left"/>
      <protection/>
    </xf>
    <xf numFmtId="3" fontId="6" fillId="0" borderId="87" xfId="71" applyNumberFormat="1" applyFont="1" applyFill="1" applyBorder="1" applyAlignment="1">
      <alignment horizontal="right"/>
      <protection/>
    </xf>
    <xf numFmtId="3" fontId="12" fillId="0" borderId="182" xfId="71" applyNumberFormat="1" applyFont="1" applyFill="1" applyBorder="1" applyAlignment="1">
      <alignment horizontal="right" vertical="center"/>
      <protection/>
    </xf>
    <xf numFmtId="0" fontId="6" fillId="0" borderId="42" xfId="72" applyFont="1" applyFill="1" applyBorder="1" applyAlignment="1">
      <alignment horizontal="center"/>
      <protection/>
    </xf>
    <xf numFmtId="0" fontId="6" fillId="0" borderId="0" xfId="71" applyFont="1" applyFill="1" applyBorder="1" applyAlignment="1">
      <alignment horizontal="center"/>
      <protection/>
    </xf>
    <xf numFmtId="0" fontId="6" fillId="0" borderId="41" xfId="71" applyFont="1" applyFill="1" applyBorder="1" applyAlignment="1">
      <alignment wrapText="1"/>
      <protection/>
    </xf>
    <xf numFmtId="0" fontId="12" fillId="0" borderId="41" xfId="71" applyFont="1" applyFill="1" applyBorder="1" applyAlignment="1">
      <alignment wrapText="1"/>
      <protection/>
    </xf>
    <xf numFmtId="3" fontId="6" fillId="0" borderId="41" xfId="71" applyNumberFormat="1" applyFont="1" applyFill="1" applyBorder="1" applyAlignment="1">
      <alignment horizontal="right"/>
      <protection/>
    </xf>
    <xf numFmtId="3" fontId="6" fillId="0" borderId="66" xfId="71" applyNumberFormat="1" applyFont="1" applyFill="1" applyBorder="1" applyAlignment="1">
      <alignment horizontal="right"/>
      <protection/>
    </xf>
    <xf numFmtId="3" fontId="6" fillId="0" borderId="67" xfId="72" applyNumberFormat="1" applyFont="1" applyFill="1" applyBorder="1" applyAlignment="1">
      <alignment horizontal="right"/>
      <protection/>
    </xf>
    <xf numFmtId="3" fontId="6" fillId="0" borderId="110" xfId="72" applyNumberFormat="1" applyFont="1" applyFill="1" applyBorder="1" applyAlignment="1">
      <alignment horizontal="right"/>
      <protection/>
    </xf>
    <xf numFmtId="3" fontId="17" fillId="0" borderId="66" xfId="72" applyNumberFormat="1" applyFont="1" applyFill="1" applyBorder="1" applyAlignment="1">
      <alignment horizontal="right"/>
      <protection/>
    </xf>
    <xf numFmtId="0" fontId="6" fillId="0" borderId="41" xfId="72" applyFont="1" applyFill="1" applyBorder="1" applyAlignment="1">
      <alignment horizontal="center"/>
      <protection/>
    </xf>
    <xf numFmtId="0" fontId="6" fillId="0" borderId="41" xfId="71" applyFont="1" applyFill="1" applyBorder="1" applyAlignment="1">
      <alignment horizontal="center" wrapText="1"/>
      <protection/>
    </xf>
    <xf numFmtId="0" fontId="38" fillId="0" borderId="0" xfId="0" applyFont="1" applyFill="1" applyAlignment="1">
      <alignment wrapText="1"/>
    </xf>
    <xf numFmtId="3" fontId="6" fillId="0" borderId="41" xfId="66" applyNumberFormat="1" applyFont="1" applyFill="1" applyBorder="1" applyAlignment="1">
      <alignment horizontal="right"/>
      <protection/>
    </xf>
    <xf numFmtId="3" fontId="6" fillId="0" borderId="67" xfId="71" applyNumberFormat="1" applyFont="1" applyFill="1" applyBorder="1" applyAlignment="1">
      <alignment horizontal="right"/>
      <protection/>
    </xf>
    <xf numFmtId="3" fontId="6" fillId="0" borderId="110" xfId="71" applyNumberFormat="1" applyFont="1" applyFill="1" applyBorder="1" applyAlignment="1">
      <alignment horizontal="right"/>
      <protection/>
    </xf>
    <xf numFmtId="3" fontId="17" fillId="0" borderId="66" xfId="71" applyNumberFormat="1" applyFont="1" applyFill="1" applyBorder="1" applyAlignment="1">
      <alignment horizontal="right"/>
      <protection/>
    </xf>
    <xf numFmtId="14" fontId="2" fillId="0" borderId="0" xfId="67" applyNumberFormat="1" applyFont="1" applyBorder="1" applyAlignment="1">
      <alignment horizontal="center" vertical="center" wrapText="1"/>
      <protection/>
    </xf>
    <xf numFmtId="3" fontId="2" fillId="0" borderId="12" xfId="64" applyNumberFormat="1" applyFont="1" applyFill="1" applyBorder="1" applyAlignment="1">
      <alignment horizontal="center" vertical="center" wrapText="1"/>
      <protection/>
    </xf>
    <xf numFmtId="3" fontId="2" fillId="0" borderId="10" xfId="67" applyNumberFormat="1" applyFont="1" applyBorder="1" applyAlignment="1">
      <alignment horizontal="center" vertical="center" wrapText="1"/>
      <protection/>
    </xf>
    <xf numFmtId="3" fontId="2" fillId="0" borderId="0" xfId="67" applyNumberFormat="1" applyFont="1" applyBorder="1" applyAlignment="1">
      <alignment horizontal="left" vertical="center" wrapText="1"/>
      <protection/>
    </xf>
    <xf numFmtId="3" fontId="2" fillId="0" borderId="0" xfId="67" applyNumberFormat="1" applyFont="1" applyBorder="1" applyAlignment="1">
      <alignment horizontal="right" vertical="center" wrapText="1"/>
      <protection/>
    </xf>
    <xf numFmtId="3" fontId="2" fillId="0" borderId="47" xfId="67" applyNumberFormat="1" applyFont="1" applyBorder="1" applyAlignment="1">
      <alignment horizontal="right" vertical="center" wrapText="1"/>
      <protection/>
    </xf>
    <xf numFmtId="3" fontId="2" fillId="0" borderId="183" xfId="67" applyNumberFormat="1" applyFont="1" applyBorder="1" applyAlignment="1">
      <alignment horizontal="right" vertical="center" wrapText="1"/>
      <protection/>
    </xf>
    <xf numFmtId="3" fontId="11" fillId="0" borderId="46" xfId="69" applyNumberFormat="1" applyFont="1" applyFill="1" applyBorder="1" applyAlignment="1">
      <alignment horizontal="right" vertical="top"/>
      <protection/>
    </xf>
    <xf numFmtId="3" fontId="12" fillId="0" borderId="19" xfId="0" applyNumberFormat="1" applyFont="1" applyFill="1" applyBorder="1" applyAlignment="1">
      <alignment horizontal="center" vertical="center"/>
    </xf>
    <xf numFmtId="3" fontId="2" fillId="0" borderId="107" xfId="67" applyNumberFormat="1" applyFont="1" applyBorder="1" applyAlignment="1">
      <alignment horizontal="right" vertical="center" wrapText="1"/>
      <protection/>
    </xf>
    <xf numFmtId="3" fontId="11" fillId="0" borderId="57" xfId="0" applyNumberFormat="1" applyFont="1" applyFill="1" applyBorder="1" applyAlignment="1">
      <alignment horizontal="center" vertical="center"/>
    </xf>
    <xf numFmtId="0" fontId="0" fillId="0" borderId="55" xfId="0" applyFont="1" applyFill="1" applyBorder="1" applyAlignment="1">
      <alignment/>
    </xf>
    <xf numFmtId="0" fontId="36" fillId="0" borderId="55" xfId="0" applyFont="1" applyFill="1" applyBorder="1" applyAlignment="1">
      <alignment/>
    </xf>
    <xf numFmtId="0" fontId="0" fillId="0" borderId="109" xfId="0" applyFont="1" applyFill="1" applyBorder="1" applyAlignment="1">
      <alignment/>
    </xf>
    <xf numFmtId="0" fontId="5" fillId="0" borderId="50" xfId="0" applyFont="1" applyFill="1" applyBorder="1" applyAlignment="1">
      <alignment horizontal="right" vertical="center" wrapText="1"/>
    </xf>
    <xf numFmtId="0" fontId="11" fillId="0" borderId="40" xfId="73" applyFont="1" applyFill="1" applyBorder="1" applyAlignment="1">
      <alignment wrapText="1"/>
      <protection/>
    </xf>
    <xf numFmtId="3" fontId="2" fillId="0" borderId="14" xfId="69" applyNumberFormat="1" applyFont="1" applyFill="1" applyBorder="1" applyAlignment="1">
      <alignment vertical="center" wrapText="1"/>
      <protection/>
    </xf>
    <xf numFmtId="3" fontId="2" fillId="0" borderId="14" xfId="73" applyNumberFormat="1" applyFont="1" applyFill="1" applyBorder="1" applyAlignment="1">
      <alignment vertical="center"/>
      <protection/>
    </xf>
    <xf numFmtId="3" fontId="2" fillId="0" borderId="184" xfId="67" applyNumberFormat="1" applyFont="1" applyBorder="1" applyAlignment="1">
      <alignment horizontal="right" vertical="center" wrapText="1"/>
      <protection/>
    </xf>
    <xf numFmtId="3" fontId="2" fillId="0" borderId="110" xfId="67" applyNumberFormat="1" applyFont="1" applyBorder="1" applyAlignment="1">
      <alignment horizontal="right" vertical="center" wrapText="1"/>
      <protection/>
    </xf>
    <xf numFmtId="3" fontId="2" fillId="0" borderId="185" xfId="67" applyNumberFormat="1" applyFont="1" applyBorder="1" applyAlignment="1">
      <alignment horizontal="right" vertical="center" wrapText="1"/>
      <protection/>
    </xf>
    <xf numFmtId="3" fontId="2" fillId="0" borderId="186" xfId="67" applyNumberFormat="1" applyFont="1" applyBorder="1" applyAlignment="1">
      <alignment horizontal="right" vertical="center" wrapText="1"/>
      <protection/>
    </xf>
    <xf numFmtId="3" fontId="2" fillId="0" borderId="187" xfId="67" applyNumberFormat="1" applyFont="1" applyBorder="1" applyAlignment="1">
      <alignment horizontal="right" vertical="center" wrapText="1"/>
      <protection/>
    </xf>
    <xf numFmtId="3" fontId="2" fillId="0" borderId="83" xfId="67" applyNumberFormat="1" applyFont="1" applyBorder="1" applyAlignment="1">
      <alignment horizontal="right" vertical="center" wrapText="1"/>
      <protection/>
    </xf>
    <xf numFmtId="3" fontId="2" fillId="0" borderId="188" xfId="67" applyNumberFormat="1" applyFont="1" applyBorder="1" applyAlignment="1">
      <alignment horizontal="center" vertical="center" wrapText="1"/>
      <protection/>
    </xf>
    <xf numFmtId="3" fontId="2" fillId="0" borderId="189" xfId="67" applyNumberFormat="1" applyFont="1" applyBorder="1" applyAlignment="1">
      <alignment horizontal="left" vertical="center" wrapText="1"/>
      <protection/>
    </xf>
    <xf numFmtId="14" fontId="2" fillId="0" borderId="189" xfId="67" applyNumberFormat="1" applyFont="1" applyBorder="1" applyAlignment="1">
      <alignment horizontal="center" vertical="center" wrapText="1"/>
      <protection/>
    </xf>
    <xf numFmtId="3" fontId="2" fillId="0" borderId="189" xfId="67" applyNumberFormat="1" applyFont="1" applyBorder="1" applyAlignment="1">
      <alignment horizontal="right" vertical="center" wrapText="1"/>
      <protection/>
    </xf>
    <xf numFmtId="3" fontId="2" fillId="0" borderId="190" xfId="67" applyNumberFormat="1" applyFont="1" applyBorder="1" applyAlignment="1">
      <alignment horizontal="right" vertical="center" wrapText="1"/>
      <protection/>
    </xf>
    <xf numFmtId="3" fontId="2" fillId="0" borderId="191" xfId="67" applyNumberFormat="1" applyFont="1" applyBorder="1" applyAlignment="1">
      <alignment horizontal="right" vertical="center" wrapText="1"/>
      <protection/>
    </xf>
    <xf numFmtId="3" fontId="2" fillId="0" borderId="192" xfId="67" applyNumberFormat="1" applyFont="1" applyBorder="1" applyAlignment="1">
      <alignment horizontal="right" vertical="center" wrapText="1"/>
      <protection/>
    </xf>
    <xf numFmtId="3" fontId="80" fillId="0" borderId="40" xfId="65" applyNumberFormat="1" applyFont="1" applyFill="1" applyBorder="1" applyAlignment="1">
      <alignment horizontal="center"/>
      <protection/>
    </xf>
    <xf numFmtId="3" fontId="80" fillId="0" borderId="40" xfId="65" applyNumberFormat="1" applyFont="1" applyFill="1" applyBorder="1" applyAlignment="1">
      <alignment horizontal="right"/>
      <protection/>
    </xf>
    <xf numFmtId="3" fontId="80" fillId="0" borderId="75" xfId="65" applyNumberFormat="1" applyFont="1" applyFill="1" applyBorder="1" applyAlignment="1">
      <alignment horizontal="right"/>
      <protection/>
    </xf>
    <xf numFmtId="3" fontId="2" fillId="0" borderId="14" xfId="0" applyNumberFormat="1" applyFont="1" applyFill="1" applyBorder="1" applyAlignment="1">
      <alignment vertical="center"/>
    </xf>
    <xf numFmtId="3" fontId="2" fillId="0" borderId="0" xfId="64" applyNumberFormat="1" applyFont="1" applyFill="1" applyBorder="1" applyAlignment="1">
      <alignment vertical="center"/>
      <protection/>
    </xf>
    <xf numFmtId="0" fontId="2"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0" fontId="11" fillId="0" borderId="193" xfId="0" applyFont="1" applyFill="1" applyBorder="1" applyAlignment="1">
      <alignment horizontal="center" vertical="center" textRotation="90"/>
    </xf>
    <xf numFmtId="0" fontId="2" fillId="0" borderId="194" xfId="0" applyFont="1" applyFill="1" applyBorder="1" applyAlignment="1">
      <alignment horizontal="center" vertical="center" wrapText="1"/>
    </xf>
    <xf numFmtId="4" fontId="2" fillId="0" borderId="194" xfId="0" applyNumberFormat="1" applyFont="1" applyFill="1" applyBorder="1" applyAlignment="1">
      <alignment horizontal="center" vertical="center" wrapText="1"/>
    </xf>
    <xf numFmtId="4" fontId="2" fillId="0" borderId="195" xfId="0" applyNumberFormat="1" applyFont="1" applyFill="1" applyBorder="1" applyAlignment="1">
      <alignment horizontal="center" vertical="center"/>
    </xf>
    <xf numFmtId="172" fontId="2" fillId="0" borderId="0" xfId="0" applyNumberFormat="1" applyFont="1" applyFill="1" applyBorder="1" applyAlignment="1">
      <alignment horizontal="left" wrapText="1"/>
    </xf>
    <xf numFmtId="4" fontId="2" fillId="0" borderId="0" xfId="0" applyNumberFormat="1" applyFont="1" applyFill="1" applyBorder="1" applyAlignment="1">
      <alignment/>
    </xf>
    <xf numFmtId="4" fontId="6" fillId="0" borderId="46" xfId="0" applyNumberFormat="1" applyFont="1" applyFill="1" applyBorder="1" applyAlignment="1">
      <alignment horizontal="center"/>
    </xf>
    <xf numFmtId="0" fontId="6" fillId="0" borderId="0" xfId="0" applyFont="1" applyFill="1" applyAlignment="1">
      <alignment horizontal="center" vertical="top"/>
    </xf>
    <xf numFmtId="172" fontId="5" fillId="0" borderId="0" xfId="0" applyNumberFormat="1" applyFont="1" applyFill="1" applyBorder="1" applyAlignment="1">
      <alignment horizontal="left" vertical="top" wrapText="1" indent="2"/>
    </xf>
    <xf numFmtId="4" fontId="2" fillId="0" borderId="0" xfId="0" applyNumberFormat="1" applyFont="1" applyFill="1" applyBorder="1" applyAlignment="1">
      <alignment vertical="top"/>
    </xf>
    <xf numFmtId="4" fontId="6" fillId="0" borderId="46" xfId="0" applyNumberFormat="1" applyFont="1" applyFill="1" applyBorder="1" applyAlignment="1">
      <alignment horizontal="center" vertical="top"/>
    </xf>
    <xf numFmtId="4" fontId="6" fillId="0" borderId="46" xfId="0" applyNumberFormat="1" applyFont="1" applyFill="1" applyBorder="1" applyAlignment="1">
      <alignment horizontal="left" vertical="top"/>
    </xf>
    <xf numFmtId="172" fontId="2" fillId="0" borderId="0" xfId="69" applyNumberFormat="1" applyFont="1" applyFill="1" applyBorder="1" applyAlignment="1">
      <alignment vertical="center" wrapText="1"/>
      <protection/>
    </xf>
    <xf numFmtId="4" fontId="2" fillId="0" borderId="0" xfId="0" applyNumberFormat="1" applyFont="1" applyFill="1" applyBorder="1" applyAlignment="1">
      <alignment vertical="center"/>
    </xf>
    <xf numFmtId="4" fontId="6" fillId="0" borderId="46" xfId="0" applyNumberFormat="1" applyFont="1" applyFill="1" applyBorder="1" applyAlignment="1">
      <alignment horizontal="center" vertical="center"/>
    </xf>
    <xf numFmtId="4" fontId="6" fillId="0" borderId="46" xfId="0" applyNumberFormat="1" applyFont="1" applyFill="1" applyBorder="1" applyAlignment="1">
      <alignment horizontal="center" wrapText="1"/>
    </xf>
    <xf numFmtId="0" fontId="2" fillId="0" borderId="59" xfId="0" applyFont="1" applyFill="1" applyBorder="1" applyAlignment="1">
      <alignment horizontal="center" vertical="center"/>
    </xf>
    <xf numFmtId="172" fontId="2" fillId="0" borderId="50" xfId="69" applyNumberFormat="1" applyFont="1" applyFill="1" applyBorder="1" applyAlignment="1">
      <alignment vertical="center" wrapText="1"/>
      <protection/>
    </xf>
    <xf numFmtId="4" fontId="2" fillId="0" borderId="50" xfId="0" applyNumberFormat="1" applyFont="1" applyFill="1" applyBorder="1" applyAlignment="1">
      <alignment vertical="center"/>
    </xf>
    <xf numFmtId="4" fontId="6" fillId="0" borderId="63" xfId="0" applyNumberFormat="1" applyFont="1" applyFill="1" applyBorder="1" applyAlignment="1">
      <alignment horizontal="center" vertical="center"/>
    </xf>
    <xf numFmtId="0" fontId="2" fillId="0" borderId="61" xfId="0" applyFont="1" applyFill="1" applyBorder="1" applyAlignment="1">
      <alignment horizontal="center" vertical="center"/>
    </xf>
    <xf numFmtId="172" fontId="4" fillId="0" borderId="19" xfId="0" applyNumberFormat="1" applyFont="1" applyFill="1" applyBorder="1" applyAlignment="1">
      <alignment vertical="center" wrapText="1"/>
    </xf>
    <xf numFmtId="4" fontId="4" fillId="0" borderId="19" xfId="0" applyNumberFormat="1" applyFont="1" applyFill="1" applyBorder="1" applyAlignment="1">
      <alignment vertical="center"/>
    </xf>
    <xf numFmtId="4" fontId="12" fillId="0" borderId="89" xfId="0" applyNumberFormat="1" applyFont="1" applyFill="1" applyBorder="1" applyAlignment="1">
      <alignment horizontal="center" vertical="center"/>
    </xf>
    <xf numFmtId="4" fontId="6" fillId="0" borderId="46" xfId="0" applyNumberFormat="1" applyFont="1" applyFill="1" applyBorder="1" applyAlignment="1">
      <alignment horizontal="center" vertical="center" wrapText="1"/>
    </xf>
    <xf numFmtId="172" fontId="5" fillId="0" borderId="0" xfId="0" applyNumberFormat="1" applyFont="1" applyFill="1" applyBorder="1" applyAlignment="1">
      <alignment horizontal="left" vertical="center" wrapText="1" indent="2"/>
    </xf>
    <xf numFmtId="4" fontId="6" fillId="0" borderId="46" xfId="0" applyNumberFormat="1" applyFont="1" applyFill="1" applyBorder="1" applyAlignment="1">
      <alignment horizontal="center" vertical="top" wrapText="1"/>
    </xf>
    <xf numFmtId="0" fontId="2" fillId="0" borderId="24" xfId="0" applyFont="1" applyFill="1" applyBorder="1" applyAlignment="1">
      <alignment horizontal="center" vertical="center"/>
    </xf>
    <xf numFmtId="172" fontId="4" fillId="0" borderId="25" xfId="0" applyNumberFormat="1" applyFont="1" applyFill="1" applyBorder="1" applyAlignment="1">
      <alignment vertical="center" wrapText="1"/>
    </xf>
    <xf numFmtId="4" fontId="4" fillId="0" borderId="25" xfId="0" applyNumberFormat="1" applyFont="1" applyFill="1" applyBorder="1" applyAlignment="1">
      <alignment vertical="center"/>
    </xf>
    <xf numFmtId="4" fontId="12" fillId="0" borderId="49" xfId="0" applyNumberFormat="1" applyFont="1" applyFill="1" applyBorder="1" applyAlignment="1">
      <alignment horizontal="center" vertical="center"/>
    </xf>
    <xf numFmtId="172" fontId="5" fillId="0" borderId="0" xfId="0" applyNumberFormat="1" applyFont="1" applyFill="1" applyBorder="1" applyAlignment="1">
      <alignment horizontal="left" vertical="center" wrapText="1" indent="3"/>
    </xf>
    <xf numFmtId="172" fontId="5" fillId="0" borderId="19" xfId="0" applyNumberFormat="1" applyFont="1" applyFill="1" applyBorder="1" applyAlignment="1">
      <alignment horizontal="left" vertical="center" wrapText="1" indent="3"/>
    </xf>
    <xf numFmtId="4" fontId="2" fillId="0" borderId="19" xfId="0" applyNumberFormat="1" applyFont="1" applyFill="1" applyBorder="1" applyAlignment="1">
      <alignment vertical="center"/>
    </xf>
    <xf numFmtId="4" fontId="6" fillId="0" borderId="89" xfId="0" applyNumberFormat="1" applyFont="1" applyFill="1" applyBorder="1" applyAlignment="1">
      <alignment horizontal="center" vertical="center"/>
    </xf>
    <xf numFmtId="0" fontId="2" fillId="0" borderId="0" xfId="0" applyFont="1" applyFill="1" applyBorder="1" applyAlignment="1">
      <alignment vertical="center" wrapText="1"/>
    </xf>
    <xf numFmtId="4" fontId="6"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12" fillId="0" borderId="0" xfId="0" applyNumberFormat="1" applyFont="1" applyFill="1" applyAlignment="1">
      <alignment horizontal="center"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13" fillId="0" borderId="74" xfId="0" applyNumberFormat="1" applyFont="1" applyFill="1" applyBorder="1" applyAlignment="1">
      <alignment/>
    </xf>
    <xf numFmtId="3" fontId="2" fillId="0" borderId="0" xfId="69" applyNumberFormat="1" applyFont="1" applyFill="1" applyBorder="1" applyAlignment="1">
      <alignment vertical="center" wrapText="1"/>
      <protection/>
    </xf>
    <xf numFmtId="0" fontId="6" fillId="0" borderId="41" xfId="66" applyFont="1" applyFill="1" applyBorder="1" applyAlignment="1">
      <alignment wrapText="1"/>
      <protection/>
    </xf>
    <xf numFmtId="0" fontId="5" fillId="0" borderId="0" xfId="0" applyFont="1" applyFill="1" applyAlignment="1">
      <alignment horizontal="left" wrapText="1" indent="2"/>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right"/>
    </xf>
    <xf numFmtId="3" fontId="2" fillId="0" borderId="0" xfId="64" applyNumberFormat="1" applyFont="1" applyFill="1" applyAlignment="1">
      <alignment horizontal="left"/>
      <protection/>
    </xf>
    <xf numFmtId="3" fontId="6" fillId="0" borderId="0" xfId="64" applyNumberFormat="1" applyFont="1" applyFill="1" applyBorder="1" applyAlignment="1">
      <alignment horizontal="right"/>
      <protection/>
    </xf>
    <xf numFmtId="3" fontId="4" fillId="0" borderId="0" xfId="64" applyNumberFormat="1" applyFont="1" applyFill="1" applyAlignment="1">
      <alignment horizontal="center" vertical="center"/>
      <protection/>
    </xf>
    <xf numFmtId="3" fontId="2" fillId="0" borderId="0" xfId="64" applyNumberFormat="1" applyFont="1" applyFill="1" applyAlignment="1">
      <alignment horizontal="center" vertical="center"/>
      <protection/>
    </xf>
    <xf numFmtId="3" fontId="11" fillId="0" borderId="90" xfId="0" applyNumberFormat="1" applyFont="1" applyFill="1" applyBorder="1" applyAlignment="1">
      <alignment horizontal="center" vertical="center" wrapText="1"/>
    </xf>
    <xf numFmtId="3" fontId="11" fillId="0" borderId="196" xfId="0" applyNumberFormat="1" applyFont="1" applyFill="1" applyBorder="1" applyAlignment="1">
      <alignment horizontal="center" vertical="center" wrapText="1"/>
    </xf>
    <xf numFmtId="3" fontId="11" fillId="0" borderId="158" xfId="0" applyNumberFormat="1" applyFont="1" applyFill="1" applyBorder="1" applyAlignment="1">
      <alignment horizontal="center" vertical="center" wrapText="1"/>
    </xf>
    <xf numFmtId="3" fontId="14" fillId="0" borderId="30" xfId="0" applyNumberFormat="1" applyFont="1" applyFill="1" applyBorder="1" applyAlignment="1">
      <alignment horizontal="left" vertical="center"/>
    </xf>
    <xf numFmtId="3" fontId="11" fillId="0" borderId="0" xfId="69" applyNumberFormat="1" applyFont="1" applyFill="1" applyBorder="1" applyAlignment="1">
      <alignment horizontal="left" wrapText="1"/>
      <protection/>
    </xf>
    <xf numFmtId="3" fontId="14" fillId="0" borderId="55" xfId="0" applyNumberFormat="1" applyFont="1" applyFill="1" applyBorder="1" applyAlignment="1">
      <alignment horizontal="left" vertical="center"/>
    </xf>
    <xf numFmtId="3" fontId="14" fillId="0" borderId="0" xfId="0" applyNumberFormat="1" applyFont="1" applyFill="1" applyBorder="1" applyAlignment="1">
      <alignment horizontal="left" vertical="center"/>
    </xf>
    <xf numFmtId="3" fontId="11" fillId="0" borderId="0" xfId="0" applyNumberFormat="1" applyFont="1" applyFill="1" applyAlignment="1">
      <alignment horizontal="left" vertical="center"/>
    </xf>
    <xf numFmtId="3" fontId="14" fillId="0" borderId="0" xfId="0" applyNumberFormat="1" applyFont="1" applyFill="1" applyAlignment="1">
      <alignment horizontal="center" vertical="center"/>
    </xf>
    <xf numFmtId="3" fontId="13" fillId="0" borderId="0" xfId="0" applyNumberFormat="1" applyFont="1" applyFill="1" applyAlignment="1">
      <alignment horizontal="right" vertical="center"/>
    </xf>
    <xf numFmtId="3" fontId="6" fillId="0" borderId="197" xfId="0" applyNumberFormat="1" applyFont="1" applyFill="1" applyBorder="1" applyAlignment="1">
      <alignment horizontal="center" vertical="center" textRotation="90"/>
    </xf>
    <xf numFmtId="3" fontId="6" fillId="0" borderId="198" xfId="0" applyNumberFormat="1" applyFont="1" applyFill="1" applyBorder="1" applyAlignment="1">
      <alignment horizontal="center" vertical="center" textRotation="90"/>
    </xf>
    <xf numFmtId="3" fontId="6" fillId="0" borderId="199" xfId="0" applyNumberFormat="1" applyFont="1" applyFill="1" applyBorder="1" applyAlignment="1">
      <alignment horizontal="center" vertical="center" textRotation="90"/>
    </xf>
    <xf numFmtId="0" fontId="15" fillId="0" borderId="157" xfId="0" applyFont="1" applyFill="1" applyBorder="1" applyAlignment="1">
      <alignment horizontal="center" vertical="center"/>
    </xf>
    <xf numFmtId="3" fontId="12" fillId="0" borderId="199" xfId="0" applyNumberFormat="1" applyFont="1" applyFill="1" applyBorder="1" applyAlignment="1">
      <alignment horizontal="center" vertical="center"/>
    </xf>
    <xf numFmtId="3" fontId="12" fillId="0" borderId="157" xfId="0" applyNumberFormat="1" applyFont="1" applyFill="1" applyBorder="1" applyAlignment="1">
      <alignment horizontal="center" vertical="center"/>
    </xf>
    <xf numFmtId="3" fontId="11" fillId="0" borderId="90" xfId="0" applyNumberFormat="1" applyFont="1" applyFill="1" applyBorder="1" applyAlignment="1">
      <alignment horizontal="center" vertical="center"/>
    </xf>
    <xf numFmtId="3" fontId="11" fillId="0" borderId="11" xfId="0" applyNumberFormat="1" applyFont="1" applyFill="1" applyBorder="1" applyAlignment="1">
      <alignment horizontal="center" vertical="center" wrapText="1"/>
    </xf>
    <xf numFmtId="3" fontId="6" fillId="0" borderId="199" xfId="0" applyNumberFormat="1" applyFont="1" applyFill="1" applyBorder="1" applyAlignment="1">
      <alignment horizontal="center" vertical="center" wrapText="1"/>
    </xf>
    <xf numFmtId="3" fontId="6" fillId="0" borderId="157" xfId="0" applyNumberFormat="1" applyFont="1" applyFill="1" applyBorder="1" applyAlignment="1">
      <alignment horizontal="center" vertical="center" wrapText="1"/>
    </xf>
    <xf numFmtId="3" fontId="6" fillId="0" borderId="200" xfId="0" applyNumberFormat="1" applyFont="1" applyFill="1" applyBorder="1" applyAlignment="1">
      <alignment horizontal="center" vertical="center" wrapText="1"/>
    </xf>
    <xf numFmtId="3" fontId="6" fillId="0" borderId="156" xfId="0" applyNumberFormat="1" applyFont="1" applyFill="1" applyBorder="1" applyAlignment="1">
      <alignment horizontal="center" vertical="center" wrapText="1"/>
    </xf>
    <xf numFmtId="3" fontId="14" fillId="0" borderId="25" xfId="0" applyNumberFormat="1" applyFont="1" applyFill="1" applyBorder="1" applyAlignment="1">
      <alignment horizontal="left" vertical="center"/>
    </xf>
    <xf numFmtId="3" fontId="11" fillId="0" borderId="25" xfId="0" applyNumberFormat="1" applyFont="1" applyFill="1" applyBorder="1" applyAlignment="1">
      <alignment horizontal="left" vertical="center" wrapText="1"/>
    </xf>
    <xf numFmtId="3" fontId="14" fillId="0" borderId="19" xfId="0" applyNumberFormat="1" applyFont="1" applyFill="1" applyBorder="1" applyAlignment="1">
      <alignment horizontal="left" vertical="center"/>
    </xf>
    <xf numFmtId="3" fontId="6" fillId="0" borderId="0" xfId="69" applyNumberFormat="1" applyFont="1" applyFill="1" applyBorder="1" applyAlignment="1">
      <alignment horizontal="left" wrapText="1"/>
      <protection/>
    </xf>
    <xf numFmtId="3" fontId="6" fillId="0" borderId="61" xfId="0" applyNumberFormat="1" applyFont="1" applyFill="1" applyBorder="1" applyAlignment="1">
      <alignment horizontal="left" vertical="top"/>
    </xf>
    <xf numFmtId="3" fontId="6" fillId="0" borderId="19" xfId="0" applyNumberFormat="1" applyFont="1" applyFill="1" applyBorder="1" applyAlignment="1">
      <alignment horizontal="left" vertical="top"/>
    </xf>
    <xf numFmtId="3" fontId="17" fillId="0" borderId="62" xfId="0" applyNumberFormat="1" applyFont="1" applyFill="1" applyBorder="1" applyAlignment="1">
      <alignment horizontal="left" vertical="center"/>
    </xf>
    <xf numFmtId="3" fontId="17" fillId="0" borderId="30" xfId="0" applyNumberFormat="1" applyFont="1" applyFill="1" applyBorder="1" applyAlignment="1">
      <alignment horizontal="left" vertical="center"/>
    </xf>
    <xf numFmtId="3" fontId="17" fillId="0" borderId="10" xfId="0" applyNumberFormat="1" applyFont="1" applyFill="1" applyBorder="1" applyAlignment="1">
      <alignment horizontal="left" vertical="center" wrapText="1"/>
    </xf>
    <xf numFmtId="3" fontId="17" fillId="0" borderId="0" xfId="0" applyNumberFormat="1" applyFont="1" applyFill="1" applyBorder="1" applyAlignment="1">
      <alignment horizontal="left" vertical="center" wrapText="1"/>
    </xf>
    <xf numFmtId="3" fontId="6" fillId="0" borderId="10" xfId="0" applyNumberFormat="1" applyFont="1" applyFill="1" applyBorder="1" applyAlignment="1">
      <alignment horizontal="left" vertical="top"/>
    </xf>
    <xf numFmtId="3" fontId="6" fillId="0" borderId="0" xfId="0" applyNumberFormat="1" applyFont="1" applyFill="1" applyBorder="1" applyAlignment="1">
      <alignment horizontal="left" vertical="top"/>
    </xf>
    <xf numFmtId="3" fontId="17" fillId="0" borderId="10" xfId="0" applyNumberFormat="1" applyFont="1" applyFill="1" applyBorder="1" applyAlignment="1">
      <alignment horizontal="left" vertical="top" wrapText="1"/>
    </xf>
    <xf numFmtId="3" fontId="17" fillId="0" borderId="0" xfId="0" applyNumberFormat="1" applyFont="1" applyFill="1" applyBorder="1" applyAlignment="1">
      <alignment horizontal="left" vertical="top" wrapText="1"/>
    </xf>
    <xf numFmtId="3" fontId="12" fillId="0" borderId="0" xfId="0" applyNumberFormat="1" applyFont="1" applyFill="1" applyBorder="1" applyAlignment="1">
      <alignment horizontal="left"/>
    </xf>
    <xf numFmtId="3" fontId="11" fillId="0" borderId="0" xfId="0" applyNumberFormat="1" applyFont="1" applyFill="1" applyAlignment="1">
      <alignment horizontal="center" vertical="center"/>
    </xf>
    <xf numFmtId="3" fontId="6" fillId="0" borderId="0" xfId="69" applyNumberFormat="1" applyFont="1" applyFill="1" applyBorder="1" applyAlignment="1">
      <alignment horizontal="left" vertical="center" wrapText="1"/>
      <protection/>
    </xf>
    <xf numFmtId="3" fontId="11" fillId="0" borderId="62" xfId="0" applyNumberFormat="1" applyFont="1" applyFill="1" applyBorder="1" applyAlignment="1">
      <alignment horizontal="center" vertical="center"/>
    </xf>
    <xf numFmtId="3" fontId="11" fillId="0" borderId="30" xfId="0" applyNumberFormat="1" applyFont="1" applyFill="1" applyBorder="1" applyAlignment="1">
      <alignment horizontal="center" vertical="center"/>
    </xf>
    <xf numFmtId="3" fontId="11" fillId="0" borderId="108" xfId="0" applyNumberFormat="1" applyFont="1" applyFill="1" applyBorder="1" applyAlignment="1">
      <alignment horizontal="center" vertical="center"/>
    </xf>
    <xf numFmtId="3" fontId="11" fillId="0" borderId="90" xfId="64" applyNumberFormat="1" applyFont="1" applyFill="1" applyBorder="1" applyAlignment="1">
      <alignment horizontal="center" vertical="center" wrapText="1"/>
      <protection/>
    </xf>
    <xf numFmtId="3" fontId="6" fillId="0" borderId="90" xfId="0" applyNumberFormat="1" applyFont="1" applyFill="1" applyBorder="1" applyAlignment="1">
      <alignment horizontal="center" vertical="center" textRotation="90"/>
    </xf>
    <xf numFmtId="3" fontId="6" fillId="0" borderId="11" xfId="0" applyNumberFormat="1" applyFont="1" applyFill="1" applyBorder="1" applyAlignment="1">
      <alignment horizontal="center" vertical="center" textRotation="90"/>
    </xf>
    <xf numFmtId="3" fontId="12" fillId="0" borderId="90"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6" fillId="0" borderId="90" xfId="0" applyNumberFormat="1" applyFont="1" applyFill="1" applyBorder="1" applyAlignment="1">
      <alignment horizontal="center" vertical="center" textRotation="90" wrapText="1"/>
    </xf>
    <xf numFmtId="0" fontId="15" fillId="0" borderId="11" xfId="0" applyFont="1" applyFill="1" applyBorder="1" applyAlignment="1">
      <alignment horizontal="center" vertical="center" textRotation="90" wrapText="1"/>
    </xf>
    <xf numFmtId="3" fontId="6" fillId="0" borderId="9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3" fontId="6" fillId="0" borderId="61" xfId="0" applyNumberFormat="1" applyFont="1" applyFill="1" applyBorder="1" applyAlignment="1">
      <alignment horizontal="center" vertical="center" wrapText="1"/>
    </xf>
    <xf numFmtId="3" fontId="11" fillId="0" borderId="0" xfId="0" applyNumberFormat="1" applyFont="1" applyFill="1" applyAlignment="1">
      <alignment horizontal="right"/>
    </xf>
    <xf numFmtId="3" fontId="14" fillId="0" borderId="201" xfId="0" applyNumberFormat="1" applyFont="1" applyFill="1" applyBorder="1" applyAlignment="1">
      <alignment horizontal="center" vertical="center" wrapText="1"/>
    </xf>
    <xf numFmtId="3" fontId="14" fillId="0" borderId="100" xfId="0" applyNumberFormat="1" applyFont="1" applyFill="1" applyBorder="1" applyAlignment="1">
      <alignment horizontal="center" vertical="center" wrapText="1"/>
    </xf>
    <xf numFmtId="3" fontId="2" fillId="0" borderId="0" xfId="65" applyNumberFormat="1" applyFont="1" applyFill="1" applyAlignment="1">
      <alignment horizontal="center" vertical="center"/>
      <protection/>
    </xf>
    <xf numFmtId="3" fontId="11" fillId="0" borderId="202" xfId="65" applyNumberFormat="1" applyFont="1" applyFill="1" applyBorder="1" applyAlignment="1">
      <alignment horizontal="center" vertical="center" wrapText="1"/>
      <protection/>
    </xf>
    <xf numFmtId="3" fontId="11" fillId="0" borderId="203" xfId="65" applyNumberFormat="1" applyFont="1" applyFill="1" applyBorder="1" applyAlignment="1">
      <alignment horizontal="center" vertical="center" wrapText="1"/>
      <protection/>
    </xf>
    <xf numFmtId="3" fontId="11" fillId="0" borderId="204" xfId="65" applyNumberFormat="1" applyFont="1" applyFill="1" applyBorder="1" applyAlignment="1">
      <alignment horizontal="center" vertical="center" wrapText="1"/>
      <protection/>
    </xf>
    <xf numFmtId="3" fontId="11" fillId="0" borderId="205" xfId="65" applyNumberFormat="1" applyFont="1" applyFill="1" applyBorder="1" applyAlignment="1">
      <alignment horizontal="center" vertical="center" wrapText="1"/>
      <protection/>
    </xf>
    <xf numFmtId="3" fontId="14" fillId="0" borderId="206" xfId="65" applyNumberFormat="1" applyFont="1" applyFill="1" applyBorder="1" applyAlignment="1">
      <alignment horizontal="center" vertical="center" wrapText="1"/>
      <protection/>
    </xf>
    <xf numFmtId="3" fontId="14" fillId="0" borderId="207" xfId="65" applyNumberFormat="1" applyFont="1" applyFill="1" applyBorder="1" applyAlignment="1">
      <alignment horizontal="center" vertical="center" wrapText="1"/>
      <protection/>
    </xf>
    <xf numFmtId="3" fontId="11" fillId="0" borderId="208" xfId="0" applyNumberFormat="1" applyFont="1" applyFill="1" applyBorder="1" applyAlignment="1">
      <alignment horizontal="center" vertical="center"/>
    </xf>
    <xf numFmtId="3" fontId="11" fillId="0" borderId="209" xfId="0" applyNumberFormat="1" applyFont="1" applyFill="1" applyBorder="1" applyAlignment="1">
      <alignment horizontal="center" vertical="center"/>
    </xf>
    <xf numFmtId="3" fontId="6" fillId="0" borderId="0" xfId="65" applyNumberFormat="1" applyFont="1" applyFill="1" applyAlignment="1">
      <alignment horizontal="left"/>
      <protection/>
    </xf>
    <xf numFmtId="3" fontId="6" fillId="0" borderId="0" xfId="65" applyNumberFormat="1" applyFont="1" applyFill="1" applyAlignment="1">
      <alignment horizontal="right"/>
      <protection/>
    </xf>
    <xf numFmtId="3" fontId="4" fillId="0" borderId="0" xfId="65" applyNumberFormat="1" applyFont="1" applyFill="1" applyAlignment="1">
      <alignment horizontal="center"/>
      <protection/>
    </xf>
    <xf numFmtId="3" fontId="4" fillId="0" borderId="0" xfId="65" applyNumberFormat="1" applyFont="1" applyFill="1" applyAlignment="1">
      <alignment horizontal="center" vertical="center"/>
      <protection/>
    </xf>
    <xf numFmtId="3" fontId="2" fillId="0" borderId="0" xfId="65" applyNumberFormat="1" applyFont="1" applyFill="1" applyAlignment="1">
      <alignment horizontal="right"/>
      <protection/>
    </xf>
    <xf numFmtId="3" fontId="11" fillId="0" borderId="210" xfId="65" applyNumberFormat="1" applyFont="1" applyFill="1" applyBorder="1" applyAlignment="1">
      <alignment horizontal="center" vertical="center" textRotation="90"/>
      <protection/>
    </xf>
    <xf numFmtId="3" fontId="11" fillId="0" borderId="211" xfId="65" applyNumberFormat="1" applyFont="1" applyFill="1" applyBorder="1" applyAlignment="1">
      <alignment horizontal="center" vertical="center" textRotation="90"/>
      <protection/>
    </xf>
    <xf numFmtId="3" fontId="11" fillId="0" borderId="202" xfId="65" applyNumberFormat="1" applyFont="1" applyFill="1" applyBorder="1" applyAlignment="1">
      <alignment horizontal="center" vertical="center" textRotation="90"/>
      <protection/>
    </xf>
    <xf numFmtId="3" fontId="11" fillId="0" borderId="203" xfId="65" applyNumberFormat="1" applyFont="1" applyFill="1" applyBorder="1" applyAlignment="1">
      <alignment horizontal="center" vertical="center" textRotation="90"/>
      <protection/>
    </xf>
    <xf numFmtId="0" fontId="14" fillId="0" borderId="202" xfId="65" applyFont="1" applyFill="1" applyBorder="1" applyAlignment="1">
      <alignment horizontal="center" vertical="center" wrapText="1"/>
      <protection/>
    </xf>
    <xf numFmtId="0" fontId="14" fillId="0" borderId="203" xfId="65" applyFont="1" applyFill="1" applyBorder="1" applyAlignment="1">
      <alignment horizontal="center" vertical="center" wrapText="1"/>
      <protection/>
    </xf>
    <xf numFmtId="3" fontId="11" fillId="0" borderId="202" xfId="0" applyNumberFormat="1" applyFont="1" applyFill="1" applyBorder="1" applyAlignment="1">
      <alignment horizontal="center" vertical="center" textRotation="90" wrapText="1"/>
    </xf>
    <xf numFmtId="0" fontId="11" fillId="0" borderId="203" xfId="0" applyFont="1" applyFill="1" applyBorder="1" applyAlignment="1">
      <alignment horizontal="center" vertical="center" textRotation="90" wrapText="1"/>
    </xf>
    <xf numFmtId="0" fontId="12" fillId="0" borderId="43" xfId="66" applyFont="1" applyFill="1" applyBorder="1" applyAlignment="1">
      <alignment horizontal="center" vertical="center" wrapText="1"/>
      <protection/>
    </xf>
    <xf numFmtId="0" fontId="12" fillId="0" borderId="25" xfId="66" applyFont="1" applyFill="1" applyBorder="1" applyAlignment="1">
      <alignment horizontal="center" vertical="center" wrapText="1"/>
      <protection/>
    </xf>
    <xf numFmtId="0" fontId="12" fillId="0" borderId="212" xfId="66" applyFont="1" applyFill="1" applyBorder="1" applyAlignment="1">
      <alignment horizontal="center" vertical="center" wrapText="1"/>
      <protection/>
    </xf>
    <xf numFmtId="0" fontId="6" fillId="0" borderId="0" xfId="72" applyFont="1" applyFill="1" applyBorder="1" applyAlignment="1">
      <alignment horizontal="left" vertical="center"/>
      <protection/>
    </xf>
    <xf numFmtId="3" fontId="6" fillId="0" borderId="0" xfId="71" applyNumberFormat="1" applyFont="1" applyFill="1" applyBorder="1" applyAlignment="1">
      <alignment horizontal="right"/>
      <protection/>
    </xf>
    <xf numFmtId="0" fontId="12" fillId="0" borderId="0" xfId="71" applyFont="1" applyFill="1" applyBorder="1" applyAlignment="1">
      <alignment horizontal="center"/>
      <protection/>
    </xf>
    <xf numFmtId="0" fontId="12" fillId="0" borderId="0" xfId="72" applyFont="1" applyFill="1" applyBorder="1" applyAlignment="1">
      <alignment horizontal="center" vertical="center"/>
      <protection/>
    </xf>
    <xf numFmtId="0" fontId="21" fillId="0" borderId="75" xfId="66" applyFont="1" applyFill="1" applyBorder="1" applyAlignment="1">
      <alignment horizontal="left" wrapText="1"/>
      <protection/>
    </xf>
    <xf numFmtId="0" fontId="21" fillId="0" borderId="107" xfId="66" applyFont="1" applyFill="1" applyBorder="1" applyAlignment="1">
      <alignment horizontal="left" wrapText="1"/>
      <protection/>
    </xf>
    <xf numFmtId="0" fontId="21" fillId="0" borderId="213" xfId="66" applyFont="1" applyFill="1" applyBorder="1" applyAlignment="1">
      <alignment horizontal="left" wrapText="1"/>
      <protection/>
    </xf>
    <xf numFmtId="0" fontId="6" fillId="0" borderId="0" xfId="71" applyFont="1" applyFill="1" applyBorder="1" applyAlignment="1">
      <alignment horizontal="left" vertical="top"/>
      <protection/>
    </xf>
    <xf numFmtId="0" fontId="4" fillId="0" borderId="0" xfId="71" applyFont="1" applyFill="1" applyBorder="1" applyAlignment="1">
      <alignment horizontal="center"/>
      <protection/>
    </xf>
    <xf numFmtId="0" fontId="4" fillId="0" borderId="0" xfId="71" applyFont="1" applyFill="1" applyBorder="1" applyAlignment="1">
      <alignment horizontal="center" vertical="top"/>
      <protection/>
    </xf>
    <xf numFmtId="0" fontId="11"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top"/>
    </xf>
    <xf numFmtId="0" fontId="2" fillId="0" borderId="0" xfId="0" applyFont="1" applyFill="1" applyBorder="1" applyAlignment="1">
      <alignment horizontal="right" vertical="top"/>
    </xf>
    <xf numFmtId="0" fontId="8" fillId="0" borderId="0" xfId="0" applyFont="1" applyFill="1" applyBorder="1" applyAlignment="1">
      <alignment horizontal="center"/>
    </xf>
    <xf numFmtId="0" fontId="8" fillId="0" borderId="0" xfId="0" applyFont="1" applyFill="1" applyBorder="1" applyAlignment="1">
      <alignment horizontal="center" vertical="top"/>
    </xf>
    <xf numFmtId="0" fontId="2" fillId="0" borderId="0" xfId="0" applyFont="1" applyFill="1" applyBorder="1" applyAlignment="1">
      <alignment horizontal="right"/>
    </xf>
    <xf numFmtId="0" fontId="2" fillId="0" borderId="19" xfId="0" applyFont="1" applyFill="1" applyBorder="1" applyAlignment="1">
      <alignment horizontal="center"/>
    </xf>
    <xf numFmtId="0" fontId="4" fillId="0" borderId="90" xfId="0" applyFont="1" applyFill="1" applyBorder="1" applyAlignment="1">
      <alignment horizontal="center" vertical="center"/>
    </xf>
    <xf numFmtId="0" fontId="4" fillId="0" borderId="11" xfId="0" applyFont="1" applyFill="1" applyBorder="1" applyAlignment="1">
      <alignment horizontal="center" vertical="center"/>
    </xf>
    <xf numFmtId="0" fontId="11" fillId="0" borderId="0" xfId="0" applyFont="1" applyFill="1" applyBorder="1" applyAlignment="1">
      <alignment horizontal="center"/>
    </xf>
    <xf numFmtId="0" fontId="4" fillId="0" borderId="62" xfId="0" applyFont="1" applyFill="1" applyBorder="1" applyAlignment="1">
      <alignment horizontal="center" vertical="center"/>
    </xf>
    <xf numFmtId="0" fontId="4" fillId="0" borderId="108"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89" xfId="0" applyFont="1" applyFill="1" applyBorder="1" applyAlignment="1">
      <alignment horizontal="center" vertical="center"/>
    </xf>
    <xf numFmtId="0" fontId="12" fillId="0" borderId="9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24" xfId="0" applyFont="1" applyFill="1" applyBorder="1" applyAlignment="1">
      <alignment horizontal="center"/>
    </xf>
    <xf numFmtId="0" fontId="4" fillId="0" borderId="49" xfId="0" applyFont="1" applyFill="1" applyBorder="1" applyAlignment="1">
      <alignment horizontal="center"/>
    </xf>
    <xf numFmtId="3" fontId="11" fillId="0" borderId="0" xfId="68" applyNumberFormat="1" applyFont="1" applyAlignment="1">
      <alignment horizontal="left" vertical="center"/>
      <protection/>
    </xf>
    <xf numFmtId="3" fontId="8" fillId="0" borderId="0" xfId="67" applyNumberFormat="1" applyFont="1" applyAlignment="1">
      <alignment horizontal="center"/>
      <protection/>
    </xf>
    <xf numFmtId="3" fontId="4" fillId="0" borderId="0" xfId="67" applyNumberFormat="1" applyFont="1" applyAlignment="1">
      <alignment horizontal="center"/>
      <protection/>
    </xf>
    <xf numFmtId="3" fontId="2" fillId="0" borderId="0" xfId="67" applyNumberFormat="1" applyFont="1" applyBorder="1" applyAlignment="1">
      <alignment horizontal="right"/>
      <protection/>
    </xf>
    <xf numFmtId="3" fontId="2" fillId="0" borderId="62" xfId="67" applyNumberFormat="1" applyFont="1" applyBorder="1" applyAlignment="1">
      <alignment horizontal="center" vertical="center" textRotation="90" wrapText="1"/>
      <protection/>
    </xf>
    <xf numFmtId="3" fontId="2" fillId="0" borderId="10" xfId="67" applyNumberFormat="1" applyFont="1" applyBorder="1" applyAlignment="1">
      <alignment horizontal="center" vertical="center" textRotation="90" wrapText="1"/>
      <protection/>
    </xf>
    <xf numFmtId="3" fontId="2" fillId="0" borderId="56" xfId="67" applyNumberFormat="1" applyFont="1" applyBorder="1" applyAlignment="1">
      <alignment horizontal="center" vertical="center" textRotation="90" wrapText="1"/>
      <protection/>
    </xf>
    <xf numFmtId="3" fontId="2" fillId="0" borderId="30" xfId="67" applyNumberFormat="1" applyFont="1" applyBorder="1" applyAlignment="1">
      <alignment horizontal="center" vertical="center" wrapText="1"/>
      <protection/>
    </xf>
    <xf numFmtId="3" fontId="2" fillId="0" borderId="0" xfId="67" applyNumberFormat="1" applyFont="1" applyBorder="1" applyAlignment="1">
      <alignment horizontal="center" vertical="center" wrapText="1"/>
      <protection/>
    </xf>
    <xf numFmtId="3" fontId="2" fillId="0" borderId="14" xfId="67" applyNumberFormat="1" applyFont="1" applyBorder="1" applyAlignment="1">
      <alignment horizontal="center" vertical="center" wrapText="1"/>
      <protection/>
    </xf>
    <xf numFmtId="14" fontId="2" fillId="0" borderId="30" xfId="67" applyNumberFormat="1" applyFont="1" applyBorder="1" applyAlignment="1">
      <alignment horizontal="center" vertical="center" wrapText="1"/>
      <protection/>
    </xf>
    <xf numFmtId="14" fontId="2" fillId="0" borderId="0" xfId="67" applyNumberFormat="1" applyFont="1" applyBorder="1" applyAlignment="1">
      <alignment horizontal="center" vertical="center" wrapText="1"/>
      <protection/>
    </xf>
    <xf numFmtId="14" fontId="2" fillId="0" borderId="14" xfId="67" applyNumberFormat="1" applyFont="1" applyBorder="1" applyAlignment="1">
      <alignment horizontal="center" vertical="center" wrapText="1"/>
      <protection/>
    </xf>
    <xf numFmtId="3" fontId="2" fillId="0" borderId="214" xfId="67" applyNumberFormat="1" applyFont="1" applyBorder="1" applyAlignment="1">
      <alignment horizontal="center" vertical="center" wrapText="1"/>
      <protection/>
    </xf>
    <xf numFmtId="3" fontId="2" fillId="0" borderId="199" xfId="67" applyNumberFormat="1" applyFont="1" applyBorder="1" applyAlignment="1">
      <alignment horizontal="center" vertical="center" wrapText="1"/>
      <protection/>
    </xf>
    <xf numFmtId="3" fontId="2" fillId="0" borderId="215" xfId="67" applyNumberFormat="1" applyFont="1" applyBorder="1" applyAlignment="1">
      <alignment horizontal="center" vertical="center" wrapText="1"/>
      <protection/>
    </xf>
    <xf numFmtId="3" fontId="4" fillId="0" borderId="24" xfId="67" applyNumberFormat="1" applyFont="1" applyBorder="1" applyAlignment="1">
      <alignment horizontal="center" vertical="center"/>
      <protection/>
    </xf>
    <xf numFmtId="3" fontId="4" fillId="0" borderId="25" xfId="67" applyNumberFormat="1" applyFont="1" applyBorder="1" applyAlignment="1">
      <alignment horizontal="center" vertical="center"/>
      <protection/>
    </xf>
    <xf numFmtId="0" fontId="2" fillId="0" borderId="55" xfId="67" applyNumberFormat="1" applyFont="1" applyBorder="1" applyAlignment="1">
      <alignment horizontal="center" vertical="center" wrapText="1"/>
      <protection/>
    </xf>
    <xf numFmtId="0" fontId="2" fillId="0" borderId="14" xfId="67" applyNumberFormat="1" applyFont="1" applyBorder="1" applyAlignment="1">
      <alignment horizontal="center" vertical="center" wrapText="1"/>
      <protection/>
    </xf>
    <xf numFmtId="3" fontId="2" fillId="0" borderId="134" xfId="67" applyNumberFormat="1" applyFont="1" applyBorder="1" applyAlignment="1">
      <alignment horizontal="center" vertical="center" wrapText="1"/>
      <protection/>
    </xf>
    <xf numFmtId="3" fontId="2" fillId="0" borderId="133" xfId="67" applyNumberFormat="1" applyFont="1" applyBorder="1" applyAlignment="1">
      <alignment horizontal="center" vertical="center" wrapText="1"/>
      <protection/>
    </xf>
    <xf numFmtId="3" fontId="2" fillId="0" borderId="201" xfId="67" applyNumberFormat="1" applyFont="1" applyBorder="1" applyAlignment="1">
      <alignment horizontal="center" vertical="center" wrapText="1"/>
      <protection/>
    </xf>
    <xf numFmtId="3" fontId="2" fillId="0" borderId="92" xfId="67" applyNumberFormat="1" applyFont="1" applyBorder="1" applyAlignment="1">
      <alignment horizontal="center" vertical="center" wrapText="1"/>
      <protection/>
    </xf>
    <xf numFmtId="3" fontId="2" fillId="0" borderId="216" xfId="67" applyNumberFormat="1" applyFont="1" applyBorder="1" applyAlignment="1">
      <alignment horizontal="center" vertical="center" wrapText="1"/>
      <protection/>
    </xf>
    <xf numFmtId="3" fontId="2" fillId="0" borderId="127" xfId="67" applyNumberFormat="1" applyFont="1" applyBorder="1" applyAlignment="1">
      <alignment horizontal="center" vertical="center" wrapText="1"/>
      <protection/>
    </xf>
    <xf numFmtId="3" fontId="2" fillId="0" borderId="121" xfId="67" applyNumberFormat="1" applyFont="1" applyBorder="1" applyAlignment="1">
      <alignment horizontal="center" vertical="center" wrapText="1"/>
      <protection/>
    </xf>
    <xf numFmtId="3" fontId="2" fillId="0" borderId="217" xfId="67" applyNumberFormat="1" applyFont="1" applyBorder="1" applyAlignment="1">
      <alignment horizontal="center" vertical="center" wrapText="1"/>
      <protection/>
    </xf>
    <xf numFmtId="3" fontId="2" fillId="0" borderId="58" xfId="67" applyNumberFormat="1" applyFont="1" applyBorder="1" applyAlignment="1">
      <alignment horizontal="center" vertical="center" wrapText="1"/>
      <protection/>
    </xf>
    <xf numFmtId="3" fontId="2" fillId="0" borderId="55" xfId="67" applyNumberFormat="1" applyFont="1" applyBorder="1" applyAlignment="1">
      <alignment horizontal="center" vertical="center" wrapText="1"/>
      <protection/>
    </xf>
  </cellXfs>
  <cellStyles count="6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yperlink" xfId="46"/>
    <cellStyle name="Hivatkozott cella" xfId="47"/>
    <cellStyle name="Jegyzet"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Normál 2" xfId="59"/>
    <cellStyle name="Normál 3" xfId="60"/>
    <cellStyle name="Normál 4" xfId="61"/>
    <cellStyle name="Normál 5" xfId="62"/>
    <cellStyle name="Normál 6" xfId="63"/>
    <cellStyle name="Normál_2007.évi konc. összefoglaló bevétel" xfId="64"/>
    <cellStyle name="Normál_2007.évi konc. összefoglaló bevétel 2" xfId="65"/>
    <cellStyle name="Normál_Beruházási tábla 2007" xfId="66"/>
    <cellStyle name="Normál_EU-s tábla kv-hez_EU projektek tábla" xfId="67"/>
    <cellStyle name="Normál_fejlesztesi hitel" xfId="68"/>
    <cellStyle name="Normál_Intézményi bevétel-kiadás" xfId="69"/>
    <cellStyle name="Normál_Intézményi bevétel-kiadás 2" xfId="70"/>
    <cellStyle name="Normál_Városfejlesztési Iroda - 2008. kv. tervezés" xfId="71"/>
    <cellStyle name="Normál_Városfejlesztési Iroda - 2008. kv. tervezés_2014.évi eredeti előirányzat 2" xfId="72"/>
    <cellStyle name="Normál_Városfejlesztési Iroda - 2008. kv. tervezés_Koltsegvetes_modositas_aprilis_tablazatai" xfId="73"/>
    <cellStyle name="Összesen" xfId="74"/>
    <cellStyle name="Currency" xfId="75"/>
    <cellStyle name="Currency [0]" xfId="76"/>
    <cellStyle name="Rossz" xfId="77"/>
    <cellStyle name="Semleges" xfId="78"/>
    <cellStyle name="Számítás" xfId="79"/>
    <cellStyle name="Percent" xfId="80"/>
    <cellStyle name="Százalék 2" xfId="81"/>
    <cellStyle name="Százalék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638"/>
  <sheetViews>
    <sheetView view="pageBreakPreview" zoomScaleSheetLayoutView="100" workbookViewId="0" topLeftCell="A1">
      <selection activeCell="M170" sqref="M170"/>
    </sheetView>
  </sheetViews>
  <sheetFormatPr defaultColWidth="9.00390625" defaultRowHeight="12.75"/>
  <cols>
    <col min="1" max="1" width="4.00390625" style="662" customWidth="1"/>
    <col min="2" max="2" width="3.75390625" style="278" customWidth="1"/>
    <col min="3" max="3" width="4.125" style="147" customWidth="1"/>
    <col min="4" max="4" width="81.25390625" style="279" bestFit="1" customWidth="1"/>
    <col min="5" max="5" width="15.25390625" style="51" bestFit="1" customWidth="1"/>
    <col min="6" max="6" width="10.25390625" style="278" hidden="1" customWidth="1"/>
    <col min="7" max="7" width="0" style="278" hidden="1" customWidth="1"/>
    <col min="8" max="8" width="11.25390625" style="278" hidden="1" customWidth="1"/>
    <col min="9" max="11" width="0" style="278" hidden="1" customWidth="1"/>
    <col min="12" max="12" width="11.25390625" style="278" bestFit="1" customWidth="1"/>
    <col min="13" max="13" width="9.75390625" style="278" bestFit="1" customWidth="1"/>
    <col min="14" max="16384" width="9.125" style="278" customWidth="1"/>
  </cols>
  <sheetData>
    <row r="1" spans="2:256" ht="30" customHeight="1">
      <c r="B1" s="1506" t="s">
        <v>577</v>
      </c>
      <c r="C1" s="1506"/>
      <c r="D1" s="1506"/>
      <c r="E1" s="1506"/>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2:256" ht="16.5">
      <c r="B2" s="1507" t="s">
        <v>578</v>
      </c>
      <c r="C2" s="1507"/>
      <c r="D2" s="1507"/>
      <c r="E2" s="1507"/>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2:256" ht="16.5">
      <c r="B3" s="1507" t="s">
        <v>974</v>
      </c>
      <c r="C3" s="1507"/>
      <c r="D3" s="1507"/>
      <c r="E3" s="1507"/>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3:5" ht="16.5">
      <c r="C4" s="147" t="s">
        <v>579</v>
      </c>
      <c r="E4" s="280" t="s">
        <v>0</v>
      </c>
    </row>
    <row r="5" spans="2:256" ht="17.25" thickBot="1">
      <c r="B5" s="281"/>
      <c r="C5" s="282"/>
      <c r="D5" s="283" t="s">
        <v>1</v>
      </c>
      <c r="E5" s="284" t="s">
        <v>3</v>
      </c>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row>
    <row r="6" spans="2:256" ht="18" thickBot="1">
      <c r="B6" s="285"/>
      <c r="C6" s="286"/>
      <c r="D6" s="287" t="s">
        <v>6</v>
      </c>
      <c r="E6" s="288" t="s">
        <v>202</v>
      </c>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c r="IV6" s="25"/>
    </row>
    <row r="7" spans="1:4" ht="25.5" customHeight="1">
      <c r="A7" s="927">
        <v>1</v>
      </c>
      <c r="B7" s="289" t="s">
        <v>361</v>
      </c>
      <c r="C7" s="290"/>
      <c r="D7" s="291" t="s">
        <v>580</v>
      </c>
    </row>
    <row r="8" spans="1:256" ht="23.25" customHeight="1">
      <c r="A8" s="927">
        <v>2</v>
      </c>
      <c r="B8" s="145"/>
      <c r="C8" s="292" t="s">
        <v>203</v>
      </c>
      <c r="D8" s="1317" t="s">
        <v>581</v>
      </c>
      <c r="E8" s="294"/>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c r="IV8" s="145"/>
    </row>
    <row r="9" spans="1:256" ht="17.25">
      <c r="A9" s="927">
        <v>3</v>
      </c>
      <c r="B9" s="145"/>
      <c r="C9" s="292"/>
      <c r="D9" s="915" t="s">
        <v>1121</v>
      </c>
      <c r="E9" s="328">
        <v>5585</v>
      </c>
      <c r="F9" s="145"/>
      <c r="G9" s="145"/>
      <c r="H9" s="145"/>
      <c r="I9" s="145"/>
      <c r="J9" s="145"/>
      <c r="K9" s="145"/>
      <c r="L9" s="938"/>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25.5" customHeight="1">
      <c r="A10" s="927">
        <v>4</v>
      </c>
      <c r="B10" s="145"/>
      <c r="C10" s="292" t="s">
        <v>210</v>
      </c>
      <c r="D10" s="293" t="s">
        <v>267</v>
      </c>
      <c r="E10" s="294"/>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12" ht="16.5">
      <c r="A11" s="927">
        <v>5</v>
      </c>
      <c r="D11" s="295" t="s">
        <v>982</v>
      </c>
      <c r="E11" s="51">
        <v>4236</v>
      </c>
      <c r="H11" s="51"/>
      <c r="L11" s="51"/>
    </row>
    <row r="12" spans="1:12" ht="16.5">
      <c r="A12" s="927">
        <v>6</v>
      </c>
      <c r="D12" s="295" t="s">
        <v>983</v>
      </c>
      <c r="E12" s="49">
        <v>1326</v>
      </c>
      <c r="H12" s="51"/>
      <c r="L12" s="51"/>
    </row>
    <row r="13" spans="1:12" ht="16.5">
      <c r="A13" s="927">
        <v>7</v>
      </c>
      <c r="D13" s="295"/>
      <c r="E13" s="51">
        <f>SUM(E11:E12)</f>
        <v>5562</v>
      </c>
      <c r="H13" s="51"/>
      <c r="L13" s="51"/>
    </row>
    <row r="14" spans="1:12" ht="25.5" customHeight="1">
      <c r="A14" s="927">
        <v>8</v>
      </c>
      <c r="C14" s="292" t="s">
        <v>211</v>
      </c>
      <c r="D14" s="293" t="s">
        <v>268</v>
      </c>
      <c r="H14" s="51"/>
      <c r="L14" s="51"/>
    </row>
    <row r="15" spans="1:12" ht="16.5">
      <c r="A15" s="927">
        <v>9</v>
      </c>
      <c r="D15" s="295" t="s">
        <v>1107</v>
      </c>
      <c r="E15" s="51">
        <v>4697</v>
      </c>
      <c r="H15" s="51"/>
      <c r="L15" s="51"/>
    </row>
    <row r="16" spans="1:256" ht="25.5" customHeight="1">
      <c r="A16" s="927">
        <v>10</v>
      </c>
      <c r="B16" s="145"/>
      <c r="C16" s="292" t="s">
        <v>212</v>
      </c>
      <c r="D16" s="293" t="s">
        <v>582</v>
      </c>
      <c r="E16" s="294"/>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16.5">
      <c r="A17" s="927">
        <v>11</v>
      </c>
      <c r="B17" s="147"/>
      <c r="D17" s="295" t="s">
        <v>1011</v>
      </c>
      <c r="E17" s="298">
        <v>7213</v>
      </c>
      <c r="F17" s="298"/>
      <c r="G17" s="298"/>
      <c r="H17" s="298"/>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c r="IR17" s="147"/>
      <c r="IS17" s="147"/>
      <c r="IT17" s="147"/>
      <c r="IU17" s="147"/>
      <c r="IV17" s="147"/>
    </row>
    <row r="18" spans="1:256" ht="16.5">
      <c r="A18" s="927">
        <v>12</v>
      </c>
      <c r="B18" s="147"/>
      <c r="D18" s="295" t="s">
        <v>1079</v>
      </c>
      <c r="E18" s="298">
        <v>245</v>
      </c>
      <c r="F18" s="298"/>
      <c r="G18" s="298"/>
      <c r="H18" s="298"/>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c r="IT18" s="147"/>
      <c r="IU18" s="147"/>
      <c r="IV18" s="147"/>
    </row>
    <row r="19" spans="1:256" ht="16.5">
      <c r="A19" s="927">
        <v>13</v>
      </c>
      <c r="B19" s="147"/>
      <c r="D19" s="295" t="s">
        <v>1035</v>
      </c>
      <c r="E19" s="1503">
        <v>54</v>
      </c>
      <c r="F19" s="298"/>
      <c r="G19" s="298"/>
      <c r="H19" s="298"/>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c r="IT19" s="147"/>
      <c r="IU19" s="147"/>
      <c r="IV19" s="147"/>
    </row>
    <row r="20" spans="1:256" ht="16.5">
      <c r="A20" s="927">
        <v>14</v>
      </c>
      <c r="B20" s="147"/>
      <c r="D20" s="295" t="s">
        <v>1095</v>
      </c>
      <c r="E20" s="1430">
        <v>1540</v>
      </c>
      <c r="F20" s="298"/>
      <c r="G20" s="298"/>
      <c r="H20" s="298"/>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c r="IT20" s="147"/>
      <c r="IU20" s="147"/>
      <c r="IV20" s="147"/>
    </row>
    <row r="21" spans="1:256" ht="17.25">
      <c r="A21" s="927">
        <v>15</v>
      </c>
      <c r="B21" s="147"/>
      <c r="D21" s="298"/>
      <c r="E21" s="300">
        <f>SUM(E17:E20)</f>
        <v>9052</v>
      </c>
      <c r="F21" s="300"/>
      <c r="G21" s="300"/>
      <c r="H21" s="300"/>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c r="IR21" s="147"/>
      <c r="IS21" s="147"/>
      <c r="IT21" s="147"/>
      <c r="IU21" s="147"/>
      <c r="IV21" s="147"/>
    </row>
    <row r="22" spans="1:256" ht="17.25">
      <c r="A22" s="927">
        <v>16</v>
      </c>
      <c r="B22" s="147"/>
      <c r="C22" s="292" t="s">
        <v>213</v>
      </c>
      <c r="D22" s="293" t="s">
        <v>217</v>
      </c>
      <c r="E22" s="300"/>
      <c r="F22" s="300"/>
      <c r="G22" s="300"/>
      <c r="H22" s="300"/>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c r="IR22" s="147"/>
      <c r="IS22" s="147"/>
      <c r="IT22" s="147"/>
      <c r="IU22" s="147"/>
      <c r="IV22" s="147"/>
    </row>
    <row r="23" spans="1:256" ht="17.25">
      <c r="A23" s="927">
        <v>17</v>
      </c>
      <c r="B23" s="147"/>
      <c r="D23" s="295" t="s">
        <v>1050</v>
      </c>
      <c r="E23" s="300">
        <v>-5000</v>
      </c>
      <c r="F23" s="300"/>
      <c r="G23" s="300"/>
      <c r="H23" s="300"/>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c r="IS23" s="147"/>
      <c r="IT23" s="147"/>
      <c r="IU23" s="147"/>
      <c r="IV23" s="147"/>
    </row>
    <row r="24" spans="1:256" ht="25.5" customHeight="1">
      <c r="A24" s="927">
        <v>18</v>
      </c>
      <c r="B24" s="147"/>
      <c r="C24" s="292" t="s">
        <v>328</v>
      </c>
      <c r="D24" s="293" t="s">
        <v>276</v>
      </c>
      <c r="E24" s="300"/>
      <c r="F24" s="300"/>
      <c r="G24" s="300"/>
      <c r="H24" s="300"/>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c r="IS24" s="147"/>
      <c r="IT24" s="147"/>
      <c r="IU24" s="147"/>
      <c r="IV24" s="147"/>
    </row>
    <row r="25" spans="1:256" ht="18.75" customHeight="1">
      <c r="A25" s="927">
        <v>19</v>
      </c>
      <c r="B25" s="147"/>
      <c r="C25" s="292"/>
      <c r="D25" s="295" t="s">
        <v>1052</v>
      </c>
      <c r="E25" s="300">
        <v>3780</v>
      </c>
      <c r="F25" s="300"/>
      <c r="G25" s="300"/>
      <c r="H25" s="300"/>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c r="IT25" s="147"/>
      <c r="IU25" s="147"/>
      <c r="IV25" s="147"/>
    </row>
    <row r="26" spans="1:256" ht="17.25">
      <c r="A26" s="927">
        <v>20</v>
      </c>
      <c r="B26" s="147"/>
      <c r="D26" s="295" t="s">
        <v>1006</v>
      </c>
      <c r="E26" s="298">
        <v>3059</v>
      </c>
      <c r="F26" s="300"/>
      <c r="G26" s="300"/>
      <c r="H26" s="300"/>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c r="IT26" s="147"/>
      <c r="IU26" s="147"/>
      <c r="IV26" s="147"/>
    </row>
    <row r="27" spans="1:256" ht="17.25">
      <c r="A27" s="927">
        <v>21</v>
      </c>
      <c r="B27" s="147"/>
      <c r="D27" s="295" t="s">
        <v>1079</v>
      </c>
      <c r="E27" s="298">
        <v>-245</v>
      </c>
      <c r="F27" s="300"/>
      <c r="G27" s="300"/>
      <c r="H27" s="300"/>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c r="IS27" s="147"/>
      <c r="IT27" s="147"/>
      <c r="IU27" s="147"/>
      <c r="IV27" s="147"/>
    </row>
    <row r="28" spans="1:256" ht="17.25">
      <c r="A28" s="927">
        <v>22</v>
      </c>
      <c r="B28" s="147"/>
      <c r="D28" s="295" t="s">
        <v>1022</v>
      </c>
      <c r="E28" s="299">
        <v>4495</v>
      </c>
      <c r="F28" s="300"/>
      <c r="G28" s="300"/>
      <c r="H28" s="300"/>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c r="IR28" s="147"/>
      <c r="IS28" s="147"/>
      <c r="IT28" s="147"/>
      <c r="IU28" s="147"/>
      <c r="IV28" s="147"/>
    </row>
    <row r="29" spans="1:256" ht="17.25">
      <c r="A29" s="927">
        <v>23</v>
      </c>
      <c r="B29" s="147"/>
      <c r="D29" s="295"/>
      <c r="E29" s="298">
        <f>SUM(E25:E28)</f>
        <v>11089</v>
      </c>
      <c r="F29" s="300"/>
      <c r="G29" s="300"/>
      <c r="H29" s="300"/>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c r="IR29" s="147"/>
      <c r="IS29" s="147"/>
      <c r="IT29" s="147"/>
      <c r="IU29" s="147"/>
      <c r="IV29" s="147"/>
    </row>
    <row r="30" spans="1:256" ht="17.25">
      <c r="A30" s="927">
        <v>24</v>
      </c>
      <c r="B30" s="147"/>
      <c r="C30" s="147">
        <v>7</v>
      </c>
      <c r="D30" s="293" t="s">
        <v>1059</v>
      </c>
      <c r="E30" s="298"/>
      <c r="F30" s="300"/>
      <c r="G30" s="300"/>
      <c r="H30" s="300"/>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c r="IM30" s="147"/>
      <c r="IN30" s="147"/>
      <c r="IO30" s="147"/>
      <c r="IP30" s="147"/>
      <c r="IQ30" s="147"/>
      <c r="IR30" s="147"/>
      <c r="IS30" s="147"/>
      <c r="IT30" s="147"/>
      <c r="IU30" s="147"/>
      <c r="IV30" s="147"/>
    </row>
    <row r="31" spans="1:256" ht="33.75">
      <c r="A31" s="927">
        <v>25</v>
      </c>
      <c r="B31" s="147"/>
      <c r="D31" s="295" t="s">
        <v>1067</v>
      </c>
      <c r="E31" s="298">
        <v>15000</v>
      </c>
      <c r="F31" s="300"/>
      <c r="G31" s="300"/>
      <c r="H31" s="300"/>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c r="IT31" s="147"/>
      <c r="IU31" s="147"/>
      <c r="IV31" s="147"/>
    </row>
    <row r="32" spans="1:256" ht="25.5" customHeight="1">
      <c r="A32" s="927">
        <v>26</v>
      </c>
      <c r="B32" s="147"/>
      <c r="C32" s="292" t="s">
        <v>1108</v>
      </c>
      <c r="D32" s="293" t="s">
        <v>287</v>
      </c>
      <c r="E32" s="300"/>
      <c r="F32" s="300"/>
      <c r="G32" s="300"/>
      <c r="H32" s="300"/>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c r="IM32" s="147"/>
      <c r="IN32" s="147"/>
      <c r="IO32" s="147"/>
      <c r="IP32" s="147"/>
      <c r="IQ32" s="147"/>
      <c r="IR32" s="147"/>
      <c r="IS32" s="147"/>
      <c r="IT32" s="147"/>
      <c r="IU32" s="147"/>
      <c r="IV32" s="147"/>
    </row>
    <row r="33" spans="1:256" ht="17.25" customHeight="1">
      <c r="A33" s="927">
        <v>27</v>
      </c>
      <c r="B33" s="147"/>
      <c r="C33" s="292"/>
      <c r="D33" s="295" t="s">
        <v>1012</v>
      </c>
      <c r="E33" s="298">
        <v>2000</v>
      </c>
      <c r="F33" s="300"/>
      <c r="G33" s="300"/>
      <c r="H33" s="300"/>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c r="IM33" s="147"/>
      <c r="IN33" s="147"/>
      <c r="IO33" s="147"/>
      <c r="IP33" s="147"/>
      <c r="IQ33" s="147"/>
      <c r="IR33" s="147"/>
      <c r="IS33" s="147"/>
      <c r="IT33" s="147"/>
      <c r="IU33" s="147"/>
      <c r="IV33" s="147"/>
    </row>
    <row r="34" spans="1:256" ht="17.25" customHeight="1">
      <c r="A34" s="927">
        <v>28</v>
      </c>
      <c r="B34" s="147"/>
      <c r="C34" s="292"/>
      <c r="D34" s="295" t="s">
        <v>1051</v>
      </c>
      <c r="E34" s="299">
        <v>1220</v>
      </c>
      <c r="F34" s="300"/>
      <c r="G34" s="300"/>
      <c r="H34" s="300"/>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c r="IM34" s="147"/>
      <c r="IN34" s="147"/>
      <c r="IO34" s="147"/>
      <c r="IP34" s="147"/>
      <c r="IQ34" s="147"/>
      <c r="IR34" s="147"/>
      <c r="IS34" s="147"/>
      <c r="IT34" s="147"/>
      <c r="IU34" s="147"/>
      <c r="IV34" s="147"/>
    </row>
    <row r="35" spans="1:256" ht="17.25" customHeight="1" thickBot="1">
      <c r="A35" s="927">
        <v>29</v>
      </c>
      <c r="B35" s="147"/>
      <c r="C35" s="292"/>
      <c r="D35" s="295"/>
      <c r="E35" s="298">
        <f>SUM(E33:E34)</f>
        <v>3220</v>
      </c>
      <c r="F35" s="300"/>
      <c r="G35" s="300"/>
      <c r="H35" s="300"/>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c r="IR35" s="147"/>
      <c r="IS35" s="147"/>
      <c r="IT35" s="147"/>
      <c r="IU35" s="147"/>
      <c r="IV35" s="147"/>
    </row>
    <row r="36" spans="1:256" ht="25.5" customHeight="1" thickBot="1">
      <c r="A36" s="927">
        <v>30</v>
      </c>
      <c r="B36" s="285" t="s">
        <v>361</v>
      </c>
      <c r="C36" s="303"/>
      <c r="D36" s="304" t="s">
        <v>583</v>
      </c>
      <c r="E36" s="305">
        <f>E21+E9+E13+E29+E35+E23+E31+E15</f>
        <v>49205</v>
      </c>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row>
    <row r="37" spans="1:4" ht="24.75" customHeight="1">
      <c r="A37" s="927">
        <v>31</v>
      </c>
      <c r="B37" s="289" t="s">
        <v>567</v>
      </c>
      <c r="C37" s="290"/>
      <c r="D37" s="291" t="s">
        <v>584</v>
      </c>
    </row>
    <row r="38" spans="1:256" ht="24" customHeight="1">
      <c r="A38" s="927">
        <v>32</v>
      </c>
      <c r="B38" s="145"/>
      <c r="C38" s="292" t="s">
        <v>203</v>
      </c>
      <c r="D38" s="1318" t="s">
        <v>924</v>
      </c>
      <c r="E38" s="294"/>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4" ht="18.75" customHeight="1">
      <c r="A39" s="927">
        <v>33</v>
      </c>
      <c r="C39" s="302"/>
      <c r="D39" s="1409" t="s">
        <v>124</v>
      </c>
    </row>
    <row r="40" spans="1:5" ht="18.75" customHeight="1">
      <c r="A40" s="927">
        <v>34</v>
      </c>
      <c r="C40" s="302"/>
      <c r="D40" s="295" t="s">
        <v>982</v>
      </c>
      <c r="E40" s="51">
        <v>497</v>
      </c>
    </row>
    <row r="41" spans="1:5" ht="18.75" customHeight="1">
      <c r="A41" s="927">
        <v>35</v>
      </c>
      <c r="C41" s="302"/>
      <c r="D41" s="295" t="s">
        <v>1121</v>
      </c>
      <c r="E41" s="51">
        <v>1766</v>
      </c>
    </row>
    <row r="42" spans="1:4" ht="17.25" customHeight="1">
      <c r="A42" s="927">
        <v>36</v>
      </c>
      <c r="C42" s="302"/>
      <c r="D42" s="1409" t="s">
        <v>125</v>
      </c>
    </row>
    <row r="43" spans="1:5" ht="17.25">
      <c r="A43" s="927">
        <v>37</v>
      </c>
      <c r="C43" s="302"/>
      <c r="D43" s="295" t="s">
        <v>982</v>
      </c>
      <c r="E43" s="51">
        <v>448</v>
      </c>
    </row>
    <row r="44" spans="1:5" ht="17.25" customHeight="1">
      <c r="A44" s="927">
        <v>38</v>
      </c>
      <c r="C44" s="302"/>
      <c r="D44" s="295" t="s">
        <v>1121</v>
      </c>
      <c r="E44" s="51">
        <v>1549</v>
      </c>
    </row>
    <row r="45" spans="1:5" ht="17.25" customHeight="1">
      <c r="A45" s="927">
        <v>39</v>
      </c>
      <c r="C45" s="302"/>
      <c r="D45" s="279" t="s">
        <v>1066</v>
      </c>
      <c r="E45" s="51">
        <v>-100000</v>
      </c>
    </row>
    <row r="46" spans="1:5" ht="32.25" customHeight="1">
      <c r="A46" s="927">
        <v>40</v>
      </c>
      <c r="C46" s="302"/>
      <c r="D46" s="279" t="s">
        <v>1068</v>
      </c>
      <c r="E46" s="51">
        <v>493993</v>
      </c>
    </row>
    <row r="47" spans="1:5" ht="18.75" customHeight="1">
      <c r="A47" s="927">
        <v>41</v>
      </c>
      <c r="C47" s="302"/>
      <c r="D47" s="279" t="s">
        <v>1019</v>
      </c>
      <c r="E47" s="51">
        <v>-200</v>
      </c>
    </row>
    <row r="48" spans="1:5" ht="17.25">
      <c r="A48" s="927">
        <v>42</v>
      </c>
      <c r="C48" s="302"/>
      <c r="D48" s="279" t="s">
        <v>1020</v>
      </c>
      <c r="E48" s="51">
        <v>200</v>
      </c>
    </row>
    <row r="49" spans="1:5" ht="17.25" customHeight="1">
      <c r="A49" s="927">
        <v>43</v>
      </c>
      <c r="C49" s="302"/>
      <c r="D49" s="279" t="s">
        <v>1043</v>
      </c>
      <c r="E49" s="2">
        <v>-1500</v>
      </c>
    </row>
    <row r="50" spans="1:5" ht="17.25" customHeight="1">
      <c r="A50" s="927">
        <v>44</v>
      </c>
      <c r="C50" s="302"/>
      <c r="D50" s="279" t="s">
        <v>104</v>
      </c>
      <c r="E50" s="2">
        <v>5500</v>
      </c>
    </row>
    <row r="51" spans="1:5" ht="17.25" customHeight="1">
      <c r="A51" s="927">
        <v>45</v>
      </c>
      <c r="C51" s="302"/>
      <c r="D51" s="279" t="s">
        <v>105</v>
      </c>
      <c r="E51" s="2">
        <v>-600</v>
      </c>
    </row>
    <row r="52" spans="1:5" ht="17.25" customHeight="1">
      <c r="A52" s="927">
        <v>46</v>
      </c>
      <c r="C52" s="302"/>
      <c r="D52" s="279" t="s">
        <v>107</v>
      </c>
      <c r="E52" s="2">
        <v>-900</v>
      </c>
    </row>
    <row r="53" spans="1:5" ht="17.25" customHeight="1">
      <c r="A53" s="927">
        <v>47</v>
      </c>
      <c r="C53" s="302"/>
      <c r="D53" s="279" t="s">
        <v>1100</v>
      </c>
      <c r="E53" s="2">
        <v>-200</v>
      </c>
    </row>
    <row r="54" spans="1:5" ht="17.25" customHeight="1">
      <c r="A54" s="927">
        <v>48</v>
      </c>
      <c r="C54" s="302"/>
      <c r="D54" s="279" t="s">
        <v>1101</v>
      </c>
      <c r="E54" s="2">
        <v>-500</v>
      </c>
    </row>
    <row r="55" spans="1:5" ht="17.25" customHeight="1">
      <c r="A55" s="927">
        <v>49</v>
      </c>
      <c r="C55" s="302"/>
      <c r="D55" s="279" t="s">
        <v>133</v>
      </c>
      <c r="E55" s="2">
        <v>-72000</v>
      </c>
    </row>
    <row r="56" spans="1:5" ht="17.25" customHeight="1">
      <c r="A56" s="927">
        <v>50</v>
      </c>
      <c r="C56" s="302"/>
      <c r="D56" s="279" t="s">
        <v>145</v>
      </c>
      <c r="E56" s="2">
        <v>-32000</v>
      </c>
    </row>
    <row r="57" spans="1:5" ht="35.25" customHeight="1">
      <c r="A57" s="927">
        <v>51</v>
      </c>
      <c r="C57" s="302"/>
      <c r="D57" s="279" t="s">
        <v>477</v>
      </c>
      <c r="E57" s="2">
        <v>-100000</v>
      </c>
    </row>
    <row r="58" spans="1:5" ht="17.25" customHeight="1">
      <c r="A58" s="927">
        <v>52</v>
      </c>
      <c r="C58" s="302"/>
      <c r="D58" s="279" t="s">
        <v>174</v>
      </c>
      <c r="E58" s="2">
        <v>2333</v>
      </c>
    </row>
    <row r="59" spans="1:5" ht="33" customHeight="1">
      <c r="A59" s="927">
        <v>53</v>
      </c>
      <c r="C59" s="302"/>
      <c r="D59" s="279" t="s">
        <v>841</v>
      </c>
      <c r="E59" s="2">
        <v>41</v>
      </c>
    </row>
    <row r="60" spans="1:5" ht="36.75" customHeight="1">
      <c r="A60" s="927">
        <v>54</v>
      </c>
      <c r="C60" s="302"/>
      <c r="D60" s="279" t="s">
        <v>1045</v>
      </c>
      <c r="E60" s="2">
        <v>115</v>
      </c>
    </row>
    <row r="61" spans="1:5" ht="17.25" customHeight="1">
      <c r="A61" s="927">
        <v>55</v>
      </c>
      <c r="C61" s="302"/>
      <c r="D61" s="279" t="s">
        <v>1056</v>
      </c>
      <c r="E61" s="2"/>
    </row>
    <row r="62" spans="1:5" ht="17.25" customHeight="1">
      <c r="A62" s="927">
        <v>56</v>
      </c>
      <c r="C62" s="302"/>
      <c r="D62" s="295" t="s">
        <v>1057</v>
      </c>
      <c r="E62" s="2">
        <v>-180000</v>
      </c>
    </row>
    <row r="63" spans="1:5" ht="17.25" customHeight="1">
      <c r="A63" s="927">
        <v>57</v>
      </c>
      <c r="C63" s="302"/>
      <c r="D63" s="295" t="s">
        <v>1058</v>
      </c>
      <c r="E63" s="49">
        <v>234474</v>
      </c>
    </row>
    <row r="64" spans="1:256" ht="17.25">
      <c r="A64" s="927">
        <v>58</v>
      </c>
      <c r="B64" s="302"/>
      <c r="C64" s="302"/>
      <c r="D64" s="306" t="s">
        <v>585</v>
      </c>
      <c r="E64" s="297">
        <f>SUM(E39:E63)</f>
        <v>253016</v>
      </c>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2"/>
      <c r="BR64" s="302"/>
      <c r="BS64" s="302"/>
      <c r="BT64" s="302"/>
      <c r="BU64" s="302"/>
      <c r="BV64" s="302"/>
      <c r="BW64" s="302"/>
      <c r="BX64" s="302"/>
      <c r="BY64" s="302"/>
      <c r="BZ64" s="302"/>
      <c r="CA64" s="302"/>
      <c r="CB64" s="302"/>
      <c r="CC64" s="302"/>
      <c r="CD64" s="302"/>
      <c r="CE64" s="302"/>
      <c r="CF64" s="302"/>
      <c r="CG64" s="302"/>
      <c r="CH64" s="302"/>
      <c r="CI64" s="302"/>
      <c r="CJ64" s="302"/>
      <c r="CK64" s="302"/>
      <c r="CL64" s="302"/>
      <c r="CM64" s="302"/>
      <c r="CN64" s="302"/>
      <c r="CO64" s="302"/>
      <c r="CP64" s="302"/>
      <c r="CQ64" s="302"/>
      <c r="CR64" s="302"/>
      <c r="CS64" s="302"/>
      <c r="CT64" s="302"/>
      <c r="CU64" s="302"/>
      <c r="CV64" s="302"/>
      <c r="CW64" s="302"/>
      <c r="CX64" s="302"/>
      <c r="CY64" s="302"/>
      <c r="CZ64" s="302"/>
      <c r="DA64" s="302"/>
      <c r="DB64" s="302"/>
      <c r="DC64" s="302"/>
      <c r="DD64" s="302"/>
      <c r="DE64" s="302"/>
      <c r="DF64" s="302"/>
      <c r="DG64" s="302"/>
      <c r="DH64" s="302"/>
      <c r="DI64" s="302"/>
      <c r="DJ64" s="302"/>
      <c r="DK64" s="302"/>
      <c r="DL64" s="302"/>
      <c r="DM64" s="302"/>
      <c r="DN64" s="302"/>
      <c r="DO64" s="302"/>
      <c r="DP64" s="302"/>
      <c r="DQ64" s="302"/>
      <c r="DR64" s="302"/>
      <c r="DS64" s="302"/>
      <c r="DT64" s="302"/>
      <c r="DU64" s="302"/>
      <c r="DV64" s="302"/>
      <c r="DW64" s="302"/>
      <c r="DX64" s="302"/>
      <c r="DY64" s="302"/>
      <c r="DZ64" s="302"/>
      <c r="EA64" s="302"/>
      <c r="EB64" s="302"/>
      <c r="EC64" s="302"/>
      <c r="ED64" s="302"/>
      <c r="EE64" s="302"/>
      <c r="EF64" s="302"/>
      <c r="EG64" s="302"/>
      <c r="EH64" s="302"/>
      <c r="EI64" s="302"/>
      <c r="EJ64" s="302"/>
      <c r="EK64" s="302"/>
      <c r="EL64" s="302"/>
      <c r="EM64" s="302"/>
      <c r="EN64" s="302"/>
      <c r="EO64" s="302"/>
      <c r="EP64" s="302"/>
      <c r="EQ64" s="302"/>
      <c r="ER64" s="302"/>
      <c r="ES64" s="302"/>
      <c r="ET64" s="302"/>
      <c r="EU64" s="302"/>
      <c r="EV64" s="302"/>
      <c r="EW64" s="302"/>
      <c r="EX64" s="302"/>
      <c r="EY64" s="302"/>
      <c r="EZ64" s="302"/>
      <c r="FA64" s="302"/>
      <c r="FB64" s="302"/>
      <c r="FC64" s="302"/>
      <c r="FD64" s="302"/>
      <c r="FE64" s="302"/>
      <c r="FF64" s="302"/>
      <c r="FG64" s="302"/>
      <c r="FH64" s="302"/>
      <c r="FI64" s="302"/>
      <c r="FJ64" s="302"/>
      <c r="FK64" s="302"/>
      <c r="FL64" s="302"/>
      <c r="FM64" s="302"/>
      <c r="FN64" s="302"/>
      <c r="FO64" s="302"/>
      <c r="FP64" s="302"/>
      <c r="FQ64" s="302"/>
      <c r="FR64" s="302"/>
      <c r="FS64" s="302"/>
      <c r="FT64" s="302"/>
      <c r="FU64" s="302"/>
      <c r="FV64" s="302"/>
      <c r="FW64" s="302"/>
      <c r="FX64" s="302"/>
      <c r="FY64" s="302"/>
      <c r="FZ64" s="302"/>
      <c r="GA64" s="302"/>
      <c r="GB64" s="302"/>
      <c r="GC64" s="302"/>
      <c r="GD64" s="302"/>
      <c r="GE64" s="302"/>
      <c r="GF64" s="302"/>
      <c r="GG64" s="302"/>
      <c r="GH64" s="302"/>
      <c r="GI64" s="302"/>
      <c r="GJ64" s="302"/>
      <c r="GK64" s="302"/>
      <c r="GL64" s="302"/>
      <c r="GM64" s="302"/>
      <c r="GN64" s="302"/>
      <c r="GO64" s="302"/>
      <c r="GP64" s="302"/>
      <c r="GQ64" s="302"/>
      <c r="GR64" s="302"/>
      <c r="GS64" s="302"/>
      <c r="GT64" s="302"/>
      <c r="GU64" s="302"/>
      <c r="GV64" s="302"/>
      <c r="GW64" s="302"/>
      <c r="GX64" s="302"/>
      <c r="GY64" s="302"/>
      <c r="GZ64" s="302"/>
      <c r="HA64" s="302"/>
      <c r="HB64" s="302"/>
      <c r="HC64" s="302"/>
      <c r="HD64" s="302"/>
      <c r="HE64" s="302"/>
      <c r="HF64" s="302"/>
      <c r="HG64" s="302"/>
      <c r="HH64" s="302"/>
      <c r="HI64" s="302"/>
      <c r="HJ64" s="302"/>
      <c r="HK64" s="302"/>
      <c r="HL64" s="302"/>
      <c r="HM64" s="302"/>
      <c r="HN64" s="302"/>
      <c r="HO64" s="302"/>
      <c r="HP64" s="302"/>
      <c r="HQ64" s="302"/>
      <c r="HR64" s="302"/>
      <c r="HS64" s="302"/>
      <c r="HT64" s="302"/>
      <c r="HU64" s="302"/>
      <c r="HV64" s="302"/>
      <c r="HW64" s="302"/>
      <c r="HX64" s="302"/>
      <c r="HY64" s="302"/>
      <c r="HZ64" s="302"/>
      <c r="IA64" s="302"/>
      <c r="IB64" s="302"/>
      <c r="IC64" s="302"/>
      <c r="ID64" s="302"/>
      <c r="IE64" s="302"/>
      <c r="IF64" s="302"/>
      <c r="IG64" s="302"/>
      <c r="IH64" s="302"/>
      <c r="II64" s="302"/>
      <c r="IJ64" s="302"/>
      <c r="IK64" s="302"/>
      <c r="IL64" s="302"/>
      <c r="IM64" s="302"/>
      <c r="IN64" s="302"/>
      <c r="IO64" s="302"/>
      <c r="IP64" s="302"/>
      <c r="IQ64" s="302"/>
      <c r="IR64" s="302"/>
      <c r="IS64" s="302"/>
      <c r="IT64" s="302"/>
      <c r="IU64" s="302"/>
      <c r="IV64" s="302"/>
    </row>
    <row r="65" spans="1:256" ht="22.5" customHeight="1">
      <c r="A65" s="927">
        <v>59</v>
      </c>
      <c r="B65" s="302"/>
      <c r="C65" s="302"/>
      <c r="D65" s="1319" t="s">
        <v>594</v>
      </c>
      <c r="E65" s="297"/>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2"/>
      <c r="BR65" s="302"/>
      <c r="BS65" s="302"/>
      <c r="BT65" s="302"/>
      <c r="BU65" s="302"/>
      <c r="BV65" s="302"/>
      <c r="BW65" s="302"/>
      <c r="BX65" s="302"/>
      <c r="BY65" s="302"/>
      <c r="BZ65" s="302"/>
      <c r="CA65" s="302"/>
      <c r="CB65" s="302"/>
      <c r="CC65" s="302"/>
      <c r="CD65" s="302"/>
      <c r="CE65" s="302"/>
      <c r="CF65" s="302"/>
      <c r="CG65" s="302"/>
      <c r="CH65" s="302"/>
      <c r="CI65" s="302"/>
      <c r="CJ65" s="302"/>
      <c r="CK65" s="302"/>
      <c r="CL65" s="302"/>
      <c r="CM65" s="302"/>
      <c r="CN65" s="302"/>
      <c r="CO65" s="302"/>
      <c r="CP65" s="302"/>
      <c r="CQ65" s="302"/>
      <c r="CR65" s="302"/>
      <c r="CS65" s="302"/>
      <c r="CT65" s="302"/>
      <c r="CU65" s="302"/>
      <c r="CV65" s="302"/>
      <c r="CW65" s="302"/>
      <c r="CX65" s="302"/>
      <c r="CY65" s="302"/>
      <c r="CZ65" s="302"/>
      <c r="DA65" s="302"/>
      <c r="DB65" s="302"/>
      <c r="DC65" s="302"/>
      <c r="DD65" s="302"/>
      <c r="DE65" s="302"/>
      <c r="DF65" s="302"/>
      <c r="DG65" s="302"/>
      <c r="DH65" s="302"/>
      <c r="DI65" s="302"/>
      <c r="DJ65" s="302"/>
      <c r="DK65" s="302"/>
      <c r="DL65" s="302"/>
      <c r="DM65" s="302"/>
      <c r="DN65" s="302"/>
      <c r="DO65" s="302"/>
      <c r="DP65" s="302"/>
      <c r="DQ65" s="302"/>
      <c r="DR65" s="302"/>
      <c r="DS65" s="302"/>
      <c r="DT65" s="302"/>
      <c r="DU65" s="302"/>
      <c r="DV65" s="302"/>
      <c r="DW65" s="302"/>
      <c r="DX65" s="302"/>
      <c r="DY65" s="302"/>
      <c r="DZ65" s="302"/>
      <c r="EA65" s="302"/>
      <c r="EB65" s="302"/>
      <c r="EC65" s="302"/>
      <c r="ED65" s="302"/>
      <c r="EE65" s="302"/>
      <c r="EF65" s="302"/>
      <c r="EG65" s="302"/>
      <c r="EH65" s="302"/>
      <c r="EI65" s="302"/>
      <c r="EJ65" s="302"/>
      <c r="EK65" s="302"/>
      <c r="EL65" s="302"/>
      <c r="EM65" s="302"/>
      <c r="EN65" s="302"/>
      <c r="EO65" s="302"/>
      <c r="EP65" s="302"/>
      <c r="EQ65" s="302"/>
      <c r="ER65" s="302"/>
      <c r="ES65" s="302"/>
      <c r="ET65" s="302"/>
      <c r="EU65" s="302"/>
      <c r="EV65" s="302"/>
      <c r="EW65" s="302"/>
      <c r="EX65" s="302"/>
      <c r="EY65" s="302"/>
      <c r="EZ65" s="302"/>
      <c r="FA65" s="302"/>
      <c r="FB65" s="302"/>
      <c r="FC65" s="302"/>
      <c r="FD65" s="302"/>
      <c r="FE65" s="302"/>
      <c r="FF65" s="302"/>
      <c r="FG65" s="302"/>
      <c r="FH65" s="302"/>
      <c r="FI65" s="302"/>
      <c r="FJ65" s="302"/>
      <c r="FK65" s="302"/>
      <c r="FL65" s="302"/>
      <c r="FM65" s="302"/>
      <c r="FN65" s="302"/>
      <c r="FO65" s="302"/>
      <c r="FP65" s="302"/>
      <c r="FQ65" s="302"/>
      <c r="FR65" s="302"/>
      <c r="FS65" s="302"/>
      <c r="FT65" s="302"/>
      <c r="FU65" s="302"/>
      <c r="FV65" s="302"/>
      <c r="FW65" s="302"/>
      <c r="FX65" s="302"/>
      <c r="FY65" s="302"/>
      <c r="FZ65" s="302"/>
      <c r="GA65" s="302"/>
      <c r="GB65" s="302"/>
      <c r="GC65" s="302"/>
      <c r="GD65" s="302"/>
      <c r="GE65" s="302"/>
      <c r="GF65" s="302"/>
      <c r="GG65" s="302"/>
      <c r="GH65" s="302"/>
      <c r="GI65" s="302"/>
      <c r="GJ65" s="302"/>
      <c r="GK65" s="302"/>
      <c r="GL65" s="302"/>
      <c r="GM65" s="302"/>
      <c r="GN65" s="302"/>
      <c r="GO65" s="302"/>
      <c r="GP65" s="302"/>
      <c r="GQ65" s="302"/>
      <c r="GR65" s="302"/>
      <c r="GS65" s="302"/>
      <c r="GT65" s="302"/>
      <c r="GU65" s="302"/>
      <c r="GV65" s="302"/>
      <c r="GW65" s="302"/>
      <c r="GX65" s="302"/>
      <c r="GY65" s="302"/>
      <c r="GZ65" s="302"/>
      <c r="HA65" s="302"/>
      <c r="HB65" s="302"/>
      <c r="HC65" s="302"/>
      <c r="HD65" s="302"/>
      <c r="HE65" s="302"/>
      <c r="HF65" s="302"/>
      <c r="HG65" s="302"/>
      <c r="HH65" s="302"/>
      <c r="HI65" s="302"/>
      <c r="HJ65" s="302"/>
      <c r="HK65" s="302"/>
      <c r="HL65" s="302"/>
      <c r="HM65" s="302"/>
      <c r="HN65" s="302"/>
      <c r="HO65" s="302"/>
      <c r="HP65" s="302"/>
      <c r="HQ65" s="302"/>
      <c r="HR65" s="302"/>
      <c r="HS65" s="302"/>
      <c r="HT65" s="302"/>
      <c r="HU65" s="302"/>
      <c r="HV65" s="302"/>
      <c r="HW65" s="302"/>
      <c r="HX65" s="302"/>
      <c r="HY65" s="302"/>
      <c r="HZ65" s="302"/>
      <c r="IA65" s="302"/>
      <c r="IB65" s="302"/>
      <c r="IC65" s="302"/>
      <c r="ID65" s="302"/>
      <c r="IE65" s="302"/>
      <c r="IF65" s="302"/>
      <c r="IG65" s="302"/>
      <c r="IH65" s="302"/>
      <c r="II65" s="302"/>
      <c r="IJ65" s="302"/>
      <c r="IK65" s="302"/>
      <c r="IL65" s="302"/>
      <c r="IM65" s="302"/>
      <c r="IN65" s="302"/>
      <c r="IO65" s="302"/>
      <c r="IP65" s="302"/>
      <c r="IQ65" s="302"/>
      <c r="IR65" s="302"/>
      <c r="IS65" s="302"/>
      <c r="IT65" s="302"/>
      <c r="IU65" s="302"/>
      <c r="IV65" s="302"/>
    </row>
    <row r="66" spans="1:256" ht="17.25">
      <c r="A66" s="927">
        <v>60</v>
      </c>
      <c r="B66" s="302"/>
      <c r="C66" s="302"/>
      <c r="D66" s="919" t="s">
        <v>9</v>
      </c>
      <c r="E66" s="297"/>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02"/>
      <c r="AT66" s="302"/>
      <c r="AU66" s="302"/>
      <c r="AV66" s="302"/>
      <c r="AW66" s="302"/>
      <c r="AX66" s="302"/>
      <c r="AY66" s="302"/>
      <c r="AZ66" s="302"/>
      <c r="BA66" s="302"/>
      <c r="BB66" s="302"/>
      <c r="BC66" s="302"/>
      <c r="BD66" s="302"/>
      <c r="BE66" s="302"/>
      <c r="BF66" s="302"/>
      <c r="BG66" s="302"/>
      <c r="BH66" s="302"/>
      <c r="BI66" s="302"/>
      <c r="BJ66" s="302"/>
      <c r="BK66" s="302"/>
      <c r="BL66" s="302"/>
      <c r="BM66" s="302"/>
      <c r="BN66" s="302"/>
      <c r="BO66" s="302"/>
      <c r="BP66" s="302"/>
      <c r="BQ66" s="302"/>
      <c r="BR66" s="302"/>
      <c r="BS66" s="302"/>
      <c r="BT66" s="302"/>
      <c r="BU66" s="302"/>
      <c r="BV66" s="302"/>
      <c r="BW66" s="302"/>
      <c r="BX66" s="302"/>
      <c r="BY66" s="302"/>
      <c r="BZ66" s="302"/>
      <c r="CA66" s="302"/>
      <c r="CB66" s="302"/>
      <c r="CC66" s="302"/>
      <c r="CD66" s="302"/>
      <c r="CE66" s="302"/>
      <c r="CF66" s="302"/>
      <c r="CG66" s="302"/>
      <c r="CH66" s="302"/>
      <c r="CI66" s="302"/>
      <c r="CJ66" s="302"/>
      <c r="CK66" s="302"/>
      <c r="CL66" s="302"/>
      <c r="CM66" s="302"/>
      <c r="CN66" s="302"/>
      <c r="CO66" s="302"/>
      <c r="CP66" s="302"/>
      <c r="CQ66" s="302"/>
      <c r="CR66" s="302"/>
      <c r="CS66" s="302"/>
      <c r="CT66" s="302"/>
      <c r="CU66" s="302"/>
      <c r="CV66" s="302"/>
      <c r="CW66" s="302"/>
      <c r="CX66" s="302"/>
      <c r="CY66" s="302"/>
      <c r="CZ66" s="302"/>
      <c r="DA66" s="302"/>
      <c r="DB66" s="302"/>
      <c r="DC66" s="302"/>
      <c r="DD66" s="302"/>
      <c r="DE66" s="302"/>
      <c r="DF66" s="302"/>
      <c r="DG66" s="302"/>
      <c r="DH66" s="302"/>
      <c r="DI66" s="302"/>
      <c r="DJ66" s="302"/>
      <c r="DK66" s="302"/>
      <c r="DL66" s="302"/>
      <c r="DM66" s="302"/>
      <c r="DN66" s="302"/>
      <c r="DO66" s="302"/>
      <c r="DP66" s="302"/>
      <c r="DQ66" s="302"/>
      <c r="DR66" s="302"/>
      <c r="DS66" s="302"/>
      <c r="DT66" s="302"/>
      <c r="DU66" s="302"/>
      <c r="DV66" s="302"/>
      <c r="DW66" s="302"/>
      <c r="DX66" s="302"/>
      <c r="DY66" s="302"/>
      <c r="DZ66" s="302"/>
      <c r="EA66" s="302"/>
      <c r="EB66" s="302"/>
      <c r="EC66" s="302"/>
      <c r="ED66" s="302"/>
      <c r="EE66" s="302"/>
      <c r="EF66" s="302"/>
      <c r="EG66" s="302"/>
      <c r="EH66" s="302"/>
      <c r="EI66" s="302"/>
      <c r="EJ66" s="302"/>
      <c r="EK66" s="302"/>
      <c r="EL66" s="302"/>
      <c r="EM66" s="302"/>
      <c r="EN66" s="302"/>
      <c r="EO66" s="302"/>
      <c r="EP66" s="302"/>
      <c r="EQ66" s="302"/>
      <c r="ER66" s="302"/>
      <c r="ES66" s="302"/>
      <c r="ET66" s="302"/>
      <c r="EU66" s="302"/>
      <c r="EV66" s="302"/>
      <c r="EW66" s="302"/>
      <c r="EX66" s="302"/>
      <c r="EY66" s="302"/>
      <c r="EZ66" s="302"/>
      <c r="FA66" s="302"/>
      <c r="FB66" s="302"/>
      <c r="FC66" s="302"/>
      <c r="FD66" s="302"/>
      <c r="FE66" s="302"/>
      <c r="FF66" s="302"/>
      <c r="FG66" s="302"/>
      <c r="FH66" s="302"/>
      <c r="FI66" s="302"/>
      <c r="FJ66" s="302"/>
      <c r="FK66" s="302"/>
      <c r="FL66" s="302"/>
      <c r="FM66" s="302"/>
      <c r="FN66" s="302"/>
      <c r="FO66" s="302"/>
      <c r="FP66" s="302"/>
      <c r="FQ66" s="302"/>
      <c r="FR66" s="302"/>
      <c r="FS66" s="302"/>
      <c r="FT66" s="302"/>
      <c r="FU66" s="302"/>
      <c r="FV66" s="302"/>
      <c r="FW66" s="302"/>
      <c r="FX66" s="302"/>
      <c r="FY66" s="302"/>
      <c r="FZ66" s="302"/>
      <c r="GA66" s="302"/>
      <c r="GB66" s="302"/>
      <c r="GC66" s="302"/>
      <c r="GD66" s="302"/>
      <c r="GE66" s="302"/>
      <c r="GF66" s="302"/>
      <c r="GG66" s="302"/>
      <c r="GH66" s="302"/>
      <c r="GI66" s="302"/>
      <c r="GJ66" s="302"/>
      <c r="GK66" s="302"/>
      <c r="GL66" s="302"/>
      <c r="GM66" s="302"/>
      <c r="GN66" s="302"/>
      <c r="GO66" s="302"/>
      <c r="GP66" s="302"/>
      <c r="GQ66" s="302"/>
      <c r="GR66" s="302"/>
      <c r="GS66" s="302"/>
      <c r="GT66" s="302"/>
      <c r="GU66" s="302"/>
      <c r="GV66" s="302"/>
      <c r="GW66" s="302"/>
      <c r="GX66" s="302"/>
      <c r="GY66" s="302"/>
      <c r="GZ66" s="302"/>
      <c r="HA66" s="302"/>
      <c r="HB66" s="302"/>
      <c r="HC66" s="302"/>
      <c r="HD66" s="302"/>
      <c r="HE66" s="302"/>
      <c r="HF66" s="302"/>
      <c r="HG66" s="302"/>
      <c r="HH66" s="302"/>
      <c r="HI66" s="302"/>
      <c r="HJ66" s="302"/>
      <c r="HK66" s="302"/>
      <c r="HL66" s="302"/>
      <c r="HM66" s="302"/>
      <c r="HN66" s="302"/>
      <c r="HO66" s="302"/>
      <c r="HP66" s="302"/>
      <c r="HQ66" s="302"/>
      <c r="HR66" s="302"/>
      <c r="HS66" s="302"/>
      <c r="HT66" s="302"/>
      <c r="HU66" s="302"/>
      <c r="HV66" s="302"/>
      <c r="HW66" s="302"/>
      <c r="HX66" s="302"/>
      <c r="HY66" s="302"/>
      <c r="HZ66" s="302"/>
      <c r="IA66" s="302"/>
      <c r="IB66" s="302"/>
      <c r="IC66" s="302"/>
      <c r="ID66" s="302"/>
      <c r="IE66" s="302"/>
      <c r="IF66" s="302"/>
      <c r="IG66" s="302"/>
      <c r="IH66" s="302"/>
      <c r="II66" s="302"/>
      <c r="IJ66" s="302"/>
      <c r="IK66" s="302"/>
      <c r="IL66" s="302"/>
      <c r="IM66" s="302"/>
      <c r="IN66" s="302"/>
      <c r="IO66" s="302"/>
      <c r="IP66" s="302"/>
      <c r="IQ66" s="302"/>
      <c r="IR66" s="302"/>
      <c r="IS66" s="302"/>
      <c r="IT66" s="302"/>
      <c r="IU66" s="302"/>
      <c r="IV66" s="302"/>
    </row>
    <row r="67" spans="1:256" ht="17.25">
      <c r="A67" s="927">
        <v>61</v>
      </c>
      <c r="B67" s="302"/>
      <c r="C67" s="302"/>
      <c r="D67" s="295" t="s">
        <v>1078</v>
      </c>
      <c r="E67" s="307">
        <v>-27</v>
      </c>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302"/>
      <c r="BL67" s="302"/>
      <c r="BM67" s="302"/>
      <c r="BN67" s="302"/>
      <c r="BO67" s="302"/>
      <c r="BP67" s="302"/>
      <c r="BQ67" s="302"/>
      <c r="BR67" s="302"/>
      <c r="BS67" s="302"/>
      <c r="BT67" s="302"/>
      <c r="BU67" s="302"/>
      <c r="BV67" s="302"/>
      <c r="BW67" s="302"/>
      <c r="BX67" s="302"/>
      <c r="BY67" s="302"/>
      <c r="BZ67" s="302"/>
      <c r="CA67" s="302"/>
      <c r="CB67" s="302"/>
      <c r="CC67" s="302"/>
      <c r="CD67" s="302"/>
      <c r="CE67" s="302"/>
      <c r="CF67" s="302"/>
      <c r="CG67" s="302"/>
      <c r="CH67" s="302"/>
      <c r="CI67" s="302"/>
      <c r="CJ67" s="302"/>
      <c r="CK67" s="302"/>
      <c r="CL67" s="302"/>
      <c r="CM67" s="302"/>
      <c r="CN67" s="302"/>
      <c r="CO67" s="302"/>
      <c r="CP67" s="302"/>
      <c r="CQ67" s="302"/>
      <c r="CR67" s="302"/>
      <c r="CS67" s="302"/>
      <c r="CT67" s="302"/>
      <c r="CU67" s="302"/>
      <c r="CV67" s="302"/>
      <c r="CW67" s="302"/>
      <c r="CX67" s="302"/>
      <c r="CY67" s="302"/>
      <c r="CZ67" s="302"/>
      <c r="DA67" s="302"/>
      <c r="DB67" s="302"/>
      <c r="DC67" s="302"/>
      <c r="DD67" s="302"/>
      <c r="DE67" s="302"/>
      <c r="DF67" s="302"/>
      <c r="DG67" s="302"/>
      <c r="DH67" s="302"/>
      <c r="DI67" s="302"/>
      <c r="DJ67" s="302"/>
      <c r="DK67" s="302"/>
      <c r="DL67" s="302"/>
      <c r="DM67" s="302"/>
      <c r="DN67" s="302"/>
      <c r="DO67" s="302"/>
      <c r="DP67" s="302"/>
      <c r="DQ67" s="302"/>
      <c r="DR67" s="302"/>
      <c r="DS67" s="302"/>
      <c r="DT67" s="302"/>
      <c r="DU67" s="302"/>
      <c r="DV67" s="302"/>
      <c r="DW67" s="302"/>
      <c r="DX67" s="302"/>
      <c r="DY67" s="302"/>
      <c r="DZ67" s="302"/>
      <c r="EA67" s="302"/>
      <c r="EB67" s="302"/>
      <c r="EC67" s="302"/>
      <c r="ED67" s="302"/>
      <c r="EE67" s="302"/>
      <c r="EF67" s="302"/>
      <c r="EG67" s="302"/>
      <c r="EH67" s="302"/>
      <c r="EI67" s="302"/>
      <c r="EJ67" s="302"/>
      <c r="EK67" s="302"/>
      <c r="EL67" s="302"/>
      <c r="EM67" s="302"/>
      <c r="EN67" s="302"/>
      <c r="EO67" s="302"/>
      <c r="EP67" s="302"/>
      <c r="EQ67" s="302"/>
      <c r="ER67" s="302"/>
      <c r="ES67" s="302"/>
      <c r="ET67" s="302"/>
      <c r="EU67" s="302"/>
      <c r="EV67" s="302"/>
      <c r="EW67" s="302"/>
      <c r="EX67" s="302"/>
      <c r="EY67" s="302"/>
      <c r="EZ67" s="302"/>
      <c r="FA67" s="302"/>
      <c r="FB67" s="302"/>
      <c r="FC67" s="302"/>
      <c r="FD67" s="302"/>
      <c r="FE67" s="302"/>
      <c r="FF67" s="302"/>
      <c r="FG67" s="302"/>
      <c r="FH67" s="302"/>
      <c r="FI67" s="302"/>
      <c r="FJ67" s="302"/>
      <c r="FK67" s="302"/>
      <c r="FL67" s="302"/>
      <c r="FM67" s="302"/>
      <c r="FN67" s="302"/>
      <c r="FO67" s="302"/>
      <c r="FP67" s="302"/>
      <c r="FQ67" s="302"/>
      <c r="FR67" s="302"/>
      <c r="FS67" s="302"/>
      <c r="FT67" s="302"/>
      <c r="FU67" s="302"/>
      <c r="FV67" s="302"/>
      <c r="FW67" s="302"/>
      <c r="FX67" s="302"/>
      <c r="FY67" s="302"/>
      <c r="FZ67" s="302"/>
      <c r="GA67" s="302"/>
      <c r="GB67" s="302"/>
      <c r="GC67" s="302"/>
      <c r="GD67" s="302"/>
      <c r="GE67" s="302"/>
      <c r="GF67" s="302"/>
      <c r="GG67" s="302"/>
      <c r="GH67" s="302"/>
      <c r="GI67" s="302"/>
      <c r="GJ67" s="302"/>
      <c r="GK67" s="302"/>
      <c r="GL67" s="302"/>
      <c r="GM67" s="302"/>
      <c r="GN67" s="302"/>
      <c r="GO67" s="302"/>
      <c r="GP67" s="302"/>
      <c r="GQ67" s="302"/>
      <c r="GR67" s="302"/>
      <c r="GS67" s="302"/>
      <c r="GT67" s="302"/>
      <c r="GU67" s="302"/>
      <c r="GV67" s="302"/>
      <c r="GW67" s="302"/>
      <c r="GX67" s="302"/>
      <c r="GY67" s="302"/>
      <c r="GZ67" s="302"/>
      <c r="HA67" s="302"/>
      <c r="HB67" s="302"/>
      <c r="HC67" s="302"/>
      <c r="HD67" s="302"/>
      <c r="HE67" s="302"/>
      <c r="HF67" s="302"/>
      <c r="HG67" s="302"/>
      <c r="HH67" s="302"/>
      <c r="HI67" s="302"/>
      <c r="HJ67" s="302"/>
      <c r="HK67" s="302"/>
      <c r="HL67" s="302"/>
      <c r="HM67" s="302"/>
      <c r="HN67" s="302"/>
      <c r="HO67" s="302"/>
      <c r="HP67" s="302"/>
      <c r="HQ67" s="302"/>
      <c r="HR67" s="302"/>
      <c r="HS67" s="302"/>
      <c r="HT67" s="302"/>
      <c r="HU67" s="302"/>
      <c r="HV67" s="302"/>
      <c r="HW67" s="302"/>
      <c r="HX67" s="302"/>
      <c r="HY67" s="302"/>
      <c r="HZ67" s="302"/>
      <c r="IA67" s="302"/>
      <c r="IB67" s="302"/>
      <c r="IC67" s="302"/>
      <c r="ID67" s="302"/>
      <c r="IE67" s="302"/>
      <c r="IF67" s="302"/>
      <c r="IG67" s="302"/>
      <c r="IH67" s="302"/>
      <c r="II67" s="302"/>
      <c r="IJ67" s="302"/>
      <c r="IK67" s="302"/>
      <c r="IL67" s="302"/>
      <c r="IM67" s="302"/>
      <c r="IN67" s="302"/>
      <c r="IO67" s="302"/>
      <c r="IP67" s="302"/>
      <c r="IQ67" s="302"/>
      <c r="IR67" s="302"/>
      <c r="IS67" s="302"/>
      <c r="IT67" s="302"/>
      <c r="IU67" s="302"/>
      <c r="IV67" s="302"/>
    </row>
    <row r="68" spans="1:256" ht="17.25">
      <c r="A68" s="927">
        <v>62</v>
      </c>
      <c r="B68" s="302"/>
      <c r="C68" s="302"/>
      <c r="D68" s="919" t="s">
        <v>891</v>
      </c>
      <c r="E68" s="918"/>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c r="AL68" s="302"/>
      <c r="AM68" s="302"/>
      <c r="AN68" s="302"/>
      <c r="AO68" s="302"/>
      <c r="AP68" s="302"/>
      <c r="AQ68" s="302"/>
      <c r="AR68" s="302"/>
      <c r="AS68" s="302"/>
      <c r="AT68" s="302"/>
      <c r="AU68" s="302"/>
      <c r="AV68" s="302"/>
      <c r="AW68" s="302"/>
      <c r="AX68" s="302"/>
      <c r="AY68" s="302"/>
      <c r="AZ68" s="302"/>
      <c r="BA68" s="302"/>
      <c r="BB68" s="302"/>
      <c r="BC68" s="302"/>
      <c r="BD68" s="302"/>
      <c r="BE68" s="302"/>
      <c r="BF68" s="302"/>
      <c r="BG68" s="302"/>
      <c r="BH68" s="302"/>
      <c r="BI68" s="302"/>
      <c r="BJ68" s="302"/>
      <c r="BK68" s="302"/>
      <c r="BL68" s="302"/>
      <c r="BM68" s="302"/>
      <c r="BN68" s="302"/>
      <c r="BO68" s="302"/>
      <c r="BP68" s="302"/>
      <c r="BQ68" s="302"/>
      <c r="BR68" s="302"/>
      <c r="BS68" s="302"/>
      <c r="BT68" s="302"/>
      <c r="BU68" s="302"/>
      <c r="BV68" s="302"/>
      <c r="BW68" s="302"/>
      <c r="BX68" s="302"/>
      <c r="BY68" s="302"/>
      <c r="BZ68" s="302"/>
      <c r="CA68" s="302"/>
      <c r="CB68" s="302"/>
      <c r="CC68" s="302"/>
      <c r="CD68" s="302"/>
      <c r="CE68" s="302"/>
      <c r="CF68" s="302"/>
      <c r="CG68" s="302"/>
      <c r="CH68" s="302"/>
      <c r="CI68" s="302"/>
      <c r="CJ68" s="302"/>
      <c r="CK68" s="302"/>
      <c r="CL68" s="302"/>
      <c r="CM68" s="302"/>
      <c r="CN68" s="302"/>
      <c r="CO68" s="302"/>
      <c r="CP68" s="302"/>
      <c r="CQ68" s="302"/>
      <c r="CR68" s="302"/>
      <c r="CS68" s="302"/>
      <c r="CT68" s="302"/>
      <c r="CU68" s="302"/>
      <c r="CV68" s="302"/>
      <c r="CW68" s="302"/>
      <c r="CX68" s="302"/>
      <c r="CY68" s="302"/>
      <c r="CZ68" s="302"/>
      <c r="DA68" s="302"/>
      <c r="DB68" s="302"/>
      <c r="DC68" s="302"/>
      <c r="DD68" s="302"/>
      <c r="DE68" s="302"/>
      <c r="DF68" s="302"/>
      <c r="DG68" s="302"/>
      <c r="DH68" s="302"/>
      <c r="DI68" s="302"/>
      <c r="DJ68" s="302"/>
      <c r="DK68" s="302"/>
      <c r="DL68" s="302"/>
      <c r="DM68" s="302"/>
      <c r="DN68" s="302"/>
      <c r="DO68" s="302"/>
      <c r="DP68" s="302"/>
      <c r="DQ68" s="302"/>
      <c r="DR68" s="302"/>
      <c r="DS68" s="302"/>
      <c r="DT68" s="302"/>
      <c r="DU68" s="302"/>
      <c r="DV68" s="302"/>
      <c r="DW68" s="302"/>
      <c r="DX68" s="302"/>
      <c r="DY68" s="302"/>
      <c r="DZ68" s="302"/>
      <c r="EA68" s="302"/>
      <c r="EB68" s="302"/>
      <c r="EC68" s="302"/>
      <c r="ED68" s="302"/>
      <c r="EE68" s="302"/>
      <c r="EF68" s="302"/>
      <c r="EG68" s="302"/>
      <c r="EH68" s="302"/>
      <c r="EI68" s="302"/>
      <c r="EJ68" s="302"/>
      <c r="EK68" s="302"/>
      <c r="EL68" s="302"/>
      <c r="EM68" s="302"/>
      <c r="EN68" s="302"/>
      <c r="EO68" s="302"/>
      <c r="EP68" s="302"/>
      <c r="EQ68" s="302"/>
      <c r="ER68" s="302"/>
      <c r="ES68" s="302"/>
      <c r="ET68" s="302"/>
      <c r="EU68" s="302"/>
      <c r="EV68" s="302"/>
      <c r="EW68" s="302"/>
      <c r="EX68" s="302"/>
      <c r="EY68" s="302"/>
      <c r="EZ68" s="302"/>
      <c r="FA68" s="302"/>
      <c r="FB68" s="302"/>
      <c r="FC68" s="302"/>
      <c r="FD68" s="302"/>
      <c r="FE68" s="302"/>
      <c r="FF68" s="302"/>
      <c r="FG68" s="302"/>
      <c r="FH68" s="302"/>
      <c r="FI68" s="302"/>
      <c r="FJ68" s="302"/>
      <c r="FK68" s="302"/>
      <c r="FL68" s="302"/>
      <c r="FM68" s="302"/>
      <c r="FN68" s="302"/>
      <c r="FO68" s="302"/>
      <c r="FP68" s="302"/>
      <c r="FQ68" s="302"/>
      <c r="FR68" s="302"/>
      <c r="FS68" s="302"/>
      <c r="FT68" s="302"/>
      <c r="FU68" s="302"/>
      <c r="FV68" s="302"/>
      <c r="FW68" s="302"/>
      <c r="FX68" s="302"/>
      <c r="FY68" s="302"/>
      <c r="FZ68" s="302"/>
      <c r="GA68" s="302"/>
      <c r="GB68" s="302"/>
      <c r="GC68" s="302"/>
      <c r="GD68" s="302"/>
      <c r="GE68" s="302"/>
      <c r="GF68" s="302"/>
      <c r="GG68" s="302"/>
      <c r="GH68" s="302"/>
      <c r="GI68" s="302"/>
      <c r="GJ68" s="302"/>
      <c r="GK68" s="302"/>
      <c r="GL68" s="302"/>
      <c r="GM68" s="302"/>
      <c r="GN68" s="302"/>
      <c r="GO68" s="302"/>
      <c r="GP68" s="302"/>
      <c r="GQ68" s="302"/>
      <c r="GR68" s="302"/>
      <c r="GS68" s="302"/>
      <c r="GT68" s="302"/>
      <c r="GU68" s="302"/>
      <c r="GV68" s="302"/>
      <c r="GW68" s="302"/>
      <c r="GX68" s="302"/>
      <c r="GY68" s="302"/>
      <c r="GZ68" s="302"/>
      <c r="HA68" s="302"/>
      <c r="HB68" s="302"/>
      <c r="HC68" s="302"/>
      <c r="HD68" s="302"/>
      <c r="HE68" s="302"/>
      <c r="HF68" s="302"/>
      <c r="HG68" s="302"/>
      <c r="HH68" s="302"/>
      <c r="HI68" s="302"/>
      <c r="HJ68" s="302"/>
      <c r="HK68" s="302"/>
      <c r="HL68" s="302"/>
      <c r="HM68" s="302"/>
      <c r="HN68" s="302"/>
      <c r="HO68" s="302"/>
      <c r="HP68" s="302"/>
      <c r="HQ68" s="302"/>
      <c r="HR68" s="302"/>
      <c r="HS68" s="302"/>
      <c r="HT68" s="302"/>
      <c r="HU68" s="302"/>
      <c r="HV68" s="302"/>
      <c r="HW68" s="302"/>
      <c r="HX68" s="302"/>
      <c r="HY68" s="302"/>
      <c r="HZ68" s="302"/>
      <c r="IA68" s="302"/>
      <c r="IB68" s="302"/>
      <c r="IC68" s="302"/>
      <c r="ID68" s="302"/>
      <c r="IE68" s="302"/>
      <c r="IF68" s="302"/>
      <c r="IG68" s="302"/>
      <c r="IH68" s="302"/>
      <c r="II68" s="302"/>
      <c r="IJ68" s="302"/>
      <c r="IK68" s="302"/>
      <c r="IL68" s="302"/>
      <c r="IM68" s="302"/>
      <c r="IN68" s="302"/>
      <c r="IO68" s="302"/>
      <c r="IP68" s="302"/>
      <c r="IQ68" s="302"/>
      <c r="IR68" s="302"/>
      <c r="IS68" s="302"/>
      <c r="IT68" s="302"/>
      <c r="IU68" s="302"/>
      <c r="IV68" s="302"/>
    </row>
    <row r="69" spans="1:256" ht="17.25">
      <c r="A69" s="927">
        <v>63</v>
      </c>
      <c r="B69" s="302"/>
      <c r="C69" s="302"/>
      <c r="D69" s="295" t="s">
        <v>996</v>
      </c>
      <c r="E69" s="51">
        <v>40</v>
      </c>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c r="CG69" s="302"/>
      <c r="CH69" s="302"/>
      <c r="CI69" s="302"/>
      <c r="CJ69" s="302"/>
      <c r="CK69" s="302"/>
      <c r="CL69" s="302"/>
      <c r="CM69" s="302"/>
      <c r="CN69" s="302"/>
      <c r="CO69" s="302"/>
      <c r="CP69" s="302"/>
      <c r="CQ69" s="302"/>
      <c r="CR69" s="302"/>
      <c r="CS69" s="302"/>
      <c r="CT69" s="302"/>
      <c r="CU69" s="302"/>
      <c r="CV69" s="302"/>
      <c r="CW69" s="302"/>
      <c r="CX69" s="302"/>
      <c r="CY69" s="302"/>
      <c r="CZ69" s="302"/>
      <c r="DA69" s="302"/>
      <c r="DB69" s="302"/>
      <c r="DC69" s="302"/>
      <c r="DD69" s="302"/>
      <c r="DE69" s="302"/>
      <c r="DF69" s="302"/>
      <c r="DG69" s="302"/>
      <c r="DH69" s="302"/>
      <c r="DI69" s="302"/>
      <c r="DJ69" s="302"/>
      <c r="DK69" s="302"/>
      <c r="DL69" s="302"/>
      <c r="DM69" s="302"/>
      <c r="DN69" s="302"/>
      <c r="DO69" s="302"/>
      <c r="DP69" s="302"/>
      <c r="DQ69" s="302"/>
      <c r="DR69" s="302"/>
      <c r="DS69" s="302"/>
      <c r="DT69" s="302"/>
      <c r="DU69" s="302"/>
      <c r="DV69" s="302"/>
      <c r="DW69" s="302"/>
      <c r="DX69" s="302"/>
      <c r="DY69" s="302"/>
      <c r="DZ69" s="302"/>
      <c r="EA69" s="302"/>
      <c r="EB69" s="302"/>
      <c r="EC69" s="302"/>
      <c r="ED69" s="302"/>
      <c r="EE69" s="302"/>
      <c r="EF69" s="302"/>
      <c r="EG69" s="302"/>
      <c r="EH69" s="302"/>
      <c r="EI69" s="302"/>
      <c r="EJ69" s="302"/>
      <c r="EK69" s="302"/>
      <c r="EL69" s="302"/>
      <c r="EM69" s="302"/>
      <c r="EN69" s="302"/>
      <c r="EO69" s="302"/>
      <c r="EP69" s="302"/>
      <c r="EQ69" s="302"/>
      <c r="ER69" s="302"/>
      <c r="ES69" s="302"/>
      <c r="ET69" s="302"/>
      <c r="EU69" s="302"/>
      <c r="EV69" s="302"/>
      <c r="EW69" s="302"/>
      <c r="EX69" s="302"/>
      <c r="EY69" s="302"/>
      <c r="EZ69" s="302"/>
      <c r="FA69" s="302"/>
      <c r="FB69" s="302"/>
      <c r="FC69" s="302"/>
      <c r="FD69" s="302"/>
      <c r="FE69" s="302"/>
      <c r="FF69" s="302"/>
      <c r="FG69" s="302"/>
      <c r="FH69" s="302"/>
      <c r="FI69" s="302"/>
      <c r="FJ69" s="302"/>
      <c r="FK69" s="302"/>
      <c r="FL69" s="302"/>
      <c r="FM69" s="302"/>
      <c r="FN69" s="302"/>
      <c r="FO69" s="302"/>
      <c r="FP69" s="302"/>
      <c r="FQ69" s="302"/>
      <c r="FR69" s="302"/>
      <c r="FS69" s="302"/>
      <c r="FT69" s="302"/>
      <c r="FU69" s="302"/>
      <c r="FV69" s="302"/>
      <c r="FW69" s="302"/>
      <c r="FX69" s="302"/>
      <c r="FY69" s="302"/>
      <c r="FZ69" s="302"/>
      <c r="GA69" s="302"/>
      <c r="GB69" s="302"/>
      <c r="GC69" s="302"/>
      <c r="GD69" s="302"/>
      <c r="GE69" s="302"/>
      <c r="GF69" s="302"/>
      <c r="GG69" s="302"/>
      <c r="GH69" s="302"/>
      <c r="GI69" s="302"/>
      <c r="GJ69" s="302"/>
      <c r="GK69" s="302"/>
      <c r="GL69" s="302"/>
      <c r="GM69" s="302"/>
      <c r="GN69" s="302"/>
      <c r="GO69" s="302"/>
      <c r="GP69" s="302"/>
      <c r="GQ69" s="302"/>
      <c r="GR69" s="302"/>
      <c r="GS69" s="302"/>
      <c r="GT69" s="302"/>
      <c r="GU69" s="302"/>
      <c r="GV69" s="302"/>
      <c r="GW69" s="302"/>
      <c r="GX69" s="302"/>
      <c r="GY69" s="302"/>
      <c r="GZ69" s="302"/>
      <c r="HA69" s="302"/>
      <c r="HB69" s="302"/>
      <c r="HC69" s="302"/>
      <c r="HD69" s="302"/>
      <c r="HE69" s="302"/>
      <c r="HF69" s="302"/>
      <c r="HG69" s="302"/>
      <c r="HH69" s="302"/>
      <c r="HI69" s="302"/>
      <c r="HJ69" s="302"/>
      <c r="HK69" s="302"/>
      <c r="HL69" s="302"/>
      <c r="HM69" s="302"/>
      <c r="HN69" s="302"/>
      <c r="HO69" s="302"/>
      <c r="HP69" s="302"/>
      <c r="HQ69" s="302"/>
      <c r="HR69" s="302"/>
      <c r="HS69" s="302"/>
      <c r="HT69" s="302"/>
      <c r="HU69" s="302"/>
      <c r="HV69" s="302"/>
      <c r="HW69" s="302"/>
      <c r="HX69" s="302"/>
      <c r="HY69" s="302"/>
      <c r="HZ69" s="302"/>
      <c r="IA69" s="302"/>
      <c r="IB69" s="302"/>
      <c r="IC69" s="302"/>
      <c r="ID69" s="302"/>
      <c r="IE69" s="302"/>
      <c r="IF69" s="302"/>
      <c r="IG69" s="302"/>
      <c r="IH69" s="302"/>
      <c r="II69" s="302"/>
      <c r="IJ69" s="302"/>
      <c r="IK69" s="302"/>
      <c r="IL69" s="302"/>
      <c r="IM69" s="302"/>
      <c r="IN69" s="302"/>
      <c r="IO69" s="302"/>
      <c r="IP69" s="302"/>
      <c r="IQ69" s="302"/>
      <c r="IR69" s="302"/>
      <c r="IS69" s="302"/>
      <c r="IT69" s="302"/>
      <c r="IU69" s="302"/>
      <c r="IV69" s="302"/>
    </row>
    <row r="70" spans="1:256" ht="17.25">
      <c r="A70" s="927">
        <v>64</v>
      </c>
      <c r="B70" s="302"/>
      <c r="C70" s="302"/>
      <c r="D70" s="295" t="s">
        <v>999</v>
      </c>
      <c r="E70" s="49">
        <v>-49</v>
      </c>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2"/>
      <c r="BR70" s="302"/>
      <c r="BS70" s="302"/>
      <c r="BT70" s="302"/>
      <c r="BU70" s="302"/>
      <c r="BV70" s="302"/>
      <c r="BW70" s="302"/>
      <c r="BX70" s="302"/>
      <c r="BY70" s="302"/>
      <c r="BZ70" s="302"/>
      <c r="CA70" s="302"/>
      <c r="CB70" s="302"/>
      <c r="CC70" s="302"/>
      <c r="CD70" s="302"/>
      <c r="CE70" s="302"/>
      <c r="CF70" s="302"/>
      <c r="CG70" s="302"/>
      <c r="CH70" s="302"/>
      <c r="CI70" s="302"/>
      <c r="CJ70" s="302"/>
      <c r="CK70" s="302"/>
      <c r="CL70" s="302"/>
      <c r="CM70" s="302"/>
      <c r="CN70" s="302"/>
      <c r="CO70" s="302"/>
      <c r="CP70" s="302"/>
      <c r="CQ70" s="302"/>
      <c r="CR70" s="302"/>
      <c r="CS70" s="302"/>
      <c r="CT70" s="302"/>
      <c r="CU70" s="302"/>
      <c r="CV70" s="302"/>
      <c r="CW70" s="302"/>
      <c r="CX70" s="302"/>
      <c r="CY70" s="302"/>
      <c r="CZ70" s="302"/>
      <c r="DA70" s="302"/>
      <c r="DB70" s="302"/>
      <c r="DC70" s="302"/>
      <c r="DD70" s="302"/>
      <c r="DE70" s="302"/>
      <c r="DF70" s="302"/>
      <c r="DG70" s="302"/>
      <c r="DH70" s="302"/>
      <c r="DI70" s="302"/>
      <c r="DJ70" s="302"/>
      <c r="DK70" s="302"/>
      <c r="DL70" s="302"/>
      <c r="DM70" s="302"/>
      <c r="DN70" s="302"/>
      <c r="DO70" s="302"/>
      <c r="DP70" s="302"/>
      <c r="DQ70" s="302"/>
      <c r="DR70" s="302"/>
      <c r="DS70" s="302"/>
      <c r="DT70" s="302"/>
      <c r="DU70" s="302"/>
      <c r="DV70" s="302"/>
      <c r="DW70" s="302"/>
      <c r="DX70" s="302"/>
      <c r="DY70" s="302"/>
      <c r="DZ70" s="302"/>
      <c r="EA70" s="302"/>
      <c r="EB70" s="302"/>
      <c r="EC70" s="302"/>
      <c r="ED70" s="302"/>
      <c r="EE70" s="302"/>
      <c r="EF70" s="302"/>
      <c r="EG70" s="302"/>
      <c r="EH70" s="302"/>
      <c r="EI70" s="302"/>
      <c r="EJ70" s="302"/>
      <c r="EK70" s="302"/>
      <c r="EL70" s="302"/>
      <c r="EM70" s="302"/>
      <c r="EN70" s="302"/>
      <c r="EO70" s="302"/>
      <c r="EP70" s="302"/>
      <c r="EQ70" s="302"/>
      <c r="ER70" s="302"/>
      <c r="ES70" s="302"/>
      <c r="ET70" s="302"/>
      <c r="EU70" s="302"/>
      <c r="EV70" s="302"/>
      <c r="EW70" s="302"/>
      <c r="EX70" s="302"/>
      <c r="EY70" s="302"/>
      <c r="EZ70" s="302"/>
      <c r="FA70" s="302"/>
      <c r="FB70" s="302"/>
      <c r="FC70" s="302"/>
      <c r="FD70" s="302"/>
      <c r="FE70" s="302"/>
      <c r="FF70" s="302"/>
      <c r="FG70" s="302"/>
      <c r="FH70" s="302"/>
      <c r="FI70" s="302"/>
      <c r="FJ70" s="302"/>
      <c r="FK70" s="302"/>
      <c r="FL70" s="302"/>
      <c r="FM70" s="302"/>
      <c r="FN70" s="302"/>
      <c r="FO70" s="302"/>
      <c r="FP70" s="302"/>
      <c r="FQ70" s="302"/>
      <c r="FR70" s="302"/>
      <c r="FS70" s="302"/>
      <c r="FT70" s="302"/>
      <c r="FU70" s="302"/>
      <c r="FV70" s="302"/>
      <c r="FW70" s="302"/>
      <c r="FX70" s="302"/>
      <c r="FY70" s="302"/>
      <c r="FZ70" s="302"/>
      <c r="GA70" s="302"/>
      <c r="GB70" s="302"/>
      <c r="GC70" s="302"/>
      <c r="GD70" s="302"/>
      <c r="GE70" s="302"/>
      <c r="GF70" s="302"/>
      <c r="GG70" s="302"/>
      <c r="GH70" s="302"/>
      <c r="GI70" s="302"/>
      <c r="GJ70" s="302"/>
      <c r="GK70" s="302"/>
      <c r="GL70" s="302"/>
      <c r="GM70" s="302"/>
      <c r="GN70" s="302"/>
      <c r="GO70" s="302"/>
      <c r="GP70" s="302"/>
      <c r="GQ70" s="302"/>
      <c r="GR70" s="302"/>
      <c r="GS70" s="302"/>
      <c r="GT70" s="302"/>
      <c r="GU70" s="302"/>
      <c r="GV70" s="302"/>
      <c r="GW70" s="302"/>
      <c r="GX70" s="302"/>
      <c r="GY70" s="302"/>
      <c r="GZ70" s="302"/>
      <c r="HA70" s="302"/>
      <c r="HB70" s="302"/>
      <c r="HC70" s="302"/>
      <c r="HD70" s="302"/>
      <c r="HE70" s="302"/>
      <c r="HF70" s="302"/>
      <c r="HG70" s="302"/>
      <c r="HH70" s="302"/>
      <c r="HI70" s="302"/>
      <c r="HJ70" s="302"/>
      <c r="HK70" s="302"/>
      <c r="HL70" s="302"/>
      <c r="HM70" s="302"/>
      <c r="HN70" s="302"/>
      <c r="HO70" s="302"/>
      <c r="HP70" s="302"/>
      <c r="HQ70" s="302"/>
      <c r="HR70" s="302"/>
      <c r="HS70" s="302"/>
      <c r="HT70" s="302"/>
      <c r="HU70" s="302"/>
      <c r="HV70" s="302"/>
      <c r="HW70" s="302"/>
      <c r="HX70" s="302"/>
      <c r="HY70" s="302"/>
      <c r="HZ70" s="302"/>
      <c r="IA70" s="302"/>
      <c r="IB70" s="302"/>
      <c r="IC70" s="302"/>
      <c r="ID70" s="302"/>
      <c r="IE70" s="302"/>
      <c r="IF70" s="302"/>
      <c r="IG70" s="302"/>
      <c r="IH70" s="302"/>
      <c r="II70" s="302"/>
      <c r="IJ70" s="302"/>
      <c r="IK70" s="302"/>
      <c r="IL70" s="302"/>
      <c r="IM70" s="302"/>
      <c r="IN70" s="302"/>
      <c r="IO70" s="302"/>
      <c r="IP70" s="302"/>
      <c r="IQ70" s="302"/>
      <c r="IR70" s="302"/>
      <c r="IS70" s="302"/>
      <c r="IT70" s="302"/>
      <c r="IU70" s="302"/>
      <c r="IV70" s="302"/>
    </row>
    <row r="71" spans="1:256" ht="17.25">
      <c r="A71" s="927">
        <v>65</v>
      </c>
      <c r="B71" s="302"/>
      <c r="C71" s="302"/>
      <c r="D71" s="295"/>
      <c r="E71" s="51">
        <f>SUM(E69:E70)</f>
        <v>-9</v>
      </c>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2"/>
      <c r="BR71" s="302"/>
      <c r="BS71" s="302"/>
      <c r="BT71" s="302"/>
      <c r="BU71" s="302"/>
      <c r="BV71" s="302"/>
      <c r="BW71" s="302"/>
      <c r="BX71" s="302"/>
      <c r="BY71" s="302"/>
      <c r="BZ71" s="302"/>
      <c r="CA71" s="302"/>
      <c r="CB71" s="302"/>
      <c r="CC71" s="302"/>
      <c r="CD71" s="302"/>
      <c r="CE71" s="302"/>
      <c r="CF71" s="302"/>
      <c r="CG71" s="302"/>
      <c r="CH71" s="302"/>
      <c r="CI71" s="302"/>
      <c r="CJ71" s="302"/>
      <c r="CK71" s="302"/>
      <c r="CL71" s="302"/>
      <c r="CM71" s="302"/>
      <c r="CN71" s="302"/>
      <c r="CO71" s="302"/>
      <c r="CP71" s="302"/>
      <c r="CQ71" s="302"/>
      <c r="CR71" s="302"/>
      <c r="CS71" s="302"/>
      <c r="CT71" s="302"/>
      <c r="CU71" s="302"/>
      <c r="CV71" s="302"/>
      <c r="CW71" s="302"/>
      <c r="CX71" s="302"/>
      <c r="CY71" s="302"/>
      <c r="CZ71" s="302"/>
      <c r="DA71" s="302"/>
      <c r="DB71" s="302"/>
      <c r="DC71" s="302"/>
      <c r="DD71" s="302"/>
      <c r="DE71" s="302"/>
      <c r="DF71" s="302"/>
      <c r="DG71" s="302"/>
      <c r="DH71" s="302"/>
      <c r="DI71" s="302"/>
      <c r="DJ71" s="302"/>
      <c r="DK71" s="302"/>
      <c r="DL71" s="302"/>
      <c r="DM71" s="302"/>
      <c r="DN71" s="302"/>
      <c r="DO71" s="302"/>
      <c r="DP71" s="302"/>
      <c r="DQ71" s="302"/>
      <c r="DR71" s="302"/>
      <c r="DS71" s="302"/>
      <c r="DT71" s="302"/>
      <c r="DU71" s="302"/>
      <c r="DV71" s="302"/>
      <c r="DW71" s="302"/>
      <c r="DX71" s="302"/>
      <c r="DY71" s="302"/>
      <c r="DZ71" s="302"/>
      <c r="EA71" s="302"/>
      <c r="EB71" s="302"/>
      <c r="EC71" s="302"/>
      <c r="ED71" s="302"/>
      <c r="EE71" s="302"/>
      <c r="EF71" s="302"/>
      <c r="EG71" s="302"/>
      <c r="EH71" s="302"/>
      <c r="EI71" s="302"/>
      <c r="EJ71" s="302"/>
      <c r="EK71" s="302"/>
      <c r="EL71" s="302"/>
      <c r="EM71" s="302"/>
      <c r="EN71" s="302"/>
      <c r="EO71" s="302"/>
      <c r="EP71" s="302"/>
      <c r="EQ71" s="302"/>
      <c r="ER71" s="302"/>
      <c r="ES71" s="302"/>
      <c r="ET71" s="302"/>
      <c r="EU71" s="302"/>
      <c r="EV71" s="302"/>
      <c r="EW71" s="302"/>
      <c r="EX71" s="302"/>
      <c r="EY71" s="302"/>
      <c r="EZ71" s="302"/>
      <c r="FA71" s="302"/>
      <c r="FB71" s="302"/>
      <c r="FC71" s="302"/>
      <c r="FD71" s="302"/>
      <c r="FE71" s="302"/>
      <c r="FF71" s="302"/>
      <c r="FG71" s="302"/>
      <c r="FH71" s="302"/>
      <c r="FI71" s="302"/>
      <c r="FJ71" s="302"/>
      <c r="FK71" s="302"/>
      <c r="FL71" s="302"/>
      <c r="FM71" s="302"/>
      <c r="FN71" s="302"/>
      <c r="FO71" s="302"/>
      <c r="FP71" s="302"/>
      <c r="FQ71" s="302"/>
      <c r="FR71" s="302"/>
      <c r="FS71" s="302"/>
      <c r="FT71" s="302"/>
      <c r="FU71" s="302"/>
      <c r="FV71" s="302"/>
      <c r="FW71" s="302"/>
      <c r="FX71" s="302"/>
      <c r="FY71" s="302"/>
      <c r="FZ71" s="302"/>
      <c r="GA71" s="302"/>
      <c r="GB71" s="302"/>
      <c r="GC71" s="302"/>
      <c r="GD71" s="302"/>
      <c r="GE71" s="302"/>
      <c r="GF71" s="302"/>
      <c r="GG71" s="302"/>
      <c r="GH71" s="302"/>
      <c r="GI71" s="302"/>
      <c r="GJ71" s="302"/>
      <c r="GK71" s="302"/>
      <c r="GL71" s="302"/>
      <c r="GM71" s="302"/>
      <c r="GN71" s="302"/>
      <c r="GO71" s="302"/>
      <c r="GP71" s="302"/>
      <c r="GQ71" s="302"/>
      <c r="GR71" s="302"/>
      <c r="GS71" s="302"/>
      <c r="GT71" s="302"/>
      <c r="GU71" s="302"/>
      <c r="GV71" s="302"/>
      <c r="GW71" s="302"/>
      <c r="GX71" s="302"/>
      <c r="GY71" s="302"/>
      <c r="GZ71" s="302"/>
      <c r="HA71" s="302"/>
      <c r="HB71" s="302"/>
      <c r="HC71" s="302"/>
      <c r="HD71" s="302"/>
      <c r="HE71" s="302"/>
      <c r="HF71" s="302"/>
      <c r="HG71" s="302"/>
      <c r="HH71" s="302"/>
      <c r="HI71" s="302"/>
      <c r="HJ71" s="302"/>
      <c r="HK71" s="302"/>
      <c r="HL71" s="302"/>
      <c r="HM71" s="302"/>
      <c r="HN71" s="302"/>
      <c r="HO71" s="302"/>
      <c r="HP71" s="302"/>
      <c r="HQ71" s="302"/>
      <c r="HR71" s="302"/>
      <c r="HS71" s="302"/>
      <c r="HT71" s="302"/>
      <c r="HU71" s="302"/>
      <c r="HV71" s="302"/>
      <c r="HW71" s="302"/>
      <c r="HX71" s="302"/>
      <c r="HY71" s="302"/>
      <c r="HZ71" s="302"/>
      <c r="IA71" s="302"/>
      <c r="IB71" s="302"/>
      <c r="IC71" s="302"/>
      <c r="ID71" s="302"/>
      <c r="IE71" s="302"/>
      <c r="IF71" s="302"/>
      <c r="IG71" s="302"/>
      <c r="IH71" s="302"/>
      <c r="II71" s="302"/>
      <c r="IJ71" s="302"/>
      <c r="IK71" s="302"/>
      <c r="IL71" s="302"/>
      <c r="IM71" s="302"/>
      <c r="IN71" s="302"/>
      <c r="IO71" s="302"/>
      <c r="IP71" s="302"/>
      <c r="IQ71" s="302"/>
      <c r="IR71" s="302"/>
      <c r="IS71" s="302"/>
      <c r="IT71" s="302"/>
      <c r="IU71" s="302"/>
      <c r="IV71" s="302"/>
    </row>
    <row r="72" spans="1:5" s="23" customFormat="1" ht="18" thickBot="1">
      <c r="A72" s="927">
        <v>66</v>
      </c>
      <c r="B72" s="308"/>
      <c r="C72" s="309"/>
      <c r="D72" s="310" t="s">
        <v>586</v>
      </c>
      <c r="E72" s="311">
        <f>E71+E67</f>
        <v>-36</v>
      </c>
    </row>
    <row r="73" spans="1:256" s="23" customFormat="1" ht="18.75" thickBot="1" thickTop="1">
      <c r="A73" s="927">
        <v>67</v>
      </c>
      <c r="B73" s="309"/>
      <c r="C73" s="309"/>
      <c r="D73" s="312" t="s">
        <v>587</v>
      </c>
      <c r="E73" s="313">
        <f>E72+E64</f>
        <v>252980</v>
      </c>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1"/>
      <c r="BV73" s="301"/>
      <c r="BW73" s="301"/>
      <c r="BX73" s="301"/>
      <c r="BY73" s="301"/>
      <c r="BZ73" s="301"/>
      <c r="CA73" s="301"/>
      <c r="CB73" s="301"/>
      <c r="CC73" s="301"/>
      <c r="CD73" s="301"/>
      <c r="CE73" s="301"/>
      <c r="CF73" s="301"/>
      <c r="CG73" s="301"/>
      <c r="CH73" s="301"/>
      <c r="CI73" s="301"/>
      <c r="CJ73" s="301"/>
      <c r="CK73" s="301"/>
      <c r="CL73" s="301"/>
      <c r="CM73" s="301"/>
      <c r="CN73" s="301"/>
      <c r="CO73" s="301"/>
      <c r="CP73" s="301"/>
      <c r="CQ73" s="301"/>
      <c r="CR73" s="301"/>
      <c r="CS73" s="301"/>
      <c r="CT73" s="301"/>
      <c r="CU73" s="301"/>
      <c r="CV73" s="301"/>
      <c r="CW73" s="301"/>
      <c r="CX73" s="301"/>
      <c r="CY73" s="301"/>
      <c r="CZ73" s="301"/>
      <c r="DA73" s="301"/>
      <c r="DB73" s="301"/>
      <c r="DC73" s="301"/>
      <c r="DD73" s="301"/>
      <c r="DE73" s="301"/>
      <c r="DF73" s="301"/>
      <c r="DG73" s="301"/>
      <c r="DH73" s="301"/>
      <c r="DI73" s="301"/>
      <c r="DJ73" s="301"/>
      <c r="DK73" s="301"/>
      <c r="DL73" s="301"/>
      <c r="DM73" s="301"/>
      <c r="DN73" s="301"/>
      <c r="DO73" s="301"/>
      <c r="DP73" s="301"/>
      <c r="DQ73" s="301"/>
      <c r="DR73" s="301"/>
      <c r="DS73" s="301"/>
      <c r="DT73" s="301"/>
      <c r="DU73" s="301"/>
      <c r="DV73" s="301"/>
      <c r="DW73" s="301"/>
      <c r="DX73" s="301"/>
      <c r="DY73" s="301"/>
      <c r="DZ73" s="301"/>
      <c r="EA73" s="301"/>
      <c r="EB73" s="301"/>
      <c r="EC73" s="301"/>
      <c r="ED73" s="301"/>
      <c r="EE73" s="301"/>
      <c r="EF73" s="301"/>
      <c r="EG73" s="301"/>
      <c r="EH73" s="301"/>
      <c r="EI73" s="301"/>
      <c r="EJ73" s="301"/>
      <c r="EK73" s="301"/>
      <c r="EL73" s="301"/>
      <c r="EM73" s="301"/>
      <c r="EN73" s="301"/>
      <c r="EO73" s="301"/>
      <c r="EP73" s="301"/>
      <c r="EQ73" s="301"/>
      <c r="ER73" s="301"/>
      <c r="ES73" s="301"/>
      <c r="ET73" s="301"/>
      <c r="EU73" s="301"/>
      <c r="EV73" s="301"/>
      <c r="EW73" s="301"/>
      <c r="EX73" s="301"/>
      <c r="EY73" s="301"/>
      <c r="EZ73" s="301"/>
      <c r="FA73" s="301"/>
      <c r="FB73" s="301"/>
      <c r="FC73" s="301"/>
      <c r="FD73" s="301"/>
      <c r="FE73" s="301"/>
      <c r="FF73" s="301"/>
      <c r="FG73" s="301"/>
      <c r="FH73" s="301"/>
      <c r="FI73" s="301"/>
      <c r="FJ73" s="301"/>
      <c r="FK73" s="301"/>
      <c r="FL73" s="301"/>
      <c r="FM73" s="301"/>
      <c r="FN73" s="301"/>
      <c r="FO73" s="301"/>
      <c r="FP73" s="301"/>
      <c r="FQ73" s="301"/>
      <c r="FR73" s="301"/>
      <c r="FS73" s="301"/>
      <c r="FT73" s="301"/>
      <c r="FU73" s="301"/>
      <c r="FV73" s="301"/>
      <c r="FW73" s="301"/>
      <c r="FX73" s="301"/>
      <c r="FY73" s="301"/>
      <c r="FZ73" s="301"/>
      <c r="GA73" s="301"/>
      <c r="GB73" s="301"/>
      <c r="GC73" s="301"/>
      <c r="GD73" s="301"/>
      <c r="GE73" s="301"/>
      <c r="GF73" s="301"/>
      <c r="GG73" s="301"/>
      <c r="GH73" s="301"/>
      <c r="GI73" s="301"/>
      <c r="GJ73" s="301"/>
      <c r="GK73" s="301"/>
      <c r="GL73" s="301"/>
      <c r="GM73" s="301"/>
      <c r="GN73" s="301"/>
      <c r="GO73" s="301"/>
      <c r="GP73" s="301"/>
      <c r="GQ73" s="301"/>
      <c r="GR73" s="301"/>
      <c r="GS73" s="301"/>
      <c r="GT73" s="301"/>
      <c r="GU73" s="301"/>
      <c r="GV73" s="301"/>
      <c r="GW73" s="301"/>
      <c r="GX73" s="301"/>
      <c r="GY73" s="301"/>
      <c r="GZ73" s="301"/>
      <c r="HA73" s="301"/>
      <c r="HB73" s="301"/>
      <c r="HC73" s="301"/>
      <c r="HD73" s="301"/>
      <c r="HE73" s="301"/>
      <c r="HF73" s="301"/>
      <c r="HG73" s="301"/>
      <c r="HH73" s="301"/>
      <c r="HI73" s="301"/>
      <c r="HJ73" s="301"/>
      <c r="HK73" s="301"/>
      <c r="HL73" s="301"/>
      <c r="HM73" s="301"/>
      <c r="HN73" s="301"/>
      <c r="HO73" s="301"/>
      <c r="HP73" s="301"/>
      <c r="HQ73" s="301"/>
      <c r="HR73" s="301"/>
      <c r="HS73" s="301"/>
      <c r="HT73" s="301"/>
      <c r="HU73" s="301"/>
      <c r="HV73" s="301"/>
      <c r="HW73" s="301"/>
      <c r="HX73" s="301"/>
      <c r="HY73" s="301"/>
      <c r="HZ73" s="301"/>
      <c r="IA73" s="301"/>
      <c r="IB73" s="301"/>
      <c r="IC73" s="301"/>
      <c r="ID73" s="301"/>
      <c r="IE73" s="301"/>
      <c r="IF73" s="301"/>
      <c r="IG73" s="301"/>
      <c r="IH73" s="301"/>
      <c r="II73" s="301"/>
      <c r="IJ73" s="301"/>
      <c r="IK73" s="301"/>
      <c r="IL73" s="301"/>
      <c r="IM73" s="301"/>
      <c r="IN73" s="301"/>
      <c r="IO73" s="301"/>
      <c r="IP73" s="301"/>
      <c r="IQ73" s="301"/>
      <c r="IR73" s="301"/>
      <c r="IS73" s="301"/>
      <c r="IT73" s="301"/>
      <c r="IU73" s="301"/>
      <c r="IV73" s="301"/>
    </row>
    <row r="74" spans="1:256" ht="24.75" customHeight="1" thickTop="1">
      <c r="A74" s="927">
        <v>68</v>
      </c>
      <c r="B74" s="145"/>
      <c r="C74" s="292" t="s">
        <v>210</v>
      </c>
      <c r="D74" s="1318" t="s">
        <v>588</v>
      </c>
      <c r="E74" s="294"/>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c r="GW74" s="145"/>
      <c r="GX74" s="145"/>
      <c r="GY74" s="145"/>
      <c r="GZ74" s="145"/>
      <c r="HA74" s="145"/>
      <c r="HB74" s="145"/>
      <c r="HC74" s="145"/>
      <c r="HD74" s="145"/>
      <c r="HE74" s="145"/>
      <c r="HF74" s="145"/>
      <c r="HG74" s="145"/>
      <c r="HH74" s="145"/>
      <c r="HI74" s="145"/>
      <c r="HJ74" s="145"/>
      <c r="HK74" s="145"/>
      <c r="HL74" s="145"/>
      <c r="HM74" s="145"/>
      <c r="HN74" s="145"/>
      <c r="HO74" s="145"/>
      <c r="HP74" s="145"/>
      <c r="HQ74" s="145"/>
      <c r="HR74" s="145"/>
      <c r="HS74" s="145"/>
      <c r="HT74" s="145"/>
      <c r="HU74" s="145"/>
      <c r="HV74" s="145"/>
      <c r="HW74" s="145"/>
      <c r="HX74" s="145"/>
      <c r="HY74" s="145"/>
      <c r="HZ74" s="145"/>
      <c r="IA74" s="145"/>
      <c r="IB74" s="145"/>
      <c r="IC74" s="145"/>
      <c r="ID74" s="145"/>
      <c r="IE74" s="145"/>
      <c r="IF74" s="145"/>
      <c r="IG74" s="145"/>
      <c r="IH74" s="145"/>
      <c r="II74" s="145"/>
      <c r="IJ74" s="145"/>
      <c r="IK74" s="145"/>
      <c r="IL74" s="145"/>
      <c r="IM74" s="145"/>
      <c r="IN74" s="145"/>
      <c r="IO74" s="145"/>
      <c r="IP74" s="145"/>
      <c r="IQ74" s="145"/>
      <c r="IR74" s="145"/>
      <c r="IS74" s="145"/>
      <c r="IT74" s="145"/>
      <c r="IU74" s="145"/>
      <c r="IV74" s="145"/>
    </row>
    <row r="75" spans="1:256" ht="17.25" customHeight="1">
      <c r="A75" s="927">
        <v>69</v>
      </c>
      <c r="B75" s="145"/>
      <c r="C75" s="292"/>
      <c r="D75" s="295" t="s">
        <v>1099</v>
      </c>
      <c r="E75" s="917">
        <v>500</v>
      </c>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c r="GW75" s="145"/>
      <c r="GX75" s="145"/>
      <c r="GY75" s="145"/>
      <c r="GZ75" s="145"/>
      <c r="HA75" s="145"/>
      <c r="HB75" s="145"/>
      <c r="HC75" s="145"/>
      <c r="HD75" s="145"/>
      <c r="HE75" s="145"/>
      <c r="HF75" s="145"/>
      <c r="HG75" s="145"/>
      <c r="HH75" s="145"/>
      <c r="HI75" s="145"/>
      <c r="HJ75" s="145"/>
      <c r="HK75" s="145"/>
      <c r="HL75" s="145"/>
      <c r="HM75" s="145"/>
      <c r="HN75" s="145"/>
      <c r="HO75" s="145"/>
      <c r="HP75" s="145"/>
      <c r="HQ75" s="145"/>
      <c r="HR75" s="145"/>
      <c r="HS75" s="145"/>
      <c r="HT75" s="145"/>
      <c r="HU75" s="145"/>
      <c r="HV75" s="145"/>
      <c r="HW75" s="145"/>
      <c r="HX75" s="145"/>
      <c r="HY75" s="145"/>
      <c r="HZ75" s="145"/>
      <c r="IA75" s="145"/>
      <c r="IB75" s="145"/>
      <c r="IC75" s="145"/>
      <c r="ID75" s="145"/>
      <c r="IE75" s="145"/>
      <c r="IF75" s="145"/>
      <c r="IG75" s="145"/>
      <c r="IH75" s="145"/>
      <c r="II75" s="145"/>
      <c r="IJ75" s="145"/>
      <c r="IK75" s="145"/>
      <c r="IL75" s="145"/>
      <c r="IM75" s="145"/>
      <c r="IN75" s="145"/>
      <c r="IO75" s="145"/>
      <c r="IP75" s="145"/>
      <c r="IQ75" s="145"/>
      <c r="IR75" s="145"/>
      <c r="IS75" s="145"/>
      <c r="IT75" s="145"/>
      <c r="IU75" s="145"/>
      <c r="IV75" s="145"/>
    </row>
    <row r="76" spans="1:256" ht="33.75" customHeight="1">
      <c r="A76" s="927">
        <v>70</v>
      </c>
      <c r="B76" s="145"/>
      <c r="C76" s="292"/>
      <c r="D76" s="295" t="s">
        <v>1060</v>
      </c>
      <c r="E76" s="917">
        <v>15000</v>
      </c>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c r="GW76" s="145"/>
      <c r="GX76" s="145"/>
      <c r="GY76" s="145"/>
      <c r="GZ76" s="145"/>
      <c r="HA76" s="145"/>
      <c r="HB76" s="145"/>
      <c r="HC76" s="145"/>
      <c r="HD76" s="145"/>
      <c r="HE76" s="145"/>
      <c r="HF76" s="145"/>
      <c r="HG76" s="145"/>
      <c r="HH76" s="145"/>
      <c r="HI76" s="145"/>
      <c r="HJ76" s="145"/>
      <c r="HK76" s="145"/>
      <c r="HL76" s="145"/>
      <c r="HM76" s="145"/>
      <c r="HN76" s="145"/>
      <c r="HO76" s="145"/>
      <c r="HP76" s="145"/>
      <c r="HQ76" s="145"/>
      <c r="HR76" s="145"/>
      <c r="HS76" s="145"/>
      <c r="HT76" s="145"/>
      <c r="HU76" s="145"/>
      <c r="HV76" s="145"/>
      <c r="HW76" s="145"/>
      <c r="HX76" s="145"/>
      <c r="HY76" s="145"/>
      <c r="HZ76" s="145"/>
      <c r="IA76" s="145"/>
      <c r="IB76" s="145"/>
      <c r="IC76" s="145"/>
      <c r="ID76" s="145"/>
      <c r="IE76" s="145"/>
      <c r="IF76" s="145"/>
      <c r="IG76" s="145"/>
      <c r="IH76" s="145"/>
      <c r="II76" s="145"/>
      <c r="IJ76" s="145"/>
      <c r="IK76" s="145"/>
      <c r="IL76" s="145"/>
      <c r="IM76" s="145"/>
      <c r="IN76" s="145"/>
      <c r="IO76" s="145"/>
      <c r="IP76" s="145"/>
      <c r="IQ76" s="145"/>
      <c r="IR76" s="145"/>
      <c r="IS76" s="145"/>
      <c r="IT76" s="145"/>
      <c r="IU76" s="145"/>
      <c r="IV76" s="145"/>
    </row>
    <row r="77" spans="1:5" ht="17.25" customHeight="1">
      <c r="A77" s="927">
        <v>71</v>
      </c>
      <c r="C77" s="292"/>
      <c r="D77" s="295" t="s">
        <v>400</v>
      </c>
      <c r="E77" s="51">
        <v>-500</v>
      </c>
    </row>
    <row r="78" spans="1:5" ht="17.25" customHeight="1">
      <c r="A78" s="927">
        <v>72</v>
      </c>
      <c r="C78" s="292"/>
      <c r="D78" s="295" t="s">
        <v>1041</v>
      </c>
      <c r="E78" s="646">
        <v>500</v>
      </c>
    </row>
    <row r="79" spans="1:5" ht="68.25" customHeight="1">
      <c r="A79" s="927">
        <v>73</v>
      </c>
      <c r="C79" s="302"/>
      <c r="D79" s="295" t="s">
        <v>573</v>
      </c>
      <c r="E79" s="917">
        <v>-23162</v>
      </c>
    </row>
    <row r="80" spans="1:5" ht="33" customHeight="1">
      <c r="A80" s="927">
        <v>74</v>
      </c>
      <c r="C80" s="302"/>
      <c r="D80" s="295" t="s">
        <v>1045</v>
      </c>
      <c r="E80" s="917">
        <v>22479</v>
      </c>
    </row>
    <row r="81" spans="1:5" ht="36" customHeight="1">
      <c r="A81" s="927">
        <v>75</v>
      </c>
      <c r="C81" s="302"/>
      <c r="D81" s="295" t="s">
        <v>1073</v>
      </c>
      <c r="E81" s="2">
        <v>-9775</v>
      </c>
    </row>
    <row r="82" spans="1:5" ht="33" customHeight="1">
      <c r="A82" s="927">
        <v>76</v>
      </c>
      <c r="C82" s="302"/>
      <c r="D82" s="295" t="s">
        <v>1074</v>
      </c>
      <c r="E82" s="2">
        <v>9775</v>
      </c>
    </row>
    <row r="83" spans="1:5" ht="33.75" customHeight="1">
      <c r="A83" s="927">
        <v>77</v>
      </c>
      <c r="C83" s="302"/>
      <c r="D83" s="295" t="s">
        <v>1075</v>
      </c>
      <c r="E83" s="2">
        <v>-9311</v>
      </c>
    </row>
    <row r="84" spans="1:5" ht="37.5" customHeight="1">
      <c r="A84" s="927">
        <v>78</v>
      </c>
      <c r="C84" s="302"/>
      <c r="D84" s="295" t="s">
        <v>1076</v>
      </c>
      <c r="E84" s="49">
        <v>9311</v>
      </c>
    </row>
    <row r="85" spans="1:256" ht="17.25">
      <c r="A85" s="927">
        <v>79</v>
      </c>
      <c r="B85" s="314"/>
      <c r="C85" s="315"/>
      <c r="D85" s="659" t="s">
        <v>830</v>
      </c>
      <c r="E85" s="660">
        <f>SUM(E75:E84)</f>
        <v>14817</v>
      </c>
      <c r="F85" s="314"/>
      <c r="G85" s="314"/>
      <c r="H85" s="314"/>
      <c r="I85" s="314"/>
      <c r="J85" s="314"/>
      <c r="K85" s="314"/>
      <c r="L85" s="314"/>
      <c r="M85" s="198"/>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4"/>
      <c r="BP85" s="314"/>
      <c r="BQ85" s="314"/>
      <c r="BR85" s="314"/>
      <c r="BS85" s="314"/>
      <c r="BT85" s="314"/>
      <c r="BU85" s="314"/>
      <c r="BV85" s="314"/>
      <c r="BW85" s="314"/>
      <c r="BX85" s="314"/>
      <c r="BY85" s="314"/>
      <c r="BZ85" s="314"/>
      <c r="CA85" s="314"/>
      <c r="CB85" s="314"/>
      <c r="CC85" s="314"/>
      <c r="CD85" s="314"/>
      <c r="CE85" s="314"/>
      <c r="CF85" s="314"/>
      <c r="CG85" s="314"/>
      <c r="CH85" s="314"/>
      <c r="CI85" s="314"/>
      <c r="CJ85" s="314"/>
      <c r="CK85" s="314"/>
      <c r="CL85" s="314"/>
      <c r="CM85" s="314"/>
      <c r="CN85" s="314"/>
      <c r="CO85" s="314"/>
      <c r="CP85" s="314"/>
      <c r="CQ85" s="314"/>
      <c r="CR85" s="314"/>
      <c r="CS85" s="314"/>
      <c r="CT85" s="314"/>
      <c r="CU85" s="314"/>
      <c r="CV85" s="314"/>
      <c r="CW85" s="314"/>
      <c r="CX85" s="314"/>
      <c r="CY85" s="314"/>
      <c r="CZ85" s="314"/>
      <c r="DA85" s="314"/>
      <c r="DB85" s="314"/>
      <c r="DC85" s="314"/>
      <c r="DD85" s="314"/>
      <c r="DE85" s="314"/>
      <c r="DF85" s="314"/>
      <c r="DG85" s="314"/>
      <c r="DH85" s="314"/>
      <c r="DI85" s="314"/>
      <c r="DJ85" s="314"/>
      <c r="DK85" s="314"/>
      <c r="DL85" s="314"/>
      <c r="DM85" s="314"/>
      <c r="DN85" s="314"/>
      <c r="DO85" s="314"/>
      <c r="DP85" s="314"/>
      <c r="DQ85" s="314"/>
      <c r="DR85" s="314"/>
      <c r="DS85" s="314"/>
      <c r="DT85" s="314"/>
      <c r="DU85" s="314"/>
      <c r="DV85" s="314"/>
      <c r="DW85" s="314"/>
      <c r="DX85" s="314"/>
      <c r="DY85" s="314"/>
      <c r="DZ85" s="314"/>
      <c r="EA85" s="314"/>
      <c r="EB85" s="314"/>
      <c r="EC85" s="314"/>
      <c r="ED85" s="314"/>
      <c r="EE85" s="314"/>
      <c r="EF85" s="314"/>
      <c r="EG85" s="314"/>
      <c r="EH85" s="314"/>
      <c r="EI85" s="314"/>
      <c r="EJ85" s="314"/>
      <c r="EK85" s="314"/>
      <c r="EL85" s="314"/>
      <c r="EM85" s="314"/>
      <c r="EN85" s="314"/>
      <c r="EO85" s="314"/>
      <c r="EP85" s="314"/>
      <c r="EQ85" s="314"/>
      <c r="ER85" s="314"/>
      <c r="ES85" s="314"/>
      <c r="ET85" s="314"/>
      <c r="EU85" s="314"/>
      <c r="EV85" s="314"/>
      <c r="EW85" s="314"/>
      <c r="EX85" s="314"/>
      <c r="EY85" s="314"/>
      <c r="EZ85" s="314"/>
      <c r="FA85" s="314"/>
      <c r="FB85" s="314"/>
      <c r="FC85" s="314"/>
      <c r="FD85" s="314"/>
      <c r="FE85" s="314"/>
      <c r="FF85" s="314"/>
      <c r="FG85" s="314"/>
      <c r="FH85" s="314"/>
      <c r="FI85" s="314"/>
      <c r="FJ85" s="314"/>
      <c r="FK85" s="314"/>
      <c r="FL85" s="314"/>
      <c r="FM85" s="314"/>
      <c r="FN85" s="314"/>
      <c r="FO85" s="314"/>
      <c r="FP85" s="314"/>
      <c r="FQ85" s="314"/>
      <c r="FR85" s="314"/>
      <c r="FS85" s="314"/>
      <c r="FT85" s="314"/>
      <c r="FU85" s="314"/>
      <c r="FV85" s="314"/>
      <c r="FW85" s="314"/>
      <c r="FX85" s="314"/>
      <c r="FY85" s="314"/>
      <c r="FZ85" s="314"/>
      <c r="GA85" s="314"/>
      <c r="GB85" s="314"/>
      <c r="GC85" s="314"/>
      <c r="GD85" s="314"/>
      <c r="GE85" s="314"/>
      <c r="GF85" s="314"/>
      <c r="GG85" s="314"/>
      <c r="GH85" s="314"/>
      <c r="GI85" s="314"/>
      <c r="GJ85" s="314"/>
      <c r="GK85" s="314"/>
      <c r="GL85" s="314"/>
      <c r="GM85" s="314"/>
      <c r="GN85" s="314"/>
      <c r="GO85" s="314"/>
      <c r="GP85" s="314"/>
      <c r="GQ85" s="314"/>
      <c r="GR85" s="314"/>
      <c r="GS85" s="314"/>
      <c r="GT85" s="314"/>
      <c r="GU85" s="314"/>
      <c r="GV85" s="314"/>
      <c r="GW85" s="314"/>
      <c r="GX85" s="314"/>
      <c r="GY85" s="314"/>
      <c r="GZ85" s="314"/>
      <c r="HA85" s="314"/>
      <c r="HB85" s="314"/>
      <c r="HC85" s="314"/>
      <c r="HD85" s="314"/>
      <c r="HE85" s="314"/>
      <c r="HF85" s="314"/>
      <c r="HG85" s="314"/>
      <c r="HH85" s="314"/>
      <c r="HI85" s="314"/>
      <c r="HJ85" s="314"/>
      <c r="HK85" s="314"/>
      <c r="HL85" s="314"/>
      <c r="HM85" s="314"/>
      <c r="HN85" s="314"/>
      <c r="HO85" s="314"/>
      <c r="HP85" s="314"/>
      <c r="HQ85" s="314"/>
      <c r="HR85" s="314"/>
      <c r="HS85" s="314"/>
      <c r="HT85" s="314"/>
      <c r="HU85" s="314"/>
      <c r="HV85" s="314"/>
      <c r="HW85" s="314"/>
      <c r="HX85" s="314"/>
      <c r="HY85" s="314"/>
      <c r="HZ85" s="314"/>
      <c r="IA85" s="314"/>
      <c r="IB85" s="314"/>
      <c r="IC85" s="314"/>
      <c r="ID85" s="314"/>
      <c r="IE85" s="314"/>
      <c r="IF85" s="314"/>
      <c r="IG85" s="314"/>
      <c r="IH85" s="314"/>
      <c r="II85" s="314"/>
      <c r="IJ85" s="314"/>
      <c r="IK85" s="314"/>
      <c r="IL85" s="314"/>
      <c r="IM85" s="314"/>
      <c r="IN85" s="314"/>
      <c r="IO85" s="314"/>
      <c r="IP85" s="314"/>
      <c r="IQ85" s="314"/>
      <c r="IR85" s="314"/>
      <c r="IS85" s="314"/>
      <c r="IT85" s="314"/>
      <c r="IU85" s="314"/>
      <c r="IV85" s="314"/>
    </row>
    <row r="86" spans="1:256" ht="17.25">
      <c r="A86" s="927">
        <v>80</v>
      </c>
      <c r="B86" s="314"/>
      <c r="C86" s="315"/>
      <c r="D86" s="323" t="s">
        <v>589</v>
      </c>
      <c r="E86" s="295"/>
      <c r="F86" s="295"/>
      <c r="G86" s="314"/>
      <c r="H86" s="314"/>
      <c r="I86" s="314"/>
      <c r="J86" s="314"/>
      <c r="K86" s="314"/>
      <c r="L86" s="314"/>
      <c r="M86" s="198"/>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4"/>
      <c r="CH86" s="314"/>
      <c r="CI86" s="314"/>
      <c r="CJ86" s="314"/>
      <c r="CK86" s="314"/>
      <c r="CL86" s="314"/>
      <c r="CM86" s="314"/>
      <c r="CN86" s="314"/>
      <c r="CO86" s="314"/>
      <c r="CP86" s="314"/>
      <c r="CQ86" s="314"/>
      <c r="CR86" s="314"/>
      <c r="CS86" s="314"/>
      <c r="CT86" s="314"/>
      <c r="CU86" s="314"/>
      <c r="CV86" s="314"/>
      <c r="CW86" s="314"/>
      <c r="CX86" s="314"/>
      <c r="CY86" s="314"/>
      <c r="CZ86" s="314"/>
      <c r="DA86" s="314"/>
      <c r="DB86" s="314"/>
      <c r="DC86" s="314"/>
      <c r="DD86" s="314"/>
      <c r="DE86" s="314"/>
      <c r="DF86" s="314"/>
      <c r="DG86" s="314"/>
      <c r="DH86" s="314"/>
      <c r="DI86" s="314"/>
      <c r="DJ86" s="314"/>
      <c r="DK86" s="314"/>
      <c r="DL86" s="314"/>
      <c r="DM86" s="314"/>
      <c r="DN86" s="314"/>
      <c r="DO86" s="314"/>
      <c r="DP86" s="314"/>
      <c r="DQ86" s="314"/>
      <c r="DR86" s="314"/>
      <c r="DS86" s="314"/>
      <c r="DT86" s="314"/>
      <c r="DU86" s="314"/>
      <c r="DV86" s="314"/>
      <c r="DW86" s="314"/>
      <c r="DX86" s="314"/>
      <c r="DY86" s="314"/>
      <c r="DZ86" s="314"/>
      <c r="EA86" s="314"/>
      <c r="EB86" s="314"/>
      <c r="EC86" s="314"/>
      <c r="ED86" s="314"/>
      <c r="EE86" s="314"/>
      <c r="EF86" s="314"/>
      <c r="EG86" s="314"/>
      <c r="EH86" s="314"/>
      <c r="EI86" s="314"/>
      <c r="EJ86" s="314"/>
      <c r="EK86" s="314"/>
      <c r="EL86" s="314"/>
      <c r="EM86" s="314"/>
      <c r="EN86" s="314"/>
      <c r="EO86" s="314"/>
      <c r="EP86" s="314"/>
      <c r="EQ86" s="314"/>
      <c r="ER86" s="314"/>
      <c r="ES86" s="314"/>
      <c r="ET86" s="314"/>
      <c r="EU86" s="314"/>
      <c r="EV86" s="314"/>
      <c r="EW86" s="314"/>
      <c r="EX86" s="314"/>
      <c r="EY86" s="314"/>
      <c r="EZ86" s="314"/>
      <c r="FA86" s="314"/>
      <c r="FB86" s="314"/>
      <c r="FC86" s="314"/>
      <c r="FD86" s="314"/>
      <c r="FE86" s="314"/>
      <c r="FF86" s="314"/>
      <c r="FG86" s="314"/>
      <c r="FH86" s="314"/>
      <c r="FI86" s="314"/>
      <c r="FJ86" s="314"/>
      <c r="FK86" s="314"/>
      <c r="FL86" s="314"/>
      <c r="FM86" s="314"/>
      <c r="FN86" s="314"/>
      <c r="FO86" s="314"/>
      <c r="FP86" s="314"/>
      <c r="FQ86" s="314"/>
      <c r="FR86" s="314"/>
      <c r="FS86" s="314"/>
      <c r="FT86" s="314"/>
      <c r="FU86" s="314"/>
      <c r="FV86" s="314"/>
      <c r="FW86" s="314"/>
      <c r="FX86" s="314"/>
      <c r="FY86" s="314"/>
      <c r="FZ86" s="314"/>
      <c r="GA86" s="314"/>
      <c r="GB86" s="314"/>
      <c r="GC86" s="314"/>
      <c r="GD86" s="314"/>
      <c r="GE86" s="314"/>
      <c r="GF86" s="314"/>
      <c r="GG86" s="314"/>
      <c r="GH86" s="314"/>
      <c r="GI86" s="314"/>
      <c r="GJ86" s="314"/>
      <c r="GK86" s="314"/>
      <c r="GL86" s="314"/>
      <c r="GM86" s="314"/>
      <c r="GN86" s="314"/>
      <c r="GO86" s="314"/>
      <c r="GP86" s="314"/>
      <c r="GQ86" s="314"/>
      <c r="GR86" s="314"/>
      <c r="GS86" s="314"/>
      <c r="GT86" s="314"/>
      <c r="GU86" s="314"/>
      <c r="GV86" s="314"/>
      <c r="GW86" s="314"/>
      <c r="GX86" s="314"/>
      <c r="GY86" s="314"/>
      <c r="GZ86" s="314"/>
      <c r="HA86" s="314"/>
      <c r="HB86" s="314"/>
      <c r="HC86" s="314"/>
      <c r="HD86" s="314"/>
      <c r="HE86" s="314"/>
      <c r="HF86" s="314"/>
      <c r="HG86" s="314"/>
      <c r="HH86" s="314"/>
      <c r="HI86" s="314"/>
      <c r="HJ86" s="314"/>
      <c r="HK86" s="314"/>
      <c r="HL86" s="314"/>
      <c r="HM86" s="314"/>
      <c r="HN86" s="314"/>
      <c r="HO86" s="314"/>
      <c r="HP86" s="314"/>
      <c r="HQ86" s="314"/>
      <c r="HR86" s="314"/>
      <c r="HS86" s="314"/>
      <c r="HT86" s="314"/>
      <c r="HU86" s="314"/>
      <c r="HV86" s="314"/>
      <c r="HW86" s="314"/>
      <c r="HX86" s="314"/>
      <c r="HY86" s="314"/>
      <c r="HZ86" s="314"/>
      <c r="IA86" s="314"/>
      <c r="IB86" s="314"/>
      <c r="IC86" s="314"/>
      <c r="ID86" s="314"/>
      <c r="IE86" s="314"/>
      <c r="IF86" s="314"/>
      <c r="IG86" s="314"/>
      <c r="IH86" s="314"/>
      <c r="II86" s="314"/>
      <c r="IJ86" s="314"/>
      <c r="IK86" s="314"/>
      <c r="IL86" s="314"/>
      <c r="IM86" s="314"/>
      <c r="IN86" s="314"/>
      <c r="IO86" s="314"/>
      <c r="IP86" s="314"/>
      <c r="IQ86" s="314"/>
      <c r="IR86" s="314"/>
      <c r="IS86" s="314"/>
      <c r="IT86" s="314"/>
      <c r="IU86" s="314"/>
      <c r="IV86" s="314"/>
    </row>
    <row r="87" spans="1:256" ht="17.25">
      <c r="A87" s="927">
        <v>81</v>
      </c>
      <c r="B87" s="314"/>
      <c r="C87" s="315"/>
      <c r="D87" s="295" t="s">
        <v>1102</v>
      </c>
      <c r="E87" s="660">
        <v>200</v>
      </c>
      <c r="F87" s="314"/>
      <c r="G87" s="314"/>
      <c r="H87" s="314"/>
      <c r="I87" s="314"/>
      <c r="J87" s="314"/>
      <c r="K87" s="314"/>
      <c r="L87" s="314"/>
      <c r="M87" s="198"/>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c r="BG87" s="314"/>
      <c r="BH87" s="314"/>
      <c r="BI87" s="314"/>
      <c r="BJ87" s="314"/>
      <c r="BK87" s="314"/>
      <c r="BL87" s="314"/>
      <c r="BM87" s="314"/>
      <c r="BN87" s="314"/>
      <c r="BO87" s="314"/>
      <c r="BP87" s="314"/>
      <c r="BQ87" s="314"/>
      <c r="BR87" s="314"/>
      <c r="BS87" s="314"/>
      <c r="BT87" s="314"/>
      <c r="BU87" s="314"/>
      <c r="BV87" s="314"/>
      <c r="BW87" s="314"/>
      <c r="BX87" s="314"/>
      <c r="BY87" s="314"/>
      <c r="BZ87" s="314"/>
      <c r="CA87" s="314"/>
      <c r="CB87" s="314"/>
      <c r="CC87" s="314"/>
      <c r="CD87" s="314"/>
      <c r="CE87" s="314"/>
      <c r="CF87" s="314"/>
      <c r="CG87" s="314"/>
      <c r="CH87" s="314"/>
      <c r="CI87" s="314"/>
      <c r="CJ87" s="314"/>
      <c r="CK87" s="314"/>
      <c r="CL87" s="314"/>
      <c r="CM87" s="314"/>
      <c r="CN87" s="314"/>
      <c r="CO87" s="314"/>
      <c r="CP87" s="314"/>
      <c r="CQ87" s="314"/>
      <c r="CR87" s="314"/>
      <c r="CS87" s="314"/>
      <c r="CT87" s="314"/>
      <c r="CU87" s="314"/>
      <c r="CV87" s="314"/>
      <c r="CW87" s="314"/>
      <c r="CX87" s="314"/>
      <c r="CY87" s="314"/>
      <c r="CZ87" s="314"/>
      <c r="DA87" s="314"/>
      <c r="DB87" s="314"/>
      <c r="DC87" s="314"/>
      <c r="DD87" s="314"/>
      <c r="DE87" s="314"/>
      <c r="DF87" s="314"/>
      <c r="DG87" s="314"/>
      <c r="DH87" s="314"/>
      <c r="DI87" s="314"/>
      <c r="DJ87" s="314"/>
      <c r="DK87" s="314"/>
      <c r="DL87" s="314"/>
      <c r="DM87" s="314"/>
      <c r="DN87" s="314"/>
      <c r="DO87" s="314"/>
      <c r="DP87" s="314"/>
      <c r="DQ87" s="314"/>
      <c r="DR87" s="314"/>
      <c r="DS87" s="314"/>
      <c r="DT87" s="314"/>
      <c r="DU87" s="314"/>
      <c r="DV87" s="314"/>
      <c r="DW87" s="314"/>
      <c r="DX87" s="314"/>
      <c r="DY87" s="314"/>
      <c r="DZ87" s="314"/>
      <c r="EA87" s="314"/>
      <c r="EB87" s="314"/>
      <c r="EC87" s="314"/>
      <c r="ED87" s="314"/>
      <c r="EE87" s="314"/>
      <c r="EF87" s="314"/>
      <c r="EG87" s="314"/>
      <c r="EH87" s="314"/>
      <c r="EI87" s="314"/>
      <c r="EJ87" s="314"/>
      <c r="EK87" s="314"/>
      <c r="EL87" s="314"/>
      <c r="EM87" s="314"/>
      <c r="EN87" s="314"/>
      <c r="EO87" s="314"/>
      <c r="EP87" s="314"/>
      <c r="EQ87" s="314"/>
      <c r="ER87" s="314"/>
      <c r="ES87" s="314"/>
      <c r="ET87" s="314"/>
      <c r="EU87" s="314"/>
      <c r="EV87" s="314"/>
      <c r="EW87" s="314"/>
      <c r="EX87" s="314"/>
      <c r="EY87" s="314"/>
      <c r="EZ87" s="314"/>
      <c r="FA87" s="314"/>
      <c r="FB87" s="314"/>
      <c r="FC87" s="314"/>
      <c r="FD87" s="314"/>
      <c r="FE87" s="314"/>
      <c r="FF87" s="314"/>
      <c r="FG87" s="314"/>
      <c r="FH87" s="314"/>
      <c r="FI87" s="314"/>
      <c r="FJ87" s="314"/>
      <c r="FK87" s="314"/>
      <c r="FL87" s="314"/>
      <c r="FM87" s="314"/>
      <c r="FN87" s="314"/>
      <c r="FO87" s="314"/>
      <c r="FP87" s="314"/>
      <c r="FQ87" s="314"/>
      <c r="FR87" s="314"/>
      <c r="FS87" s="314"/>
      <c r="FT87" s="314"/>
      <c r="FU87" s="314"/>
      <c r="FV87" s="314"/>
      <c r="FW87" s="314"/>
      <c r="FX87" s="314"/>
      <c r="FY87" s="314"/>
      <c r="FZ87" s="314"/>
      <c r="GA87" s="314"/>
      <c r="GB87" s="314"/>
      <c r="GC87" s="314"/>
      <c r="GD87" s="314"/>
      <c r="GE87" s="314"/>
      <c r="GF87" s="314"/>
      <c r="GG87" s="314"/>
      <c r="GH87" s="314"/>
      <c r="GI87" s="314"/>
      <c r="GJ87" s="314"/>
      <c r="GK87" s="314"/>
      <c r="GL87" s="314"/>
      <c r="GM87" s="314"/>
      <c r="GN87" s="314"/>
      <c r="GO87" s="314"/>
      <c r="GP87" s="314"/>
      <c r="GQ87" s="314"/>
      <c r="GR87" s="314"/>
      <c r="GS87" s="314"/>
      <c r="GT87" s="314"/>
      <c r="GU87" s="314"/>
      <c r="GV87" s="314"/>
      <c r="GW87" s="314"/>
      <c r="GX87" s="314"/>
      <c r="GY87" s="314"/>
      <c r="GZ87" s="314"/>
      <c r="HA87" s="314"/>
      <c r="HB87" s="314"/>
      <c r="HC87" s="314"/>
      <c r="HD87" s="314"/>
      <c r="HE87" s="314"/>
      <c r="HF87" s="314"/>
      <c r="HG87" s="314"/>
      <c r="HH87" s="314"/>
      <c r="HI87" s="314"/>
      <c r="HJ87" s="314"/>
      <c r="HK87" s="314"/>
      <c r="HL87" s="314"/>
      <c r="HM87" s="314"/>
      <c r="HN87" s="314"/>
      <c r="HO87" s="314"/>
      <c r="HP87" s="314"/>
      <c r="HQ87" s="314"/>
      <c r="HR87" s="314"/>
      <c r="HS87" s="314"/>
      <c r="HT87" s="314"/>
      <c r="HU87" s="314"/>
      <c r="HV87" s="314"/>
      <c r="HW87" s="314"/>
      <c r="HX87" s="314"/>
      <c r="HY87" s="314"/>
      <c r="HZ87" s="314"/>
      <c r="IA87" s="314"/>
      <c r="IB87" s="314"/>
      <c r="IC87" s="314"/>
      <c r="ID87" s="314"/>
      <c r="IE87" s="314"/>
      <c r="IF87" s="314"/>
      <c r="IG87" s="314"/>
      <c r="IH87" s="314"/>
      <c r="II87" s="314"/>
      <c r="IJ87" s="314"/>
      <c r="IK87" s="314"/>
      <c r="IL87" s="314"/>
      <c r="IM87" s="314"/>
      <c r="IN87" s="314"/>
      <c r="IO87" s="314"/>
      <c r="IP87" s="314"/>
      <c r="IQ87" s="314"/>
      <c r="IR87" s="314"/>
      <c r="IS87" s="314"/>
      <c r="IT87" s="314"/>
      <c r="IU87" s="314"/>
      <c r="IV87" s="314"/>
    </row>
    <row r="88" spans="1:256" ht="18" thickBot="1">
      <c r="A88" s="927">
        <v>82</v>
      </c>
      <c r="B88" s="309"/>
      <c r="C88" s="309"/>
      <c r="D88" s="317" t="s">
        <v>782</v>
      </c>
      <c r="E88" s="318">
        <f>E85+E87</f>
        <v>15017</v>
      </c>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c r="CN88" s="301"/>
      <c r="CO88" s="301"/>
      <c r="CP88" s="301"/>
      <c r="CQ88" s="301"/>
      <c r="CR88" s="301"/>
      <c r="CS88" s="301"/>
      <c r="CT88" s="301"/>
      <c r="CU88" s="301"/>
      <c r="CV88" s="301"/>
      <c r="CW88" s="301"/>
      <c r="CX88" s="301"/>
      <c r="CY88" s="301"/>
      <c r="CZ88" s="301"/>
      <c r="DA88" s="301"/>
      <c r="DB88" s="301"/>
      <c r="DC88" s="301"/>
      <c r="DD88" s="301"/>
      <c r="DE88" s="301"/>
      <c r="DF88" s="301"/>
      <c r="DG88" s="301"/>
      <c r="DH88" s="301"/>
      <c r="DI88" s="301"/>
      <c r="DJ88" s="301"/>
      <c r="DK88" s="301"/>
      <c r="DL88" s="301"/>
      <c r="DM88" s="301"/>
      <c r="DN88" s="301"/>
      <c r="DO88" s="301"/>
      <c r="DP88" s="301"/>
      <c r="DQ88" s="301"/>
      <c r="DR88" s="301"/>
      <c r="DS88" s="301"/>
      <c r="DT88" s="301"/>
      <c r="DU88" s="301"/>
      <c r="DV88" s="301"/>
      <c r="DW88" s="301"/>
      <c r="DX88" s="301"/>
      <c r="DY88" s="301"/>
      <c r="DZ88" s="301"/>
      <c r="EA88" s="301"/>
      <c r="EB88" s="301"/>
      <c r="EC88" s="301"/>
      <c r="ED88" s="301"/>
      <c r="EE88" s="301"/>
      <c r="EF88" s="301"/>
      <c r="EG88" s="301"/>
      <c r="EH88" s="301"/>
      <c r="EI88" s="301"/>
      <c r="EJ88" s="301"/>
      <c r="EK88" s="301"/>
      <c r="EL88" s="301"/>
      <c r="EM88" s="301"/>
      <c r="EN88" s="301"/>
      <c r="EO88" s="301"/>
      <c r="EP88" s="301"/>
      <c r="EQ88" s="301"/>
      <c r="ER88" s="301"/>
      <c r="ES88" s="301"/>
      <c r="ET88" s="301"/>
      <c r="EU88" s="301"/>
      <c r="EV88" s="301"/>
      <c r="EW88" s="301"/>
      <c r="EX88" s="301"/>
      <c r="EY88" s="301"/>
      <c r="EZ88" s="301"/>
      <c r="FA88" s="301"/>
      <c r="FB88" s="301"/>
      <c r="FC88" s="301"/>
      <c r="FD88" s="301"/>
      <c r="FE88" s="301"/>
      <c r="FF88" s="301"/>
      <c r="FG88" s="301"/>
      <c r="FH88" s="301"/>
      <c r="FI88" s="301"/>
      <c r="FJ88" s="301"/>
      <c r="FK88" s="301"/>
      <c r="FL88" s="301"/>
      <c r="FM88" s="301"/>
      <c r="FN88" s="301"/>
      <c r="FO88" s="301"/>
      <c r="FP88" s="301"/>
      <c r="FQ88" s="301"/>
      <c r="FR88" s="301"/>
      <c r="FS88" s="301"/>
      <c r="FT88" s="301"/>
      <c r="FU88" s="301"/>
      <c r="FV88" s="301"/>
      <c r="FW88" s="301"/>
      <c r="FX88" s="301"/>
      <c r="FY88" s="301"/>
      <c r="FZ88" s="301"/>
      <c r="GA88" s="301"/>
      <c r="GB88" s="301"/>
      <c r="GC88" s="301"/>
      <c r="GD88" s="301"/>
      <c r="GE88" s="301"/>
      <c r="GF88" s="301"/>
      <c r="GG88" s="301"/>
      <c r="GH88" s="301"/>
      <c r="GI88" s="301"/>
      <c r="GJ88" s="301"/>
      <c r="GK88" s="301"/>
      <c r="GL88" s="301"/>
      <c r="GM88" s="301"/>
      <c r="GN88" s="301"/>
      <c r="GO88" s="301"/>
      <c r="GP88" s="301"/>
      <c r="GQ88" s="301"/>
      <c r="GR88" s="301"/>
      <c r="GS88" s="301"/>
      <c r="GT88" s="301"/>
      <c r="GU88" s="301"/>
      <c r="GV88" s="301"/>
      <c r="GW88" s="301"/>
      <c r="GX88" s="301"/>
      <c r="GY88" s="301"/>
      <c r="GZ88" s="301"/>
      <c r="HA88" s="301"/>
      <c r="HB88" s="301"/>
      <c r="HC88" s="301"/>
      <c r="HD88" s="301"/>
      <c r="HE88" s="301"/>
      <c r="HF88" s="301"/>
      <c r="HG88" s="301"/>
      <c r="HH88" s="301"/>
      <c r="HI88" s="301"/>
      <c r="HJ88" s="301"/>
      <c r="HK88" s="301"/>
      <c r="HL88" s="301"/>
      <c r="HM88" s="301"/>
      <c r="HN88" s="301"/>
      <c r="HO88" s="301"/>
      <c r="HP88" s="301"/>
      <c r="HQ88" s="301"/>
      <c r="HR88" s="301"/>
      <c r="HS88" s="301"/>
      <c r="HT88" s="301"/>
      <c r="HU88" s="301"/>
      <c r="HV88" s="301"/>
      <c r="HW88" s="301"/>
      <c r="HX88" s="301"/>
      <c r="HY88" s="301"/>
      <c r="HZ88" s="301"/>
      <c r="IA88" s="301"/>
      <c r="IB88" s="301"/>
      <c r="IC88" s="301"/>
      <c r="ID88" s="301"/>
      <c r="IE88" s="301"/>
      <c r="IF88" s="301"/>
      <c r="IG88" s="301"/>
      <c r="IH88" s="301"/>
      <c r="II88" s="301"/>
      <c r="IJ88" s="301"/>
      <c r="IK88" s="301"/>
      <c r="IL88" s="301"/>
      <c r="IM88" s="301"/>
      <c r="IN88" s="301"/>
      <c r="IO88" s="301"/>
      <c r="IP88" s="301"/>
      <c r="IQ88" s="301"/>
      <c r="IR88" s="301"/>
      <c r="IS88" s="301"/>
      <c r="IT88" s="301"/>
      <c r="IU88" s="301"/>
      <c r="IV88" s="301"/>
    </row>
    <row r="89" spans="1:4" ht="22.5" customHeight="1" thickTop="1">
      <c r="A89" s="927">
        <v>83</v>
      </c>
      <c r="C89" s="292"/>
      <c r="D89" s="1318" t="s">
        <v>336</v>
      </c>
    </row>
    <row r="90" spans="1:13" ht="17.25" customHeight="1">
      <c r="A90" s="927">
        <v>84</v>
      </c>
      <c r="C90" s="292"/>
      <c r="D90" s="295" t="s">
        <v>1000</v>
      </c>
      <c r="E90" s="51">
        <v>918</v>
      </c>
      <c r="M90" s="289"/>
    </row>
    <row r="91" spans="1:5" ht="17.25" customHeight="1">
      <c r="A91" s="927">
        <v>85</v>
      </c>
      <c r="C91" s="302"/>
      <c r="D91" s="295" t="s">
        <v>1040</v>
      </c>
      <c r="E91" s="917">
        <v>-508</v>
      </c>
    </row>
    <row r="92" spans="1:5" ht="17.25">
      <c r="A92" s="927">
        <v>86</v>
      </c>
      <c r="C92" s="302"/>
      <c r="D92" s="295" t="s">
        <v>1039</v>
      </c>
      <c r="E92" s="917">
        <v>508</v>
      </c>
    </row>
    <row r="93" spans="1:256" ht="21.75" customHeight="1" thickBot="1">
      <c r="A93" s="927">
        <v>87</v>
      </c>
      <c r="B93" s="309"/>
      <c r="C93" s="309"/>
      <c r="D93" s="317" t="s">
        <v>829</v>
      </c>
      <c r="E93" s="318">
        <f>SUM(E90:E92)</f>
        <v>918</v>
      </c>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c r="CN93" s="301"/>
      <c r="CO93" s="301"/>
      <c r="CP93" s="301"/>
      <c r="CQ93" s="301"/>
      <c r="CR93" s="301"/>
      <c r="CS93" s="301"/>
      <c r="CT93" s="301"/>
      <c r="CU93" s="301"/>
      <c r="CV93" s="301"/>
      <c r="CW93" s="301"/>
      <c r="CX93" s="301"/>
      <c r="CY93" s="301"/>
      <c r="CZ93" s="301"/>
      <c r="DA93" s="301"/>
      <c r="DB93" s="301"/>
      <c r="DC93" s="301"/>
      <c r="DD93" s="301"/>
      <c r="DE93" s="301"/>
      <c r="DF93" s="301"/>
      <c r="DG93" s="301"/>
      <c r="DH93" s="301"/>
      <c r="DI93" s="301"/>
      <c r="DJ93" s="301"/>
      <c r="DK93" s="301"/>
      <c r="DL93" s="301"/>
      <c r="DM93" s="301"/>
      <c r="DN93" s="301"/>
      <c r="DO93" s="301"/>
      <c r="DP93" s="301"/>
      <c r="DQ93" s="301"/>
      <c r="DR93" s="301"/>
      <c r="DS93" s="301"/>
      <c r="DT93" s="301"/>
      <c r="DU93" s="301"/>
      <c r="DV93" s="301"/>
      <c r="DW93" s="301"/>
      <c r="DX93" s="301"/>
      <c r="DY93" s="301"/>
      <c r="DZ93" s="301"/>
      <c r="EA93" s="301"/>
      <c r="EB93" s="301"/>
      <c r="EC93" s="301"/>
      <c r="ED93" s="301"/>
      <c r="EE93" s="301"/>
      <c r="EF93" s="301"/>
      <c r="EG93" s="301"/>
      <c r="EH93" s="301"/>
      <c r="EI93" s="301"/>
      <c r="EJ93" s="301"/>
      <c r="EK93" s="301"/>
      <c r="EL93" s="301"/>
      <c r="EM93" s="301"/>
      <c r="EN93" s="301"/>
      <c r="EO93" s="301"/>
      <c r="EP93" s="301"/>
      <c r="EQ93" s="301"/>
      <c r="ER93" s="301"/>
      <c r="ES93" s="301"/>
      <c r="ET93" s="301"/>
      <c r="EU93" s="301"/>
      <c r="EV93" s="301"/>
      <c r="EW93" s="301"/>
      <c r="EX93" s="301"/>
      <c r="EY93" s="301"/>
      <c r="EZ93" s="301"/>
      <c r="FA93" s="301"/>
      <c r="FB93" s="301"/>
      <c r="FC93" s="301"/>
      <c r="FD93" s="301"/>
      <c r="FE93" s="301"/>
      <c r="FF93" s="301"/>
      <c r="FG93" s="301"/>
      <c r="FH93" s="301"/>
      <c r="FI93" s="301"/>
      <c r="FJ93" s="301"/>
      <c r="FK93" s="301"/>
      <c r="FL93" s="301"/>
      <c r="FM93" s="301"/>
      <c r="FN93" s="301"/>
      <c r="FO93" s="301"/>
      <c r="FP93" s="301"/>
      <c r="FQ93" s="301"/>
      <c r="FR93" s="301"/>
      <c r="FS93" s="301"/>
      <c r="FT93" s="301"/>
      <c r="FU93" s="301"/>
      <c r="FV93" s="301"/>
      <c r="FW93" s="301"/>
      <c r="FX93" s="301"/>
      <c r="FY93" s="301"/>
      <c r="FZ93" s="301"/>
      <c r="GA93" s="301"/>
      <c r="GB93" s="301"/>
      <c r="GC93" s="301"/>
      <c r="GD93" s="301"/>
      <c r="GE93" s="301"/>
      <c r="GF93" s="301"/>
      <c r="GG93" s="301"/>
      <c r="GH93" s="301"/>
      <c r="GI93" s="301"/>
      <c r="GJ93" s="301"/>
      <c r="GK93" s="301"/>
      <c r="GL93" s="301"/>
      <c r="GM93" s="301"/>
      <c r="GN93" s="301"/>
      <c r="GO93" s="301"/>
      <c r="GP93" s="301"/>
      <c r="GQ93" s="301"/>
      <c r="GR93" s="301"/>
      <c r="GS93" s="301"/>
      <c r="GT93" s="301"/>
      <c r="GU93" s="301"/>
      <c r="GV93" s="301"/>
      <c r="GW93" s="301"/>
      <c r="GX93" s="301"/>
      <c r="GY93" s="301"/>
      <c r="GZ93" s="301"/>
      <c r="HA93" s="301"/>
      <c r="HB93" s="301"/>
      <c r="HC93" s="301"/>
      <c r="HD93" s="301"/>
      <c r="HE93" s="301"/>
      <c r="HF93" s="301"/>
      <c r="HG93" s="301"/>
      <c r="HH93" s="301"/>
      <c r="HI93" s="301"/>
      <c r="HJ93" s="301"/>
      <c r="HK93" s="301"/>
      <c r="HL93" s="301"/>
      <c r="HM93" s="301"/>
      <c r="HN93" s="301"/>
      <c r="HO93" s="301"/>
      <c r="HP93" s="301"/>
      <c r="HQ93" s="301"/>
      <c r="HR93" s="301"/>
      <c r="HS93" s="301"/>
      <c r="HT93" s="301"/>
      <c r="HU93" s="301"/>
      <c r="HV93" s="301"/>
      <c r="HW93" s="301"/>
      <c r="HX93" s="301"/>
      <c r="HY93" s="301"/>
      <c r="HZ93" s="301"/>
      <c r="IA93" s="301"/>
      <c r="IB93" s="301"/>
      <c r="IC93" s="301"/>
      <c r="ID93" s="301"/>
      <c r="IE93" s="301"/>
      <c r="IF93" s="301"/>
      <c r="IG93" s="301"/>
      <c r="IH93" s="301"/>
      <c r="II93" s="301"/>
      <c r="IJ93" s="301"/>
      <c r="IK93" s="301"/>
      <c r="IL93" s="301"/>
      <c r="IM93" s="301"/>
      <c r="IN93" s="301"/>
      <c r="IO93" s="301"/>
      <c r="IP93" s="301"/>
      <c r="IQ93" s="301"/>
      <c r="IR93" s="301"/>
      <c r="IS93" s="301"/>
      <c r="IT93" s="301"/>
      <c r="IU93" s="301"/>
      <c r="IV93" s="301"/>
    </row>
    <row r="94" spans="1:256" ht="21.75" customHeight="1" thickBot="1" thickTop="1">
      <c r="A94" s="927">
        <v>88</v>
      </c>
      <c r="B94" s="320"/>
      <c r="C94" s="320"/>
      <c r="D94" s="1428" t="s">
        <v>590</v>
      </c>
      <c r="E94" s="321">
        <f>SUM(E93,E88)</f>
        <v>15935</v>
      </c>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row>
    <row r="95" spans="1:256" ht="24" customHeight="1" thickTop="1">
      <c r="A95" s="927">
        <v>89</v>
      </c>
      <c r="B95" s="1"/>
      <c r="C95" s="315" t="s">
        <v>211</v>
      </c>
      <c r="D95" s="1320" t="s">
        <v>591</v>
      </c>
      <c r="E95" s="1308"/>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row>
    <row r="96" spans="1:256" ht="18.75" customHeight="1">
      <c r="A96" s="927">
        <v>90</v>
      </c>
      <c r="B96" s="322"/>
      <c r="C96" s="278"/>
      <c r="D96" s="1409" t="s">
        <v>605</v>
      </c>
      <c r="E96" s="43"/>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22"/>
      <c r="BE96" s="322"/>
      <c r="BF96" s="322"/>
      <c r="BG96" s="322"/>
      <c r="BH96" s="322"/>
      <c r="BI96" s="322"/>
      <c r="BJ96" s="322"/>
      <c r="BK96" s="322"/>
      <c r="BL96" s="322"/>
      <c r="BM96" s="322"/>
      <c r="BN96" s="322"/>
      <c r="BO96" s="322"/>
      <c r="BP96" s="322"/>
      <c r="BQ96" s="322"/>
      <c r="BR96" s="322"/>
      <c r="BS96" s="322"/>
      <c r="BT96" s="322"/>
      <c r="BU96" s="322"/>
      <c r="BV96" s="322"/>
      <c r="BW96" s="322"/>
      <c r="BX96" s="322"/>
      <c r="BY96" s="322"/>
      <c r="BZ96" s="322"/>
      <c r="CA96" s="322"/>
      <c r="CB96" s="322"/>
      <c r="CC96" s="322"/>
      <c r="CD96" s="322"/>
      <c r="CE96" s="322"/>
      <c r="CF96" s="322"/>
      <c r="CG96" s="322"/>
      <c r="CH96" s="322"/>
      <c r="CI96" s="322"/>
      <c r="CJ96" s="322"/>
      <c r="CK96" s="322"/>
      <c r="CL96" s="322"/>
      <c r="CM96" s="322"/>
      <c r="CN96" s="322"/>
      <c r="CO96" s="322"/>
      <c r="CP96" s="322"/>
      <c r="CQ96" s="322"/>
      <c r="CR96" s="322"/>
      <c r="CS96" s="322"/>
      <c r="CT96" s="322"/>
      <c r="CU96" s="322"/>
      <c r="CV96" s="322"/>
      <c r="CW96" s="322"/>
      <c r="CX96" s="322"/>
      <c r="CY96" s="322"/>
      <c r="CZ96" s="322"/>
      <c r="DA96" s="322"/>
      <c r="DB96" s="322"/>
      <c r="DC96" s="322"/>
      <c r="DD96" s="322"/>
      <c r="DE96" s="322"/>
      <c r="DF96" s="322"/>
      <c r="DG96" s="322"/>
      <c r="DH96" s="322"/>
      <c r="DI96" s="322"/>
      <c r="DJ96" s="322"/>
      <c r="DK96" s="322"/>
      <c r="DL96" s="322"/>
      <c r="DM96" s="322"/>
      <c r="DN96" s="322"/>
      <c r="DO96" s="322"/>
      <c r="DP96" s="322"/>
      <c r="DQ96" s="322"/>
      <c r="DR96" s="322"/>
      <c r="DS96" s="322"/>
      <c r="DT96" s="322"/>
      <c r="DU96" s="322"/>
      <c r="DV96" s="322"/>
      <c r="DW96" s="322"/>
      <c r="DX96" s="322"/>
      <c r="DY96" s="322"/>
      <c r="DZ96" s="322"/>
      <c r="EA96" s="322"/>
      <c r="EB96" s="322"/>
      <c r="EC96" s="322"/>
      <c r="ED96" s="322"/>
      <c r="EE96" s="322"/>
      <c r="EF96" s="322"/>
      <c r="EG96" s="322"/>
      <c r="EH96" s="322"/>
      <c r="EI96" s="322"/>
      <c r="EJ96" s="322"/>
      <c r="EK96" s="322"/>
      <c r="EL96" s="322"/>
      <c r="EM96" s="322"/>
      <c r="EN96" s="322"/>
      <c r="EO96" s="322"/>
      <c r="EP96" s="322"/>
      <c r="EQ96" s="322"/>
      <c r="ER96" s="322"/>
      <c r="ES96" s="322"/>
      <c r="ET96" s="322"/>
      <c r="EU96" s="322"/>
      <c r="EV96" s="322"/>
      <c r="EW96" s="322"/>
      <c r="EX96" s="322"/>
      <c r="EY96" s="322"/>
      <c r="EZ96" s="322"/>
      <c r="FA96" s="322"/>
      <c r="FB96" s="322"/>
      <c r="FC96" s="322"/>
      <c r="FD96" s="322"/>
      <c r="FE96" s="322"/>
      <c r="FF96" s="322"/>
      <c r="FG96" s="322"/>
      <c r="FH96" s="322"/>
      <c r="FI96" s="322"/>
      <c r="FJ96" s="322"/>
      <c r="FK96" s="322"/>
      <c r="FL96" s="322"/>
      <c r="FM96" s="322"/>
      <c r="FN96" s="322"/>
      <c r="FO96" s="322"/>
      <c r="FP96" s="322"/>
      <c r="FQ96" s="322"/>
      <c r="FR96" s="322"/>
      <c r="FS96" s="322"/>
      <c r="FT96" s="322"/>
      <c r="FU96" s="322"/>
      <c r="FV96" s="322"/>
      <c r="FW96" s="322"/>
      <c r="FX96" s="322"/>
      <c r="FY96" s="322"/>
      <c r="FZ96" s="322"/>
      <c r="GA96" s="322"/>
      <c r="GB96" s="322"/>
      <c r="GC96" s="322"/>
      <c r="GD96" s="322"/>
      <c r="GE96" s="322"/>
      <c r="GF96" s="322"/>
      <c r="GG96" s="322"/>
      <c r="GH96" s="322"/>
      <c r="GI96" s="322"/>
      <c r="GJ96" s="322"/>
      <c r="GK96" s="322"/>
      <c r="GL96" s="322"/>
      <c r="GM96" s="322"/>
      <c r="GN96" s="322"/>
      <c r="GO96" s="322"/>
      <c r="GP96" s="322"/>
      <c r="GQ96" s="322"/>
      <c r="GR96" s="322"/>
      <c r="GS96" s="322"/>
      <c r="GT96" s="322"/>
      <c r="GU96" s="322"/>
      <c r="GV96" s="322"/>
      <c r="GW96" s="322"/>
      <c r="GX96" s="322"/>
      <c r="GY96" s="322"/>
      <c r="GZ96" s="322"/>
      <c r="HA96" s="322"/>
      <c r="HB96" s="322"/>
      <c r="HC96" s="322"/>
      <c r="HD96" s="322"/>
      <c r="HE96" s="322"/>
      <c r="HF96" s="322"/>
      <c r="HG96" s="322"/>
      <c r="HH96" s="322"/>
      <c r="HI96" s="322"/>
      <c r="HJ96" s="322"/>
      <c r="HK96" s="322"/>
      <c r="HL96" s="322"/>
      <c r="HM96" s="322"/>
      <c r="HN96" s="322"/>
      <c r="HO96" s="322"/>
      <c r="HP96" s="322"/>
      <c r="HQ96" s="322"/>
      <c r="HR96" s="322"/>
      <c r="HS96" s="322"/>
      <c r="HT96" s="322"/>
      <c r="HU96" s="322"/>
      <c r="HV96" s="322"/>
      <c r="HW96" s="322"/>
      <c r="HX96" s="322"/>
      <c r="HY96" s="322"/>
      <c r="HZ96" s="322"/>
      <c r="IA96" s="322"/>
      <c r="IB96" s="322"/>
      <c r="IC96" s="322"/>
      <c r="ID96" s="322"/>
      <c r="IE96" s="322"/>
      <c r="IF96" s="322"/>
      <c r="IG96" s="322"/>
      <c r="IH96" s="322"/>
      <c r="II96" s="322"/>
      <c r="IJ96" s="322"/>
      <c r="IK96" s="322"/>
      <c r="IL96" s="322"/>
      <c r="IM96" s="322"/>
      <c r="IN96" s="322"/>
      <c r="IO96" s="322"/>
      <c r="IP96" s="322"/>
      <c r="IQ96" s="322"/>
      <c r="IR96" s="322"/>
      <c r="IS96" s="322"/>
      <c r="IT96" s="322"/>
      <c r="IU96" s="322"/>
      <c r="IV96" s="322"/>
    </row>
    <row r="97" spans="1:256" ht="16.5" customHeight="1">
      <c r="A97" s="927">
        <v>91</v>
      </c>
      <c r="B97" s="322"/>
      <c r="C97" s="278"/>
      <c r="D97" s="295" t="s">
        <v>984</v>
      </c>
      <c r="E97" s="984">
        <v>54</v>
      </c>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22"/>
      <c r="BH97" s="322"/>
      <c r="BI97" s="322"/>
      <c r="BJ97" s="322"/>
      <c r="BK97" s="322"/>
      <c r="BL97" s="322"/>
      <c r="BM97" s="322"/>
      <c r="BN97" s="322"/>
      <c r="BO97" s="322"/>
      <c r="BP97" s="322"/>
      <c r="BQ97" s="322"/>
      <c r="BR97" s="322"/>
      <c r="BS97" s="322"/>
      <c r="BT97" s="322"/>
      <c r="BU97" s="322"/>
      <c r="BV97" s="322"/>
      <c r="BW97" s="322"/>
      <c r="BX97" s="322"/>
      <c r="BY97" s="322"/>
      <c r="BZ97" s="322"/>
      <c r="CA97" s="322"/>
      <c r="CB97" s="322"/>
      <c r="CC97" s="322"/>
      <c r="CD97" s="322"/>
      <c r="CE97" s="322"/>
      <c r="CF97" s="322"/>
      <c r="CG97" s="322"/>
      <c r="CH97" s="322"/>
      <c r="CI97" s="322"/>
      <c r="CJ97" s="322"/>
      <c r="CK97" s="322"/>
      <c r="CL97" s="322"/>
      <c r="CM97" s="322"/>
      <c r="CN97" s="322"/>
      <c r="CO97" s="322"/>
      <c r="CP97" s="322"/>
      <c r="CQ97" s="322"/>
      <c r="CR97" s="322"/>
      <c r="CS97" s="322"/>
      <c r="CT97" s="322"/>
      <c r="CU97" s="322"/>
      <c r="CV97" s="322"/>
      <c r="CW97" s="322"/>
      <c r="CX97" s="322"/>
      <c r="CY97" s="322"/>
      <c r="CZ97" s="322"/>
      <c r="DA97" s="322"/>
      <c r="DB97" s="322"/>
      <c r="DC97" s="322"/>
      <c r="DD97" s="322"/>
      <c r="DE97" s="322"/>
      <c r="DF97" s="322"/>
      <c r="DG97" s="322"/>
      <c r="DH97" s="322"/>
      <c r="DI97" s="322"/>
      <c r="DJ97" s="322"/>
      <c r="DK97" s="322"/>
      <c r="DL97" s="322"/>
      <c r="DM97" s="322"/>
      <c r="DN97" s="322"/>
      <c r="DO97" s="322"/>
      <c r="DP97" s="322"/>
      <c r="DQ97" s="322"/>
      <c r="DR97" s="322"/>
      <c r="DS97" s="322"/>
      <c r="DT97" s="322"/>
      <c r="DU97" s="322"/>
      <c r="DV97" s="322"/>
      <c r="DW97" s="322"/>
      <c r="DX97" s="322"/>
      <c r="DY97" s="322"/>
      <c r="DZ97" s="322"/>
      <c r="EA97" s="322"/>
      <c r="EB97" s="322"/>
      <c r="EC97" s="322"/>
      <c r="ED97" s="322"/>
      <c r="EE97" s="322"/>
      <c r="EF97" s="322"/>
      <c r="EG97" s="322"/>
      <c r="EH97" s="322"/>
      <c r="EI97" s="322"/>
      <c r="EJ97" s="322"/>
      <c r="EK97" s="322"/>
      <c r="EL97" s="322"/>
      <c r="EM97" s="322"/>
      <c r="EN97" s="322"/>
      <c r="EO97" s="322"/>
      <c r="EP97" s="322"/>
      <c r="EQ97" s="322"/>
      <c r="ER97" s="322"/>
      <c r="ES97" s="322"/>
      <c r="ET97" s="322"/>
      <c r="EU97" s="322"/>
      <c r="EV97" s="322"/>
      <c r="EW97" s="322"/>
      <c r="EX97" s="322"/>
      <c r="EY97" s="322"/>
      <c r="EZ97" s="322"/>
      <c r="FA97" s="322"/>
      <c r="FB97" s="322"/>
      <c r="FC97" s="322"/>
      <c r="FD97" s="322"/>
      <c r="FE97" s="322"/>
      <c r="FF97" s="322"/>
      <c r="FG97" s="322"/>
      <c r="FH97" s="322"/>
      <c r="FI97" s="322"/>
      <c r="FJ97" s="322"/>
      <c r="FK97" s="322"/>
      <c r="FL97" s="322"/>
      <c r="FM97" s="322"/>
      <c r="FN97" s="322"/>
      <c r="FO97" s="322"/>
      <c r="FP97" s="322"/>
      <c r="FQ97" s="322"/>
      <c r="FR97" s="322"/>
      <c r="FS97" s="322"/>
      <c r="FT97" s="322"/>
      <c r="FU97" s="322"/>
      <c r="FV97" s="322"/>
      <c r="FW97" s="322"/>
      <c r="FX97" s="322"/>
      <c r="FY97" s="322"/>
      <c r="FZ97" s="322"/>
      <c r="GA97" s="322"/>
      <c r="GB97" s="322"/>
      <c r="GC97" s="322"/>
      <c r="GD97" s="322"/>
      <c r="GE97" s="322"/>
      <c r="GF97" s="322"/>
      <c r="GG97" s="322"/>
      <c r="GH97" s="322"/>
      <c r="GI97" s="322"/>
      <c r="GJ97" s="322"/>
      <c r="GK97" s="322"/>
      <c r="GL97" s="322"/>
      <c r="GM97" s="322"/>
      <c r="GN97" s="322"/>
      <c r="GO97" s="322"/>
      <c r="GP97" s="322"/>
      <c r="GQ97" s="322"/>
      <c r="GR97" s="322"/>
      <c r="GS97" s="322"/>
      <c r="GT97" s="322"/>
      <c r="GU97" s="322"/>
      <c r="GV97" s="322"/>
      <c r="GW97" s="322"/>
      <c r="GX97" s="322"/>
      <c r="GY97" s="322"/>
      <c r="GZ97" s="322"/>
      <c r="HA97" s="322"/>
      <c r="HB97" s="322"/>
      <c r="HC97" s="322"/>
      <c r="HD97" s="322"/>
      <c r="HE97" s="322"/>
      <c r="HF97" s="322"/>
      <c r="HG97" s="322"/>
      <c r="HH97" s="322"/>
      <c r="HI97" s="322"/>
      <c r="HJ97" s="322"/>
      <c r="HK97" s="322"/>
      <c r="HL97" s="322"/>
      <c r="HM97" s="322"/>
      <c r="HN97" s="322"/>
      <c r="HO97" s="322"/>
      <c r="HP97" s="322"/>
      <c r="HQ97" s="322"/>
      <c r="HR97" s="322"/>
      <c r="HS97" s="322"/>
      <c r="HT97" s="322"/>
      <c r="HU97" s="322"/>
      <c r="HV97" s="322"/>
      <c r="HW97" s="322"/>
      <c r="HX97" s="322"/>
      <c r="HY97" s="322"/>
      <c r="HZ97" s="322"/>
      <c r="IA97" s="322"/>
      <c r="IB97" s="322"/>
      <c r="IC97" s="322"/>
      <c r="ID97" s="322"/>
      <c r="IE97" s="322"/>
      <c r="IF97" s="322"/>
      <c r="IG97" s="322"/>
      <c r="IH97" s="322"/>
      <c r="II97" s="322"/>
      <c r="IJ97" s="322"/>
      <c r="IK97" s="322"/>
      <c r="IL97" s="322"/>
      <c r="IM97" s="322"/>
      <c r="IN97" s="322"/>
      <c r="IO97" s="322"/>
      <c r="IP97" s="322"/>
      <c r="IQ97" s="322"/>
      <c r="IR97" s="322"/>
      <c r="IS97" s="322"/>
      <c r="IT97" s="322"/>
      <c r="IU97" s="322"/>
      <c r="IV97" s="322"/>
    </row>
    <row r="98" spans="1:256" ht="16.5" customHeight="1">
      <c r="A98" s="927">
        <v>92</v>
      </c>
      <c r="B98" s="322"/>
      <c r="C98" s="278"/>
      <c r="D98" s="295" t="s">
        <v>1030</v>
      </c>
      <c r="E98" s="984">
        <v>-460</v>
      </c>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22"/>
      <c r="BE98" s="322"/>
      <c r="BF98" s="322"/>
      <c r="BG98" s="322"/>
      <c r="BH98" s="322"/>
      <c r="BI98" s="322"/>
      <c r="BJ98" s="322"/>
      <c r="BK98" s="322"/>
      <c r="BL98" s="322"/>
      <c r="BM98" s="322"/>
      <c r="BN98" s="322"/>
      <c r="BO98" s="322"/>
      <c r="BP98" s="322"/>
      <c r="BQ98" s="322"/>
      <c r="BR98" s="322"/>
      <c r="BS98" s="322"/>
      <c r="BT98" s="322"/>
      <c r="BU98" s="322"/>
      <c r="BV98" s="322"/>
      <c r="BW98" s="322"/>
      <c r="BX98" s="322"/>
      <c r="BY98" s="322"/>
      <c r="BZ98" s="322"/>
      <c r="CA98" s="322"/>
      <c r="CB98" s="322"/>
      <c r="CC98" s="322"/>
      <c r="CD98" s="322"/>
      <c r="CE98" s="322"/>
      <c r="CF98" s="322"/>
      <c r="CG98" s="322"/>
      <c r="CH98" s="322"/>
      <c r="CI98" s="322"/>
      <c r="CJ98" s="322"/>
      <c r="CK98" s="322"/>
      <c r="CL98" s="322"/>
      <c r="CM98" s="322"/>
      <c r="CN98" s="322"/>
      <c r="CO98" s="322"/>
      <c r="CP98" s="322"/>
      <c r="CQ98" s="322"/>
      <c r="CR98" s="322"/>
      <c r="CS98" s="322"/>
      <c r="CT98" s="322"/>
      <c r="CU98" s="322"/>
      <c r="CV98" s="322"/>
      <c r="CW98" s="322"/>
      <c r="CX98" s="322"/>
      <c r="CY98" s="322"/>
      <c r="CZ98" s="322"/>
      <c r="DA98" s="322"/>
      <c r="DB98" s="322"/>
      <c r="DC98" s="322"/>
      <c r="DD98" s="322"/>
      <c r="DE98" s="322"/>
      <c r="DF98" s="322"/>
      <c r="DG98" s="322"/>
      <c r="DH98" s="322"/>
      <c r="DI98" s="322"/>
      <c r="DJ98" s="322"/>
      <c r="DK98" s="322"/>
      <c r="DL98" s="322"/>
      <c r="DM98" s="322"/>
      <c r="DN98" s="322"/>
      <c r="DO98" s="322"/>
      <c r="DP98" s="322"/>
      <c r="DQ98" s="322"/>
      <c r="DR98" s="322"/>
      <c r="DS98" s="322"/>
      <c r="DT98" s="322"/>
      <c r="DU98" s="322"/>
      <c r="DV98" s="322"/>
      <c r="DW98" s="322"/>
      <c r="DX98" s="322"/>
      <c r="DY98" s="322"/>
      <c r="DZ98" s="322"/>
      <c r="EA98" s="322"/>
      <c r="EB98" s="322"/>
      <c r="EC98" s="322"/>
      <c r="ED98" s="322"/>
      <c r="EE98" s="322"/>
      <c r="EF98" s="322"/>
      <c r="EG98" s="322"/>
      <c r="EH98" s="322"/>
      <c r="EI98" s="322"/>
      <c r="EJ98" s="322"/>
      <c r="EK98" s="322"/>
      <c r="EL98" s="322"/>
      <c r="EM98" s="322"/>
      <c r="EN98" s="322"/>
      <c r="EO98" s="322"/>
      <c r="EP98" s="322"/>
      <c r="EQ98" s="322"/>
      <c r="ER98" s="322"/>
      <c r="ES98" s="322"/>
      <c r="ET98" s="322"/>
      <c r="EU98" s="322"/>
      <c r="EV98" s="322"/>
      <c r="EW98" s="322"/>
      <c r="EX98" s="322"/>
      <c r="EY98" s="322"/>
      <c r="EZ98" s="322"/>
      <c r="FA98" s="322"/>
      <c r="FB98" s="322"/>
      <c r="FC98" s="322"/>
      <c r="FD98" s="322"/>
      <c r="FE98" s="322"/>
      <c r="FF98" s="322"/>
      <c r="FG98" s="322"/>
      <c r="FH98" s="322"/>
      <c r="FI98" s="322"/>
      <c r="FJ98" s="322"/>
      <c r="FK98" s="322"/>
      <c r="FL98" s="322"/>
      <c r="FM98" s="322"/>
      <c r="FN98" s="322"/>
      <c r="FO98" s="322"/>
      <c r="FP98" s="322"/>
      <c r="FQ98" s="322"/>
      <c r="FR98" s="322"/>
      <c r="FS98" s="322"/>
      <c r="FT98" s="322"/>
      <c r="FU98" s="322"/>
      <c r="FV98" s="322"/>
      <c r="FW98" s="322"/>
      <c r="FX98" s="322"/>
      <c r="FY98" s="322"/>
      <c r="FZ98" s="322"/>
      <c r="GA98" s="322"/>
      <c r="GB98" s="322"/>
      <c r="GC98" s="322"/>
      <c r="GD98" s="322"/>
      <c r="GE98" s="322"/>
      <c r="GF98" s="322"/>
      <c r="GG98" s="322"/>
      <c r="GH98" s="322"/>
      <c r="GI98" s="322"/>
      <c r="GJ98" s="322"/>
      <c r="GK98" s="322"/>
      <c r="GL98" s="322"/>
      <c r="GM98" s="322"/>
      <c r="GN98" s="322"/>
      <c r="GO98" s="322"/>
      <c r="GP98" s="322"/>
      <c r="GQ98" s="322"/>
      <c r="GR98" s="322"/>
      <c r="GS98" s="322"/>
      <c r="GT98" s="322"/>
      <c r="GU98" s="322"/>
      <c r="GV98" s="322"/>
      <c r="GW98" s="322"/>
      <c r="GX98" s="322"/>
      <c r="GY98" s="322"/>
      <c r="GZ98" s="322"/>
      <c r="HA98" s="322"/>
      <c r="HB98" s="322"/>
      <c r="HC98" s="322"/>
      <c r="HD98" s="322"/>
      <c r="HE98" s="322"/>
      <c r="HF98" s="322"/>
      <c r="HG98" s="322"/>
      <c r="HH98" s="322"/>
      <c r="HI98" s="322"/>
      <c r="HJ98" s="322"/>
      <c r="HK98" s="322"/>
      <c r="HL98" s="322"/>
      <c r="HM98" s="322"/>
      <c r="HN98" s="322"/>
      <c r="HO98" s="322"/>
      <c r="HP98" s="322"/>
      <c r="HQ98" s="322"/>
      <c r="HR98" s="322"/>
      <c r="HS98" s="322"/>
      <c r="HT98" s="322"/>
      <c r="HU98" s="322"/>
      <c r="HV98" s="322"/>
      <c r="HW98" s="322"/>
      <c r="HX98" s="322"/>
      <c r="HY98" s="322"/>
      <c r="HZ98" s="322"/>
      <c r="IA98" s="322"/>
      <c r="IB98" s="322"/>
      <c r="IC98" s="322"/>
      <c r="ID98" s="322"/>
      <c r="IE98" s="322"/>
      <c r="IF98" s="322"/>
      <c r="IG98" s="322"/>
      <c r="IH98" s="322"/>
      <c r="II98" s="322"/>
      <c r="IJ98" s="322"/>
      <c r="IK98" s="322"/>
      <c r="IL98" s="322"/>
      <c r="IM98" s="322"/>
      <c r="IN98" s="322"/>
      <c r="IO98" s="322"/>
      <c r="IP98" s="322"/>
      <c r="IQ98" s="322"/>
      <c r="IR98" s="322"/>
      <c r="IS98" s="322"/>
      <c r="IT98" s="322"/>
      <c r="IU98" s="322"/>
      <c r="IV98" s="322"/>
    </row>
    <row r="99" spans="1:256" ht="16.5" customHeight="1">
      <c r="A99" s="927">
        <v>93</v>
      </c>
      <c r="B99" s="322"/>
      <c r="C99" s="278"/>
      <c r="D99" s="295" t="s">
        <v>1031</v>
      </c>
      <c r="E99" s="984">
        <v>460</v>
      </c>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22"/>
      <c r="BE99" s="322"/>
      <c r="BF99" s="322"/>
      <c r="BG99" s="322"/>
      <c r="BH99" s="322"/>
      <c r="BI99" s="322"/>
      <c r="BJ99" s="322"/>
      <c r="BK99" s="322"/>
      <c r="BL99" s="322"/>
      <c r="BM99" s="322"/>
      <c r="BN99" s="322"/>
      <c r="BO99" s="322"/>
      <c r="BP99" s="322"/>
      <c r="BQ99" s="322"/>
      <c r="BR99" s="322"/>
      <c r="BS99" s="322"/>
      <c r="BT99" s="322"/>
      <c r="BU99" s="322"/>
      <c r="BV99" s="322"/>
      <c r="BW99" s="322"/>
      <c r="BX99" s="322"/>
      <c r="BY99" s="322"/>
      <c r="BZ99" s="322"/>
      <c r="CA99" s="322"/>
      <c r="CB99" s="322"/>
      <c r="CC99" s="322"/>
      <c r="CD99" s="322"/>
      <c r="CE99" s="322"/>
      <c r="CF99" s="322"/>
      <c r="CG99" s="322"/>
      <c r="CH99" s="322"/>
      <c r="CI99" s="322"/>
      <c r="CJ99" s="322"/>
      <c r="CK99" s="322"/>
      <c r="CL99" s="322"/>
      <c r="CM99" s="322"/>
      <c r="CN99" s="322"/>
      <c r="CO99" s="322"/>
      <c r="CP99" s="322"/>
      <c r="CQ99" s="322"/>
      <c r="CR99" s="322"/>
      <c r="CS99" s="322"/>
      <c r="CT99" s="322"/>
      <c r="CU99" s="322"/>
      <c r="CV99" s="322"/>
      <c r="CW99" s="322"/>
      <c r="CX99" s="322"/>
      <c r="CY99" s="322"/>
      <c r="CZ99" s="322"/>
      <c r="DA99" s="322"/>
      <c r="DB99" s="322"/>
      <c r="DC99" s="322"/>
      <c r="DD99" s="322"/>
      <c r="DE99" s="322"/>
      <c r="DF99" s="322"/>
      <c r="DG99" s="322"/>
      <c r="DH99" s="322"/>
      <c r="DI99" s="322"/>
      <c r="DJ99" s="322"/>
      <c r="DK99" s="322"/>
      <c r="DL99" s="322"/>
      <c r="DM99" s="322"/>
      <c r="DN99" s="322"/>
      <c r="DO99" s="322"/>
      <c r="DP99" s="322"/>
      <c r="DQ99" s="322"/>
      <c r="DR99" s="322"/>
      <c r="DS99" s="322"/>
      <c r="DT99" s="322"/>
      <c r="DU99" s="322"/>
      <c r="DV99" s="322"/>
      <c r="DW99" s="322"/>
      <c r="DX99" s="322"/>
      <c r="DY99" s="322"/>
      <c r="DZ99" s="322"/>
      <c r="EA99" s="322"/>
      <c r="EB99" s="322"/>
      <c r="EC99" s="322"/>
      <c r="ED99" s="322"/>
      <c r="EE99" s="322"/>
      <c r="EF99" s="322"/>
      <c r="EG99" s="322"/>
      <c r="EH99" s="322"/>
      <c r="EI99" s="322"/>
      <c r="EJ99" s="322"/>
      <c r="EK99" s="322"/>
      <c r="EL99" s="322"/>
      <c r="EM99" s="322"/>
      <c r="EN99" s="322"/>
      <c r="EO99" s="322"/>
      <c r="EP99" s="322"/>
      <c r="EQ99" s="322"/>
      <c r="ER99" s="322"/>
      <c r="ES99" s="322"/>
      <c r="ET99" s="322"/>
      <c r="EU99" s="322"/>
      <c r="EV99" s="322"/>
      <c r="EW99" s="322"/>
      <c r="EX99" s="322"/>
      <c r="EY99" s="322"/>
      <c r="EZ99" s="322"/>
      <c r="FA99" s="322"/>
      <c r="FB99" s="322"/>
      <c r="FC99" s="322"/>
      <c r="FD99" s="322"/>
      <c r="FE99" s="322"/>
      <c r="FF99" s="322"/>
      <c r="FG99" s="322"/>
      <c r="FH99" s="322"/>
      <c r="FI99" s="322"/>
      <c r="FJ99" s="322"/>
      <c r="FK99" s="322"/>
      <c r="FL99" s="322"/>
      <c r="FM99" s="322"/>
      <c r="FN99" s="322"/>
      <c r="FO99" s="322"/>
      <c r="FP99" s="322"/>
      <c r="FQ99" s="322"/>
      <c r="FR99" s="322"/>
      <c r="FS99" s="322"/>
      <c r="FT99" s="322"/>
      <c r="FU99" s="322"/>
      <c r="FV99" s="322"/>
      <c r="FW99" s="322"/>
      <c r="FX99" s="322"/>
      <c r="FY99" s="322"/>
      <c r="FZ99" s="322"/>
      <c r="GA99" s="322"/>
      <c r="GB99" s="322"/>
      <c r="GC99" s="322"/>
      <c r="GD99" s="322"/>
      <c r="GE99" s="322"/>
      <c r="GF99" s="322"/>
      <c r="GG99" s="322"/>
      <c r="GH99" s="322"/>
      <c r="GI99" s="322"/>
      <c r="GJ99" s="322"/>
      <c r="GK99" s="322"/>
      <c r="GL99" s="322"/>
      <c r="GM99" s="322"/>
      <c r="GN99" s="322"/>
      <c r="GO99" s="322"/>
      <c r="GP99" s="322"/>
      <c r="GQ99" s="322"/>
      <c r="GR99" s="322"/>
      <c r="GS99" s="322"/>
      <c r="GT99" s="322"/>
      <c r="GU99" s="322"/>
      <c r="GV99" s="322"/>
      <c r="GW99" s="322"/>
      <c r="GX99" s="322"/>
      <c r="GY99" s="322"/>
      <c r="GZ99" s="322"/>
      <c r="HA99" s="322"/>
      <c r="HB99" s="322"/>
      <c r="HC99" s="322"/>
      <c r="HD99" s="322"/>
      <c r="HE99" s="322"/>
      <c r="HF99" s="322"/>
      <c r="HG99" s="322"/>
      <c r="HH99" s="322"/>
      <c r="HI99" s="322"/>
      <c r="HJ99" s="322"/>
      <c r="HK99" s="322"/>
      <c r="HL99" s="322"/>
      <c r="HM99" s="322"/>
      <c r="HN99" s="322"/>
      <c r="HO99" s="322"/>
      <c r="HP99" s="322"/>
      <c r="HQ99" s="322"/>
      <c r="HR99" s="322"/>
      <c r="HS99" s="322"/>
      <c r="HT99" s="322"/>
      <c r="HU99" s="322"/>
      <c r="HV99" s="322"/>
      <c r="HW99" s="322"/>
      <c r="HX99" s="322"/>
      <c r="HY99" s="322"/>
      <c r="HZ99" s="322"/>
      <c r="IA99" s="322"/>
      <c r="IB99" s="322"/>
      <c r="IC99" s="322"/>
      <c r="ID99" s="322"/>
      <c r="IE99" s="322"/>
      <c r="IF99" s="322"/>
      <c r="IG99" s="322"/>
      <c r="IH99" s="322"/>
      <c r="II99" s="322"/>
      <c r="IJ99" s="322"/>
      <c r="IK99" s="322"/>
      <c r="IL99" s="322"/>
      <c r="IM99" s="322"/>
      <c r="IN99" s="322"/>
      <c r="IO99" s="322"/>
      <c r="IP99" s="322"/>
      <c r="IQ99" s="322"/>
      <c r="IR99" s="322"/>
      <c r="IS99" s="322"/>
      <c r="IT99" s="322"/>
      <c r="IU99" s="322"/>
      <c r="IV99" s="322"/>
    </row>
    <row r="100" spans="1:5" ht="18.75" customHeight="1">
      <c r="A100" s="927">
        <v>94</v>
      </c>
      <c r="C100" s="319"/>
      <c r="D100" s="1409" t="s">
        <v>604</v>
      </c>
      <c r="E100" s="2"/>
    </row>
    <row r="101" spans="1:5" ht="17.25">
      <c r="A101" s="927">
        <v>95</v>
      </c>
      <c r="C101" s="319"/>
      <c r="D101" s="295" t="s">
        <v>984</v>
      </c>
      <c r="E101" s="2">
        <v>78</v>
      </c>
    </row>
    <row r="102" spans="1:5" ht="17.25">
      <c r="A102" s="927">
        <v>96</v>
      </c>
      <c r="C102" s="319"/>
      <c r="D102" s="295" t="s">
        <v>995</v>
      </c>
      <c r="E102" s="2">
        <v>100</v>
      </c>
    </row>
    <row r="103" spans="1:5" ht="17.25">
      <c r="A103" s="927">
        <v>97</v>
      </c>
      <c r="C103" s="319"/>
      <c r="D103" s="295" t="s">
        <v>1025</v>
      </c>
      <c r="E103" s="2">
        <v>-200</v>
      </c>
    </row>
    <row r="104" spans="1:5" ht="33">
      <c r="A104" s="927">
        <v>98</v>
      </c>
      <c r="C104" s="319"/>
      <c r="D104" s="295" t="s">
        <v>1106</v>
      </c>
      <c r="E104" s="2">
        <v>450</v>
      </c>
    </row>
    <row r="105" spans="1:5" ht="18.75" customHeight="1">
      <c r="A105" s="927">
        <v>99</v>
      </c>
      <c r="C105" s="319"/>
      <c r="D105" s="1409" t="s">
        <v>384</v>
      </c>
      <c r="E105" s="2"/>
    </row>
    <row r="106" spans="1:5" ht="17.25">
      <c r="A106" s="927">
        <v>100</v>
      </c>
      <c r="C106" s="319"/>
      <c r="D106" s="295" t="s">
        <v>984</v>
      </c>
      <c r="E106" s="2">
        <v>55</v>
      </c>
    </row>
    <row r="107" spans="1:5" ht="17.25">
      <c r="A107" s="927">
        <v>101</v>
      </c>
      <c r="C107" s="319"/>
      <c r="D107" s="295" t="s">
        <v>1025</v>
      </c>
      <c r="E107" s="2">
        <v>-150</v>
      </c>
    </row>
    <row r="108" spans="1:5" ht="18.75" customHeight="1">
      <c r="A108" s="927">
        <v>102</v>
      </c>
      <c r="C108" s="319"/>
      <c r="D108" s="1409" t="s">
        <v>385</v>
      </c>
      <c r="E108" s="2"/>
    </row>
    <row r="109" spans="1:5" ht="19.5" customHeight="1">
      <c r="A109" s="927">
        <v>103</v>
      </c>
      <c r="C109" s="319"/>
      <c r="D109" s="295" t="s">
        <v>984</v>
      </c>
      <c r="E109" s="2">
        <v>69</v>
      </c>
    </row>
    <row r="110" spans="1:5" ht="19.5" customHeight="1">
      <c r="A110" s="927">
        <v>104</v>
      </c>
      <c r="C110" s="319"/>
      <c r="D110" s="295" t="s">
        <v>998</v>
      </c>
      <c r="E110" s="2">
        <v>100</v>
      </c>
    </row>
    <row r="111" spans="1:5" ht="18.75" customHeight="1">
      <c r="A111" s="927">
        <v>105</v>
      </c>
      <c r="C111" s="319"/>
      <c r="D111" s="1409" t="s">
        <v>386</v>
      </c>
      <c r="E111" s="2"/>
    </row>
    <row r="112" spans="1:5" ht="17.25">
      <c r="A112" s="927">
        <v>106</v>
      </c>
      <c r="C112" s="319"/>
      <c r="D112" s="295" t="s">
        <v>984</v>
      </c>
      <c r="E112" s="2">
        <v>75</v>
      </c>
    </row>
    <row r="113" spans="1:5" ht="17.25">
      <c r="A113" s="927">
        <v>107</v>
      </c>
      <c r="C113" s="319"/>
      <c r="D113" s="295" t="s">
        <v>1007</v>
      </c>
      <c r="E113" s="2">
        <v>3059</v>
      </c>
    </row>
    <row r="114" spans="1:5" ht="18.75" customHeight="1">
      <c r="A114" s="927">
        <v>108</v>
      </c>
      <c r="C114" s="319"/>
      <c r="D114" s="1409" t="s">
        <v>387</v>
      </c>
      <c r="E114" s="2"/>
    </row>
    <row r="115" spans="1:5" ht="17.25">
      <c r="A115" s="927">
        <v>109</v>
      </c>
      <c r="C115" s="319"/>
      <c r="D115" s="295" t="s">
        <v>984</v>
      </c>
      <c r="E115" s="2">
        <v>3</v>
      </c>
    </row>
    <row r="116" spans="1:5" ht="17.25">
      <c r="A116" s="927">
        <v>110</v>
      </c>
      <c r="C116" s="319"/>
      <c r="D116" s="295" t="s">
        <v>1025</v>
      </c>
      <c r="E116" s="2">
        <v>-50</v>
      </c>
    </row>
    <row r="117" spans="1:5" ht="18.75" customHeight="1">
      <c r="A117" s="927">
        <v>111</v>
      </c>
      <c r="C117" s="319"/>
      <c r="D117" s="1409" t="s">
        <v>840</v>
      </c>
      <c r="E117" s="2"/>
    </row>
    <row r="118" spans="1:5" ht="17.25">
      <c r="A118" s="927">
        <v>112</v>
      </c>
      <c r="C118" s="319"/>
      <c r="D118" s="295" t="s">
        <v>984</v>
      </c>
      <c r="E118" s="2">
        <v>1202</v>
      </c>
    </row>
    <row r="119" spans="1:5" ht="17.25">
      <c r="A119" s="927">
        <v>113</v>
      </c>
      <c r="C119" s="319"/>
      <c r="D119" s="295" t="s">
        <v>1122</v>
      </c>
      <c r="E119" s="2">
        <v>2004</v>
      </c>
    </row>
    <row r="120" spans="1:5" ht="17.25">
      <c r="A120" s="927">
        <v>114</v>
      </c>
      <c r="C120" s="319"/>
      <c r="D120" s="295" t="s">
        <v>997</v>
      </c>
      <c r="E120" s="2">
        <v>50</v>
      </c>
    </row>
    <row r="121" spans="1:5" ht="17.25">
      <c r="A121" s="927">
        <v>115</v>
      </c>
      <c r="C121" s="319"/>
      <c r="D121" s="295" t="s">
        <v>1025</v>
      </c>
      <c r="E121" s="2">
        <v>-600</v>
      </c>
    </row>
    <row r="122" spans="1:5" ht="17.25">
      <c r="A122" s="927">
        <v>116</v>
      </c>
      <c r="C122" s="319"/>
      <c r="D122" s="295" t="s">
        <v>1065</v>
      </c>
      <c r="E122" s="2">
        <v>-841</v>
      </c>
    </row>
    <row r="123" spans="1:5" ht="33">
      <c r="A123" s="927">
        <v>117</v>
      </c>
      <c r="C123" s="319"/>
      <c r="D123" s="295" t="s">
        <v>1109</v>
      </c>
      <c r="E123" s="2">
        <v>4697</v>
      </c>
    </row>
    <row r="124" spans="1:5" ht="18.75" customHeight="1">
      <c r="A124" s="927">
        <v>118</v>
      </c>
      <c r="C124" s="319"/>
      <c r="D124" s="1409" t="s">
        <v>198</v>
      </c>
      <c r="E124" s="2"/>
    </row>
    <row r="125" spans="1:5" ht="19.5" customHeight="1">
      <c r="A125" s="927">
        <v>119</v>
      </c>
      <c r="C125" s="319"/>
      <c r="D125" s="295" t="s">
        <v>984</v>
      </c>
      <c r="E125" s="2">
        <v>77</v>
      </c>
    </row>
    <row r="126" spans="1:5" ht="19.5" customHeight="1">
      <c r="A126" s="927">
        <v>120</v>
      </c>
      <c r="C126" s="319"/>
      <c r="D126" s="295" t="s">
        <v>1122</v>
      </c>
      <c r="E126" s="2">
        <v>266</v>
      </c>
    </row>
    <row r="127" spans="1:5" ht="18.75" customHeight="1">
      <c r="A127" s="927">
        <v>121</v>
      </c>
      <c r="C127" s="319"/>
      <c r="D127" s="1409" t="s">
        <v>643</v>
      </c>
      <c r="E127" s="2"/>
    </row>
    <row r="128" spans="1:5" ht="17.25">
      <c r="A128" s="927">
        <v>122</v>
      </c>
      <c r="C128" s="319"/>
      <c r="D128" s="295" t="s">
        <v>984</v>
      </c>
      <c r="E128" s="2">
        <v>102</v>
      </c>
    </row>
    <row r="129" spans="1:5" ht="17.25">
      <c r="A129" s="927">
        <v>123</v>
      </c>
      <c r="C129" s="319"/>
      <c r="D129" s="295" t="s">
        <v>985</v>
      </c>
      <c r="E129" s="2">
        <v>1326</v>
      </c>
    </row>
    <row r="130" spans="1:5" ht="17.25">
      <c r="A130" s="927">
        <v>124</v>
      </c>
      <c r="C130" s="319"/>
      <c r="D130" s="295" t="s">
        <v>991</v>
      </c>
      <c r="E130" s="2">
        <v>100</v>
      </c>
    </row>
    <row r="131" spans="1:5" ht="17.25">
      <c r="A131" s="927">
        <v>125</v>
      </c>
      <c r="C131" s="319"/>
      <c r="D131" s="295" t="s">
        <v>1123</v>
      </c>
      <c r="E131" s="2">
        <v>-30</v>
      </c>
    </row>
    <row r="132" spans="1:5" ht="17.25">
      <c r="A132" s="927">
        <v>126</v>
      </c>
      <c r="C132" s="319"/>
      <c r="D132" s="295" t="s">
        <v>993</v>
      </c>
      <c r="E132" s="2">
        <v>100</v>
      </c>
    </row>
    <row r="133" spans="1:5" ht="17.25">
      <c r="A133" s="927">
        <v>127</v>
      </c>
      <c r="C133" s="319"/>
      <c r="D133" s="295" t="s">
        <v>994</v>
      </c>
      <c r="E133" s="2">
        <v>100</v>
      </c>
    </row>
    <row r="134" spans="1:5" ht="17.25">
      <c r="A134" s="927">
        <v>128</v>
      </c>
      <c r="C134" s="319"/>
      <c r="D134" s="295" t="s">
        <v>1001</v>
      </c>
      <c r="E134" s="2">
        <v>40</v>
      </c>
    </row>
    <row r="135" spans="1:5" ht="18.75" customHeight="1">
      <c r="A135" s="927">
        <v>129</v>
      </c>
      <c r="C135" s="319"/>
      <c r="D135" s="1409" t="s">
        <v>36</v>
      </c>
      <c r="E135" s="2"/>
    </row>
    <row r="136" spans="1:5" ht="17.25">
      <c r="A136" s="927">
        <v>130</v>
      </c>
      <c r="C136" s="319"/>
      <c r="D136" s="295" t="s">
        <v>984</v>
      </c>
      <c r="E136" s="2">
        <v>57</v>
      </c>
    </row>
    <row r="137" spans="1:5" ht="33">
      <c r="A137" s="927">
        <v>131</v>
      </c>
      <c r="C137" s="319"/>
      <c r="D137" s="295" t="s">
        <v>1072</v>
      </c>
      <c r="E137" s="2">
        <v>-813</v>
      </c>
    </row>
    <row r="138" spans="1:5" ht="18.75" customHeight="1">
      <c r="A138" s="927">
        <v>132</v>
      </c>
      <c r="C138" s="319"/>
      <c r="D138" s="1409" t="s">
        <v>37</v>
      </c>
      <c r="E138" s="2"/>
    </row>
    <row r="139" spans="1:5" ht="19.5" customHeight="1">
      <c r="A139" s="927">
        <v>133</v>
      </c>
      <c r="C139" s="319"/>
      <c r="D139" s="295" t="s">
        <v>984</v>
      </c>
      <c r="E139" s="2">
        <v>332</v>
      </c>
    </row>
    <row r="140" spans="1:5" ht="35.25" customHeight="1">
      <c r="A140" s="927">
        <v>134</v>
      </c>
      <c r="C140" s="319"/>
      <c r="D140" s="295" t="s">
        <v>1024</v>
      </c>
      <c r="E140" s="2">
        <v>4495</v>
      </c>
    </row>
    <row r="141" spans="1:5" ht="18.75" customHeight="1">
      <c r="A141" s="927">
        <v>135</v>
      </c>
      <c r="C141" s="319"/>
      <c r="D141" s="1409" t="s">
        <v>64</v>
      </c>
      <c r="E141" s="2"/>
    </row>
    <row r="142" spans="1:5" ht="17.25">
      <c r="A142" s="927">
        <v>136</v>
      </c>
      <c r="C142" s="319"/>
      <c r="D142" s="295" t="s">
        <v>984</v>
      </c>
      <c r="E142" s="2">
        <v>126</v>
      </c>
    </row>
    <row r="143" spans="1:5" ht="17.25">
      <c r="A143" s="927">
        <v>137</v>
      </c>
      <c r="C143" s="319"/>
      <c r="D143" s="295" t="s">
        <v>1010</v>
      </c>
      <c r="E143" s="2">
        <v>7213</v>
      </c>
    </row>
    <row r="144" spans="1:5" ht="18.75" customHeight="1">
      <c r="A144" s="927">
        <v>138</v>
      </c>
      <c r="C144" s="319"/>
      <c r="D144" s="1409" t="s">
        <v>199</v>
      </c>
      <c r="E144" s="2"/>
    </row>
    <row r="145" spans="1:5" ht="17.25">
      <c r="A145" s="927">
        <v>139</v>
      </c>
      <c r="C145" s="319"/>
      <c r="D145" s="295" t="s">
        <v>984</v>
      </c>
      <c r="E145" s="2">
        <v>2</v>
      </c>
    </row>
    <row r="146" spans="1:5" ht="18.75" customHeight="1">
      <c r="A146" s="927">
        <v>140</v>
      </c>
      <c r="C146" s="319"/>
      <c r="D146" s="1409" t="s">
        <v>228</v>
      </c>
      <c r="E146" s="2"/>
    </row>
    <row r="147" spans="1:5" ht="19.5" customHeight="1">
      <c r="A147" s="927">
        <v>141</v>
      </c>
      <c r="C147" s="319"/>
      <c r="D147" s="295" t="s">
        <v>984</v>
      </c>
      <c r="E147" s="2">
        <v>258</v>
      </c>
    </row>
    <row r="148" spans="1:5" ht="38.25" customHeight="1">
      <c r="A148" s="927">
        <v>142</v>
      </c>
      <c r="C148" s="319"/>
      <c r="D148" s="295" t="s">
        <v>1013</v>
      </c>
      <c r="E148" s="2">
        <v>-6563</v>
      </c>
    </row>
    <row r="149" spans="1:5" ht="18.75" customHeight="1">
      <c r="A149" s="927">
        <v>143</v>
      </c>
      <c r="C149" s="319"/>
      <c r="D149" s="1409" t="s">
        <v>388</v>
      </c>
      <c r="E149" s="2"/>
    </row>
    <row r="150" spans="1:5" ht="17.25">
      <c r="A150" s="927">
        <v>144</v>
      </c>
      <c r="C150" s="319"/>
      <c r="D150" s="295" t="s">
        <v>984</v>
      </c>
      <c r="E150" s="2">
        <v>310</v>
      </c>
    </row>
    <row r="151" spans="1:5" ht="33">
      <c r="A151" s="927">
        <v>145</v>
      </c>
      <c r="C151" s="319"/>
      <c r="D151" s="295" t="s">
        <v>1036</v>
      </c>
      <c r="E151" s="2">
        <v>54</v>
      </c>
    </row>
    <row r="152" spans="1:5" ht="18.75" customHeight="1">
      <c r="A152" s="927">
        <v>146</v>
      </c>
      <c r="C152" s="319"/>
      <c r="D152" s="1409" t="s">
        <v>537</v>
      </c>
      <c r="E152" s="2"/>
    </row>
    <row r="153" spans="1:5" ht="17.25">
      <c r="A153" s="927">
        <v>147</v>
      </c>
      <c r="C153" s="319"/>
      <c r="D153" s="295" t="s">
        <v>1062</v>
      </c>
      <c r="E153" s="2">
        <v>491</v>
      </c>
    </row>
    <row r="154" spans="1:5" ht="17.25">
      <c r="A154" s="927">
        <v>148</v>
      </c>
      <c r="C154" s="319"/>
      <c r="D154" s="295" t="s">
        <v>1063</v>
      </c>
      <c r="E154" s="2">
        <v>-800</v>
      </c>
    </row>
    <row r="155" spans="1:5" ht="17.25">
      <c r="A155" s="927">
        <v>149</v>
      </c>
      <c r="C155" s="319"/>
      <c r="D155" s="295" t="s">
        <v>1031</v>
      </c>
      <c r="E155" s="2">
        <v>800</v>
      </c>
    </row>
    <row r="156" spans="1:5" ht="17.25">
      <c r="A156" s="927">
        <v>150</v>
      </c>
      <c r="C156" s="319"/>
      <c r="D156" s="295" t="s">
        <v>250</v>
      </c>
      <c r="E156" s="2">
        <v>1500</v>
      </c>
    </row>
    <row r="157" spans="1:5" ht="49.5">
      <c r="A157" s="927">
        <v>151</v>
      </c>
      <c r="C157" s="319"/>
      <c r="D157" s="295" t="s">
        <v>1096</v>
      </c>
      <c r="E157" s="2">
        <v>1540</v>
      </c>
    </row>
    <row r="158" spans="1:5" ht="33">
      <c r="A158" s="927">
        <v>152</v>
      </c>
      <c r="C158" s="319"/>
      <c r="D158" s="295" t="s">
        <v>1045</v>
      </c>
      <c r="E158" s="1448">
        <v>568</v>
      </c>
    </row>
    <row r="159" spans="1:5" s="147" customFormat="1" ht="21.75" customHeight="1">
      <c r="A159" s="927">
        <v>153</v>
      </c>
      <c r="C159" s="319"/>
      <c r="D159" s="306" t="s">
        <v>214</v>
      </c>
      <c r="E159" s="325">
        <f>SUM(E96:E158)</f>
        <v>21806</v>
      </c>
    </row>
    <row r="160" spans="1:5" s="145" customFormat="1" ht="25.5" customHeight="1">
      <c r="A160" s="927">
        <v>154</v>
      </c>
      <c r="C160" s="315" t="s">
        <v>212</v>
      </c>
      <c r="D160" s="1321" t="s">
        <v>593</v>
      </c>
      <c r="E160" s="661"/>
    </row>
    <row r="161" spans="1:4" ht="17.25" customHeight="1">
      <c r="A161" s="927">
        <v>155</v>
      </c>
      <c r="C161" s="319"/>
      <c r="D161" s="279" t="s">
        <v>387</v>
      </c>
    </row>
    <row r="162" spans="1:5" ht="18.75" customHeight="1">
      <c r="A162" s="927">
        <v>156</v>
      </c>
      <c r="C162" s="319"/>
      <c r="D162" s="295" t="s">
        <v>1033</v>
      </c>
      <c r="E162" s="1316">
        <v>50</v>
      </c>
    </row>
    <row r="163" spans="1:5" ht="20.25" customHeight="1">
      <c r="A163" s="927">
        <v>157</v>
      </c>
      <c r="C163" s="319"/>
      <c r="D163" s="279" t="s">
        <v>384</v>
      </c>
      <c r="E163" s="1316"/>
    </row>
    <row r="164" spans="1:5" ht="17.25" customHeight="1">
      <c r="A164" s="927">
        <v>158</v>
      </c>
      <c r="C164" s="319"/>
      <c r="D164" s="295" t="s">
        <v>1028</v>
      </c>
      <c r="E164" s="646">
        <v>150</v>
      </c>
    </row>
    <row r="165" spans="1:5" ht="17.25" customHeight="1">
      <c r="A165" s="927">
        <v>159</v>
      </c>
      <c r="C165" s="319"/>
      <c r="D165" s="279" t="s">
        <v>604</v>
      </c>
      <c r="E165" s="646"/>
    </row>
    <row r="166" spans="1:5" ht="17.25" customHeight="1">
      <c r="A166" s="927">
        <v>160</v>
      </c>
      <c r="C166" s="319"/>
      <c r="D166" s="295" t="s">
        <v>1032</v>
      </c>
      <c r="E166" s="646">
        <v>200</v>
      </c>
    </row>
    <row r="167" spans="1:5" ht="17.25" customHeight="1">
      <c r="A167" s="927">
        <v>161</v>
      </c>
      <c r="C167" s="319"/>
      <c r="D167" s="1409" t="s">
        <v>840</v>
      </c>
      <c r="E167" s="646"/>
    </row>
    <row r="168" spans="1:5" ht="50.25" customHeight="1">
      <c r="A168" s="927">
        <v>162</v>
      </c>
      <c r="C168" s="319"/>
      <c r="D168" s="295" t="s">
        <v>1124</v>
      </c>
      <c r="E168" s="646">
        <v>600</v>
      </c>
    </row>
    <row r="169" spans="1:5" ht="17.25">
      <c r="A169" s="927">
        <v>163</v>
      </c>
      <c r="C169" s="319"/>
      <c r="D169" s="279" t="s">
        <v>36</v>
      </c>
      <c r="E169" s="646"/>
    </row>
    <row r="170" spans="1:256" ht="31.5" customHeight="1">
      <c r="A170" s="927">
        <v>164</v>
      </c>
      <c r="B170" s="319"/>
      <c r="C170" s="319"/>
      <c r="D170" s="295" t="s">
        <v>1125</v>
      </c>
      <c r="E170" s="645">
        <v>76</v>
      </c>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c r="EY170" s="147"/>
      <c r="EZ170" s="147"/>
      <c r="FA170" s="147"/>
      <c r="FB170" s="147"/>
      <c r="FC170" s="147"/>
      <c r="FD170" s="147"/>
      <c r="FE170" s="147"/>
      <c r="FF170" s="147"/>
      <c r="FG170" s="147"/>
      <c r="FH170" s="147"/>
      <c r="FI170" s="147"/>
      <c r="FJ170" s="147"/>
      <c r="FK170" s="147"/>
      <c r="FL170" s="147"/>
      <c r="FM170" s="147"/>
      <c r="FN170" s="147"/>
      <c r="FO170" s="147"/>
      <c r="FP170" s="147"/>
      <c r="FQ170" s="147"/>
      <c r="FR170" s="147"/>
      <c r="FS170" s="147"/>
      <c r="FT170" s="147"/>
      <c r="FU170" s="147"/>
      <c r="FV170" s="147"/>
      <c r="FW170" s="147"/>
      <c r="FX170" s="147"/>
      <c r="FY170" s="147"/>
      <c r="FZ170" s="147"/>
      <c r="GA170" s="147"/>
      <c r="GB170" s="147"/>
      <c r="GC170" s="147"/>
      <c r="GD170" s="147"/>
      <c r="GE170" s="147"/>
      <c r="GF170" s="147"/>
      <c r="GG170" s="147"/>
      <c r="GH170" s="147"/>
      <c r="GI170" s="147"/>
      <c r="GJ170" s="147"/>
      <c r="GK170" s="147"/>
      <c r="GL170" s="147"/>
      <c r="GM170" s="147"/>
      <c r="GN170" s="147"/>
      <c r="GO170" s="147"/>
      <c r="GP170" s="147"/>
      <c r="GQ170" s="147"/>
      <c r="GR170" s="147"/>
      <c r="GS170" s="147"/>
      <c r="GT170" s="147"/>
      <c r="GU170" s="147"/>
      <c r="GV170" s="147"/>
      <c r="GW170" s="147"/>
      <c r="GX170" s="147"/>
      <c r="GY170" s="147"/>
      <c r="GZ170" s="147"/>
      <c r="HA170" s="147"/>
      <c r="HB170" s="147"/>
      <c r="HC170" s="147"/>
      <c r="HD170" s="147"/>
      <c r="HE170" s="147"/>
      <c r="HF170" s="147"/>
      <c r="HG170" s="147"/>
      <c r="HH170" s="147"/>
      <c r="HI170" s="147"/>
      <c r="HJ170" s="147"/>
      <c r="HK170" s="147"/>
      <c r="HL170" s="147"/>
      <c r="HM170" s="147"/>
      <c r="HN170" s="147"/>
      <c r="HO170" s="147"/>
      <c r="HP170" s="147"/>
      <c r="HQ170" s="147"/>
      <c r="HR170" s="147"/>
      <c r="HS170" s="147"/>
      <c r="HT170" s="147"/>
      <c r="HU170" s="147"/>
      <c r="HV170" s="147"/>
      <c r="HW170" s="147"/>
      <c r="HX170" s="147"/>
      <c r="HY170" s="147"/>
      <c r="HZ170" s="147"/>
      <c r="IA170" s="147"/>
      <c r="IB170" s="147"/>
      <c r="IC170" s="147"/>
      <c r="ID170" s="147"/>
      <c r="IE170" s="147"/>
      <c r="IF170" s="147"/>
      <c r="IG170" s="147"/>
      <c r="IH170" s="147"/>
      <c r="II170" s="147"/>
      <c r="IJ170" s="147"/>
      <c r="IK170" s="147"/>
      <c r="IL170" s="147"/>
      <c r="IM170" s="147"/>
      <c r="IN170" s="147"/>
      <c r="IO170" s="147"/>
      <c r="IP170" s="147"/>
      <c r="IQ170" s="147"/>
      <c r="IR170" s="147"/>
      <c r="IS170" s="147"/>
      <c r="IT170" s="147"/>
      <c r="IU170" s="147"/>
      <c r="IV170" s="147"/>
    </row>
    <row r="171" spans="1:256" ht="17.25">
      <c r="A171" s="927">
        <v>165</v>
      </c>
      <c r="B171" s="319"/>
      <c r="C171" s="319"/>
      <c r="D171" s="295" t="s">
        <v>1071</v>
      </c>
      <c r="E171" s="646">
        <v>737</v>
      </c>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c r="EY171" s="147"/>
      <c r="EZ171" s="147"/>
      <c r="FA171" s="147"/>
      <c r="FB171" s="147"/>
      <c r="FC171" s="147"/>
      <c r="FD171" s="147"/>
      <c r="FE171" s="147"/>
      <c r="FF171" s="147"/>
      <c r="FG171" s="147"/>
      <c r="FH171" s="147"/>
      <c r="FI171" s="147"/>
      <c r="FJ171" s="147"/>
      <c r="FK171" s="147"/>
      <c r="FL171" s="147"/>
      <c r="FM171" s="147"/>
      <c r="FN171" s="147"/>
      <c r="FO171" s="147"/>
      <c r="FP171" s="147"/>
      <c r="FQ171" s="147"/>
      <c r="FR171" s="147"/>
      <c r="FS171" s="147"/>
      <c r="FT171" s="147"/>
      <c r="FU171" s="147"/>
      <c r="FV171" s="147"/>
      <c r="FW171" s="147"/>
      <c r="FX171" s="147"/>
      <c r="FY171" s="147"/>
      <c r="FZ171" s="147"/>
      <c r="GA171" s="147"/>
      <c r="GB171" s="147"/>
      <c r="GC171" s="147"/>
      <c r="GD171" s="147"/>
      <c r="GE171" s="147"/>
      <c r="GF171" s="147"/>
      <c r="GG171" s="147"/>
      <c r="GH171" s="147"/>
      <c r="GI171" s="147"/>
      <c r="GJ171" s="147"/>
      <c r="GK171" s="147"/>
      <c r="GL171" s="147"/>
      <c r="GM171" s="147"/>
      <c r="GN171" s="147"/>
      <c r="GO171" s="147"/>
      <c r="GP171" s="147"/>
      <c r="GQ171" s="147"/>
      <c r="GR171" s="147"/>
      <c r="GS171" s="147"/>
      <c r="GT171" s="147"/>
      <c r="GU171" s="147"/>
      <c r="GV171" s="147"/>
      <c r="GW171" s="147"/>
      <c r="GX171" s="147"/>
      <c r="GY171" s="147"/>
      <c r="GZ171" s="147"/>
      <c r="HA171" s="147"/>
      <c r="HB171" s="147"/>
      <c r="HC171" s="147"/>
      <c r="HD171" s="147"/>
      <c r="HE171" s="147"/>
      <c r="HF171" s="147"/>
      <c r="HG171" s="147"/>
      <c r="HH171" s="147"/>
      <c r="HI171" s="147"/>
      <c r="HJ171" s="147"/>
      <c r="HK171" s="147"/>
      <c r="HL171" s="147"/>
      <c r="HM171" s="147"/>
      <c r="HN171" s="147"/>
      <c r="HO171" s="147"/>
      <c r="HP171" s="147"/>
      <c r="HQ171" s="147"/>
      <c r="HR171" s="147"/>
      <c r="HS171" s="147"/>
      <c r="HT171" s="147"/>
      <c r="HU171" s="147"/>
      <c r="HV171" s="147"/>
      <c r="HW171" s="147"/>
      <c r="HX171" s="147"/>
      <c r="HY171" s="147"/>
      <c r="HZ171" s="147"/>
      <c r="IA171" s="147"/>
      <c r="IB171" s="147"/>
      <c r="IC171" s="147"/>
      <c r="ID171" s="147"/>
      <c r="IE171" s="147"/>
      <c r="IF171" s="147"/>
      <c r="IG171" s="147"/>
      <c r="IH171" s="147"/>
      <c r="II171" s="147"/>
      <c r="IJ171" s="147"/>
      <c r="IK171" s="147"/>
      <c r="IL171" s="147"/>
      <c r="IM171" s="147"/>
      <c r="IN171" s="147"/>
      <c r="IO171" s="147"/>
      <c r="IP171" s="147"/>
      <c r="IQ171" s="147"/>
      <c r="IR171" s="147"/>
      <c r="IS171" s="147"/>
      <c r="IT171" s="147"/>
      <c r="IU171" s="147"/>
      <c r="IV171" s="147"/>
    </row>
    <row r="172" spans="1:256" ht="17.25">
      <c r="A172" s="927">
        <v>166</v>
      </c>
      <c r="B172" s="319"/>
      <c r="C172" s="319"/>
      <c r="D172" s="279" t="s">
        <v>228</v>
      </c>
      <c r="E172" s="646"/>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c r="EY172" s="147"/>
      <c r="EZ172" s="147"/>
      <c r="FA172" s="147"/>
      <c r="FB172" s="147"/>
      <c r="FC172" s="147"/>
      <c r="FD172" s="147"/>
      <c r="FE172" s="147"/>
      <c r="FF172" s="147"/>
      <c r="FG172" s="147"/>
      <c r="FH172" s="147"/>
      <c r="FI172" s="147"/>
      <c r="FJ172" s="147"/>
      <c r="FK172" s="147"/>
      <c r="FL172" s="147"/>
      <c r="FM172" s="147"/>
      <c r="FN172" s="147"/>
      <c r="FO172" s="147"/>
      <c r="FP172" s="147"/>
      <c r="FQ172" s="147"/>
      <c r="FR172" s="147"/>
      <c r="FS172" s="147"/>
      <c r="FT172" s="147"/>
      <c r="FU172" s="147"/>
      <c r="FV172" s="147"/>
      <c r="FW172" s="147"/>
      <c r="FX172" s="147"/>
      <c r="FY172" s="147"/>
      <c r="FZ172" s="147"/>
      <c r="GA172" s="147"/>
      <c r="GB172" s="147"/>
      <c r="GC172" s="147"/>
      <c r="GD172" s="147"/>
      <c r="GE172" s="147"/>
      <c r="GF172" s="147"/>
      <c r="GG172" s="147"/>
      <c r="GH172" s="147"/>
      <c r="GI172" s="147"/>
      <c r="GJ172" s="147"/>
      <c r="GK172" s="147"/>
      <c r="GL172" s="147"/>
      <c r="GM172" s="147"/>
      <c r="GN172" s="147"/>
      <c r="GO172" s="147"/>
      <c r="GP172" s="147"/>
      <c r="GQ172" s="147"/>
      <c r="GR172" s="147"/>
      <c r="GS172" s="147"/>
      <c r="GT172" s="147"/>
      <c r="GU172" s="147"/>
      <c r="GV172" s="147"/>
      <c r="GW172" s="147"/>
      <c r="GX172" s="147"/>
      <c r="GY172" s="147"/>
      <c r="GZ172" s="147"/>
      <c r="HA172" s="147"/>
      <c r="HB172" s="147"/>
      <c r="HC172" s="147"/>
      <c r="HD172" s="147"/>
      <c r="HE172" s="147"/>
      <c r="HF172" s="147"/>
      <c r="HG172" s="147"/>
      <c r="HH172" s="147"/>
      <c r="HI172" s="147"/>
      <c r="HJ172" s="147"/>
      <c r="HK172" s="147"/>
      <c r="HL172" s="147"/>
      <c r="HM172" s="147"/>
      <c r="HN172" s="147"/>
      <c r="HO172" s="147"/>
      <c r="HP172" s="147"/>
      <c r="HQ172" s="147"/>
      <c r="HR172" s="147"/>
      <c r="HS172" s="147"/>
      <c r="HT172" s="147"/>
      <c r="HU172" s="147"/>
      <c r="HV172" s="147"/>
      <c r="HW172" s="147"/>
      <c r="HX172" s="147"/>
      <c r="HY172" s="147"/>
      <c r="HZ172" s="147"/>
      <c r="IA172" s="147"/>
      <c r="IB172" s="147"/>
      <c r="IC172" s="147"/>
      <c r="ID172" s="147"/>
      <c r="IE172" s="147"/>
      <c r="IF172" s="147"/>
      <c r="IG172" s="147"/>
      <c r="IH172" s="147"/>
      <c r="II172" s="147"/>
      <c r="IJ172" s="147"/>
      <c r="IK172" s="147"/>
      <c r="IL172" s="147"/>
      <c r="IM172" s="147"/>
      <c r="IN172" s="147"/>
      <c r="IO172" s="147"/>
      <c r="IP172" s="147"/>
      <c r="IQ172" s="147"/>
      <c r="IR172" s="147"/>
      <c r="IS172" s="147"/>
      <c r="IT172" s="147"/>
      <c r="IU172" s="147"/>
      <c r="IV172" s="147"/>
    </row>
    <row r="173" spans="1:256" ht="17.25">
      <c r="A173" s="927">
        <v>167</v>
      </c>
      <c r="B173" s="319"/>
      <c r="C173" s="319"/>
      <c r="D173" s="295" t="s">
        <v>1014</v>
      </c>
      <c r="E173" s="2">
        <v>300</v>
      </c>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7"/>
      <c r="FU173" s="147"/>
      <c r="FV173" s="147"/>
      <c r="FW173" s="147"/>
      <c r="FX173" s="147"/>
      <c r="FY173" s="147"/>
      <c r="FZ173" s="147"/>
      <c r="GA173" s="147"/>
      <c r="GB173" s="147"/>
      <c r="GC173" s="147"/>
      <c r="GD173" s="147"/>
      <c r="GE173" s="147"/>
      <c r="GF173" s="147"/>
      <c r="GG173" s="147"/>
      <c r="GH173" s="147"/>
      <c r="GI173" s="147"/>
      <c r="GJ173" s="147"/>
      <c r="GK173" s="147"/>
      <c r="GL173" s="147"/>
      <c r="GM173" s="147"/>
      <c r="GN173" s="147"/>
      <c r="GO173" s="147"/>
      <c r="GP173" s="147"/>
      <c r="GQ173" s="147"/>
      <c r="GR173" s="147"/>
      <c r="GS173" s="147"/>
      <c r="GT173" s="147"/>
      <c r="GU173" s="147"/>
      <c r="GV173" s="147"/>
      <c r="GW173" s="147"/>
      <c r="GX173" s="147"/>
      <c r="GY173" s="147"/>
      <c r="GZ173" s="147"/>
      <c r="HA173" s="147"/>
      <c r="HB173" s="147"/>
      <c r="HC173" s="147"/>
      <c r="HD173" s="147"/>
      <c r="HE173" s="147"/>
      <c r="HF173" s="147"/>
      <c r="HG173" s="147"/>
      <c r="HH173" s="147"/>
      <c r="HI173" s="147"/>
      <c r="HJ173" s="147"/>
      <c r="HK173" s="147"/>
      <c r="HL173" s="147"/>
      <c r="HM173" s="147"/>
      <c r="HN173" s="147"/>
      <c r="HO173" s="147"/>
      <c r="HP173" s="147"/>
      <c r="HQ173" s="147"/>
      <c r="HR173" s="147"/>
      <c r="HS173" s="147"/>
      <c r="HT173" s="147"/>
      <c r="HU173" s="147"/>
      <c r="HV173" s="147"/>
      <c r="HW173" s="147"/>
      <c r="HX173" s="147"/>
      <c r="HY173" s="147"/>
      <c r="HZ173" s="147"/>
      <c r="IA173" s="147"/>
      <c r="IB173" s="147"/>
      <c r="IC173" s="147"/>
      <c r="ID173" s="147"/>
      <c r="IE173" s="147"/>
      <c r="IF173" s="147"/>
      <c r="IG173" s="147"/>
      <c r="IH173" s="147"/>
      <c r="II173" s="147"/>
      <c r="IJ173" s="147"/>
      <c r="IK173" s="147"/>
      <c r="IL173" s="147"/>
      <c r="IM173" s="147"/>
      <c r="IN173" s="147"/>
      <c r="IO173" s="147"/>
      <c r="IP173" s="147"/>
      <c r="IQ173" s="147"/>
      <c r="IR173" s="147"/>
      <c r="IS173" s="147"/>
      <c r="IT173" s="147"/>
      <c r="IU173" s="147"/>
      <c r="IV173" s="147"/>
    </row>
    <row r="174" spans="1:256" ht="17.25">
      <c r="A174" s="927">
        <v>168</v>
      </c>
      <c r="B174" s="319"/>
      <c r="C174" s="319"/>
      <c r="D174" s="295" t="s">
        <v>1017</v>
      </c>
      <c r="E174" s="2">
        <v>300</v>
      </c>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c r="EY174" s="147"/>
      <c r="EZ174" s="147"/>
      <c r="FA174" s="147"/>
      <c r="FB174" s="147"/>
      <c r="FC174" s="147"/>
      <c r="FD174" s="147"/>
      <c r="FE174" s="147"/>
      <c r="FF174" s="147"/>
      <c r="FG174" s="147"/>
      <c r="FH174" s="147"/>
      <c r="FI174" s="147"/>
      <c r="FJ174" s="147"/>
      <c r="FK174" s="147"/>
      <c r="FL174" s="147"/>
      <c r="FM174" s="147"/>
      <c r="FN174" s="147"/>
      <c r="FO174" s="147"/>
      <c r="FP174" s="147"/>
      <c r="FQ174" s="147"/>
      <c r="FR174" s="147"/>
      <c r="FS174" s="147"/>
      <c r="FT174" s="147"/>
      <c r="FU174" s="147"/>
      <c r="FV174" s="147"/>
      <c r="FW174" s="147"/>
      <c r="FX174" s="147"/>
      <c r="FY174" s="147"/>
      <c r="FZ174" s="147"/>
      <c r="GA174" s="147"/>
      <c r="GB174" s="147"/>
      <c r="GC174" s="147"/>
      <c r="GD174" s="147"/>
      <c r="GE174" s="147"/>
      <c r="GF174" s="147"/>
      <c r="GG174" s="147"/>
      <c r="GH174" s="147"/>
      <c r="GI174" s="147"/>
      <c r="GJ174" s="147"/>
      <c r="GK174" s="147"/>
      <c r="GL174" s="147"/>
      <c r="GM174" s="147"/>
      <c r="GN174" s="147"/>
      <c r="GO174" s="147"/>
      <c r="GP174" s="147"/>
      <c r="GQ174" s="147"/>
      <c r="GR174" s="147"/>
      <c r="GS174" s="147"/>
      <c r="GT174" s="147"/>
      <c r="GU174" s="147"/>
      <c r="GV174" s="147"/>
      <c r="GW174" s="147"/>
      <c r="GX174" s="147"/>
      <c r="GY174" s="147"/>
      <c r="GZ174" s="147"/>
      <c r="HA174" s="147"/>
      <c r="HB174" s="147"/>
      <c r="HC174" s="147"/>
      <c r="HD174" s="147"/>
      <c r="HE174" s="147"/>
      <c r="HF174" s="147"/>
      <c r="HG174" s="147"/>
      <c r="HH174" s="147"/>
      <c r="HI174" s="147"/>
      <c r="HJ174" s="147"/>
      <c r="HK174" s="147"/>
      <c r="HL174" s="147"/>
      <c r="HM174" s="147"/>
      <c r="HN174" s="147"/>
      <c r="HO174" s="147"/>
      <c r="HP174" s="147"/>
      <c r="HQ174" s="147"/>
      <c r="HR174" s="147"/>
      <c r="HS174" s="147"/>
      <c r="HT174" s="147"/>
      <c r="HU174" s="147"/>
      <c r="HV174" s="147"/>
      <c r="HW174" s="147"/>
      <c r="HX174" s="147"/>
      <c r="HY174" s="147"/>
      <c r="HZ174" s="147"/>
      <c r="IA174" s="147"/>
      <c r="IB174" s="147"/>
      <c r="IC174" s="147"/>
      <c r="ID174" s="147"/>
      <c r="IE174" s="147"/>
      <c r="IF174" s="147"/>
      <c r="IG174" s="147"/>
      <c r="IH174" s="147"/>
      <c r="II174" s="147"/>
      <c r="IJ174" s="147"/>
      <c r="IK174" s="147"/>
      <c r="IL174" s="147"/>
      <c r="IM174" s="147"/>
      <c r="IN174" s="147"/>
      <c r="IO174" s="147"/>
      <c r="IP174" s="147"/>
      <c r="IQ174" s="147"/>
      <c r="IR174" s="147"/>
      <c r="IS174" s="147"/>
      <c r="IT174" s="147"/>
      <c r="IU174" s="147"/>
      <c r="IV174" s="147"/>
    </row>
    <row r="175" spans="1:256" ht="17.25">
      <c r="A175" s="927">
        <v>169</v>
      </c>
      <c r="B175" s="319"/>
      <c r="C175" s="319"/>
      <c r="D175" s="295" t="s">
        <v>1015</v>
      </c>
      <c r="E175" s="2">
        <v>286</v>
      </c>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7"/>
      <c r="EG175" s="147"/>
      <c r="EH175" s="147"/>
      <c r="EI175" s="147"/>
      <c r="EJ175" s="147"/>
      <c r="EK175" s="147"/>
      <c r="EL175" s="147"/>
      <c r="EM175" s="147"/>
      <c r="EN175" s="147"/>
      <c r="EO175" s="147"/>
      <c r="EP175" s="147"/>
      <c r="EQ175" s="147"/>
      <c r="ER175" s="147"/>
      <c r="ES175" s="147"/>
      <c r="ET175" s="147"/>
      <c r="EU175" s="147"/>
      <c r="EV175" s="147"/>
      <c r="EW175" s="147"/>
      <c r="EX175" s="147"/>
      <c r="EY175" s="147"/>
      <c r="EZ175" s="147"/>
      <c r="FA175" s="147"/>
      <c r="FB175" s="147"/>
      <c r="FC175" s="147"/>
      <c r="FD175" s="147"/>
      <c r="FE175" s="147"/>
      <c r="FF175" s="147"/>
      <c r="FG175" s="147"/>
      <c r="FH175" s="147"/>
      <c r="FI175" s="147"/>
      <c r="FJ175" s="147"/>
      <c r="FK175" s="147"/>
      <c r="FL175" s="147"/>
      <c r="FM175" s="147"/>
      <c r="FN175" s="147"/>
      <c r="FO175" s="147"/>
      <c r="FP175" s="147"/>
      <c r="FQ175" s="147"/>
      <c r="FR175" s="147"/>
      <c r="FS175" s="147"/>
      <c r="FT175" s="147"/>
      <c r="FU175" s="147"/>
      <c r="FV175" s="147"/>
      <c r="FW175" s="147"/>
      <c r="FX175" s="147"/>
      <c r="FY175" s="147"/>
      <c r="FZ175" s="147"/>
      <c r="GA175" s="147"/>
      <c r="GB175" s="147"/>
      <c r="GC175" s="147"/>
      <c r="GD175" s="147"/>
      <c r="GE175" s="147"/>
      <c r="GF175" s="147"/>
      <c r="GG175" s="147"/>
      <c r="GH175" s="147"/>
      <c r="GI175" s="147"/>
      <c r="GJ175" s="147"/>
      <c r="GK175" s="147"/>
      <c r="GL175" s="147"/>
      <c r="GM175" s="147"/>
      <c r="GN175" s="147"/>
      <c r="GO175" s="147"/>
      <c r="GP175" s="147"/>
      <c r="GQ175" s="147"/>
      <c r="GR175" s="147"/>
      <c r="GS175" s="147"/>
      <c r="GT175" s="147"/>
      <c r="GU175" s="147"/>
      <c r="GV175" s="147"/>
      <c r="GW175" s="147"/>
      <c r="GX175" s="147"/>
      <c r="GY175" s="147"/>
      <c r="GZ175" s="147"/>
      <c r="HA175" s="147"/>
      <c r="HB175" s="147"/>
      <c r="HC175" s="147"/>
      <c r="HD175" s="147"/>
      <c r="HE175" s="147"/>
      <c r="HF175" s="147"/>
      <c r="HG175" s="147"/>
      <c r="HH175" s="147"/>
      <c r="HI175" s="147"/>
      <c r="HJ175" s="147"/>
      <c r="HK175" s="147"/>
      <c r="HL175" s="147"/>
      <c r="HM175" s="147"/>
      <c r="HN175" s="147"/>
      <c r="HO175" s="147"/>
      <c r="HP175" s="147"/>
      <c r="HQ175" s="147"/>
      <c r="HR175" s="147"/>
      <c r="HS175" s="147"/>
      <c r="HT175" s="147"/>
      <c r="HU175" s="147"/>
      <c r="HV175" s="147"/>
      <c r="HW175" s="147"/>
      <c r="HX175" s="147"/>
      <c r="HY175" s="147"/>
      <c r="HZ175" s="147"/>
      <c r="IA175" s="147"/>
      <c r="IB175" s="147"/>
      <c r="IC175" s="147"/>
      <c r="ID175" s="147"/>
      <c r="IE175" s="147"/>
      <c r="IF175" s="147"/>
      <c r="IG175" s="147"/>
      <c r="IH175" s="147"/>
      <c r="II175" s="147"/>
      <c r="IJ175" s="147"/>
      <c r="IK175" s="147"/>
      <c r="IL175" s="147"/>
      <c r="IM175" s="147"/>
      <c r="IN175" s="147"/>
      <c r="IO175" s="147"/>
      <c r="IP175" s="147"/>
      <c r="IQ175" s="147"/>
      <c r="IR175" s="147"/>
      <c r="IS175" s="147"/>
      <c r="IT175" s="147"/>
      <c r="IU175" s="147"/>
      <c r="IV175" s="147"/>
    </row>
    <row r="176" spans="1:256" ht="17.25">
      <c r="A176" s="927">
        <v>170</v>
      </c>
      <c r="B176" s="319"/>
      <c r="C176" s="319"/>
      <c r="D176" s="295" t="s">
        <v>1016</v>
      </c>
      <c r="E176" s="2">
        <v>2226</v>
      </c>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7"/>
      <c r="EG176" s="147"/>
      <c r="EH176" s="147"/>
      <c r="EI176" s="147"/>
      <c r="EJ176" s="147"/>
      <c r="EK176" s="147"/>
      <c r="EL176" s="147"/>
      <c r="EM176" s="147"/>
      <c r="EN176" s="147"/>
      <c r="EO176" s="147"/>
      <c r="EP176" s="147"/>
      <c r="EQ176" s="147"/>
      <c r="ER176" s="147"/>
      <c r="ES176" s="147"/>
      <c r="ET176" s="147"/>
      <c r="EU176" s="147"/>
      <c r="EV176" s="147"/>
      <c r="EW176" s="147"/>
      <c r="EX176" s="147"/>
      <c r="EY176" s="147"/>
      <c r="EZ176" s="147"/>
      <c r="FA176" s="147"/>
      <c r="FB176" s="147"/>
      <c r="FC176" s="147"/>
      <c r="FD176" s="147"/>
      <c r="FE176" s="147"/>
      <c r="FF176" s="147"/>
      <c r="FG176" s="147"/>
      <c r="FH176" s="147"/>
      <c r="FI176" s="147"/>
      <c r="FJ176" s="147"/>
      <c r="FK176" s="147"/>
      <c r="FL176" s="147"/>
      <c r="FM176" s="147"/>
      <c r="FN176" s="147"/>
      <c r="FO176" s="147"/>
      <c r="FP176" s="147"/>
      <c r="FQ176" s="147"/>
      <c r="FR176" s="147"/>
      <c r="FS176" s="147"/>
      <c r="FT176" s="147"/>
      <c r="FU176" s="147"/>
      <c r="FV176" s="147"/>
      <c r="FW176" s="147"/>
      <c r="FX176" s="147"/>
      <c r="FY176" s="147"/>
      <c r="FZ176" s="147"/>
      <c r="GA176" s="147"/>
      <c r="GB176" s="147"/>
      <c r="GC176" s="147"/>
      <c r="GD176" s="147"/>
      <c r="GE176" s="147"/>
      <c r="GF176" s="147"/>
      <c r="GG176" s="147"/>
      <c r="GH176" s="147"/>
      <c r="GI176" s="147"/>
      <c r="GJ176" s="147"/>
      <c r="GK176" s="147"/>
      <c r="GL176" s="147"/>
      <c r="GM176" s="147"/>
      <c r="GN176" s="147"/>
      <c r="GO176" s="147"/>
      <c r="GP176" s="147"/>
      <c r="GQ176" s="147"/>
      <c r="GR176" s="147"/>
      <c r="GS176" s="147"/>
      <c r="GT176" s="147"/>
      <c r="GU176" s="147"/>
      <c r="GV176" s="147"/>
      <c r="GW176" s="147"/>
      <c r="GX176" s="147"/>
      <c r="GY176" s="147"/>
      <c r="GZ176" s="147"/>
      <c r="HA176" s="147"/>
      <c r="HB176" s="147"/>
      <c r="HC176" s="147"/>
      <c r="HD176" s="147"/>
      <c r="HE176" s="147"/>
      <c r="HF176" s="147"/>
      <c r="HG176" s="147"/>
      <c r="HH176" s="147"/>
      <c r="HI176" s="147"/>
      <c r="HJ176" s="147"/>
      <c r="HK176" s="147"/>
      <c r="HL176" s="147"/>
      <c r="HM176" s="147"/>
      <c r="HN176" s="147"/>
      <c r="HO176" s="147"/>
      <c r="HP176" s="147"/>
      <c r="HQ176" s="147"/>
      <c r="HR176" s="147"/>
      <c r="HS176" s="147"/>
      <c r="HT176" s="147"/>
      <c r="HU176" s="147"/>
      <c r="HV176" s="147"/>
      <c r="HW176" s="147"/>
      <c r="HX176" s="147"/>
      <c r="HY176" s="147"/>
      <c r="HZ176" s="147"/>
      <c r="IA176" s="147"/>
      <c r="IB176" s="147"/>
      <c r="IC176" s="147"/>
      <c r="ID176" s="147"/>
      <c r="IE176" s="147"/>
      <c r="IF176" s="147"/>
      <c r="IG176" s="147"/>
      <c r="IH176" s="147"/>
      <c r="II176" s="147"/>
      <c r="IJ176" s="147"/>
      <c r="IK176" s="147"/>
      <c r="IL176" s="147"/>
      <c r="IM176" s="147"/>
      <c r="IN176" s="147"/>
      <c r="IO176" s="147"/>
      <c r="IP176" s="147"/>
      <c r="IQ176" s="147"/>
      <c r="IR176" s="147"/>
      <c r="IS176" s="147"/>
      <c r="IT176" s="147"/>
      <c r="IU176" s="147"/>
      <c r="IV176" s="147"/>
    </row>
    <row r="177" spans="1:256" ht="17.25">
      <c r="A177" s="927">
        <v>171</v>
      </c>
      <c r="B177" s="319"/>
      <c r="C177" s="319"/>
      <c r="D177" s="295" t="s">
        <v>1119</v>
      </c>
      <c r="E177" s="2">
        <v>2500</v>
      </c>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7"/>
      <c r="EG177" s="147"/>
      <c r="EH177" s="147"/>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7"/>
      <c r="FU177" s="147"/>
      <c r="FV177" s="147"/>
      <c r="FW177" s="147"/>
      <c r="FX177" s="147"/>
      <c r="FY177" s="147"/>
      <c r="FZ177" s="147"/>
      <c r="GA177" s="147"/>
      <c r="GB177" s="147"/>
      <c r="GC177" s="147"/>
      <c r="GD177" s="147"/>
      <c r="GE177" s="147"/>
      <c r="GF177" s="147"/>
      <c r="GG177" s="147"/>
      <c r="GH177" s="147"/>
      <c r="GI177" s="147"/>
      <c r="GJ177" s="147"/>
      <c r="GK177" s="147"/>
      <c r="GL177" s="147"/>
      <c r="GM177" s="147"/>
      <c r="GN177" s="147"/>
      <c r="GO177" s="147"/>
      <c r="GP177" s="147"/>
      <c r="GQ177" s="147"/>
      <c r="GR177" s="147"/>
      <c r="GS177" s="147"/>
      <c r="GT177" s="147"/>
      <c r="GU177" s="147"/>
      <c r="GV177" s="147"/>
      <c r="GW177" s="147"/>
      <c r="GX177" s="147"/>
      <c r="GY177" s="147"/>
      <c r="GZ177" s="147"/>
      <c r="HA177" s="147"/>
      <c r="HB177" s="147"/>
      <c r="HC177" s="147"/>
      <c r="HD177" s="147"/>
      <c r="HE177" s="147"/>
      <c r="HF177" s="147"/>
      <c r="HG177" s="147"/>
      <c r="HH177" s="147"/>
      <c r="HI177" s="147"/>
      <c r="HJ177" s="147"/>
      <c r="HK177" s="147"/>
      <c r="HL177" s="147"/>
      <c r="HM177" s="147"/>
      <c r="HN177" s="147"/>
      <c r="HO177" s="147"/>
      <c r="HP177" s="147"/>
      <c r="HQ177" s="147"/>
      <c r="HR177" s="147"/>
      <c r="HS177" s="147"/>
      <c r="HT177" s="147"/>
      <c r="HU177" s="147"/>
      <c r="HV177" s="147"/>
      <c r="HW177" s="147"/>
      <c r="HX177" s="147"/>
      <c r="HY177" s="147"/>
      <c r="HZ177" s="147"/>
      <c r="IA177" s="147"/>
      <c r="IB177" s="147"/>
      <c r="IC177" s="147"/>
      <c r="ID177" s="147"/>
      <c r="IE177" s="147"/>
      <c r="IF177" s="147"/>
      <c r="IG177" s="147"/>
      <c r="IH177" s="147"/>
      <c r="II177" s="147"/>
      <c r="IJ177" s="147"/>
      <c r="IK177" s="147"/>
      <c r="IL177" s="147"/>
      <c r="IM177" s="147"/>
      <c r="IN177" s="147"/>
      <c r="IO177" s="147"/>
      <c r="IP177" s="147"/>
      <c r="IQ177" s="147"/>
      <c r="IR177" s="147"/>
      <c r="IS177" s="147"/>
      <c r="IT177" s="147"/>
      <c r="IU177" s="147"/>
      <c r="IV177" s="147"/>
    </row>
    <row r="178" spans="1:256" ht="102" customHeight="1">
      <c r="A178" s="927">
        <v>172</v>
      </c>
      <c r="B178" s="319"/>
      <c r="C178" s="319"/>
      <c r="D178" s="295" t="s">
        <v>1120</v>
      </c>
      <c r="E178" s="1431">
        <v>2951</v>
      </c>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c r="EY178" s="147"/>
      <c r="EZ178" s="147"/>
      <c r="FA178" s="147"/>
      <c r="FB178" s="147"/>
      <c r="FC178" s="147"/>
      <c r="FD178" s="147"/>
      <c r="FE178" s="147"/>
      <c r="FF178" s="147"/>
      <c r="FG178" s="147"/>
      <c r="FH178" s="147"/>
      <c r="FI178" s="147"/>
      <c r="FJ178" s="147"/>
      <c r="FK178" s="147"/>
      <c r="FL178" s="147"/>
      <c r="FM178" s="147"/>
      <c r="FN178" s="147"/>
      <c r="FO178" s="147"/>
      <c r="FP178" s="147"/>
      <c r="FQ178" s="147"/>
      <c r="FR178" s="147"/>
      <c r="FS178" s="147"/>
      <c r="FT178" s="147"/>
      <c r="FU178" s="147"/>
      <c r="FV178" s="147"/>
      <c r="FW178" s="147"/>
      <c r="FX178" s="147"/>
      <c r="FY178" s="147"/>
      <c r="FZ178" s="147"/>
      <c r="GA178" s="147"/>
      <c r="GB178" s="147"/>
      <c r="GC178" s="147"/>
      <c r="GD178" s="147"/>
      <c r="GE178" s="147"/>
      <c r="GF178" s="147"/>
      <c r="GG178" s="147"/>
      <c r="GH178" s="147"/>
      <c r="GI178" s="147"/>
      <c r="GJ178" s="147"/>
      <c r="GK178" s="147"/>
      <c r="GL178" s="147"/>
      <c r="GM178" s="147"/>
      <c r="GN178" s="147"/>
      <c r="GO178" s="147"/>
      <c r="GP178" s="147"/>
      <c r="GQ178" s="147"/>
      <c r="GR178" s="147"/>
      <c r="GS178" s="147"/>
      <c r="GT178" s="147"/>
      <c r="GU178" s="147"/>
      <c r="GV178" s="147"/>
      <c r="GW178" s="147"/>
      <c r="GX178" s="147"/>
      <c r="GY178" s="147"/>
      <c r="GZ178" s="147"/>
      <c r="HA178" s="147"/>
      <c r="HB178" s="147"/>
      <c r="HC178" s="147"/>
      <c r="HD178" s="147"/>
      <c r="HE178" s="147"/>
      <c r="HF178" s="147"/>
      <c r="HG178" s="147"/>
      <c r="HH178" s="147"/>
      <c r="HI178" s="147"/>
      <c r="HJ178" s="147"/>
      <c r="HK178" s="147"/>
      <c r="HL178" s="147"/>
      <c r="HM178" s="147"/>
      <c r="HN178" s="147"/>
      <c r="HO178" s="147"/>
      <c r="HP178" s="147"/>
      <c r="HQ178" s="147"/>
      <c r="HR178" s="147"/>
      <c r="HS178" s="147"/>
      <c r="HT178" s="147"/>
      <c r="HU178" s="147"/>
      <c r="HV178" s="147"/>
      <c r="HW178" s="147"/>
      <c r="HX178" s="147"/>
      <c r="HY178" s="147"/>
      <c r="HZ178" s="147"/>
      <c r="IA178" s="147"/>
      <c r="IB178" s="147"/>
      <c r="IC178" s="147"/>
      <c r="ID178" s="147"/>
      <c r="IE178" s="147"/>
      <c r="IF178" s="147"/>
      <c r="IG178" s="147"/>
      <c r="IH178" s="147"/>
      <c r="II178" s="147"/>
      <c r="IJ178" s="147"/>
      <c r="IK178" s="147"/>
      <c r="IL178" s="147"/>
      <c r="IM178" s="147"/>
      <c r="IN178" s="147"/>
      <c r="IO178" s="147"/>
      <c r="IP178" s="147"/>
      <c r="IQ178" s="147"/>
      <c r="IR178" s="147"/>
      <c r="IS178" s="147"/>
      <c r="IT178" s="147"/>
      <c r="IU178" s="147"/>
      <c r="IV178" s="147"/>
    </row>
    <row r="179" spans="1:256" ht="17.25">
      <c r="A179" s="927">
        <v>173</v>
      </c>
      <c r="B179" s="319"/>
      <c r="C179" s="319"/>
      <c r="E179" s="920">
        <f>SUM(E161:E178)</f>
        <v>10376</v>
      </c>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c r="EY179" s="147"/>
      <c r="EZ179" s="147"/>
      <c r="FA179" s="147"/>
      <c r="FB179" s="147"/>
      <c r="FC179" s="147"/>
      <c r="FD179" s="147"/>
      <c r="FE179" s="147"/>
      <c r="FF179" s="147"/>
      <c r="FG179" s="147"/>
      <c r="FH179" s="147"/>
      <c r="FI179" s="147"/>
      <c r="FJ179" s="147"/>
      <c r="FK179" s="147"/>
      <c r="FL179" s="147"/>
      <c r="FM179" s="147"/>
      <c r="FN179" s="147"/>
      <c r="FO179" s="147"/>
      <c r="FP179" s="147"/>
      <c r="FQ179" s="147"/>
      <c r="FR179" s="147"/>
      <c r="FS179" s="147"/>
      <c r="FT179" s="147"/>
      <c r="FU179" s="147"/>
      <c r="FV179" s="147"/>
      <c r="FW179" s="147"/>
      <c r="FX179" s="147"/>
      <c r="FY179" s="147"/>
      <c r="FZ179" s="147"/>
      <c r="GA179" s="147"/>
      <c r="GB179" s="147"/>
      <c r="GC179" s="147"/>
      <c r="GD179" s="147"/>
      <c r="GE179" s="147"/>
      <c r="GF179" s="147"/>
      <c r="GG179" s="147"/>
      <c r="GH179" s="147"/>
      <c r="GI179" s="147"/>
      <c r="GJ179" s="147"/>
      <c r="GK179" s="147"/>
      <c r="GL179" s="147"/>
      <c r="GM179" s="147"/>
      <c r="GN179" s="147"/>
      <c r="GO179" s="147"/>
      <c r="GP179" s="147"/>
      <c r="GQ179" s="147"/>
      <c r="GR179" s="147"/>
      <c r="GS179" s="147"/>
      <c r="GT179" s="147"/>
      <c r="GU179" s="147"/>
      <c r="GV179" s="147"/>
      <c r="GW179" s="147"/>
      <c r="GX179" s="147"/>
      <c r="GY179" s="147"/>
      <c r="GZ179" s="147"/>
      <c r="HA179" s="147"/>
      <c r="HB179" s="147"/>
      <c r="HC179" s="147"/>
      <c r="HD179" s="147"/>
      <c r="HE179" s="147"/>
      <c r="HF179" s="147"/>
      <c r="HG179" s="147"/>
      <c r="HH179" s="147"/>
      <c r="HI179" s="147"/>
      <c r="HJ179" s="147"/>
      <c r="HK179" s="147"/>
      <c r="HL179" s="147"/>
      <c r="HM179" s="147"/>
      <c r="HN179" s="147"/>
      <c r="HO179" s="147"/>
      <c r="HP179" s="147"/>
      <c r="HQ179" s="147"/>
      <c r="HR179" s="147"/>
      <c r="HS179" s="147"/>
      <c r="HT179" s="147"/>
      <c r="HU179" s="147"/>
      <c r="HV179" s="147"/>
      <c r="HW179" s="147"/>
      <c r="HX179" s="147"/>
      <c r="HY179" s="147"/>
      <c r="HZ179" s="147"/>
      <c r="IA179" s="147"/>
      <c r="IB179" s="147"/>
      <c r="IC179" s="147"/>
      <c r="ID179" s="147"/>
      <c r="IE179" s="147"/>
      <c r="IF179" s="147"/>
      <c r="IG179" s="147"/>
      <c r="IH179" s="147"/>
      <c r="II179" s="147"/>
      <c r="IJ179" s="147"/>
      <c r="IK179" s="147"/>
      <c r="IL179" s="147"/>
      <c r="IM179" s="147"/>
      <c r="IN179" s="147"/>
      <c r="IO179" s="147"/>
      <c r="IP179" s="147"/>
      <c r="IQ179" s="147"/>
      <c r="IR179" s="147"/>
      <c r="IS179" s="147"/>
      <c r="IT179" s="147"/>
      <c r="IU179" s="147"/>
      <c r="IV179" s="147"/>
    </row>
    <row r="180" spans="1:256" ht="18" thickBot="1">
      <c r="A180" s="927">
        <v>174</v>
      </c>
      <c r="B180" s="309"/>
      <c r="C180" s="309"/>
      <c r="D180" s="327" t="s">
        <v>200</v>
      </c>
      <c r="E180" s="313">
        <f>E179+E159</f>
        <v>32182</v>
      </c>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c r="IQ180" s="23"/>
      <c r="IR180" s="23"/>
      <c r="IS180" s="23"/>
      <c r="IT180" s="23"/>
      <c r="IU180" s="23"/>
      <c r="IV180" s="23"/>
    </row>
    <row r="181" spans="1:256" ht="30" customHeight="1" thickTop="1">
      <c r="A181" s="927">
        <v>175</v>
      </c>
      <c r="B181" s="326"/>
      <c r="C181" s="315" t="s">
        <v>213</v>
      </c>
      <c r="D181" s="1322" t="s">
        <v>303</v>
      </c>
      <c r="E181" s="1308"/>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c r="BS181" s="23"/>
      <c r="BT181" s="23"/>
      <c r="BU181" s="23"/>
      <c r="BV181" s="23"/>
      <c r="BW181" s="23"/>
      <c r="BX181" s="23"/>
      <c r="BY181" s="23"/>
      <c r="BZ181" s="23"/>
      <c r="CA181" s="23"/>
      <c r="CB181" s="23"/>
      <c r="CC181" s="23"/>
      <c r="CD181" s="23"/>
      <c r="CE181" s="23"/>
      <c r="CF181" s="23"/>
      <c r="CG181" s="23"/>
      <c r="CH181" s="23"/>
      <c r="CI181" s="23"/>
      <c r="CJ181" s="23"/>
      <c r="CK181" s="23"/>
      <c r="CL181" s="23"/>
      <c r="CM181" s="23"/>
      <c r="CN181" s="23"/>
      <c r="CO181" s="23"/>
      <c r="CP181" s="23"/>
      <c r="CQ181" s="23"/>
      <c r="CR181" s="23"/>
      <c r="CS181" s="23"/>
      <c r="CT181" s="23"/>
      <c r="CU181" s="23"/>
      <c r="CV181" s="23"/>
      <c r="CW181" s="23"/>
      <c r="CX181" s="23"/>
      <c r="CY181" s="23"/>
      <c r="CZ181" s="23"/>
      <c r="DA181" s="23"/>
      <c r="DB181" s="23"/>
      <c r="DC181" s="23"/>
      <c r="DD181" s="23"/>
      <c r="DE181" s="23"/>
      <c r="DF181" s="23"/>
      <c r="DG181" s="23"/>
      <c r="DH181" s="23"/>
      <c r="DI181" s="23"/>
      <c r="DJ181" s="23"/>
      <c r="DK181" s="23"/>
      <c r="DL181" s="23"/>
      <c r="DM181" s="23"/>
      <c r="DN181" s="23"/>
      <c r="DO181" s="23"/>
      <c r="DP181" s="23"/>
      <c r="DQ181" s="23"/>
      <c r="DR181" s="23"/>
      <c r="DS181" s="23"/>
      <c r="DT181" s="23"/>
      <c r="DU181" s="23"/>
      <c r="DV181" s="23"/>
      <c r="DW181" s="23"/>
      <c r="DX181" s="23"/>
      <c r="DY181" s="23"/>
      <c r="DZ181" s="23"/>
      <c r="EA181" s="23"/>
      <c r="EB181" s="23"/>
      <c r="EC181" s="23"/>
      <c r="ED181" s="23"/>
      <c r="EE181" s="23"/>
      <c r="EF181" s="23"/>
      <c r="EG181" s="23"/>
      <c r="EH181" s="23"/>
      <c r="EI181" s="23"/>
      <c r="EJ181" s="23"/>
      <c r="EK181" s="23"/>
      <c r="EL181" s="23"/>
      <c r="EM181" s="23"/>
      <c r="EN181" s="23"/>
      <c r="EO181" s="23"/>
      <c r="EP181" s="23"/>
      <c r="EQ181" s="23"/>
      <c r="ER181" s="23"/>
      <c r="ES181" s="23"/>
      <c r="ET181" s="23"/>
      <c r="EU181" s="23"/>
      <c r="EV181" s="23"/>
      <c r="EW181" s="23"/>
      <c r="EX181" s="23"/>
      <c r="EY181" s="23"/>
      <c r="EZ181" s="23"/>
      <c r="FA181" s="23"/>
      <c r="FB181" s="23"/>
      <c r="FC181" s="23"/>
      <c r="FD181" s="23"/>
      <c r="FE181" s="23"/>
      <c r="FF181" s="23"/>
      <c r="FG181" s="23"/>
      <c r="FH181" s="23"/>
      <c r="FI181" s="23"/>
      <c r="FJ181" s="23"/>
      <c r="FK181" s="23"/>
      <c r="FL181" s="23"/>
      <c r="FM181" s="23"/>
      <c r="FN181" s="23"/>
      <c r="FO181" s="23"/>
      <c r="FP181" s="23"/>
      <c r="FQ181" s="23"/>
      <c r="FR181" s="23"/>
      <c r="FS181" s="23"/>
      <c r="FT181" s="23"/>
      <c r="FU181" s="23"/>
      <c r="FV181" s="23"/>
      <c r="FW181" s="23"/>
      <c r="FX181" s="23"/>
      <c r="FY181" s="23"/>
      <c r="FZ181" s="23"/>
      <c r="GA181" s="23"/>
      <c r="GB181" s="23"/>
      <c r="GC181" s="23"/>
      <c r="GD181" s="23"/>
      <c r="GE181" s="23"/>
      <c r="GF181" s="23"/>
      <c r="GG181" s="23"/>
      <c r="GH181" s="23"/>
      <c r="GI181" s="23"/>
      <c r="GJ181" s="23"/>
      <c r="GK181" s="23"/>
      <c r="GL181" s="23"/>
      <c r="GM181" s="23"/>
      <c r="GN181" s="23"/>
      <c r="GO181" s="23"/>
      <c r="GP181" s="23"/>
      <c r="GQ181" s="23"/>
      <c r="GR181" s="23"/>
      <c r="GS181" s="23"/>
      <c r="GT181" s="23"/>
      <c r="GU181" s="23"/>
      <c r="GV181" s="23"/>
      <c r="GW181" s="23"/>
      <c r="GX181" s="23"/>
      <c r="GY181" s="23"/>
      <c r="GZ181" s="23"/>
      <c r="HA181" s="23"/>
      <c r="HB181" s="23"/>
      <c r="HC181" s="23"/>
      <c r="HD181" s="23"/>
      <c r="HE181" s="23"/>
      <c r="HF181" s="23"/>
      <c r="HG181" s="23"/>
      <c r="HH181" s="23"/>
      <c r="HI181" s="23"/>
      <c r="HJ181" s="23"/>
      <c r="HK181" s="23"/>
      <c r="HL181" s="23"/>
      <c r="HM181" s="23"/>
      <c r="HN181" s="23"/>
      <c r="HO181" s="23"/>
      <c r="HP181" s="23"/>
      <c r="HQ181" s="23"/>
      <c r="HR181" s="23"/>
      <c r="HS181" s="23"/>
      <c r="HT181" s="23"/>
      <c r="HU181" s="23"/>
      <c r="HV181" s="23"/>
      <c r="HW181" s="23"/>
      <c r="HX181" s="23"/>
      <c r="HY181" s="23"/>
      <c r="HZ181" s="23"/>
      <c r="IA181" s="23"/>
      <c r="IB181" s="23"/>
      <c r="IC181" s="23"/>
      <c r="ID181" s="23"/>
      <c r="IE181" s="23"/>
      <c r="IF181" s="23"/>
      <c r="IG181" s="23"/>
      <c r="IH181" s="23"/>
      <c r="II181" s="23"/>
      <c r="IJ181" s="23"/>
      <c r="IK181" s="23"/>
      <c r="IL181" s="23"/>
      <c r="IM181" s="23"/>
      <c r="IN181" s="23"/>
      <c r="IO181" s="23"/>
      <c r="IP181" s="23"/>
      <c r="IQ181" s="23"/>
      <c r="IR181" s="23"/>
      <c r="IS181" s="23"/>
      <c r="IT181" s="23"/>
      <c r="IU181" s="23"/>
      <c r="IV181" s="23"/>
    </row>
    <row r="182" spans="1:256" ht="23.25" customHeight="1">
      <c r="A182" s="927">
        <v>176</v>
      </c>
      <c r="B182" s="326"/>
      <c r="C182" s="326"/>
      <c r="D182" s="278" t="s">
        <v>697</v>
      </c>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c r="CA182" s="23"/>
      <c r="CB182" s="23"/>
      <c r="CC182" s="23"/>
      <c r="CD182" s="23"/>
      <c r="CE182" s="23"/>
      <c r="CF182" s="23"/>
      <c r="CG182" s="23"/>
      <c r="CH182" s="23"/>
      <c r="CI182" s="23"/>
      <c r="CJ182" s="23"/>
      <c r="CK182" s="23"/>
      <c r="CL182" s="23"/>
      <c r="CM182" s="23"/>
      <c r="CN182" s="23"/>
      <c r="CO182" s="23"/>
      <c r="CP182" s="23"/>
      <c r="CQ182" s="23"/>
      <c r="CR182" s="23"/>
      <c r="CS182" s="23"/>
      <c r="CT182" s="23"/>
      <c r="CU182" s="23"/>
      <c r="CV182" s="23"/>
      <c r="CW182" s="23"/>
      <c r="CX182" s="23"/>
      <c r="CY182" s="23"/>
      <c r="CZ182" s="23"/>
      <c r="DA182" s="23"/>
      <c r="DB182" s="23"/>
      <c r="DC182" s="23"/>
      <c r="DD182" s="23"/>
      <c r="DE182" s="23"/>
      <c r="DF182" s="23"/>
      <c r="DG182" s="23"/>
      <c r="DH182" s="23"/>
      <c r="DI182" s="23"/>
      <c r="DJ182" s="23"/>
      <c r="DK182" s="23"/>
      <c r="DL182" s="23"/>
      <c r="DM182" s="23"/>
      <c r="DN182" s="23"/>
      <c r="DO182" s="23"/>
      <c r="DP182" s="23"/>
      <c r="DQ182" s="23"/>
      <c r="DR182" s="23"/>
      <c r="DS182" s="23"/>
      <c r="DT182" s="23"/>
      <c r="DU182" s="23"/>
      <c r="DV182" s="23"/>
      <c r="DW182" s="23"/>
      <c r="DX182" s="23"/>
      <c r="DY182" s="23"/>
      <c r="DZ182" s="23"/>
      <c r="EA182" s="23"/>
      <c r="EB182" s="23"/>
      <c r="EC182" s="23"/>
      <c r="ED182" s="23"/>
      <c r="EE182" s="23"/>
      <c r="EF182" s="23"/>
      <c r="EG182" s="23"/>
      <c r="EH182" s="23"/>
      <c r="EI182" s="23"/>
      <c r="EJ182" s="23"/>
      <c r="EK182" s="23"/>
      <c r="EL182" s="23"/>
      <c r="EM182" s="23"/>
      <c r="EN182" s="23"/>
      <c r="EO182" s="23"/>
      <c r="EP182" s="23"/>
      <c r="EQ182" s="23"/>
      <c r="ER182" s="23"/>
      <c r="ES182" s="23"/>
      <c r="ET182" s="23"/>
      <c r="EU182" s="23"/>
      <c r="EV182" s="23"/>
      <c r="EW182" s="23"/>
      <c r="EX182" s="23"/>
      <c r="EY182" s="23"/>
      <c r="EZ182" s="23"/>
      <c r="FA182" s="23"/>
      <c r="FB182" s="23"/>
      <c r="FC182" s="23"/>
      <c r="FD182" s="23"/>
      <c r="FE182" s="23"/>
      <c r="FF182" s="23"/>
      <c r="FG182" s="23"/>
      <c r="FH182" s="23"/>
      <c r="FI182" s="23"/>
      <c r="FJ182" s="23"/>
      <c r="FK182" s="23"/>
      <c r="FL182" s="23"/>
      <c r="FM182" s="23"/>
      <c r="FN182" s="23"/>
      <c r="FO182" s="23"/>
      <c r="FP182" s="23"/>
      <c r="FQ182" s="23"/>
      <c r="FR182" s="23"/>
      <c r="FS182" s="23"/>
      <c r="FT182" s="23"/>
      <c r="FU182" s="23"/>
      <c r="FV182" s="23"/>
      <c r="FW182" s="23"/>
      <c r="FX182" s="23"/>
      <c r="FY182" s="23"/>
      <c r="FZ182" s="23"/>
      <c r="GA182" s="23"/>
      <c r="GB182" s="23"/>
      <c r="GC182" s="23"/>
      <c r="GD182" s="23"/>
      <c r="GE182" s="23"/>
      <c r="GF182" s="23"/>
      <c r="GG182" s="23"/>
      <c r="GH182" s="23"/>
      <c r="GI182" s="23"/>
      <c r="GJ182" s="23"/>
      <c r="GK182" s="23"/>
      <c r="GL182" s="23"/>
      <c r="GM182" s="23"/>
      <c r="GN182" s="23"/>
      <c r="GO182" s="23"/>
      <c r="GP182" s="23"/>
      <c r="GQ182" s="23"/>
      <c r="GR182" s="23"/>
      <c r="GS182" s="23"/>
      <c r="GT182" s="23"/>
      <c r="GU182" s="23"/>
      <c r="GV182" s="23"/>
      <c r="GW182" s="23"/>
      <c r="GX182" s="23"/>
      <c r="GY182" s="23"/>
      <c r="GZ182" s="23"/>
      <c r="HA182" s="23"/>
      <c r="HB182" s="23"/>
      <c r="HC182" s="23"/>
      <c r="HD182" s="23"/>
      <c r="HE182" s="23"/>
      <c r="HF182" s="23"/>
      <c r="HG182" s="23"/>
      <c r="HH182" s="23"/>
      <c r="HI182" s="23"/>
      <c r="HJ182" s="23"/>
      <c r="HK182" s="23"/>
      <c r="HL182" s="23"/>
      <c r="HM182" s="23"/>
      <c r="HN182" s="23"/>
      <c r="HO182" s="23"/>
      <c r="HP182" s="23"/>
      <c r="HQ182" s="23"/>
      <c r="HR182" s="23"/>
      <c r="HS182" s="23"/>
      <c r="HT182" s="23"/>
      <c r="HU182" s="23"/>
      <c r="HV182" s="23"/>
      <c r="HW182" s="23"/>
      <c r="HX182" s="23"/>
      <c r="HY182" s="23"/>
      <c r="HZ182" s="23"/>
      <c r="IA182" s="23"/>
      <c r="IB182" s="23"/>
      <c r="IC182" s="23"/>
      <c r="ID182" s="23"/>
      <c r="IE182" s="23"/>
      <c r="IF182" s="23"/>
      <c r="IG182" s="23"/>
      <c r="IH182" s="23"/>
      <c r="II182" s="23"/>
      <c r="IJ182" s="23"/>
      <c r="IK182" s="23"/>
      <c r="IL182" s="23"/>
      <c r="IM182" s="23"/>
      <c r="IN182" s="23"/>
      <c r="IO182" s="23"/>
      <c r="IP182" s="23"/>
      <c r="IQ182" s="23"/>
      <c r="IR182" s="23"/>
      <c r="IS182" s="23"/>
      <c r="IT182" s="23"/>
      <c r="IU182" s="23"/>
      <c r="IV182" s="23"/>
    </row>
    <row r="183" spans="1:256" ht="15.75" customHeight="1">
      <c r="A183" s="927">
        <v>177</v>
      </c>
      <c r="B183" s="326"/>
      <c r="C183" s="326"/>
      <c r="D183" s="1505" t="s">
        <v>1070</v>
      </c>
      <c r="E183" s="51">
        <v>-150000</v>
      </c>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c r="CA183" s="23"/>
      <c r="CB183" s="23"/>
      <c r="CC183" s="23"/>
      <c r="CD183" s="23"/>
      <c r="CE183" s="23"/>
      <c r="CF183" s="23"/>
      <c r="CG183" s="23"/>
      <c r="CH183" s="23"/>
      <c r="CI183" s="23"/>
      <c r="CJ183" s="23"/>
      <c r="CK183" s="23"/>
      <c r="CL183" s="23"/>
      <c r="CM183" s="23"/>
      <c r="CN183" s="23"/>
      <c r="CO183" s="23"/>
      <c r="CP183" s="23"/>
      <c r="CQ183" s="23"/>
      <c r="CR183" s="23"/>
      <c r="CS183" s="23"/>
      <c r="CT183" s="23"/>
      <c r="CU183" s="23"/>
      <c r="CV183" s="23"/>
      <c r="CW183" s="23"/>
      <c r="CX183" s="23"/>
      <c r="CY183" s="23"/>
      <c r="CZ183" s="23"/>
      <c r="DA183" s="23"/>
      <c r="DB183" s="23"/>
      <c r="DC183" s="23"/>
      <c r="DD183" s="23"/>
      <c r="DE183" s="23"/>
      <c r="DF183" s="23"/>
      <c r="DG183" s="23"/>
      <c r="DH183" s="23"/>
      <c r="DI183" s="23"/>
      <c r="DJ183" s="23"/>
      <c r="DK183" s="23"/>
      <c r="DL183" s="23"/>
      <c r="DM183" s="23"/>
      <c r="DN183" s="23"/>
      <c r="DO183" s="23"/>
      <c r="DP183" s="23"/>
      <c r="DQ183" s="23"/>
      <c r="DR183" s="23"/>
      <c r="DS183" s="23"/>
      <c r="DT183" s="23"/>
      <c r="DU183" s="23"/>
      <c r="DV183" s="23"/>
      <c r="DW183" s="23"/>
      <c r="DX183" s="23"/>
      <c r="DY183" s="23"/>
      <c r="DZ183" s="23"/>
      <c r="EA183" s="23"/>
      <c r="EB183" s="23"/>
      <c r="EC183" s="23"/>
      <c r="ED183" s="23"/>
      <c r="EE183" s="23"/>
      <c r="EF183" s="23"/>
      <c r="EG183" s="23"/>
      <c r="EH183" s="23"/>
      <c r="EI183" s="23"/>
      <c r="EJ183" s="23"/>
      <c r="EK183" s="23"/>
      <c r="EL183" s="23"/>
      <c r="EM183" s="23"/>
      <c r="EN183" s="23"/>
      <c r="EO183" s="23"/>
      <c r="EP183" s="23"/>
      <c r="EQ183" s="23"/>
      <c r="ER183" s="23"/>
      <c r="ES183" s="23"/>
      <c r="ET183" s="23"/>
      <c r="EU183" s="23"/>
      <c r="EV183" s="23"/>
      <c r="EW183" s="23"/>
      <c r="EX183" s="23"/>
      <c r="EY183" s="23"/>
      <c r="EZ183" s="23"/>
      <c r="FA183" s="23"/>
      <c r="FB183" s="23"/>
      <c r="FC183" s="23"/>
      <c r="FD183" s="23"/>
      <c r="FE183" s="23"/>
      <c r="FF183" s="23"/>
      <c r="FG183" s="23"/>
      <c r="FH183" s="23"/>
      <c r="FI183" s="23"/>
      <c r="FJ183" s="23"/>
      <c r="FK183" s="23"/>
      <c r="FL183" s="23"/>
      <c r="FM183" s="23"/>
      <c r="FN183" s="23"/>
      <c r="FO183" s="23"/>
      <c r="FP183" s="23"/>
      <c r="FQ183" s="23"/>
      <c r="FR183" s="23"/>
      <c r="FS183" s="23"/>
      <c r="FT183" s="23"/>
      <c r="FU183" s="23"/>
      <c r="FV183" s="23"/>
      <c r="FW183" s="23"/>
      <c r="FX183" s="23"/>
      <c r="FY183" s="23"/>
      <c r="FZ183" s="23"/>
      <c r="GA183" s="23"/>
      <c r="GB183" s="23"/>
      <c r="GC183" s="23"/>
      <c r="GD183" s="23"/>
      <c r="GE183" s="23"/>
      <c r="GF183" s="23"/>
      <c r="GG183" s="23"/>
      <c r="GH183" s="23"/>
      <c r="GI183" s="23"/>
      <c r="GJ183" s="23"/>
      <c r="GK183" s="23"/>
      <c r="GL183" s="23"/>
      <c r="GM183" s="23"/>
      <c r="GN183" s="23"/>
      <c r="GO183" s="23"/>
      <c r="GP183" s="23"/>
      <c r="GQ183" s="23"/>
      <c r="GR183" s="23"/>
      <c r="GS183" s="23"/>
      <c r="GT183" s="23"/>
      <c r="GU183" s="23"/>
      <c r="GV183" s="23"/>
      <c r="GW183" s="23"/>
      <c r="GX183" s="23"/>
      <c r="GY183" s="23"/>
      <c r="GZ183" s="23"/>
      <c r="HA183" s="23"/>
      <c r="HB183" s="23"/>
      <c r="HC183" s="23"/>
      <c r="HD183" s="23"/>
      <c r="HE183" s="23"/>
      <c r="HF183" s="23"/>
      <c r="HG183" s="23"/>
      <c r="HH183" s="23"/>
      <c r="HI183" s="23"/>
      <c r="HJ183" s="23"/>
      <c r="HK183" s="23"/>
      <c r="HL183" s="23"/>
      <c r="HM183" s="23"/>
      <c r="HN183" s="23"/>
      <c r="HO183" s="23"/>
      <c r="HP183" s="23"/>
      <c r="HQ183" s="23"/>
      <c r="HR183" s="23"/>
      <c r="HS183" s="23"/>
      <c r="HT183" s="23"/>
      <c r="HU183" s="23"/>
      <c r="HV183" s="23"/>
      <c r="HW183" s="23"/>
      <c r="HX183" s="23"/>
      <c r="HY183" s="23"/>
      <c r="HZ183" s="23"/>
      <c r="IA183" s="23"/>
      <c r="IB183" s="23"/>
      <c r="IC183" s="23"/>
      <c r="ID183" s="23"/>
      <c r="IE183" s="23"/>
      <c r="IF183" s="23"/>
      <c r="IG183" s="23"/>
      <c r="IH183" s="23"/>
      <c r="II183" s="23"/>
      <c r="IJ183" s="23"/>
      <c r="IK183" s="23"/>
      <c r="IL183" s="23"/>
      <c r="IM183" s="23"/>
      <c r="IN183" s="23"/>
      <c r="IO183" s="23"/>
      <c r="IP183" s="23"/>
      <c r="IQ183" s="23"/>
      <c r="IR183" s="23"/>
      <c r="IS183" s="23"/>
      <c r="IT183" s="23"/>
      <c r="IU183" s="23"/>
      <c r="IV183" s="23"/>
    </row>
    <row r="184" spans="1:256" ht="15.75" customHeight="1">
      <c r="A184" s="927">
        <v>178</v>
      </c>
      <c r="B184" s="326"/>
      <c r="C184" s="326"/>
      <c r="D184" s="1505" t="s">
        <v>1105</v>
      </c>
      <c r="E184" s="51">
        <v>-450</v>
      </c>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c r="BM184" s="23"/>
      <c r="BN184" s="23"/>
      <c r="BO184" s="23"/>
      <c r="BP184" s="23"/>
      <c r="BQ184" s="23"/>
      <c r="BR184" s="23"/>
      <c r="BS184" s="23"/>
      <c r="BT184" s="23"/>
      <c r="BU184" s="23"/>
      <c r="BV184" s="23"/>
      <c r="BW184" s="23"/>
      <c r="BX184" s="23"/>
      <c r="BY184" s="23"/>
      <c r="BZ184" s="23"/>
      <c r="CA184" s="23"/>
      <c r="CB184" s="23"/>
      <c r="CC184" s="23"/>
      <c r="CD184" s="23"/>
      <c r="CE184" s="23"/>
      <c r="CF184" s="23"/>
      <c r="CG184" s="23"/>
      <c r="CH184" s="23"/>
      <c r="CI184" s="23"/>
      <c r="CJ184" s="23"/>
      <c r="CK184" s="23"/>
      <c r="CL184" s="23"/>
      <c r="CM184" s="23"/>
      <c r="CN184" s="23"/>
      <c r="CO184" s="23"/>
      <c r="CP184" s="23"/>
      <c r="CQ184" s="23"/>
      <c r="CR184" s="23"/>
      <c r="CS184" s="23"/>
      <c r="CT184" s="23"/>
      <c r="CU184" s="23"/>
      <c r="CV184" s="23"/>
      <c r="CW184" s="23"/>
      <c r="CX184" s="23"/>
      <c r="CY184" s="23"/>
      <c r="CZ184" s="23"/>
      <c r="DA184" s="23"/>
      <c r="DB184" s="23"/>
      <c r="DC184" s="23"/>
      <c r="DD184" s="23"/>
      <c r="DE184" s="23"/>
      <c r="DF184" s="23"/>
      <c r="DG184" s="23"/>
      <c r="DH184" s="23"/>
      <c r="DI184" s="23"/>
      <c r="DJ184" s="23"/>
      <c r="DK184" s="23"/>
      <c r="DL184" s="23"/>
      <c r="DM184" s="23"/>
      <c r="DN184" s="23"/>
      <c r="DO184" s="23"/>
      <c r="DP184" s="23"/>
      <c r="DQ184" s="23"/>
      <c r="DR184" s="23"/>
      <c r="DS184" s="23"/>
      <c r="DT184" s="23"/>
      <c r="DU184" s="23"/>
      <c r="DV184" s="23"/>
      <c r="DW184" s="23"/>
      <c r="DX184" s="23"/>
      <c r="DY184" s="23"/>
      <c r="DZ184" s="23"/>
      <c r="EA184" s="23"/>
      <c r="EB184" s="23"/>
      <c r="EC184" s="23"/>
      <c r="ED184" s="23"/>
      <c r="EE184" s="23"/>
      <c r="EF184" s="23"/>
      <c r="EG184" s="23"/>
      <c r="EH184" s="23"/>
      <c r="EI184" s="23"/>
      <c r="EJ184" s="23"/>
      <c r="EK184" s="23"/>
      <c r="EL184" s="23"/>
      <c r="EM184" s="23"/>
      <c r="EN184" s="23"/>
      <c r="EO184" s="23"/>
      <c r="EP184" s="23"/>
      <c r="EQ184" s="23"/>
      <c r="ER184" s="23"/>
      <c r="ES184" s="23"/>
      <c r="ET184" s="23"/>
      <c r="EU184" s="23"/>
      <c r="EV184" s="23"/>
      <c r="EW184" s="23"/>
      <c r="EX184" s="23"/>
      <c r="EY184" s="23"/>
      <c r="EZ184" s="23"/>
      <c r="FA184" s="23"/>
      <c r="FB184" s="23"/>
      <c r="FC184" s="23"/>
      <c r="FD184" s="23"/>
      <c r="FE184" s="23"/>
      <c r="FF184" s="23"/>
      <c r="FG184" s="23"/>
      <c r="FH184" s="23"/>
      <c r="FI184" s="23"/>
      <c r="FJ184" s="23"/>
      <c r="FK184" s="23"/>
      <c r="FL184" s="23"/>
      <c r="FM184" s="23"/>
      <c r="FN184" s="23"/>
      <c r="FO184" s="23"/>
      <c r="FP184" s="23"/>
      <c r="FQ184" s="23"/>
      <c r="FR184" s="23"/>
      <c r="FS184" s="23"/>
      <c r="FT184" s="23"/>
      <c r="FU184" s="23"/>
      <c r="FV184" s="23"/>
      <c r="FW184" s="23"/>
      <c r="FX184" s="23"/>
      <c r="FY184" s="23"/>
      <c r="FZ184" s="23"/>
      <c r="GA184" s="23"/>
      <c r="GB184" s="23"/>
      <c r="GC184" s="23"/>
      <c r="GD184" s="23"/>
      <c r="GE184" s="23"/>
      <c r="GF184" s="23"/>
      <c r="GG184" s="23"/>
      <c r="GH184" s="23"/>
      <c r="GI184" s="23"/>
      <c r="GJ184" s="23"/>
      <c r="GK184" s="23"/>
      <c r="GL184" s="23"/>
      <c r="GM184" s="23"/>
      <c r="GN184" s="23"/>
      <c r="GO184" s="23"/>
      <c r="GP184" s="23"/>
      <c r="GQ184" s="23"/>
      <c r="GR184" s="23"/>
      <c r="GS184" s="23"/>
      <c r="GT184" s="23"/>
      <c r="GU184" s="23"/>
      <c r="GV184" s="23"/>
      <c r="GW184" s="23"/>
      <c r="GX184" s="23"/>
      <c r="GY184" s="23"/>
      <c r="GZ184" s="23"/>
      <c r="HA184" s="23"/>
      <c r="HB184" s="23"/>
      <c r="HC184" s="23"/>
      <c r="HD184" s="23"/>
      <c r="HE184" s="23"/>
      <c r="HF184" s="23"/>
      <c r="HG184" s="23"/>
      <c r="HH184" s="23"/>
      <c r="HI184" s="23"/>
      <c r="HJ184" s="23"/>
      <c r="HK184" s="23"/>
      <c r="HL184" s="23"/>
      <c r="HM184" s="23"/>
      <c r="HN184" s="23"/>
      <c r="HO184" s="23"/>
      <c r="HP184" s="23"/>
      <c r="HQ184" s="23"/>
      <c r="HR184" s="23"/>
      <c r="HS184" s="23"/>
      <c r="HT184" s="23"/>
      <c r="HU184" s="23"/>
      <c r="HV184" s="23"/>
      <c r="HW184" s="23"/>
      <c r="HX184" s="23"/>
      <c r="HY184" s="23"/>
      <c r="HZ184" s="23"/>
      <c r="IA184" s="23"/>
      <c r="IB184" s="23"/>
      <c r="IC184" s="23"/>
      <c r="ID184" s="23"/>
      <c r="IE184" s="23"/>
      <c r="IF184" s="23"/>
      <c r="IG184" s="23"/>
      <c r="IH184" s="23"/>
      <c r="II184" s="23"/>
      <c r="IJ184" s="23"/>
      <c r="IK184" s="23"/>
      <c r="IL184" s="23"/>
      <c r="IM184" s="23"/>
      <c r="IN184" s="23"/>
      <c r="IO184" s="23"/>
      <c r="IP184" s="23"/>
      <c r="IQ184" s="23"/>
      <c r="IR184" s="23"/>
      <c r="IS184" s="23"/>
      <c r="IT184" s="23"/>
      <c r="IU184" s="23"/>
      <c r="IV184" s="23"/>
    </row>
    <row r="185" spans="1:256" ht="15.75" customHeight="1">
      <c r="A185" s="927">
        <v>179</v>
      </c>
      <c r="B185" s="326"/>
      <c r="C185" s="326"/>
      <c r="D185" s="1505" t="s">
        <v>1104</v>
      </c>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row>
    <row r="186" spans="1:256" ht="15.75" customHeight="1">
      <c r="A186" s="927">
        <v>180</v>
      </c>
      <c r="B186" s="326"/>
      <c r="C186" s="326"/>
      <c r="D186" s="295" t="s">
        <v>1110</v>
      </c>
      <c r="E186" s="51">
        <v>-100</v>
      </c>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c r="BR186" s="23"/>
      <c r="BS186" s="23"/>
      <c r="BT186" s="23"/>
      <c r="BU186" s="23"/>
      <c r="BV186" s="23"/>
      <c r="BW186" s="23"/>
      <c r="BX186" s="23"/>
      <c r="BY186" s="23"/>
      <c r="BZ186" s="23"/>
      <c r="CA186" s="23"/>
      <c r="CB186" s="23"/>
      <c r="CC186" s="23"/>
      <c r="CD186" s="23"/>
      <c r="CE186" s="23"/>
      <c r="CF186" s="23"/>
      <c r="CG186" s="23"/>
      <c r="CH186" s="23"/>
      <c r="CI186" s="23"/>
      <c r="CJ186" s="23"/>
      <c r="CK186" s="23"/>
      <c r="CL186" s="23"/>
      <c r="CM186" s="23"/>
      <c r="CN186" s="23"/>
      <c r="CO186" s="23"/>
      <c r="CP186" s="23"/>
      <c r="CQ186" s="23"/>
      <c r="CR186" s="23"/>
      <c r="CS186" s="23"/>
      <c r="CT186" s="23"/>
      <c r="CU186" s="23"/>
      <c r="CV186" s="23"/>
      <c r="CW186" s="23"/>
      <c r="CX186" s="23"/>
      <c r="CY186" s="23"/>
      <c r="CZ186" s="23"/>
      <c r="DA186" s="23"/>
      <c r="DB186" s="23"/>
      <c r="DC186" s="23"/>
      <c r="DD186" s="23"/>
      <c r="DE186" s="23"/>
      <c r="DF186" s="23"/>
      <c r="DG186" s="23"/>
      <c r="DH186" s="23"/>
      <c r="DI186" s="23"/>
      <c r="DJ186" s="23"/>
      <c r="DK186" s="23"/>
      <c r="DL186" s="23"/>
      <c r="DM186" s="23"/>
      <c r="DN186" s="23"/>
      <c r="DO186" s="23"/>
      <c r="DP186" s="23"/>
      <c r="DQ186" s="23"/>
      <c r="DR186" s="23"/>
      <c r="DS186" s="23"/>
      <c r="DT186" s="23"/>
      <c r="DU186" s="23"/>
      <c r="DV186" s="23"/>
      <c r="DW186" s="23"/>
      <c r="DX186" s="23"/>
      <c r="DY186" s="23"/>
      <c r="DZ186" s="23"/>
      <c r="EA186" s="23"/>
      <c r="EB186" s="23"/>
      <c r="EC186" s="23"/>
      <c r="ED186" s="23"/>
      <c r="EE186" s="23"/>
      <c r="EF186" s="23"/>
      <c r="EG186" s="23"/>
      <c r="EH186" s="23"/>
      <c r="EI186" s="23"/>
      <c r="EJ186" s="23"/>
      <c r="EK186" s="23"/>
      <c r="EL186" s="23"/>
      <c r="EM186" s="23"/>
      <c r="EN186" s="23"/>
      <c r="EO186" s="23"/>
      <c r="EP186" s="23"/>
      <c r="EQ186" s="23"/>
      <c r="ER186" s="23"/>
      <c r="ES186" s="23"/>
      <c r="ET186" s="23"/>
      <c r="EU186" s="23"/>
      <c r="EV186" s="23"/>
      <c r="EW186" s="23"/>
      <c r="EX186" s="23"/>
      <c r="EY186" s="23"/>
      <c r="EZ186" s="23"/>
      <c r="FA186" s="23"/>
      <c r="FB186" s="23"/>
      <c r="FC186" s="23"/>
      <c r="FD186" s="23"/>
      <c r="FE186" s="23"/>
      <c r="FF186" s="23"/>
      <c r="FG186" s="23"/>
      <c r="FH186" s="23"/>
      <c r="FI186" s="23"/>
      <c r="FJ186" s="23"/>
      <c r="FK186" s="23"/>
      <c r="FL186" s="23"/>
      <c r="FM186" s="23"/>
      <c r="FN186" s="23"/>
      <c r="FO186" s="23"/>
      <c r="FP186" s="23"/>
      <c r="FQ186" s="23"/>
      <c r="FR186" s="23"/>
      <c r="FS186" s="23"/>
      <c r="FT186" s="23"/>
      <c r="FU186" s="23"/>
      <c r="FV186" s="23"/>
      <c r="FW186" s="23"/>
      <c r="FX186" s="23"/>
      <c r="FY186" s="23"/>
      <c r="FZ186" s="23"/>
      <c r="GA186" s="23"/>
      <c r="GB186" s="23"/>
      <c r="GC186" s="23"/>
      <c r="GD186" s="23"/>
      <c r="GE186" s="23"/>
      <c r="GF186" s="23"/>
      <c r="GG186" s="23"/>
      <c r="GH186" s="23"/>
      <c r="GI186" s="23"/>
      <c r="GJ186" s="23"/>
      <c r="GK186" s="23"/>
      <c r="GL186" s="23"/>
      <c r="GM186" s="23"/>
      <c r="GN186" s="23"/>
      <c r="GO186" s="23"/>
      <c r="GP186" s="23"/>
      <c r="GQ186" s="23"/>
      <c r="GR186" s="23"/>
      <c r="GS186" s="23"/>
      <c r="GT186" s="23"/>
      <c r="GU186" s="23"/>
      <c r="GV186" s="23"/>
      <c r="GW186" s="23"/>
      <c r="GX186" s="23"/>
      <c r="GY186" s="23"/>
      <c r="GZ186" s="23"/>
      <c r="HA186" s="23"/>
      <c r="HB186" s="23"/>
      <c r="HC186" s="23"/>
      <c r="HD186" s="23"/>
      <c r="HE186" s="23"/>
      <c r="HF186" s="23"/>
      <c r="HG186" s="23"/>
      <c r="HH186" s="23"/>
      <c r="HI186" s="23"/>
      <c r="HJ186" s="23"/>
      <c r="HK186" s="23"/>
      <c r="HL186" s="23"/>
      <c r="HM186" s="23"/>
      <c r="HN186" s="23"/>
      <c r="HO186" s="23"/>
      <c r="HP186" s="23"/>
      <c r="HQ186" s="23"/>
      <c r="HR186" s="23"/>
      <c r="HS186" s="23"/>
      <c r="HT186" s="23"/>
      <c r="HU186" s="23"/>
      <c r="HV186" s="23"/>
      <c r="HW186" s="23"/>
      <c r="HX186" s="23"/>
      <c r="HY186" s="23"/>
      <c r="HZ186" s="23"/>
      <c r="IA186" s="23"/>
      <c r="IB186" s="23"/>
      <c r="IC186" s="23"/>
      <c r="ID186" s="23"/>
      <c r="IE186" s="23"/>
      <c r="IF186" s="23"/>
      <c r="IG186" s="23"/>
      <c r="IH186" s="23"/>
      <c r="II186" s="23"/>
      <c r="IJ186" s="23"/>
      <c r="IK186" s="23"/>
      <c r="IL186" s="23"/>
      <c r="IM186" s="23"/>
      <c r="IN186" s="23"/>
      <c r="IO186" s="23"/>
      <c r="IP186" s="23"/>
      <c r="IQ186" s="23"/>
      <c r="IR186" s="23"/>
      <c r="IS186" s="23"/>
      <c r="IT186" s="23"/>
      <c r="IU186" s="23"/>
      <c r="IV186" s="23"/>
    </row>
    <row r="187" spans="1:256" ht="15.75" customHeight="1">
      <c r="A187" s="927">
        <v>181</v>
      </c>
      <c r="B187" s="326"/>
      <c r="C187" s="326"/>
      <c r="D187" s="295" t="s">
        <v>1111</v>
      </c>
      <c r="E187" s="51">
        <v>-70</v>
      </c>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c r="BM187" s="23"/>
      <c r="BN187" s="23"/>
      <c r="BO187" s="23"/>
      <c r="BP187" s="23"/>
      <c r="BQ187" s="23"/>
      <c r="BR187" s="23"/>
      <c r="BS187" s="23"/>
      <c r="BT187" s="23"/>
      <c r="BU187" s="23"/>
      <c r="BV187" s="23"/>
      <c r="BW187" s="23"/>
      <c r="BX187" s="23"/>
      <c r="BY187" s="23"/>
      <c r="BZ187" s="23"/>
      <c r="CA187" s="23"/>
      <c r="CB187" s="23"/>
      <c r="CC187" s="23"/>
      <c r="CD187" s="23"/>
      <c r="CE187" s="23"/>
      <c r="CF187" s="23"/>
      <c r="CG187" s="23"/>
      <c r="CH187" s="23"/>
      <c r="CI187" s="23"/>
      <c r="CJ187" s="23"/>
      <c r="CK187" s="23"/>
      <c r="CL187" s="23"/>
      <c r="CM187" s="23"/>
      <c r="CN187" s="23"/>
      <c r="CO187" s="23"/>
      <c r="CP187" s="23"/>
      <c r="CQ187" s="23"/>
      <c r="CR187" s="23"/>
      <c r="CS187" s="23"/>
      <c r="CT187" s="23"/>
      <c r="CU187" s="23"/>
      <c r="CV187" s="23"/>
      <c r="CW187" s="23"/>
      <c r="CX187" s="23"/>
      <c r="CY187" s="23"/>
      <c r="CZ187" s="23"/>
      <c r="DA187" s="23"/>
      <c r="DB187" s="23"/>
      <c r="DC187" s="23"/>
      <c r="DD187" s="23"/>
      <c r="DE187" s="23"/>
      <c r="DF187" s="23"/>
      <c r="DG187" s="23"/>
      <c r="DH187" s="23"/>
      <c r="DI187" s="23"/>
      <c r="DJ187" s="23"/>
      <c r="DK187" s="23"/>
      <c r="DL187" s="23"/>
      <c r="DM187" s="23"/>
      <c r="DN187" s="23"/>
      <c r="DO187" s="23"/>
      <c r="DP187" s="23"/>
      <c r="DQ187" s="23"/>
      <c r="DR187" s="23"/>
      <c r="DS187" s="23"/>
      <c r="DT187" s="23"/>
      <c r="DU187" s="23"/>
      <c r="DV187" s="23"/>
      <c r="DW187" s="23"/>
      <c r="DX187" s="23"/>
      <c r="DY187" s="23"/>
      <c r="DZ187" s="23"/>
      <c r="EA187" s="23"/>
      <c r="EB187" s="23"/>
      <c r="EC187" s="23"/>
      <c r="ED187" s="23"/>
      <c r="EE187" s="23"/>
      <c r="EF187" s="23"/>
      <c r="EG187" s="23"/>
      <c r="EH187" s="23"/>
      <c r="EI187" s="23"/>
      <c r="EJ187" s="23"/>
      <c r="EK187" s="23"/>
      <c r="EL187" s="23"/>
      <c r="EM187" s="23"/>
      <c r="EN187" s="23"/>
      <c r="EO187" s="23"/>
      <c r="EP187" s="23"/>
      <c r="EQ187" s="23"/>
      <c r="ER187" s="23"/>
      <c r="ES187" s="23"/>
      <c r="ET187" s="23"/>
      <c r="EU187" s="23"/>
      <c r="EV187" s="23"/>
      <c r="EW187" s="23"/>
      <c r="EX187" s="23"/>
      <c r="EY187" s="23"/>
      <c r="EZ187" s="23"/>
      <c r="FA187" s="23"/>
      <c r="FB187" s="23"/>
      <c r="FC187" s="23"/>
      <c r="FD187" s="23"/>
      <c r="FE187" s="23"/>
      <c r="FF187" s="23"/>
      <c r="FG187" s="23"/>
      <c r="FH187" s="23"/>
      <c r="FI187" s="23"/>
      <c r="FJ187" s="23"/>
      <c r="FK187" s="23"/>
      <c r="FL187" s="23"/>
      <c r="FM187" s="23"/>
      <c r="FN187" s="23"/>
      <c r="FO187" s="23"/>
      <c r="FP187" s="23"/>
      <c r="FQ187" s="23"/>
      <c r="FR187" s="23"/>
      <c r="FS187" s="23"/>
      <c r="FT187" s="23"/>
      <c r="FU187" s="23"/>
      <c r="FV187" s="23"/>
      <c r="FW187" s="23"/>
      <c r="FX187" s="23"/>
      <c r="FY187" s="23"/>
      <c r="FZ187" s="23"/>
      <c r="GA187" s="23"/>
      <c r="GB187" s="23"/>
      <c r="GC187" s="23"/>
      <c r="GD187" s="23"/>
      <c r="GE187" s="23"/>
      <c r="GF187" s="23"/>
      <c r="GG187" s="23"/>
      <c r="GH187" s="23"/>
      <c r="GI187" s="23"/>
      <c r="GJ187" s="23"/>
      <c r="GK187" s="23"/>
      <c r="GL187" s="23"/>
      <c r="GM187" s="23"/>
      <c r="GN187" s="23"/>
      <c r="GO187" s="23"/>
      <c r="GP187" s="23"/>
      <c r="GQ187" s="23"/>
      <c r="GR187" s="23"/>
      <c r="GS187" s="23"/>
      <c r="GT187" s="23"/>
      <c r="GU187" s="23"/>
      <c r="GV187" s="23"/>
      <c r="GW187" s="23"/>
      <c r="GX187" s="23"/>
      <c r="GY187" s="23"/>
      <c r="GZ187" s="23"/>
      <c r="HA187" s="23"/>
      <c r="HB187" s="23"/>
      <c r="HC187" s="23"/>
      <c r="HD187" s="23"/>
      <c r="HE187" s="23"/>
      <c r="HF187" s="23"/>
      <c r="HG187" s="23"/>
      <c r="HH187" s="23"/>
      <c r="HI187" s="23"/>
      <c r="HJ187" s="23"/>
      <c r="HK187" s="23"/>
      <c r="HL187" s="23"/>
      <c r="HM187" s="23"/>
      <c r="HN187" s="23"/>
      <c r="HO187" s="23"/>
      <c r="HP187" s="23"/>
      <c r="HQ187" s="23"/>
      <c r="HR187" s="23"/>
      <c r="HS187" s="23"/>
      <c r="HT187" s="23"/>
      <c r="HU187" s="23"/>
      <c r="HV187" s="23"/>
      <c r="HW187" s="23"/>
      <c r="HX187" s="23"/>
      <c r="HY187" s="23"/>
      <c r="HZ187" s="23"/>
      <c r="IA187" s="23"/>
      <c r="IB187" s="23"/>
      <c r="IC187" s="23"/>
      <c r="ID187" s="23"/>
      <c r="IE187" s="23"/>
      <c r="IF187" s="23"/>
      <c r="IG187" s="23"/>
      <c r="IH187" s="23"/>
      <c r="II187" s="23"/>
      <c r="IJ187" s="23"/>
      <c r="IK187" s="23"/>
      <c r="IL187" s="23"/>
      <c r="IM187" s="23"/>
      <c r="IN187" s="23"/>
      <c r="IO187" s="23"/>
      <c r="IP187" s="23"/>
      <c r="IQ187" s="23"/>
      <c r="IR187" s="23"/>
      <c r="IS187" s="23"/>
      <c r="IT187" s="23"/>
      <c r="IU187" s="23"/>
      <c r="IV187" s="23"/>
    </row>
    <row r="188" spans="1:256" ht="15.75" customHeight="1">
      <c r="A188" s="927">
        <v>182</v>
      </c>
      <c r="B188" s="326"/>
      <c r="C188" s="326"/>
      <c r="D188" s="295" t="s">
        <v>1112</v>
      </c>
      <c r="E188" s="51">
        <v>-200</v>
      </c>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23"/>
      <c r="CV188" s="23"/>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c r="EC188" s="23"/>
      <c r="ED188" s="23"/>
      <c r="EE188" s="23"/>
      <c r="EF188" s="23"/>
      <c r="EG188" s="23"/>
      <c r="EH188" s="23"/>
      <c r="EI188" s="23"/>
      <c r="EJ188" s="23"/>
      <c r="EK188" s="23"/>
      <c r="EL188" s="23"/>
      <c r="EM188" s="23"/>
      <c r="EN188" s="23"/>
      <c r="EO188" s="23"/>
      <c r="EP188" s="23"/>
      <c r="EQ188" s="23"/>
      <c r="ER188" s="23"/>
      <c r="ES188" s="23"/>
      <c r="ET188" s="23"/>
      <c r="EU188" s="23"/>
      <c r="EV188" s="23"/>
      <c r="EW188" s="23"/>
      <c r="EX188" s="23"/>
      <c r="EY188" s="23"/>
      <c r="EZ188" s="23"/>
      <c r="FA188" s="23"/>
      <c r="FB188" s="23"/>
      <c r="FC188" s="23"/>
      <c r="FD188" s="23"/>
      <c r="FE188" s="23"/>
      <c r="FF188" s="23"/>
      <c r="FG188" s="23"/>
      <c r="FH188" s="23"/>
      <c r="FI188" s="23"/>
      <c r="FJ188" s="23"/>
      <c r="FK188" s="23"/>
      <c r="FL188" s="23"/>
      <c r="FM188" s="23"/>
      <c r="FN188" s="23"/>
      <c r="FO188" s="23"/>
      <c r="FP188" s="23"/>
      <c r="FQ188" s="23"/>
      <c r="FR188" s="23"/>
      <c r="FS188" s="23"/>
      <c r="FT188" s="23"/>
      <c r="FU188" s="23"/>
      <c r="FV188" s="23"/>
      <c r="FW188" s="23"/>
      <c r="FX188" s="23"/>
      <c r="FY188" s="23"/>
      <c r="FZ188" s="23"/>
      <c r="GA188" s="23"/>
      <c r="GB188" s="23"/>
      <c r="GC188" s="23"/>
      <c r="GD188" s="23"/>
      <c r="GE188" s="23"/>
      <c r="GF188" s="23"/>
      <c r="GG188" s="23"/>
      <c r="GH188" s="23"/>
      <c r="GI188" s="23"/>
      <c r="GJ188" s="23"/>
      <c r="GK188" s="23"/>
      <c r="GL188" s="23"/>
      <c r="GM188" s="23"/>
      <c r="GN188" s="23"/>
      <c r="GO188" s="23"/>
      <c r="GP188" s="23"/>
      <c r="GQ188" s="23"/>
      <c r="GR188" s="23"/>
      <c r="GS188" s="23"/>
      <c r="GT188" s="23"/>
      <c r="GU188" s="23"/>
      <c r="GV188" s="23"/>
      <c r="GW188" s="23"/>
      <c r="GX188" s="23"/>
      <c r="GY188" s="23"/>
      <c r="GZ188" s="23"/>
      <c r="HA188" s="23"/>
      <c r="HB188" s="23"/>
      <c r="HC188" s="23"/>
      <c r="HD188" s="23"/>
      <c r="HE188" s="23"/>
      <c r="HF188" s="23"/>
      <c r="HG188" s="23"/>
      <c r="HH188" s="23"/>
      <c r="HI188" s="23"/>
      <c r="HJ188" s="23"/>
      <c r="HK188" s="23"/>
      <c r="HL188" s="23"/>
      <c r="HM188" s="23"/>
      <c r="HN188" s="23"/>
      <c r="HO188" s="23"/>
      <c r="HP188" s="23"/>
      <c r="HQ188" s="23"/>
      <c r="HR188" s="23"/>
      <c r="HS188" s="23"/>
      <c r="HT188" s="23"/>
      <c r="HU188" s="23"/>
      <c r="HV188" s="23"/>
      <c r="HW188" s="23"/>
      <c r="HX188" s="23"/>
      <c r="HY188" s="23"/>
      <c r="HZ188" s="23"/>
      <c r="IA188" s="23"/>
      <c r="IB188" s="23"/>
      <c r="IC188" s="23"/>
      <c r="ID188" s="23"/>
      <c r="IE188" s="23"/>
      <c r="IF188" s="23"/>
      <c r="IG188" s="23"/>
      <c r="IH188" s="23"/>
      <c r="II188" s="23"/>
      <c r="IJ188" s="23"/>
      <c r="IK188" s="23"/>
      <c r="IL188" s="23"/>
      <c r="IM188" s="23"/>
      <c r="IN188" s="23"/>
      <c r="IO188" s="23"/>
      <c r="IP188" s="23"/>
      <c r="IQ188" s="23"/>
      <c r="IR188" s="23"/>
      <c r="IS188" s="23"/>
      <c r="IT188" s="23"/>
      <c r="IU188" s="23"/>
      <c r="IV188" s="23"/>
    </row>
    <row r="189" spans="1:256" ht="15.75" customHeight="1">
      <c r="A189" s="927">
        <v>183</v>
      </c>
      <c r="B189" s="326"/>
      <c r="C189" s="326"/>
      <c r="D189" s="295" t="s">
        <v>1113</v>
      </c>
      <c r="E189" s="51">
        <v>-40</v>
      </c>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23"/>
      <c r="BW189" s="23"/>
      <c r="BX189" s="23"/>
      <c r="BY189" s="23"/>
      <c r="BZ189" s="23"/>
      <c r="CA189" s="23"/>
      <c r="CB189" s="23"/>
      <c r="CC189" s="23"/>
      <c r="CD189" s="23"/>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c r="EC189" s="23"/>
      <c r="ED189" s="23"/>
      <c r="EE189" s="23"/>
      <c r="EF189" s="23"/>
      <c r="EG189" s="23"/>
      <c r="EH189" s="23"/>
      <c r="EI189" s="23"/>
      <c r="EJ189" s="23"/>
      <c r="EK189" s="23"/>
      <c r="EL189" s="23"/>
      <c r="EM189" s="23"/>
      <c r="EN189" s="23"/>
      <c r="EO189" s="23"/>
      <c r="EP189" s="23"/>
      <c r="EQ189" s="23"/>
      <c r="ER189" s="23"/>
      <c r="ES189" s="23"/>
      <c r="ET189" s="23"/>
      <c r="EU189" s="23"/>
      <c r="EV189" s="23"/>
      <c r="EW189" s="23"/>
      <c r="EX189" s="23"/>
      <c r="EY189" s="23"/>
      <c r="EZ189" s="23"/>
      <c r="FA189" s="23"/>
      <c r="FB189" s="23"/>
      <c r="FC189" s="23"/>
      <c r="FD189" s="23"/>
      <c r="FE189" s="23"/>
      <c r="FF189" s="23"/>
      <c r="FG189" s="23"/>
      <c r="FH189" s="23"/>
      <c r="FI189" s="23"/>
      <c r="FJ189" s="23"/>
      <c r="FK189" s="23"/>
      <c r="FL189" s="23"/>
      <c r="FM189" s="23"/>
      <c r="FN189" s="23"/>
      <c r="FO189" s="23"/>
      <c r="FP189" s="23"/>
      <c r="FQ189" s="23"/>
      <c r="FR189" s="23"/>
      <c r="FS189" s="23"/>
      <c r="FT189" s="23"/>
      <c r="FU189" s="23"/>
      <c r="FV189" s="23"/>
      <c r="FW189" s="23"/>
      <c r="FX189" s="23"/>
      <c r="FY189" s="23"/>
      <c r="FZ189" s="23"/>
      <c r="GA189" s="23"/>
      <c r="GB189" s="23"/>
      <c r="GC189" s="23"/>
      <c r="GD189" s="23"/>
      <c r="GE189" s="23"/>
      <c r="GF189" s="23"/>
      <c r="GG189" s="23"/>
      <c r="GH189" s="23"/>
      <c r="GI189" s="23"/>
      <c r="GJ189" s="23"/>
      <c r="GK189" s="23"/>
      <c r="GL189" s="23"/>
      <c r="GM189" s="23"/>
      <c r="GN189" s="23"/>
      <c r="GO189" s="23"/>
      <c r="GP189" s="23"/>
      <c r="GQ189" s="23"/>
      <c r="GR189" s="23"/>
      <c r="GS189" s="23"/>
      <c r="GT189" s="23"/>
      <c r="GU189" s="23"/>
      <c r="GV189" s="23"/>
      <c r="GW189" s="23"/>
      <c r="GX189" s="23"/>
      <c r="GY189" s="23"/>
      <c r="GZ189" s="23"/>
      <c r="HA189" s="23"/>
      <c r="HB189" s="23"/>
      <c r="HC189" s="23"/>
      <c r="HD189" s="23"/>
      <c r="HE189" s="23"/>
      <c r="HF189" s="23"/>
      <c r="HG189" s="23"/>
      <c r="HH189" s="23"/>
      <c r="HI189" s="23"/>
      <c r="HJ189" s="23"/>
      <c r="HK189" s="23"/>
      <c r="HL189" s="23"/>
      <c r="HM189" s="23"/>
      <c r="HN189" s="23"/>
      <c r="HO189" s="23"/>
      <c r="HP189" s="23"/>
      <c r="HQ189" s="23"/>
      <c r="HR189" s="23"/>
      <c r="HS189" s="23"/>
      <c r="HT189" s="23"/>
      <c r="HU189" s="23"/>
      <c r="HV189" s="23"/>
      <c r="HW189" s="23"/>
      <c r="HX189" s="23"/>
      <c r="HY189" s="23"/>
      <c r="HZ189" s="23"/>
      <c r="IA189" s="23"/>
      <c r="IB189" s="23"/>
      <c r="IC189" s="23"/>
      <c r="ID189" s="23"/>
      <c r="IE189" s="23"/>
      <c r="IF189" s="23"/>
      <c r="IG189" s="23"/>
      <c r="IH189" s="23"/>
      <c r="II189" s="23"/>
      <c r="IJ189" s="23"/>
      <c r="IK189" s="23"/>
      <c r="IL189" s="23"/>
      <c r="IM189" s="23"/>
      <c r="IN189" s="23"/>
      <c r="IO189" s="23"/>
      <c r="IP189" s="23"/>
      <c r="IQ189" s="23"/>
      <c r="IR189" s="23"/>
      <c r="IS189" s="23"/>
      <c r="IT189" s="23"/>
      <c r="IU189" s="23"/>
      <c r="IV189" s="23"/>
    </row>
    <row r="190" spans="1:256" ht="15.75" customHeight="1">
      <c r="A190" s="927">
        <v>184</v>
      </c>
      <c r="B190" s="326"/>
      <c r="C190" s="326"/>
      <c r="D190" s="295" t="s">
        <v>1114</v>
      </c>
      <c r="E190" s="51">
        <f>-1019+27</f>
        <v>-992</v>
      </c>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c r="BM190" s="23"/>
      <c r="BN190" s="23"/>
      <c r="BO190" s="23"/>
      <c r="BP190" s="23"/>
      <c r="BQ190" s="23"/>
      <c r="BR190" s="23"/>
      <c r="BS190" s="23"/>
      <c r="BT190" s="23"/>
      <c r="BU190" s="23"/>
      <c r="BV190" s="23"/>
      <c r="BW190" s="23"/>
      <c r="BX190" s="23"/>
      <c r="BY190" s="23"/>
      <c r="BZ190" s="23"/>
      <c r="CA190" s="23"/>
      <c r="CB190" s="23"/>
      <c r="CC190" s="23"/>
      <c r="CD190" s="23"/>
      <c r="CE190" s="23"/>
      <c r="CF190" s="23"/>
      <c r="CG190" s="23"/>
      <c r="CH190" s="23"/>
      <c r="CI190" s="23"/>
      <c r="CJ190" s="23"/>
      <c r="CK190" s="23"/>
      <c r="CL190" s="23"/>
      <c r="CM190" s="23"/>
      <c r="CN190" s="23"/>
      <c r="CO190" s="23"/>
      <c r="CP190" s="23"/>
      <c r="CQ190" s="23"/>
      <c r="CR190" s="23"/>
      <c r="CS190" s="23"/>
      <c r="CT190" s="23"/>
      <c r="CU190" s="23"/>
      <c r="CV190" s="23"/>
      <c r="CW190" s="23"/>
      <c r="CX190" s="23"/>
      <c r="CY190" s="23"/>
      <c r="CZ190" s="23"/>
      <c r="DA190" s="23"/>
      <c r="DB190" s="23"/>
      <c r="DC190" s="23"/>
      <c r="DD190" s="23"/>
      <c r="DE190" s="23"/>
      <c r="DF190" s="23"/>
      <c r="DG190" s="23"/>
      <c r="DH190" s="23"/>
      <c r="DI190" s="23"/>
      <c r="DJ190" s="23"/>
      <c r="DK190" s="23"/>
      <c r="DL190" s="23"/>
      <c r="DM190" s="23"/>
      <c r="DN190" s="23"/>
      <c r="DO190" s="23"/>
      <c r="DP190" s="23"/>
      <c r="DQ190" s="23"/>
      <c r="DR190" s="23"/>
      <c r="DS190" s="23"/>
      <c r="DT190" s="23"/>
      <c r="DU190" s="23"/>
      <c r="DV190" s="23"/>
      <c r="DW190" s="23"/>
      <c r="DX190" s="23"/>
      <c r="DY190" s="23"/>
      <c r="DZ190" s="23"/>
      <c r="EA190" s="23"/>
      <c r="EB190" s="23"/>
      <c r="EC190" s="23"/>
      <c r="ED190" s="23"/>
      <c r="EE190" s="23"/>
      <c r="EF190" s="23"/>
      <c r="EG190" s="23"/>
      <c r="EH190" s="23"/>
      <c r="EI190" s="23"/>
      <c r="EJ190" s="23"/>
      <c r="EK190" s="23"/>
      <c r="EL190" s="23"/>
      <c r="EM190" s="23"/>
      <c r="EN190" s="23"/>
      <c r="EO190" s="23"/>
      <c r="EP190" s="23"/>
      <c r="EQ190" s="23"/>
      <c r="ER190" s="23"/>
      <c r="ES190" s="23"/>
      <c r="ET190" s="23"/>
      <c r="EU190" s="23"/>
      <c r="EV190" s="23"/>
      <c r="EW190" s="23"/>
      <c r="EX190" s="23"/>
      <c r="EY190" s="23"/>
      <c r="EZ190" s="23"/>
      <c r="FA190" s="23"/>
      <c r="FB190" s="23"/>
      <c r="FC190" s="23"/>
      <c r="FD190" s="23"/>
      <c r="FE190" s="23"/>
      <c r="FF190" s="23"/>
      <c r="FG190" s="23"/>
      <c r="FH190" s="23"/>
      <c r="FI190" s="23"/>
      <c r="FJ190" s="23"/>
      <c r="FK190" s="23"/>
      <c r="FL190" s="23"/>
      <c r="FM190" s="23"/>
      <c r="FN190" s="23"/>
      <c r="FO190" s="23"/>
      <c r="FP190" s="23"/>
      <c r="FQ190" s="23"/>
      <c r="FR190" s="23"/>
      <c r="FS190" s="23"/>
      <c r="FT190" s="23"/>
      <c r="FU190" s="23"/>
      <c r="FV190" s="23"/>
      <c r="FW190" s="23"/>
      <c r="FX190" s="23"/>
      <c r="FY190" s="23"/>
      <c r="FZ190" s="23"/>
      <c r="GA190" s="23"/>
      <c r="GB190" s="23"/>
      <c r="GC190" s="23"/>
      <c r="GD190" s="23"/>
      <c r="GE190" s="23"/>
      <c r="GF190" s="23"/>
      <c r="GG190" s="23"/>
      <c r="GH190" s="23"/>
      <c r="GI190" s="23"/>
      <c r="GJ190" s="23"/>
      <c r="GK190" s="23"/>
      <c r="GL190" s="23"/>
      <c r="GM190" s="23"/>
      <c r="GN190" s="23"/>
      <c r="GO190" s="23"/>
      <c r="GP190" s="23"/>
      <c r="GQ190" s="23"/>
      <c r="GR190" s="23"/>
      <c r="GS190" s="23"/>
      <c r="GT190" s="23"/>
      <c r="GU190" s="23"/>
      <c r="GV190" s="23"/>
      <c r="GW190" s="23"/>
      <c r="GX190" s="23"/>
      <c r="GY190" s="23"/>
      <c r="GZ190" s="23"/>
      <c r="HA190" s="23"/>
      <c r="HB190" s="23"/>
      <c r="HC190" s="23"/>
      <c r="HD190" s="23"/>
      <c r="HE190" s="23"/>
      <c r="HF190" s="23"/>
      <c r="HG190" s="23"/>
      <c r="HH190" s="23"/>
      <c r="HI190" s="23"/>
      <c r="HJ190" s="23"/>
      <c r="HK190" s="23"/>
      <c r="HL190" s="23"/>
      <c r="HM190" s="23"/>
      <c r="HN190" s="23"/>
      <c r="HO190" s="23"/>
      <c r="HP190" s="23"/>
      <c r="HQ190" s="23"/>
      <c r="HR190" s="23"/>
      <c r="HS190" s="23"/>
      <c r="HT190" s="23"/>
      <c r="HU190" s="23"/>
      <c r="HV190" s="23"/>
      <c r="HW190" s="23"/>
      <c r="HX190" s="23"/>
      <c r="HY190" s="23"/>
      <c r="HZ190" s="23"/>
      <c r="IA190" s="23"/>
      <c r="IB190" s="23"/>
      <c r="IC190" s="23"/>
      <c r="ID190" s="23"/>
      <c r="IE190" s="23"/>
      <c r="IF190" s="23"/>
      <c r="IG190" s="23"/>
      <c r="IH190" s="23"/>
      <c r="II190" s="23"/>
      <c r="IJ190" s="23"/>
      <c r="IK190" s="23"/>
      <c r="IL190" s="23"/>
      <c r="IM190" s="23"/>
      <c r="IN190" s="23"/>
      <c r="IO190" s="23"/>
      <c r="IP190" s="23"/>
      <c r="IQ190" s="23"/>
      <c r="IR190" s="23"/>
      <c r="IS190" s="23"/>
      <c r="IT190" s="23"/>
      <c r="IU190" s="23"/>
      <c r="IV190" s="23"/>
    </row>
    <row r="191" spans="1:256" ht="15.75" customHeight="1">
      <c r="A191" s="927">
        <v>185</v>
      </c>
      <c r="B191" s="326"/>
      <c r="C191" s="326"/>
      <c r="D191" s="295" t="s">
        <v>1115</v>
      </c>
      <c r="E191" s="49">
        <v>-40</v>
      </c>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c r="CA191" s="23"/>
      <c r="CB191" s="23"/>
      <c r="CC191" s="23"/>
      <c r="CD191" s="23"/>
      <c r="CE191" s="23"/>
      <c r="CF191" s="23"/>
      <c r="CG191" s="23"/>
      <c r="CH191" s="23"/>
      <c r="CI191" s="23"/>
      <c r="CJ191" s="23"/>
      <c r="CK191" s="23"/>
      <c r="CL191" s="23"/>
      <c r="CM191" s="23"/>
      <c r="CN191" s="23"/>
      <c r="CO191" s="23"/>
      <c r="CP191" s="23"/>
      <c r="CQ191" s="23"/>
      <c r="CR191" s="23"/>
      <c r="CS191" s="23"/>
      <c r="CT191" s="23"/>
      <c r="CU191" s="23"/>
      <c r="CV191" s="23"/>
      <c r="CW191" s="23"/>
      <c r="CX191" s="23"/>
      <c r="CY191" s="23"/>
      <c r="CZ191" s="23"/>
      <c r="DA191" s="23"/>
      <c r="DB191" s="23"/>
      <c r="DC191" s="23"/>
      <c r="DD191" s="23"/>
      <c r="DE191" s="23"/>
      <c r="DF191" s="23"/>
      <c r="DG191" s="23"/>
      <c r="DH191" s="23"/>
      <c r="DI191" s="23"/>
      <c r="DJ191" s="23"/>
      <c r="DK191" s="23"/>
      <c r="DL191" s="23"/>
      <c r="DM191" s="23"/>
      <c r="DN191" s="23"/>
      <c r="DO191" s="23"/>
      <c r="DP191" s="23"/>
      <c r="DQ191" s="23"/>
      <c r="DR191" s="23"/>
      <c r="DS191" s="23"/>
      <c r="DT191" s="23"/>
      <c r="DU191" s="23"/>
      <c r="DV191" s="23"/>
      <c r="DW191" s="23"/>
      <c r="DX191" s="23"/>
      <c r="DY191" s="23"/>
      <c r="DZ191" s="23"/>
      <c r="EA191" s="23"/>
      <c r="EB191" s="23"/>
      <c r="EC191" s="23"/>
      <c r="ED191" s="23"/>
      <c r="EE191" s="23"/>
      <c r="EF191" s="23"/>
      <c r="EG191" s="23"/>
      <c r="EH191" s="23"/>
      <c r="EI191" s="23"/>
      <c r="EJ191" s="23"/>
      <c r="EK191" s="23"/>
      <c r="EL191" s="23"/>
      <c r="EM191" s="23"/>
      <c r="EN191" s="23"/>
      <c r="EO191" s="23"/>
      <c r="EP191" s="23"/>
      <c r="EQ191" s="23"/>
      <c r="ER191" s="23"/>
      <c r="ES191" s="23"/>
      <c r="ET191" s="23"/>
      <c r="EU191" s="23"/>
      <c r="EV191" s="23"/>
      <c r="EW191" s="23"/>
      <c r="EX191" s="23"/>
      <c r="EY191" s="23"/>
      <c r="EZ191" s="23"/>
      <c r="FA191" s="23"/>
      <c r="FB191" s="23"/>
      <c r="FC191" s="23"/>
      <c r="FD191" s="23"/>
      <c r="FE191" s="23"/>
      <c r="FF191" s="23"/>
      <c r="FG191" s="23"/>
      <c r="FH191" s="23"/>
      <c r="FI191" s="23"/>
      <c r="FJ191" s="23"/>
      <c r="FK191" s="23"/>
      <c r="FL191" s="23"/>
      <c r="FM191" s="23"/>
      <c r="FN191" s="23"/>
      <c r="FO191" s="23"/>
      <c r="FP191" s="23"/>
      <c r="FQ191" s="23"/>
      <c r="FR191" s="23"/>
      <c r="FS191" s="23"/>
      <c r="FT191" s="23"/>
      <c r="FU191" s="23"/>
      <c r="FV191" s="23"/>
      <c r="FW191" s="23"/>
      <c r="FX191" s="23"/>
      <c r="FY191" s="23"/>
      <c r="FZ191" s="23"/>
      <c r="GA191" s="23"/>
      <c r="GB191" s="23"/>
      <c r="GC191" s="23"/>
      <c r="GD191" s="23"/>
      <c r="GE191" s="23"/>
      <c r="GF191" s="23"/>
      <c r="GG191" s="23"/>
      <c r="GH191" s="23"/>
      <c r="GI191" s="23"/>
      <c r="GJ191" s="23"/>
      <c r="GK191" s="23"/>
      <c r="GL191" s="23"/>
      <c r="GM191" s="23"/>
      <c r="GN191" s="23"/>
      <c r="GO191" s="23"/>
      <c r="GP191" s="23"/>
      <c r="GQ191" s="23"/>
      <c r="GR191" s="23"/>
      <c r="GS191" s="23"/>
      <c r="GT191" s="23"/>
      <c r="GU191" s="23"/>
      <c r="GV191" s="23"/>
      <c r="GW191" s="23"/>
      <c r="GX191" s="23"/>
      <c r="GY191" s="23"/>
      <c r="GZ191" s="23"/>
      <c r="HA191" s="23"/>
      <c r="HB191" s="23"/>
      <c r="HC191" s="23"/>
      <c r="HD191" s="23"/>
      <c r="HE191" s="23"/>
      <c r="HF191" s="23"/>
      <c r="HG191" s="23"/>
      <c r="HH191" s="23"/>
      <c r="HI191" s="23"/>
      <c r="HJ191" s="23"/>
      <c r="HK191" s="23"/>
      <c r="HL191" s="23"/>
      <c r="HM191" s="23"/>
      <c r="HN191" s="23"/>
      <c r="HO191" s="23"/>
      <c r="HP191" s="23"/>
      <c r="HQ191" s="23"/>
      <c r="HR191" s="23"/>
      <c r="HS191" s="23"/>
      <c r="HT191" s="23"/>
      <c r="HU191" s="23"/>
      <c r="HV191" s="23"/>
      <c r="HW191" s="23"/>
      <c r="HX191" s="23"/>
      <c r="HY191" s="23"/>
      <c r="HZ191" s="23"/>
      <c r="IA191" s="23"/>
      <c r="IB191" s="23"/>
      <c r="IC191" s="23"/>
      <c r="ID191" s="23"/>
      <c r="IE191" s="23"/>
      <c r="IF191" s="23"/>
      <c r="IG191" s="23"/>
      <c r="IH191" s="23"/>
      <c r="II191" s="23"/>
      <c r="IJ191" s="23"/>
      <c r="IK191" s="23"/>
      <c r="IL191" s="23"/>
      <c r="IM191" s="23"/>
      <c r="IN191" s="23"/>
      <c r="IO191" s="23"/>
      <c r="IP191" s="23"/>
      <c r="IQ191" s="23"/>
      <c r="IR191" s="23"/>
      <c r="IS191" s="23"/>
      <c r="IT191" s="23"/>
      <c r="IU191" s="23"/>
      <c r="IV191" s="23"/>
    </row>
    <row r="192" spans="1:256" ht="17.25">
      <c r="A192" s="927">
        <v>186</v>
      </c>
      <c r="B192" s="319"/>
      <c r="C192" s="319"/>
      <c r="D192" s="306" t="s">
        <v>595</v>
      </c>
      <c r="E192" s="325">
        <f>SUM(E186:E191)</f>
        <v>-1442</v>
      </c>
      <c r="F192" s="147"/>
      <c r="G192" s="147"/>
      <c r="H192" s="147"/>
      <c r="I192" s="147"/>
      <c r="J192" s="30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7"/>
      <c r="EG192" s="147"/>
      <c r="EH192" s="147"/>
      <c r="EI192" s="147"/>
      <c r="EJ192" s="147"/>
      <c r="EK192" s="147"/>
      <c r="EL192" s="147"/>
      <c r="EM192" s="147"/>
      <c r="EN192" s="147"/>
      <c r="EO192" s="147"/>
      <c r="EP192" s="147"/>
      <c r="EQ192" s="147"/>
      <c r="ER192" s="147"/>
      <c r="ES192" s="147"/>
      <c r="ET192" s="147"/>
      <c r="EU192" s="147"/>
      <c r="EV192" s="147"/>
      <c r="EW192" s="147"/>
      <c r="EX192" s="147"/>
      <c r="EY192" s="147"/>
      <c r="EZ192" s="147"/>
      <c r="FA192" s="147"/>
      <c r="FB192" s="147"/>
      <c r="FC192" s="147"/>
      <c r="FD192" s="147"/>
      <c r="FE192" s="147"/>
      <c r="FF192" s="147"/>
      <c r="FG192" s="147"/>
      <c r="FH192" s="147"/>
      <c r="FI192" s="147"/>
      <c r="FJ192" s="147"/>
      <c r="FK192" s="147"/>
      <c r="FL192" s="147"/>
      <c r="FM192" s="147"/>
      <c r="FN192" s="147"/>
      <c r="FO192" s="147"/>
      <c r="FP192" s="147"/>
      <c r="FQ192" s="147"/>
      <c r="FR192" s="147"/>
      <c r="FS192" s="147"/>
      <c r="FT192" s="147"/>
      <c r="FU192" s="147"/>
      <c r="FV192" s="147"/>
      <c r="FW192" s="147"/>
      <c r="FX192" s="147"/>
      <c r="FY192" s="147"/>
      <c r="FZ192" s="147"/>
      <c r="GA192" s="147"/>
      <c r="GB192" s="147"/>
      <c r="GC192" s="147"/>
      <c r="GD192" s="147"/>
      <c r="GE192" s="147"/>
      <c r="GF192" s="147"/>
      <c r="GG192" s="147"/>
      <c r="GH192" s="147"/>
      <c r="GI192" s="147"/>
      <c r="GJ192" s="147"/>
      <c r="GK192" s="147"/>
      <c r="GL192" s="147"/>
      <c r="GM192" s="147"/>
      <c r="GN192" s="147"/>
      <c r="GO192" s="147"/>
      <c r="GP192" s="147"/>
      <c r="GQ192" s="147"/>
      <c r="GR192" s="147"/>
      <c r="GS192" s="147"/>
      <c r="GT192" s="147"/>
      <c r="GU192" s="147"/>
      <c r="GV192" s="147"/>
      <c r="GW192" s="147"/>
      <c r="GX192" s="147"/>
      <c r="GY192" s="147"/>
      <c r="GZ192" s="147"/>
      <c r="HA192" s="147"/>
      <c r="HB192" s="147"/>
      <c r="HC192" s="147"/>
      <c r="HD192" s="147"/>
      <c r="HE192" s="147"/>
      <c r="HF192" s="147"/>
      <c r="HG192" s="147"/>
      <c r="HH192" s="147"/>
      <c r="HI192" s="147"/>
      <c r="HJ192" s="147"/>
      <c r="HK192" s="147"/>
      <c r="HL192" s="147"/>
      <c r="HM192" s="147"/>
      <c r="HN192" s="147"/>
      <c r="HO192" s="147"/>
      <c r="HP192" s="147"/>
      <c r="HQ192" s="147"/>
      <c r="HR192" s="147"/>
      <c r="HS192" s="147"/>
      <c r="HT192" s="147"/>
      <c r="HU192" s="147"/>
      <c r="HV192" s="147"/>
      <c r="HW192" s="147"/>
      <c r="HX192" s="147"/>
      <c r="HY192" s="147"/>
      <c r="HZ192" s="147"/>
      <c r="IA192" s="147"/>
      <c r="IB192" s="147"/>
      <c r="IC192" s="147"/>
      <c r="ID192" s="147"/>
      <c r="IE192" s="147"/>
      <c r="IF192" s="147"/>
      <c r="IG192" s="147"/>
      <c r="IH192" s="147"/>
      <c r="II192" s="147"/>
      <c r="IJ192" s="147"/>
      <c r="IK192" s="147"/>
      <c r="IL192" s="147"/>
      <c r="IM192" s="147"/>
      <c r="IN192" s="147"/>
      <c r="IO192" s="147"/>
      <c r="IP192" s="147"/>
      <c r="IQ192" s="147"/>
      <c r="IR192" s="147"/>
      <c r="IS192" s="147"/>
      <c r="IT192" s="147"/>
      <c r="IU192" s="147"/>
      <c r="IV192" s="147"/>
    </row>
    <row r="193" spans="1:256" ht="17.25">
      <c r="A193" s="927">
        <v>187</v>
      </c>
      <c r="B193" s="319"/>
      <c r="C193" s="319"/>
      <c r="D193" s="306" t="s">
        <v>1116</v>
      </c>
      <c r="E193" s="325">
        <f>E192+E184+E183</f>
        <v>-151892</v>
      </c>
      <c r="F193" s="147"/>
      <c r="G193" s="147"/>
      <c r="H193" s="147"/>
      <c r="I193" s="147"/>
      <c r="J193" s="30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7"/>
      <c r="FU193" s="147"/>
      <c r="FV193" s="147"/>
      <c r="FW193" s="147"/>
      <c r="FX193" s="147"/>
      <c r="FY193" s="147"/>
      <c r="FZ193" s="147"/>
      <c r="GA193" s="147"/>
      <c r="GB193" s="147"/>
      <c r="GC193" s="147"/>
      <c r="GD193" s="147"/>
      <c r="GE193" s="147"/>
      <c r="GF193" s="147"/>
      <c r="GG193" s="147"/>
      <c r="GH193" s="147"/>
      <c r="GI193" s="147"/>
      <c r="GJ193" s="147"/>
      <c r="GK193" s="147"/>
      <c r="GL193" s="147"/>
      <c r="GM193" s="147"/>
      <c r="GN193" s="147"/>
      <c r="GO193" s="147"/>
      <c r="GP193" s="147"/>
      <c r="GQ193" s="147"/>
      <c r="GR193" s="147"/>
      <c r="GS193" s="147"/>
      <c r="GT193" s="147"/>
      <c r="GU193" s="147"/>
      <c r="GV193" s="147"/>
      <c r="GW193" s="147"/>
      <c r="GX193" s="147"/>
      <c r="GY193" s="147"/>
      <c r="GZ193" s="147"/>
      <c r="HA193" s="147"/>
      <c r="HB193" s="147"/>
      <c r="HC193" s="147"/>
      <c r="HD193" s="147"/>
      <c r="HE193" s="147"/>
      <c r="HF193" s="147"/>
      <c r="HG193" s="147"/>
      <c r="HH193" s="147"/>
      <c r="HI193" s="147"/>
      <c r="HJ193" s="147"/>
      <c r="HK193" s="147"/>
      <c r="HL193" s="147"/>
      <c r="HM193" s="147"/>
      <c r="HN193" s="147"/>
      <c r="HO193" s="147"/>
      <c r="HP193" s="147"/>
      <c r="HQ193" s="147"/>
      <c r="HR193" s="147"/>
      <c r="HS193" s="147"/>
      <c r="HT193" s="147"/>
      <c r="HU193" s="147"/>
      <c r="HV193" s="147"/>
      <c r="HW193" s="147"/>
      <c r="HX193" s="147"/>
      <c r="HY193" s="147"/>
      <c r="HZ193" s="147"/>
      <c r="IA193" s="147"/>
      <c r="IB193" s="147"/>
      <c r="IC193" s="147"/>
      <c r="ID193" s="147"/>
      <c r="IE193" s="147"/>
      <c r="IF193" s="147"/>
      <c r="IG193" s="147"/>
      <c r="IH193" s="147"/>
      <c r="II193" s="147"/>
      <c r="IJ193" s="147"/>
      <c r="IK193" s="147"/>
      <c r="IL193" s="147"/>
      <c r="IM193" s="147"/>
      <c r="IN193" s="147"/>
      <c r="IO193" s="147"/>
      <c r="IP193" s="147"/>
      <c r="IQ193" s="147"/>
      <c r="IR193" s="147"/>
      <c r="IS193" s="147"/>
      <c r="IT193" s="147"/>
      <c r="IU193" s="147"/>
      <c r="IV193" s="147"/>
    </row>
    <row r="194" spans="1:256" ht="23.25" customHeight="1" thickBot="1">
      <c r="A194" s="927">
        <v>188</v>
      </c>
      <c r="B194" s="319"/>
      <c r="C194" s="319"/>
      <c r="D194" s="278" t="s">
        <v>312</v>
      </c>
      <c r="E194" s="51">
        <v>-100000</v>
      </c>
      <c r="F194" s="147"/>
      <c r="G194" s="147"/>
      <c r="H194" s="147"/>
      <c r="I194" s="147"/>
      <c r="J194" s="30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7"/>
      <c r="EG194" s="147"/>
      <c r="EH194" s="147"/>
      <c r="EI194" s="147"/>
      <c r="EJ194" s="147"/>
      <c r="EK194" s="147"/>
      <c r="EL194" s="147"/>
      <c r="EM194" s="147"/>
      <c r="EN194" s="147"/>
      <c r="EO194" s="147"/>
      <c r="EP194" s="147"/>
      <c r="EQ194" s="147"/>
      <c r="ER194" s="147"/>
      <c r="ES194" s="147"/>
      <c r="ET194" s="147"/>
      <c r="EU194" s="147"/>
      <c r="EV194" s="147"/>
      <c r="EW194" s="147"/>
      <c r="EX194" s="147"/>
      <c r="EY194" s="147"/>
      <c r="EZ194" s="147"/>
      <c r="FA194" s="147"/>
      <c r="FB194" s="147"/>
      <c r="FC194" s="147"/>
      <c r="FD194" s="147"/>
      <c r="FE194" s="147"/>
      <c r="FF194" s="147"/>
      <c r="FG194" s="147"/>
      <c r="FH194" s="147"/>
      <c r="FI194" s="147"/>
      <c r="FJ194" s="147"/>
      <c r="FK194" s="147"/>
      <c r="FL194" s="147"/>
      <c r="FM194" s="147"/>
      <c r="FN194" s="147"/>
      <c r="FO194" s="147"/>
      <c r="FP194" s="147"/>
      <c r="FQ194" s="147"/>
      <c r="FR194" s="147"/>
      <c r="FS194" s="147"/>
      <c r="FT194" s="147"/>
      <c r="FU194" s="147"/>
      <c r="FV194" s="147"/>
      <c r="FW194" s="147"/>
      <c r="FX194" s="147"/>
      <c r="FY194" s="147"/>
      <c r="FZ194" s="147"/>
      <c r="GA194" s="147"/>
      <c r="GB194" s="147"/>
      <c r="GC194" s="147"/>
      <c r="GD194" s="147"/>
      <c r="GE194" s="147"/>
      <c r="GF194" s="147"/>
      <c r="GG194" s="147"/>
      <c r="GH194" s="147"/>
      <c r="GI194" s="147"/>
      <c r="GJ194" s="147"/>
      <c r="GK194" s="147"/>
      <c r="GL194" s="147"/>
      <c r="GM194" s="147"/>
      <c r="GN194" s="147"/>
      <c r="GO194" s="147"/>
      <c r="GP194" s="147"/>
      <c r="GQ194" s="147"/>
      <c r="GR194" s="147"/>
      <c r="GS194" s="147"/>
      <c r="GT194" s="147"/>
      <c r="GU194" s="147"/>
      <c r="GV194" s="147"/>
      <c r="GW194" s="147"/>
      <c r="GX194" s="147"/>
      <c r="GY194" s="147"/>
      <c r="GZ194" s="147"/>
      <c r="HA194" s="147"/>
      <c r="HB194" s="147"/>
      <c r="HC194" s="147"/>
      <c r="HD194" s="147"/>
      <c r="HE194" s="147"/>
      <c r="HF194" s="147"/>
      <c r="HG194" s="147"/>
      <c r="HH194" s="147"/>
      <c r="HI194" s="147"/>
      <c r="HJ194" s="147"/>
      <c r="HK194" s="147"/>
      <c r="HL194" s="147"/>
      <c r="HM194" s="147"/>
      <c r="HN194" s="147"/>
      <c r="HO194" s="147"/>
      <c r="HP194" s="147"/>
      <c r="HQ194" s="147"/>
      <c r="HR194" s="147"/>
      <c r="HS194" s="147"/>
      <c r="HT194" s="147"/>
      <c r="HU194" s="147"/>
      <c r="HV194" s="147"/>
      <c r="HW194" s="147"/>
      <c r="HX194" s="147"/>
      <c r="HY194" s="147"/>
      <c r="HZ194" s="147"/>
      <c r="IA194" s="147"/>
      <c r="IB194" s="147"/>
      <c r="IC194" s="147"/>
      <c r="ID194" s="147"/>
      <c r="IE194" s="147"/>
      <c r="IF194" s="147"/>
      <c r="IG194" s="147"/>
      <c r="IH194" s="147"/>
      <c r="II194" s="147"/>
      <c r="IJ194" s="147"/>
      <c r="IK194" s="147"/>
      <c r="IL194" s="147"/>
      <c r="IM194" s="147"/>
      <c r="IN194" s="147"/>
      <c r="IO194" s="147"/>
      <c r="IP194" s="147"/>
      <c r="IQ194" s="147"/>
      <c r="IR194" s="147"/>
      <c r="IS194" s="147"/>
      <c r="IT194" s="147"/>
      <c r="IU194" s="147"/>
      <c r="IV194" s="147"/>
    </row>
    <row r="195" spans="1:256" ht="30" customHeight="1" thickBot="1">
      <c r="A195" s="927">
        <v>189</v>
      </c>
      <c r="B195" s="285"/>
      <c r="C195" s="303"/>
      <c r="D195" s="304" t="s">
        <v>596</v>
      </c>
      <c r="E195" s="305">
        <f>SUM(E180,E73)+E94+E194+E193</f>
        <v>49205</v>
      </c>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c r="CA195" s="23"/>
      <c r="CB195" s="23"/>
      <c r="CC195" s="23"/>
      <c r="CD195" s="23"/>
      <c r="CE195" s="23"/>
      <c r="CF195" s="23"/>
      <c r="CG195" s="23"/>
      <c r="CH195" s="23"/>
      <c r="CI195" s="23"/>
      <c r="CJ195" s="23"/>
      <c r="CK195" s="23"/>
      <c r="CL195" s="23"/>
      <c r="CM195" s="23"/>
      <c r="CN195" s="23"/>
      <c r="CO195" s="23"/>
      <c r="CP195" s="23"/>
      <c r="CQ195" s="23"/>
      <c r="CR195" s="23"/>
      <c r="CS195" s="23"/>
      <c r="CT195" s="23"/>
      <c r="CU195" s="23"/>
      <c r="CV195" s="23"/>
      <c r="CW195" s="23"/>
      <c r="CX195" s="23"/>
      <c r="CY195" s="23"/>
      <c r="CZ195" s="23"/>
      <c r="DA195" s="23"/>
      <c r="DB195" s="23"/>
      <c r="DC195" s="23"/>
      <c r="DD195" s="23"/>
      <c r="DE195" s="23"/>
      <c r="DF195" s="23"/>
      <c r="DG195" s="23"/>
      <c r="DH195" s="23"/>
      <c r="DI195" s="23"/>
      <c r="DJ195" s="23"/>
      <c r="DK195" s="23"/>
      <c r="DL195" s="23"/>
      <c r="DM195" s="23"/>
      <c r="DN195" s="23"/>
      <c r="DO195" s="23"/>
      <c r="DP195" s="23"/>
      <c r="DQ195" s="23"/>
      <c r="DR195" s="23"/>
      <c r="DS195" s="23"/>
      <c r="DT195" s="23"/>
      <c r="DU195" s="23"/>
      <c r="DV195" s="23"/>
      <c r="DW195" s="23"/>
      <c r="DX195" s="23"/>
      <c r="DY195" s="23"/>
      <c r="DZ195" s="23"/>
      <c r="EA195" s="23"/>
      <c r="EB195" s="23"/>
      <c r="EC195" s="23"/>
      <c r="ED195" s="23"/>
      <c r="EE195" s="23"/>
      <c r="EF195" s="23"/>
      <c r="EG195" s="23"/>
      <c r="EH195" s="23"/>
      <c r="EI195" s="23"/>
      <c r="EJ195" s="23"/>
      <c r="EK195" s="23"/>
      <c r="EL195" s="23"/>
      <c r="EM195" s="23"/>
      <c r="EN195" s="23"/>
      <c r="EO195" s="23"/>
      <c r="EP195" s="23"/>
      <c r="EQ195" s="23"/>
      <c r="ER195" s="23"/>
      <c r="ES195" s="23"/>
      <c r="ET195" s="23"/>
      <c r="EU195" s="23"/>
      <c r="EV195" s="23"/>
      <c r="EW195" s="23"/>
      <c r="EX195" s="23"/>
      <c r="EY195" s="23"/>
      <c r="EZ195" s="23"/>
      <c r="FA195" s="23"/>
      <c r="FB195" s="23"/>
      <c r="FC195" s="23"/>
      <c r="FD195" s="23"/>
      <c r="FE195" s="23"/>
      <c r="FF195" s="23"/>
      <c r="FG195" s="23"/>
      <c r="FH195" s="23"/>
      <c r="FI195" s="23"/>
      <c r="FJ195" s="23"/>
      <c r="FK195" s="23"/>
      <c r="FL195" s="23"/>
      <c r="FM195" s="23"/>
      <c r="FN195" s="23"/>
      <c r="FO195" s="23"/>
      <c r="FP195" s="23"/>
      <c r="FQ195" s="23"/>
      <c r="FR195" s="23"/>
      <c r="FS195" s="23"/>
      <c r="FT195" s="23"/>
      <c r="FU195" s="23"/>
      <c r="FV195" s="23"/>
      <c r="FW195" s="23"/>
      <c r="FX195" s="23"/>
      <c r="FY195" s="23"/>
      <c r="FZ195" s="23"/>
      <c r="GA195" s="23"/>
      <c r="GB195" s="23"/>
      <c r="GC195" s="23"/>
      <c r="GD195" s="23"/>
      <c r="GE195" s="23"/>
      <c r="GF195" s="23"/>
      <c r="GG195" s="23"/>
      <c r="GH195" s="23"/>
      <c r="GI195" s="23"/>
      <c r="GJ195" s="23"/>
      <c r="GK195" s="23"/>
      <c r="GL195" s="23"/>
      <c r="GM195" s="23"/>
      <c r="GN195" s="23"/>
      <c r="GO195" s="23"/>
      <c r="GP195" s="23"/>
      <c r="GQ195" s="23"/>
      <c r="GR195" s="23"/>
      <c r="GS195" s="23"/>
      <c r="GT195" s="23"/>
      <c r="GU195" s="23"/>
      <c r="GV195" s="23"/>
      <c r="GW195" s="23"/>
      <c r="GX195" s="23"/>
      <c r="GY195" s="23"/>
      <c r="GZ195" s="23"/>
      <c r="HA195" s="23"/>
      <c r="HB195" s="23"/>
      <c r="HC195" s="23"/>
      <c r="HD195" s="23"/>
      <c r="HE195" s="23"/>
      <c r="HF195" s="23"/>
      <c r="HG195" s="23"/>
      <c r="HH195" s="23"/>
      <c r="HI195" s="23"/>
      <c r="HJ195" s="23"/>
      <c r="HK195" s="23"/>
      <c r="HL195" s="23"/>
      <c r="HM195" s="23"/>
      <c r="HN195" s="23"/>
      <c r="HO195" s="23"/>
      <c r="HP195" s="23"/>
      <c r="HQ195" s="23"/>
      <c r="HR195" s="23"/>
      <c r="HS195" s="23"/>
      <c r="HT195" s="23"/>
      <c r="HU195" s="23"/>
      <c r="HV195" s="23"/>
      <c r="HW195" s="23"/>
      <c r="HX195" s="23"/>
      <c r="HY195" s="23"/>
      <c r="HZ195" s="23"/>
      <c r="IA195" s="23"/>
      <c r="IB195" s="23"/>
      <c r="IC195" s="23"/>
      <c r="ID195" s="23"/>
      <c r="IE195" s="23"/>
      <c r="IF195" s="23"/>
      <c r="IG195" s="23"/>
      <c r="IH195" s="23"/>
      <c r="II195" s="23"/>
      <c r="IJ195" s="23"/>
      <c r="IK195" s="23"/>
      <c r="IL195" s="23"/>
      <c r="IM195" s="23"/>
      <c r="IN195" s="23"/>
      <c r="IO195" s="23"/>
      <c r="IP195" s="23"/>
      <c r="IQ195" s="23"/>
      <c r="IR195" s="23"/>
      <c r="IS195" s="23"/>
      <c r="IT195" s="23"/>
      <c r="IU195" s="23"/>
      <c r="IV195" s="23"/>
    </row>
    <row r="196" ht="16.5">
      <c r="A196" s="663"/>
    </row>
    <row r="212" spans="2:5" ht="17.25">
      <c r="B212" s="329"/>
      <c r="C212" s="330"/>
      <c r="D212" s="331"/>
      <c r="E212" s="14"/>
    </row>
    <row r="213" spans="2:5" ht="17.25">
      <c r="B213" s="329"/>
      <c r="C213" s="330"/>
      <c r="D213" s="331"/>
      <c r="E213" s="14"/>
    </row>
    <row r="214" spans="2:5" ht="17.25">
      <c r="B214" s="329"/>
      <c r="C214" s="330"/>
      <c r="D214" s="331"/>
      <c r="E214" s="14"/>
    </row>
    <row r="215" spans="2:5" ht="17.25">
      <c r="B215" s="329"/>
      <c r="C215" s="330"/>
      <c r="D215" s="331"/>
      <c r="E215" s="14"/>
    </row>
    <row r="216" spans="2:5" ht="17.25">
      <c r="B216" s="329"/>
      <c r="C216" s="330"/>
      <c r="D216" s="331"/>
      <c r="E216" s="14"/>
    </row>
    <row r="217" spans="2:5" ht="16.5">
      <c r="B217" s="314"/>
      <c r="C217" s="332"/>
      <c r="D217" s="333"/>
      <c r="E217" s="2"/>
    </row>
    <row r="218" ht="16.5">
      <c r="C218" s="332"/>
    </row>
    <row r="219" ht="16.5">
      <c r="C219" s="332"/>
    </row>
    <row r="220" ht="16.5">
      <c r="C220" s="332"/>
    </row>
    <row r="221" ht="16.5">
      <c r="C221" s="332"/>
    </row>
    <row r="222" ht="16.5">
      <c r="C222" s="332"/>
    </row>
    <row r="223" ht="16.5">
      <c r="C223" s="332"/>
    </row>
    <row r="224" ht="16.5">
      <c r="C224" s="332"/>
    </row>
    <row r="235" spans="2:5" ht="16.5">
      <c r="B235" s="274"/>
      <c r="C235" s="334"/>
      <c r="D235" s="335"/>
      <c r="E235" s="2"/>
    </row>
    <row r="285" spans="2:5" ht="16.5">
      <c r="B285" s="314"/>
      <c r="C285" s="332"/>
      <c r="D285" s="333"/>
      <c r="E285" s="336"/>
    </row>
    <row r="286" spans="2:5" ht="16.5">
      <c r="B286" s="274"/>
      <c r="C286" s="334"/>
      <c r="D286" s="335"/>
      <c r="E286" s="2"/>
    </row>
    <row r="287" spans="2:5" ht="16.5">
      <c r="B287" s="314"/>
      <c r="C287" s="334"/>
      <c r="D287" s="335"/>
      <c r="E287" s="337"/>
    </row>
    <row r="288" spans="2:5" ht="16.5">
      <c r="B288" s="274"/>
      <c r="C288" s="334"/>
      <c r="D288" s="335"/>
      <c r="E288" s="2"/>
    </row>
    <row r="289" spans="2:5" ht="16.5">
      <c r="B289" s="314"/>
      <c r="C289" s="332"/>
      <c r="D289" s="333"/>
      <c r="E289" s="2"/>
    </row>
    <row r="290" spans="2:5" ht="17.25">
      <c r="B290" s="329"/>
      <c r="C290" s="330"/>
      <c r="D290" s="331"/>
      <c r="E290" s="2"/>
    </row>
    <row r="291" spans="2:5" ht="16.5">
      <c r="B291" s="314"/>
      <c r="C291" s="332"/>
      <c r="D291" s="338"/>
      <c r="E291" s="2"/>
    </row>
    <row r="292" spans="2:5" ht="17.25">
      <c r="B292" s="314"/>
      <c r="C292" s="319"/>
      <c r="D292" s="339"/>
      <c r="E292" s="2"/>
    </row>
    <row r="293" spans="2:5" ht="16.5">
      <c r="B293" s="314"/>
      <c r="C293" s="332"/>
      <c r="D293" s="333"/>
      <c r="E293" s="2"/>
    </row>
    <row r="338" spans="2:5" ht="16.5">
      <c r="B338" s="314"/>
      <c r="C338" s="332"/>
      <c r="D338" s="333"/>
      <c r="E338" s="336"/>
    </row>
    <row r="339" spans="2:5" ht="16.5">
      <c r="B339" s="274"/>
      <c r="C339" s="334"/>
      <c r="D339" s="335"/>
      <c r="E339" s="2"/>
    </row>
    <row r="340" spans="2:5" ht="16.5">
      <c r="B340" s="314"/>
      <c r="C340" s="334"/>
      <c r="D340" s="335"/>
      <c r="E340" s="337"/>
    </row>
    <row r="341" spans="2:5" ht="16.5">
      <c r="B341" s="274"/>
      <c r="C341" s="334"/>
      <c r="D341" s="335"/>
      <c r="E341" s="2"/>
    </row>
    <row r="342" spans="2:5" ht="16.5">
      <c r="B342" s="314"/>
      <c r="C342" s="332"/>
      <c r="D342" s="333"/>
      <c r="E342" s="2"/>
    </row>
    <row r="358" ht="16.5">
      <c r="C358" s="332"/>
    </row>
    <row r="379" spans="2:5" ht="16.5">
      <c r="B379" s="314"/>
      <c r="C379" s="332"/>
      <c r="D379" s="333"/>
      <c r="E379" s="2"/>
    </row>
    <row r="380" spans="2:5" ht="17.25">
      <c r="B380" s="314"/>
      <c r="C380" s="319"/>
      <c r="D380" s="339"/>
      <c r="E380" s="324"/>
    </row>
    <row r="381" spans="2:5" ht="17.25">
      <c r="B381" s="314"/>
      <c r="C381" s="319"/>
      <c r="D381" s="339"/>
      <c r="E381" s="324"/>
    </row>
    <row r="382" spans="2:5" ht="16.5">
      <c r="B382" s="314"/>
      <c r="C382" s="332"/>
      <c r="D382" s="333"/>
      <c r="E382" s="2"/>
    </row>
    <row r="383" spans="2:5" ht="17.25">
      <c r="B383" s="314"/>
      <c r="C383" s="319"/>
      <c r="D383" s="339"/>
      <c r="E383" s="2"/>
    </row>
    <row r="384" spans="2:5" ht="16.5">
      <c r="B384" s="314"/>
      <c r="C384" s="332"/>
      <c r="D384" s="333"/>
      <c r="E384" s="2"/>
    </row>
    <row r="385" spans="2:5" ht="16.5">
      <c r="B385" s="314"/>
      <c r="C385" s="332"/>
      <c r="D385" s="333"/>
      <c r="E385" s="2"/>
    </row>
    <row r="386" spans="2:5" ht="16.5">
      <c r="B386" s="314"/>
      <c r="C386" s="332"/>
      <c r="D386" s="333"/>
      <c r="E386" s="2"/>
    </row>
    <row r="387" spans="2:5" ht="16.5">
      <c r="B387" s="314"/>
      <c r="C387" s="332"/>
      <c r="D387" s="333"/>
      <c r="E387" s="2"/>
    </row>
    <row r="388" spans="2:5" ht="16.5">
      <c r="B388" s="314"/>
      <c r="C388" s="332"/>
      <c r="D388" s="333"/>
      <c r="E388" s="2"/>
    </row>
    <row r="389" spans="2:5" ht="17.25">
      <c r="B389" s="314"/>
      <c r="C389" s="319"/>
      <c r="D389" s="339"/>
      <c r="E389" s="324"/>
    </row>
    <row r="390" spans="2:5" ht="16.5">
      <c r="B390" s="314"/>
      <c r="C390" s="332"/>
      <c r="D390" s="333"/>
      <c r="E390" s="2"/>
    </row>
    <row r="391" spans="2:5" ht="16.5">
      <c r="B391" s="314"/>
      <c r="C391" s="332"/>
      <c r="D391" s="333"/>
      <c r="E391" s="2"/>
    </row>
    <row r="392" spans="2:5" ht="16.5">
      <c r="B392" s="314"/>
      <c r="C392" s="332"/>
      <c r="D392" s="333"/>
      <c r="E392" s="336"/>
    </row>
    <row r="393" spans="2:5" ht="16.5">
      <c r="B393" s="274"/>
      <c r="C393" s="334"/>
      <c r="D393" s="335"/>
      <c r="E393" s="2"/>
    </row>
    <row r="394" spans="2:5" ht="16.5">
      <c r="B394" s="314"/>
      <c r="C394" s="334"/>
      <c r="D394" s="335"/>
      <c r="E394" s="337"/>
    </row>
    <row r="395" spans="2:5" ht="16.5">
      <c r="B395" s="274"/>
      <c r="C395" s="334"/>
      <c r="D395" s="335"/>
      <c r="E395" s="2"/>
    </row>
    <row r="396" spans="2:5" ht="16.5">
      <c r="B396" s="314"/>
      <c r="C396" s="332"/>
      <c r="D396" s="333"/>
      <c r="E396" s="2"/>
    </row>
    <row r="397" spans="2:5" ht="17.25">
      <c r="B397" s="314"/>
      <c r="C397" s="319"/>
      <c r="D397" s="339"/>
      <c r="E397" s="2"/>
    </row>
    <row r="398" spans="2:5" ht="16.5">
      <c r="B398" s="314"/>
      <c r="C398" s="332"/>
      <c r="D398" s="333"/>
      <c r="E398" s="2"/>
    </row>
    <row r="399" spans="2:5" ht="16.5">
      <c r="B399" s="314"/>
      <c r="C399" s="332"/>
      <c r="D399" s="333"/>
      <c r="E399" s="2"/>
    </row>
    <row r="400" spans="2:5" ht="16.5">
      <c r="B400" s="314"/>
      <c r="C400" s="332"/>
      <c r="D400" s="333"/>
      <c r="E400" s="2"/>
    </row>
    <row r="401" spans="2:5" ht="16.5">
      <c r="B401" s="314"/>
      <c r="C401" s="332"/>
      <c r="D401" s="333"/>
      <c r="E401" s="2"/>
    </row>
    <row r="402" spans="2:5" ht="17.25">
      <c r="B402" s="314"/>
      <c r="C402" s="319"/>
      <c r="D402" s="339"/>
      <c r="E402" s="324"/>
    </row>
    <row r="403" spans="2:5" ht="16.5">
      <c r="B403" s="314"/>
      <c r="C403" s="332"/>
      <c r="D403" s="333"/>
      <c r="E403" s="2"/>
    </row>
    <row r="404" spans="2:5" ht="17.25">
      <c r="B404" s="314"/>
      <c r="C404" s="319"/>
      <c r="D404" s="339"/>
      <c r="E404" s="2"/>
    </row>
    <row r="405" spans="2:5" ht="16.5">
      <c r="B405" s="314"/>
      <c r="C405" s="332"/>
      <c r="D405" s="333"/>
      <c r="E405" s="2"/>
    </row>
    <row r="406" spans="2:5" ht="16.5">
      <c r="B406" s="314"/>
      <c r="C406" s="332"/>
      <c r="D406" s="333"/>
      <c r="E406" s="2"/>
    </row>
    <row r="407" spans="2:5" ht="16.5">
      <c r="B407" s="314"/>
      <c r="C407" s="332"/>
      <c r="D407" s="333"/>
      <c r="E407" s="2"/>
    </row>
    <row r="408" spans="2:5" ht="16.5">
      <c r="B408" s="314"/>
      <c r="C408" s="332"/>
      <c r="D408" s="333"/>
      <c r="E408" s="2"/>
    </row>
    <row r="409" spans="2:5" ht="16.5">
      <c r="B409" s="314"/>
      <c r="C409" s="332"/>
      <c r="D409" s="333"/>
      <c r="E409" s="2"/>
    </row>
    <row r="410" spans="2:5" ht="16.5">
      <c r="B410" s="314"/>
      <c r="C410" s="332"/>
      <c r="D410" s="333"/>
      <c r="E410" s="2"/>
    </row>
    <row r="411" spans="2:5" ht="16.5">
      <c r="B411" s="314"/>
      <c r="C411" s="332"/>
      <c r="D411" s="333"/>
      <c r="E411" s="2"/>
    </row>
    <row r="412" spans="2:5" ht="16.5">
      <c r="B412" s="314"/>
      <c r="C412" s="332"/>
      <c r="D412" s="333"/>
      <c r="E412" s="2"/>
    </row>
    <row r="413" spans="2:5" ht="16.5">
      <c r="B413" s="314"/>
      <c r="C413" s="332"/>
      <c r="D413" s="333"/>
      <c r="E413" s="2"/>
    </row>
    <row r="414" spans="2:5" ht="16.5">
      <c r="B414" s="314"/>
      <c r="C414" s="332"/>
      <c r="D414" s="333"/>
      <c r="E414" s="2"/>
    </row>
    <row r="415" spans="2:5" ht="16.5">
      <c r="B415" s="314"/>
      <c r="C415" s="332"/>
      <c r="D415" s="333"/>
      <c r="E415" s="2"/>
    </row>
    <row r="416" spans="2:5" ht="16.5">
      <c r="B416" s="314"/>
      <c r="C416" s="332"/>
      <c r="D416" s="333"/>
      <c r="E416" s="2"/>
    </row>
    <row r="417" spans="2:5" ht="16.5">
      <c r="B417" s="314"/>
      <c r="C417" s="332"/>
      <c r="D417" s="333"/>
      <c r="E417" s="2"/>
    </row>
    <row r="418" spans="2:5" ht="16.5">
      <c r="B418" s="314"/>
      <c r="C418" s="332"/>
      <c r="D418" s="333"/>
      <c r="E418" s="2"/>
    </row>
    <row r="419" spans="2:5" ht="17.25">
      <c r="B419" s="314"/>
      <c r="C419" s="319"/>
      <c r="D419" s="339"/>
      <c r="E419" s="324"/>
    </row>
    <row r="420" spans="2:5" ht="16.5">
      <c r="B420" s="314"/>
      <c r="C420" s="332"/>
      <c r="D420" s="333"/>
      <c r="E420" s="2"/>
    </row>
    <row r="421" spans="2:5" ht="17.25">
      <c r="B421" s="314"/>
      <c r="C421" s="319"/>
      <c r="D421" s="339"/>
      <c r="E421" s="2"/>
    </row>
    <row r="422" spans="2:5" ht="16.5">
      <c r="B422" s="314"/>
      <c r="C422" s="332"/>
      <c r="D422" s="333"/>
      <c r="E422" s="2"/>
    </row>
    <row r="423" spans="2:5" ht="16.5">
      <c r="B423" s="314"/>
      <c r="C423" s="332"/>
      <c r="D423" s="333"/>
      <c r="E423" s="2"/>
    </row>
    <row r="424" spans="2:5" ht="16.5">
      <c r="B424" s="314"/>
      <c r="C424" s="332"/>
      <c r="D424" s="333"/>
      <c r="E424" s="2"/>
    </row>
    <row r="425" spans="2:5" ht="16.5">
      <c r="B425" s="314"/>
      <c r="C425" s="332"/>
      <c r="D425" s="333"/>
      <c r="E425" s="2"/>
    </row>
    <row r="426" spans="2:5" ht="16.5">
      <c r="B426" s="314"/>
      <c r="C426" s="332"/>
      <c r="D426" s="333"/>
      <c r="E426" s="2"/>
    </row>
    <row r="427" spans="2:5" ht="16.5">
      <c r="B427" s="314"/>
      <c r="C427" s="332"/>
      <c r="D427" s="333"/>
      <c r="E427" s="2"/>
    </row>
    <row r="428" spans="2:5" ht="16.5">
      <c r="B428" s="314"/>
      <c r="C428" s="332"/>
      <c r="D428" s="333"/>
      <c r="E428" s="2"/>
    </row>
    <row r="429" spans="2:5" ht="16.5">
      <c r="B429" s="314"/>
      <c r="C429" s="332"/>
      <c r="D429" s="333"/>
      <c r="E429" s="2"/>
    </row>
    <row r="430" spans="2:5" ht="16.5">
      <c r="B430" s="314"/>
      <c r="C430" s="332"/>
      <c r="D430" s="333"/>
      <c r="E430" s="2"/>
    </row>
    <row r="431" spans="2:5" ht="16.5">
      <c r="B431" s="314"/>
      <c r="C431" s="332"/>
      <c r="D431" s="333"/>
      <c r="E431" s="2"/>
    </row>
    <row r="432" spans="2:5" ht="16.5">
      <c r="B432" s="314"/>
      <c r="C432" s="332"/>
      <c r="D432" s="333"/>
      <c r="E432" s="2"/>
    </row>
    <row r="433" spans="2:5" ht="16.5">
      <c r="B433" s="314"/>
      <c r="C433" s="332"/>
      <c r="D433" s="333"/>
      <c r="E433" s="2"/>
    </row>
    <row r="434" spans="2:5" ht="16.5">
      <c r="B434" s="314"/>
      <c r="C434" s="332"/>
      <c r="D434" s="333"/>
      <c r="E434" s="2"/>
    </row>
    <row r="435" spans="2:5" ht="16.5">
      <c r="B435" s="314"/>
      <c r="C435" s="332"/>
      <c r="D435" s="333"/>
      <c r="E435" s="2"/>
    </row>
    <row r="436" spans="2:5" ht="16.5">
      <c r="B436" s="314"/>
      <c r="C436" s="332"/>
      <c r="D436" s="333"/>
      <c r="E436" s="2"/>
    </row>
    <row r="437" spans="2:5" ht="16.5">
      <c r="B437" s="314"/>
      <c r="C437" s="332"/>
      <c r="D437" s="333"/>
      <c r="E437" s="2"/>
    </row>
    <row r="438" spans="2:5" ht="16.5">
      <c r="B438" s="314"/>
      <c r="C438" s="332"/>
      <c r="D438" s="333"/>
      <c r="E438" s="2"/>
    </row>
    <row r="439" spans="2:5" ht="16.5">
      <c r="B439" s="314"/>
      <c r="C439" s="332"/>
      <c r="D439" s="333"/>
      <c r="E439" s="2"/>
    </row>
    <row r="440" spans="2:5" ht="16.5">
      <c r="B440" s="314"/>
      <c r="C440" s="332"/>
      <c r="D440" s="333"/>
      <c r="E440" s="2"/>
    </row>
    <row r="441" spans="2:5" ht="16.5">
      <c r="B441" s="314"/>
      <c r="C441" s="332"/>
      <c r="D441" s="333"/>
      <c r="E441" s="2"/>
    </row>
    <row r="442" spans="2:5" ht="16.5">
      <c r="B442" s="314"/>
      <c r="C442" s="332"/>
      <c r="D442" s="333"/>
      <c r="E442" s="2"/>
    </row>
    <row r="443" spans="2:5" ht="16.5">
      <c r="B443" s="314"/>
      <c r="C443" s="332"/>
      <c r="D443" s="333"/>
      <c r="E443" s="2"/>
    </row>
    <row r="444" spans="2:5" ht="16.5">
      <c r="B444" s="314"/>
      <c r="C444" s="332"/>
      <c r="D444" s="333"/>
      <c r="E444" s="2"/>
    </row>
    <row r="445" spans="2:5" ht="16.5">
      <c r="B445" s="314"/>
      <c r="C445" s="332"/>
      <c r="D445" s="333"/>
      <c r="E445" s="2"/>
    </row>
    <row r="446" spans="2:5" ht="16.5">
      <c r="B446" s="314"/>
      <c r="C446" s="332"/>
      <c r="D446" s="333"/>
      <c r="E446" s="2"/>
    </row>
    <row r="447" spans="2:5" ht="16.5">
      <c r="B447" s="314"/>
      <c r="C447" s="332"/>
      <c r="D447" s="333"/>
      <c r="E447" s="2"/>
    </row>
    <row r="448" spans="2:5" ht="16.5">
      <c r="B448" s="314"/>
      <c r="C448" s="332"/>
      <c r="D448" s="333"/>
      <c r="E448" s="2"/>
    </row>
    <row r="449" spans="2:5" ht="16.5">
      <c r="B449" s="314"/>
      <c r="C449" s="332"/>
      <c r="D449" s="333"/>
      <c r="E449" s="2"/>
    </row>
    <row r="450" spans="2:5" ht="16.5">
      <c r="B450" s="314"/>
      <c r="C450" s="332"/>
      <c r="D450" s="333"/>
      <c r="E450" s="2"/>
    </row>
    <row r="451" spans="2:5" ht="16.5">
      <c r="B451" s="314"/>
      <c r="C451" s="332"/>
      <c r="D451" s="333"/>
      <c r="E451" s="340"/>
    </row>
    <row r="452" spans="2:5" ht="17.25">
      <c r="B452" s="314"/>
      <c r="C452" s="319"/>
      <c r="D452" s="339"/>
      <c r="E452" s="324"/>
    </row>
    <row r="453" spans="2:5" ht="16.5">
      <c r="B453" s="314"/>
      <c r="C453" s="332"/>
      <c r="D453" s="333"/>
      <c r="E453" s="2"/>
    </row>
    <row r="454" spans="2:5" ht="17.25">
      <c r="B454" s="314"/>
      <c r="C454" s="319"/>
      <c r="D454" s="339"/>
      <c r="E454" s="2"/>
    </row>
    <row r="455" spans="2:5" ht="16.5">
      <c r="B455" s="314"/>
      <c r="C455" s="332"/>
      <c r="D455" s="338"/>
      <c r="E455" s="2"/>
    </row>
    <row r="456" spans="2:5" ht="16.5">
      <c r="B456" s="314"/>
      <c r="C456" s="332"/>
      <c r="D456" s="333"/>
      <c r="E456" s="2"/>
    </row>
    <row r="457" spans="2:5" ht="16.5">
      <c r="B457" s="314"/>
      <c r="C457" s="332"/>
      <c r="D457" s="333"/>
      <c r="E457" s="2"/>
    </row>
    <row r="458" spans="2:5" ht="16.5">
      <c r="B458" s="314"/>
      <c r="C458" s="332"/>
      <c r="D458" s="333"/>
      <c r="E458" s="2"/>
    </row>
    <row r="459" spans="2:5" ht="16.5">
      <c r="B459" s="314"/>
      <c r="C459" s="332"/>
      <c r="D459" s="333"/>
      <c r="E459" s="2"/>
    </row>
    <row r="460" spans="2:5" ht="16.5">
      <c r="B460" s="314"/>
      <c r="C460" s="332"/>
      <c r="D460" s="333"/>
      <c r="E460" s="2"/>
    </row>
    <row r="461" spans="2:5" ht="16.5">
      <c r="B461" s="314"/>
      <c r="C461" s="332"/>
      <c r="D461" s="333"/>
      <c r="E461" s="2"/>
    </row>
    <row r="462" spans="2:5" ht="16.5">
      <c r="B462" s="314"/>
      <c r="C462" s="332"/>
      <c r="D462" s="333"/>
      <c r="E462" s="2"/>
    </row>
    <row r="463" spans="2:5" ht="16.5">
      <c r="B463" s="314"/>
      <c r="C463" s="332"/>
      <c r="D463" s="333"/>
      <c r="E463" s="2"/>
    </row>
    <row r="464" spans="2:5" ht="16.5">
      <c r="B464" s="314"/>
      <c r="C464" s="332"/>
      <c r="D464" s="333"/>
      <c r="E464" s="2"/>
    </row>
    <row r="465" spans="2:5" ht="16.5">
      <c r="B465" s="314"/>
      <c r="C465" s="332"/>
      <c r="D465" s="333"/>
      <c r="E465" s="2"/>
    </row>
    <row r="466" spans="2:5" ht="16.5">
      <c r="B466" s="314"/>
      <c r="C466" s="332"/>
      <c r="D466" s="333"/>
      <c r="E466" s="2"/>
    </row>
    <row r="467" spans="2:5" ht="16.5">
      <c r="B467" s="314"/>
      <c r="C467" s="332"/>
      <c r="D467" s="333"/>
      <c r="E467" s="2"/>
    </row>
    <row r="468" spans="2:5" ht="16.5">
      <c r="B468" s="314"/>
      <c r="C468" s="332"/>
      <c r="D468" s="333"/>
      <c r="E468" s="2"/>
    </row>
    <row r="469" spans="2:5" ht="16.5">
      <c r="B469" s="314"/>
      <c r="C469" s="332"/>
      <c r="D469" s="333"/>
      <c r="E469" s="2"/>
    </row>
    <row r="470" spans="2:5" ht="17.25">
      <c r="B470" s="314"/>
      <c r="C470" s="319"/>
      <c r="D470" s="339"/>
      <c r="E470" s="324"/>
    </row>
    <row r="471" spans="2:5" ht="16.5">
      <c r="B471" s="314"/>
      <c r="C471" s="332"/>
      <c r="D471" s="338"/>
      <c r="E471" s="2"/>
    </row>
    <row r="477" ht="16.5">
      <c r="D477" s="323"/>
    </row>
    <row r="485" ht="16.5">
      <c r="E485" s="341"/>
    </row>
    <row r="491" spans="2:5" ht="16.5">
      <c r="B491" s="314"/>
      <c r="C491" s="332"/>
      <c r="D491" s="333"/>
      <c r="E491" s="336"/>
    </row>
    <row r="492" spans="2:5" ht="16.5">
      <c r="B492" s="274"/>
      <c r="C492" s="334"/>
      <c r="D492" s="335"/>
      <c r="E492" s="2"/>
    </row>
    <row r="493" spans="2:5" ht="16.5">
      <c r="B493" s="314"/>
      <c r="C493" s="334"/>
      <c r="D493" s="335"/>
      <c r="E493" s="337"/>
    </row>
    <row r="494" spans="2:5" ht="16.5">
      <c r="B494" s="274"/>
      <c r="C494" s="334"/>
      <c r="D494" s="335"/>
      <c r="E494" s="2"/>
    </row>
    <row r="495" spans="2:5" ht="16.5">
      <c r="B495" s="314"/>
      <c r="C495" s="332"/>
      <c r="D495" s="333"/>
      <c r="E495" s="2"/>
    </row>
    <row r="496" ht="16.5">
      <c r="D496" s="323"/>
    </row>
    <row r="505" ht="16.5">
      <c r="E505" s="341"/>
    </row>
    <row r="509" spans="2:5" ht="17.25">
      <c r="B509" s="314"/>
      <c r="C509" s="332"/>
      <c r="D509" s="339"/>
      <c r="E509" s="324"/>
    </row>
    <row r="510" spans="2:5" ht="17.25">
      <c r="B510" s="314"/>
      <c r="C510" s="332"/>
      <c r="D510" s="339"/>
      <c r="E510" s="324"/>
    </row>
    <row r="511" spans="2:5" ht="16.5">
      <c r="B511" s="314"/>
      <c r="C511" s="332"/>
      <c r="D511" s="333"/>
      <c r="E511" s="2"/>
    </row>
    <row r="528" spans="4:5" ht="17.25">
      <c r="D528" s="342"/>
      <c r="E528" s="296"/>
    </row>
    <row r="530" spans="4:5" ht="16.5">
      <c r="D530" s="338"/>
      <c r="E530" s="2"/>
    </row>
    <row r="531" spans="4:5" ht="16.5">
      <c r="D531" s="333"/>
      <c r="E531" s="2"/>
    </row>
    <row r="532" spans="4:5" ht="16.5">
      <c r="D532" s="333"/>
      <c r="E532" s="2"/>
    </row>
    <row r="533" spans="4:5" ht="16.5">
      <c r="D533" s="333"/>
      <c r="E533" s="2"/>
    </row>
    <row r="534" spans="4:5" ht="16.5">
      <c r="D534" s="333"/>
      <c r="E534" s="2"/>
    </row>
    <row r="535" spans="4:5" ht="16.5">
      <c r="D535" s="333"/>
      <c r="E535" s="2"/>
    </row>
    <row r="536" spans="4:5" ht="16.5">
      <c r="D536" s="333"/>
      <c r="E536" s="2"/>
    </row>
    <row r="537" spans="4:5" ht="16.5">
      <c r="D537" s="333"/>
      <c r="E537" s="2"/>
    </row>
    <row r="538" spans="4:5" ht="16.5">
      <c r="D538" s="333"/>
      <c r="E538" s="2"/>
    </row>
    <row r="539" spans="4:5" ht="16.5">
      <c r="D539" s="333"/>
      <c r="E539" s="2"/>
    </row>
    <row r="540" spans="4:5" ht="16.5">
      <c r="D540" s="333"/>
      <c r="E540" s="2"/>
    </row>
    <row r="541" spans="4:5" ht="16.5">
      <c r="D541" s="333"/>
      <c r="E541" s="340"/>
    </row>
    <row r="542" spans="4:5" ht="16.5">
      <c r="D542" s="333"/>
      <c r="E542" s="2"/>
    </row>
    <row r="543" spans="4:5" ht="16.5">
      <c r="D543" s="333"/>
      <c r="E543" s="2"/>
    </row>
    <row r="544" spans="2:5" ht="16.5">
      <c r="B544" s="314"/>
      <c r="C544" s="332"/>
      <c r="D544" s="333"/>
      <c r="E544" s="336"/>
    </row>
    <row r="545" spans="2:5" ht="16.5">
      <c r="B545" s="274"/>
      <c r="C545" s="334"/>
      <c r="D545" s="335"/>
      <c r="E545" s="2"/>
    </row>
    <row r="546" spans="2:5" ht="16.5">
      <c r="B546" s="314"/>
      <c r="C546" s="334"/>
      <c r="D546" s="335"/>
      <c r="E546" s="337"/>
    </row>
    <row r="547" spans="2:5" ht="16.5">
      <c r="B547" s="274"/>
      <c r="C547" s="334"/>
      <c r="D547" s="335"/>
      <c r="E547" s="2"/>
    </row>
    <row r="548" spans="2:5" ht="16.5">
      <c r="B548" s="314"/>
      <c r="C548" s="332"/>
      <c r="D548" s="333"/>
      <c r="E548" s="2"/>
    </row>
    <row r="549" ht="17.25">
      <c r="D549" s="342"/>
    </row>
    <row r="551" ht="16.5">
      <c r="D551" s="323"/>
    </row>
    <row r="598" spans="2:5" ht="16.5">
      <c r="B598" s="314"/>
      <c r="C598" s="332"/>
      <c r="D598" s="333"/>
      <c r="E598" s="336"/>
    </row>
    <row r="599" spans="2:5" ht="16.5">
      <c r="B599" s="274"/>
      <c r="C599" s="334"/>
      <c r="D599" s="335"/>
      <c r="E599" s="2"/>
    </row>
    <row r="600" spans="2:5" ht="16.5">
      <c r="B600" s="314"/>
      <c r="C600" s="334"/>
      <c r="D600" s="335"/>
      <c r="E600" s="337"/>
    </row>
    <row r="601" spans="2:5" ht="16.5">
      <c r="B601" s="274"/>
      <c r="C601" s="334"/>
      <c r="D601" s="335"/>
      <c r="E601" s="2"/>
    </row>
    <row r="602" spans="2:5" ht="16.5">
      <c r="B602" s="314"/>
      <c r="C602" s="332"/>
      <c r="D602" s="333"/>
      <c r="E602" s="2"/>
    </row>
    <row r="603" spans="2:5" ht="16.5">
      <c r="B603" s="314"/>
      <c r="C603" s="332"/>
      <c r="D603" s="333"/>
      <c r="E603" s="340"/>
    </row>
    <row r="604" spans="4:5" ht="16.5">
      <c r="D604" s="333"/>
      <c r="E604" s="2"/>
    </row>
    <row r="605" spans="4:5" ht="16.5">
      <c r="D605" s="333"/>
      <c r="E605" s="2"/>
    </row>
    <row r="606" spans="4:5" ht="16.5">
      <c r="D606" s="333"/>
      <c r="E606" s="2"/>
    </row>
    <row r="607" spans="4:5" ht="16.5">
      <c r="D607" s="333"/>
      <c r="E607" s="2"/>
    </row>
    <row r="608" spans="4:5" ht="17.25">
      <c r="D608" s="339"/>
      <c r="E608" s="324"/>
    </row>
    <row r="609" spans="4:5" ht="16.5">
      <c r="D609" s="333"/>
      <c r="E609" s="2"/>
    </row>
    <row r="610" spans="4:5" ht="16.5">
      <c r="D610" s="333"/>
      <c r="E610" s="2"/>
    </row>
    <row r="611" spans="4:5" ht="16.5">
      <c r="D611" s="338"/>
      <c r="E611" s="2"/>
    </row>
    <row r="612" spans="4:5" ht="16.5">
      <c r="D612" s="333"/>
      <c r="E612" s="2"/>
    </row>
    <row r="613" spans="4:5" ht="16.5">
      <c r="D613" s="333"/>
      <c r="E613" s="2"/>
    </row>
    <row r="614" spans="4:5" ht="16.5">
      <c r="D614" s="333"/>
      <c r="E614" s="2"/>
    </row>
    <row r="615" spans="4:5" ht="16.5">
      <c r="D615" s="333"/>
      <c r="E615" s="2"/>
    </row>
    <row r="616" spans="4:5" ht="16.5">
      <c r="D616" s="333"/>
      <c r="E616" s="2"/>
    </row>
    <row r="617" spans="4:5" ht="16.5">
      <c r="D617" s="333"/>
      <c r="E617" s="2"/>
    </row>
    <row r="618" spans="4:5" ht="16.5">
      <c r="D618" s="333"/>
      <c r="E618" s="2"/>
    </row>
    <row r="619" spans="4:5" ht="16.5">
      <c r="D619" s="338"/>
      <c r="E619" s="2"/>
    </row>
    <row r="635" spans="4:5" ht="16.5">
      <c r="D635" s="333"/>
      <c r="E635" s="2"/>
    </row>
    <row r="638" spans="2:256" ht="17.25">
      <c r="B638" s="289"/>
      <c r="C638" s="290"/>
      <c r="D638" s="291"/>
      <c r="E638" s="343"/>
      <c r="F638" s="289"/>
      <c r="G638" s="289"/>
      <c r="H638" s="289"/>
      <c r="I638" s="289"/>
      <c r="J638" s="289"/>
      <c r="K638" s="289"/>
      <c r="L638" s="289"/>
      <c r="M638" s="289"/>
      <c r="N638" s="289"/>
      <c r="O638" s="289"/>
      <c r="P638" s="289"/>
      <c r="Q638" s="289"/>
      <c r="R638" s="289"/>
      <c r="S638" s="289"/>
      <c r="T638" s="289"/>
      <c r="U638" s="289"/>
      <c r="V638" s="289"/>
      <c r="W638" s="289"/>
      <c r="X638" s="289"/>
      <c r="Y638" s="289"/>
      <c r="Z638" s="289"/>
      <c r="AA638" s="289"/>
      <c r="AB638" s="289"/>
      <c r="AC638" s="289"/>
      <c r="AD638" s="289"/>
      <c r="AE638" s="289"/>
      <c r="AF638" s="289"/>
      <c r="AG638" s="289"/>
      <c r="AH638" s="289"/>
      <c r="AI638" s="289"/>
      <c r="AJ638" s="289"/>
      <c r="AK638" s="289"/>
      <c r="AL638" s="289"/>
      <c r="AM638" s="289"/>
      <c r="AN638" s="289"/>
      <c r="AO638" s="289"/>
      <c r="AP638" s="289"/>
      <c r="AQ638" s="289"/>
      <c r="AR638" s="289"/>
      <c r="AS638" s="289"/>
      <c r="AT638" s="289"/>
      <c r="AU638" s="289"/>
      <c r="AV638" s="289"/>
      <c r="AW638" s="289"/>
      <c r="AX638" s="289"/>
      <c r="AY638" s="289"/>
      <c r="AZ638" s="289"/>
      <c r="BA638" s="289"/>
      <c r="BB638" s="289"/>
      <c r="BC638" s="289"/>
      <c r="BD638" s="289"/>
      <c r="BE638" s="289"/>
      <c r="BF638" s="289"/>
      <c r="BG638" s="289"/>
      <c r="BH638" s="289"/>
      <c r="BI638" s="289"/>
      <c r="BJ638" s="289"/>
      <c r="BK638" s="289"/>
      <c r="BL638" s="289"/>
      <c r="BM638" s="289"/>
      <c r="BN638" s="289"/>
      <c r="BO638" s="289"/>
      <c r="BP638" s="289"/>
      <c r="BQ638" s="289"/>
      <c r="BR638" s="289"/>
      <c r="BS638" s="289"/>
      <c r="BT638" s="289"/>
      <c r="BU638" s="289"/>
      <c r="BV638" s="289"/>
      <c r="BW638" s="289"/>
      <c r="BX638" s="289"/>
      <c r="BY638" s="289"/>
      <c r="BZ638" s="289"/>
      <c r="CA638" s="289"/>
      <c r="CB638" s="289"/>
      <c r="CC638" s="289"/>
      <c r="CD638" s="289"/>
      <c r="CE638" s="289"/>
      <c r="CF638" s="289"/>
      <c r="CG638" s="289"/>
      <c r="CH638" s="289"/>
      <c r="CI638" s="289"/>
      <c r="CJ638" s="289"/>
      <c r="CK638" s="289"/>
      <c r="CL638" s="289"/>
      <c r="CM638" s="289"/>
      <c r="CN638" s="289"/>
      <c r="CO638" s="289"/>
      <c r="CP638" s="289"/>
      <c r="CQ638" s="289"/>
      <c r="CR638" s="289"/>
      <c r="CS638" s="289"/>
      <c r="CT638" s="289"/>
      <c r="CU638" s="289"/>
      <c r="CV638" s="289"/>
      <c r="CW638" s="289"/>
      <c r="CX638" s="289"/>
      <c r="CY638" s="289"/>
      <c r="CZ638" s="289"/>
      <c r="DA638" s="289"/>
      <c r="DB638" s="289"/>
      <c r="DC638" s="289"/>
      <c r="DD638" s="289"/>
      <c r="DE638" s="289"/>
      <c r="DF638" s="289"/>
      <c r="DG638" s="289"/>
      <c r="DH638" s="289"/>
      <c r="DI638" s="289"/>
      <c r="DJ638" s="289"/>
      <c r="DK638" s="289"/>
      <c r="DL638" s="289"/>
      <c r="DM638" s="289"/>
      <c r="DN638" s="289"/>
      <c r="DO638" s="289"/>
      <c r="DP638" s="289"/>
      <c r="DQ638" s="289"/>
      <c r="DR638" s="289"/>
      <c r="DS638" s="289"/>
      <c r="DT638" s="289"/>
      <c r="DU638" s="289"/>
      <c r="DV638" s="289"/>
      <c r="DW638" s="289"/>
      <c r="DX638" s="289"/>
      <c r="DY638" s="289"/>
      <c r="DZ638" s="289"/>
      <c r="EA638" s="289"/>
      <c r="EB638" s="289"/>
      <c r="EC638" s="289"/>
      <c r="ED638" s="289"/>
      <c r="EE638" s="289"/>
      <c r="EF638" s="289"/>
      <c r="EG638" s="289"/>
      <c r="EH638" s="289"/>
      <c r="EI638" s="289"/>
      <c r="EJ638" s="289"/>
      <c r="EK638" s="289"/>
      <c r="EL638" s="289"/>
      <c r="EM638" s="289"/>
      <c r="EN638" s="289"/>
      <c r="EO638" s="289"/>
      <c r="EP638" s="289"/>
      <c r="EQ638" s="289"/>
      <c r="ER638" s="289"/>
      <c r="ES638" s="289"/>
      <c r="ET638" s="289"/>
      <c r="EU638" s="289"/>
      <c r="EV638" s="289"/>
      <c r="EW638" s="289"/>
      <c r="EX638" s="289"/>
      <c r="EY638" s="289"/>
      <c r="EZ638" s="289"/>
      <c r="FA638" s="289"/>
      <c r="FB638" s="289"/>
      <c r="FC638" s="289"/>
      <c r="FD638" s="289"/>
      <c r="FE638" s="289"/>
      <c r="FF638" s="289"/>
      <c r="FG638" s="289"/>
      <c r="FH638" s="289"/>
      <c r="FI638" s="289"/>
      <c r="FJ638" s="289"/>
      <c r="FK638" s="289"/>
      <c r="FL638" s="289"/>
      <c r="FM638" s="289"/>
      <c r="FN638" s="289"/>
      <c r="FO638" s="289"/>
      <c r="FP638" s="289"/>
      <c r="FQ638" s="289"/>
      <c r="FR638" s="289"/>
      <c r="FS638" s="289"/>
      <c r="FT638" s="289"/>
      <c r="FU638" s="289"/>
      <c r="FV638" s="289"/>
      <c r="FW638" s="289"/>
      <c r="FX638" s="289"/>
      <c r="FY638" s="289"/>
      <c r="FZ638" s="289"/>
      <c r="GA638" s="289"/>
      <c r="GB638" s="289"/>
      <c r="GC638" s="289"/>
      <c r="GD638" s="289"/>
      <c r="GE638" s="289"/>
      <c r="GF638" s="289"/>
      <c r="GG638" s="289"/>
      <c r="GH638" s="289"/>
      <c r="GI638" s="289"/>
      <c r="GJ638" s="289"/>
      <c r="GK638" s="289"/>
      <c r="GL638" s="289"/>
      <c r="GM638" s="289"/>
      <c r="GN638" s="289"/>
      <c r="GO638" s="289"/>
      <c r="GP638" s="289"/>
      <c r="GQ638" s="289"/>
      <c r="GR638" s="289"/>
      <c r="GS638" s="289"/>
      <c r="GT638" s="289"/>
      <c r="GU638" s="289"/>
      <c r="GV638" s="289"/>
      <c r="GW638" s="289"/>
      <c r="GX638" s="289"/>
      <c r="GY638" s="289"/>
      <c r="GZ638" s="289"/>
      <c r="HA638" s="289"/>
      <c r="HB638" s="289"/>
      <c r="HC638" s="289"/>
      <c r="HD638" s="289"/>
      <c r="HE638" s="289"/>
      <c r="HF638" s="289"/>
      <c r="HG638" s="289"/>
      <c r="HH638" s="289"/>
      <c r="HI638" s="289"/>
      <c r="HJ638" s="289"/>
      <c r="HK638" s="289"/>
      <c r="HL638" s="289"/>
      <c r="HM638" s="289"/>
      <c r="HN638" s="289"/>
      <c r="HO638" s="289"/>
      <c r="HP638" s="289"/>
      <c r="HQ638" s="289"/>
      <c r="HR638" s="289"/>
      <c r="HS638" s="289"/>
      <c r="HT638" s="289"/>
      <c r="HU638" s="289"/>
      <c r="HV638" s="289"/>
      <c r="HW638" s="289"/>
      <c r="HX638" s="289"/>
      <c r="HY638" s="289"/>
      <c r="HZ638" s="289"/>
      <c r="IA638" s="289"/>
      <c r="IB638" s="289"/>
      <c r="IC638" s="289"/>
      <c r="ID638" s="289"/>
      <c r="IE638" s="289"/>
      <c r="IF638" s="289"/>
      <c r="IG638" s="289"/>
      <c r="IH638" s="289"/>
      <c r="II638" s="289"/>
      <c r="IJ638" s="289"/>
      <c r="IK638" s="289"/>
      <c r="IL638" s="289"/>
      <c r="IM638" s="289"/>
      <c r="IN638" s="289"/>
      <c r="IO638" s="289"/>
      <c r="IP638" s="289"/>
      <c r="IQ638" s="289"/>
      <c r="IR638" s="289"/>
      <c r="IS638" s="289"/>
      <c r="IT638" s="289"/>
      <c r="IU638" s="289"/>
      <c r="IV638" s="289"/>
    </row>
  </sheetData>
  <sheetProtection/>
  <mergeCells count="3">
    <mergeCell ref="B1:E1"/>
    <mergeCell ref="B2:E2"/>
    <mergeCell ref="B3:E3"/>
  </mergeCells>
  <printOptions/>
  <pageMargins left="0.5118110236220472" right="0.5118110236220472" top="0.7480314960629921" bottom="0.7480314960629921" header="0.31496062992125984" footer="0.31496062992125984"/>
  <pageSetup fitToHeight="10" horizontalDpi="600" verticalDpi="600" orientation="portrait" paperSize="9" scale="86" r:id="rId1"/>
  <headerFooter>
    <oddFooter>&amp;C- &amp;P -</oddFooter>
  </headerFooter>
</worksheet>
</file>

<file path=xl/worksheets/sheet10.xml><?xml version="1.0" encoding="utf-8"?>
<worksheet xmlns="http://schemas.openxmlformats.org/spreadsheetml/2006/main" xmlns:r="http://schemas.openxmlformats.org/officeDocument/2006/relationships">
  <dimension ref="A1:AK38"/>
  <sheetViews>
    <sheetView view="pageBreakPreview" zoomScaleNormal="75" zoomScaleSheetLayoutView="100" workbookViewId="0" topLeftCell="A1">
      <selection activeCell="A2" sqref="A2:G2"/>
    </sheetView>
  </sheetViews>
  <sheetFormatPr defaultColWidth="9.00390625" defaultRowHeight="12.75"/>
  <cols>
    <col min="1" max="1" width="4.75390625" style="1272" customWidth="1"/>
    <col min="2" max="2" width="62.625" style="110" bestFit="1" customWidth="1"/>
    <col min="3" max="3" width="10.75390625" style="1273" customWidth="1"/>
    <col min="4" max="4" width="12.375" style="1273" customWidth="1"/>
    <col min="5" max="5" width="4.75390625" style="1272" customWidth="1"/>
    <col min="6" max="6" width="53.75390625" style="110" bestFit="1" customWidth="1"/>
    <col min="7" max="7" width="10.75390625" style="1273" customWidth="1"/>
    <col min="8" max="8" width="12.375" style="1273" customWidth="1"/>
    <col min="9" max="16384" width="9.125" style="110" customWidth="1"/>
  </cols>
  <sheetData>
    <row r="1" spans="1:8" s="115" customFormat="1" ht="15">
      <c r="A1" s="1608" t="s">
        <v>1141</v>
      </c>
      <c r="B1" s="1608"/>
      <c r="C1" s="840"/>
      <c r="D1" s="840"/>
      <c r="E1" s="1190"/>
      <c r="G1" s="28"/>
      <c r="H1" s="840"/>
    </row>
    <row r="2" spans="1:8" s="115" customFormat="1" ht="26.25" customHeight="1">
      <c r="A2" s="1609" t="s">
        <v>321</v>
      </c>
      <c r="B2" s="1609"/>
      <c r="C2" s="1609"/>
      <c r="D2" s="1609"/>
      <c r="E2" s="1609"/>
      <c r="F2" s="1609"/>
      <c r="G2" s="1609"/>
      <c r="H2" s="840"/>
    </row>
    <row r="3" spans="1:8" s="115" customFormat="1" ht="27.75" customHeight="1" thickBot="1">
      <c r="A3" s="1609" t="s">
        <v>383</v>
      </c>
      <c r="B3" s="1609"/>
      <c r="C3" s="1609"/>
      <c r="D3" s="1609"/>
      <c r="E3" s="1609"/>
      <c r="F3" s="1609"/>
      <c r="G3" s="1609"/>
      <c r="H3" s="840"/>
    </row>
    <row r="4" spans="1:8" ht="30">
      <c r="A4" s="1191"/>
      <c r="B4" s="1192" t="s">
        <v>322</v>
      </c>
      <c r="C4" s="1193" t="s">
        <v>601</v>
      </c>
      <c r="D4" s="1193" t="s">
        <v>978</v>
      </c>
      <c r="E4" s="1194"/>
      <c r="F4" s="1195" t="s">
        <v>323</v>
      </c>
      <c r="G4" s="1196" t="s">
        <v>601</v>
      </c>
      <c r="H4" s="1197" t="s">
        <v>978</v>
      </c>
    </row>
    <row r="5" spans="1:8" ht="15" customHeight="1">
      <c r="A5" s="1198" t="s">
        <v>203</v>
      </c>
      <c r="B5" s="110" t="s">
        <v>324</v>
      </c>
      <c r="C5" s="1199">
        <f>'1.Onbe'!J9+'1.Onbe'!J15</f>
        <v>2880841</v>
      </c>
      <c r="D5" s="1199">
        <f>'1.Onbe'!M9+'1.Onbe'!M15</f>
        <v>3229332</v>
      </c>
      <c r="E5" s="1200" t="s">
        <v>203</v>
      </c>
      <c r="F5" s="110" t="s">
        <v>71</v>
      </c>
      <c r="G5" s="1201">
        <f>'5.Inki'!J350+'6.Önk.műk.'!J1095</f>
        <v>3236036</v>
      </c>
      <c r="H5" s="1202">
        <f>'5.Inki'!J353+'6.Önk.műk.'!J1098</f>
        <v>3624459</v>
      </c>
    </row>
    <row r="6" spans="1:8" ht="15" customHeight="1">
      <c r="A6" s="1198" t="s">
        <v>210</v>
      </c>
      <c r="B6" s="110" t="s">
        <v>272</v>
      </c>
      <c r="C6" s="1199">
        <f>'1.Onbe'!J16</f>
        <v>6127000</v>
      </c>
      <c r="D6" s="1199">
        <f>'1.Onbe'!M16</f>
        <v>6127000</v>
      </c>
      <c r="E6" s="1200" t="s">
        <v>210</v>
      </c>
      <c r="F6" s="110" t="s">
        <v>325</v>
      </c>
      <c r="G6" s="1201">
        <f>'5.Inki'!K350+'6.Önk.műk.'!K1095</f>
        <v>915116</v>
      </c>
      <c r="H6" s="1202">
        <f>'5.Inki'!K353+'6.Önk.műk.'!K1098</f>
        <v>1032073</v>
      </c>
    </row>
    <row r="7" spans="1:8" ht="15">
      <c r="A7" s="1198" t="s">
        <v>211</v>
      </c>
      <c r="B7" s="1203" t="s">
        <v>217</v>
      </c>
      <c r="C7" s="1199">
        <f>'1.Onbe'!J26+'1.Onbe'!J31</f>
        <v>1431134</v>
      </c>
      <c r="D7" s="1199">
        <f>'1.Onbe'!M26+'1.Onbe'!M31</f>
        <v>1468477</v>
      </c>
      <c r="E7" s="1200" t="s">
        <v>211</v>
      </c>
      <c r="F7" s="110" t="s">
        <v>73</v>
      </c>
      <c r="G7" s="1201">
        <f>'5.Inki'!L350+'6.Önk.műk.'!L1095</f>
        <v>3922634</v>
      </c>
      <c r="H7" s="1202">
        <f>'5.Inki'!L353+'6.Önk.műk.'!L1098</f>
        <v>5647735</v>
      </c>
    </row>
    <row r="8" spans="1:8" ht="15">
      <c r="A8" s="1198" t="s">
        <v>212</v>
      </c>
      <c r="B8" s="110" t="s">
        <v>277</v>
      </c>
      <c r="C8" s="1199">
        <f>'1.Onbe'!J32+'1.Onbe'!J33</f>
        <v>85000</v>
      </c>
      <c r="D8" s="1199">
        <f>'1.Onbe'!M32+'1.Onbe'!M33</f>
        <v>101253</v>
      </c>
      <c r="E8" s="1204" t="s">
        <v>212</v>
      </c>
      <c r="F8" s="110" t="s">
        <v>326</v>
      </c>
      <c r="G8" s="1201">
        <f>'5.Inki'!M350+'6.Önk.műk.'!M1095</f>
        <v>57432</v>
      </c>
      <c r="H8" s="1202">
        <f>'5.Inki'!M353+'6.Önk.műk.'!M1098</f>
        <v>57432</v>
      </c>
    </row>
    <row r="9" spans="1:8" ht="15">
      <c r="A9" s="1198"/>
      <c r="B9" s="1203"/>
      <c r="C9" s="1199"/>
      <c r="D9" s="1199"/>
      <c r="E9" s="1204" t="s">
        <v>213</v>
      </c>
      <c r="F9" s="111" t="s">
        <v>327</v>
      </c>
      <c r="G9" s="1205">
        <f>'5.Inki'!N350+'6.Önk.műk.'!N1095</f>
        <v>2214664</v>
      </c>
      <c r="H9" s="1202">
        <f>'5.Inki'!N353+'6.Önk.műk.'!N1098</f>
        <v>1894075</v>
      </c>
    </row>
    <row r="10" spans="1:8" ht="15">
      <c r="A10" s="1198"/>
      <c r="B10" s="1203"/>
      <c r="C10" s="1199"/>
      <c r="D10" s="1199"/>
      <c r="E10" s="1204" t="s">
        <v>328</v>
      </c>
      <c r="F10" s="111" t="s">
        <v>329</v>
      </c>
      <c r="G10" s="1205">
        <f>'2.Onki'!J16+'2.Onki'!J26</f>
        <v>310150</v>
      </c>
      <c r="H10" s="1202">
        <f>'2.Onki'!M16+'2.Onki'!M26</f>
        <v>23504</v>
      </c>
    </row>
    <row r="11" spans="1:8" s="115" customFormat="1" ht="24.75" customHeight="1">
      <c r="A11" s="1206"/>
      <c r="B11" s="112" t="s">
        <v>330</v>
      </c>
      <c r="C11" s="1207">
        <f>SUM(C5:C9)</f>
        <v>10523975</v>
      </c>
      <c r="D11" s="1207">
        <f>SUM(D5:D9)</f>
        <v>10926062</v>
      </c>
      <c r="E11" s="1208"/>
      <c r="F11" s="112" t="s">
        <v>331</v>
      </c>
      <c r="G11" s="1209">
        <f>SUM(G5:G10)</f>
        <v>10656032</v>
      </c>
      <c r="H11" s="1210">
        <f>SUM(H5:H10)</f>
        <v>12279278</v>
      </c>
    </row>
    <row r="12" spans="1:8" ht="23.25" customHeight="1">
      <c r="A12" s="1211"/>
      <c r="B12" s="1212" t="s">
        <v>332</v>
      </c>
      <c r="C12" s="1213"/>
      <c r="D12" s="1213"/>
      <c r="E12" s="1214"/>
      <c r="F12" s="1212" t="s">
        <v>333</v>
      </c>
      <c r="G12" s="1215"/>
      <c r="H12" s="1216"/>
    </row>
    <row r="13" spans="1:8" ht="15">
      <c r="A13" s="1217" t="s">
        <v>203</v>
      </c>
      <c r="B13" s="1218" t="s">
        <v>334</v>
      </c>
      <c r="C13" s="1219">
        <f>'1.Onbe'!J35+'1.Onbe'!J40</f>
        <v>715500</v>
      </c>
      <c r="D13" s="1219">
        <f>'1.Onbe'!M35+'1.Onbe'!M40</f>
        <v>1393552</v>
      </c>
      <c r="E13" s="1220" t="s">
        <v>203</v>
      </c>
      <c r="F13" s="1218" t="s">
        <v>335</v>
      </c>
      <c r="G13" s="1215">
        <f>'2.Onki'!J11+'2.Onki'!J28</f>
        <v>1303771</v>
      </c>
      <c r="H13" s="1221">
        <f>'2.Onki'!M28+'2.Onki'!M11</f>
        <v>2277171</v>
      </c>
    </row>
    <row r="14" spans="1:8" ht="15">
      <c r="A14" s="1217" t="s">
        <v>210</v>
      </c>
      <c r="B14" s="1218" t="s">
        <v>285</v>
      </c>
      <c r="C14" s="1219">
        <f>'1.Onbe'!J41+'1.Onbe'!J43</f>
        <v>450000</v>
      </c>
      <c r="D14" s="1219">
        <f>'1.Onbe'!M41+'1.Onbe'!M43</f>
        <v>453406</v>
      </c>
      <c r="E14" s="1220" t="s">
        <v>210</v>
      </c>
      <c r="F14" s="1218" t="s">
        <v>237</v>
      </c>
      <c r="G14" s="1215">
        <f>'2.Onki'!J29</f>
        <v>0</v>
      </c>
      <c r="H14" s="1221">
        <f>'2.Onki'!M29</f>
        <v>32737</v>
      </c>
    </row>
    <row r="15" spans="1:8" ht="15">
      <c r="A15" s="1217" t="s">
        <v>211</v>
      </c>
      <c r="B15" s="110" t="s">
        <v>288</v>
      </c>
      <c r="C15" s="1219">
        <f>'1.Onbe'!J44+'1.Onbe'!J45</f>
        <v>0</v>
      </c>
      <c r="D15" s="1219">
        <f>'1.Onbe'!M44+'1.Onbe'!M45</f>
        <v>0</v>
      </c>
      <c r="E15" s="1220" t="s">
        <v>211</v>
      </c>
      <c r="F15" s="1218" t="s">
        <v>336</v>
      </c>
      <c r="G15" s="1215">
        <f>'2.Onki'!J30</f>
        <v>224550</v>
      </c>
      <c r="H15" s="1221">
        <f>'2.Onki'!M30+'2.Onki'!M12</f>
        <v>355701</v>
      </c>
    </row>
    <row r="16" spans="1:8" ht="15">
      <c r="A16" s="1217"/>
      <c r="C16" s="1219"/>
      <c r="D16" s="1219"/>
      <c r="E16" s="1220" t="s">
        <v>212</v>
      </c>
      <c r="F16" s="1218" t="s">
        <v>337</v>
      </c>
      <c r="G16" s="1215">
        <f>'2.Onki'!J22</f>
        <v>0</v>
      </c>
      <c r="H16" s="1221">
        <f>'2.Onki'!M22</f>
        <v>40300</v>
      </c>
    </row>
    <row r="17" spans="1:8" s="115" customFormat="1" ht="24.75" customHeight="1" thickBot="1">
      <c r="A17" s="1222"/>
      <c r="B17" s="113" t="s">
        <v>338</v>
      </c>
      <c r="C17" s="1223">
        <f>SUM(C13:C15)</f>
        <v>1165500</v>
      </c>
      <c r="D17" s="1223">
        <f>SUM(D13:D15)</f>
        <v>1846958</v>
      </c>
      <c r="E17" s="1224"/>
      <c r="F17" s="113" t="s">
        <v>339</v>
      </c>
      <c r="G17" s="1225">
        <f>SUM(G13:G16)</f>
        <v>1528321</v>
      </c>
      <c r="H17" s="1226">
        <f>SUM(H13:H16)</f>
        <v>2705909</v>
      </c>
    </row>
    <row r="18" spans="1:8" s="115" customFormat="1" ht="24.75" customHeight="1" thickBot="1" thickTop="1">
      <c r="A18" s="1227"/>
      <c r="B18" s="1228" t="s">
        <v>291</v>
      </c>
      <c r="C18" s="1229">
        <f>C11+C17</f>
        <v>11689475</v>
      </c>
      <c r="D18" s="1230">
        <f>D11+D17</f>
        <v>12773020</v>
      </c>
      <c r="E18" s="1231"/>
      <c r="F18" s="1228" t="s">
        <v>314</v>
      </c>
      <c r="G18" s="1232">
        <f>G11+G17</f>
        <v>12184353</v>
      </c>
      <c r="H18" s="1233">
        <f>H11+H17</f>
        <v>14985187</v>
      </c>
    </row>
    <row r="19" spans="1:8" s="115" customFormat="1" ht="24.75" customHeight="1" thickTop="1">
      <c r="A19" s="1234"/>
      <c r="B19" s="1212" t="s">
        <v>340</v>
      </c>
      <c r="C19" s="1235"/>
      <c r="D19" s="1235"/>
      <c r="E19" s="114"/>
      <c r="F19" s="1212" t="s">
        <v>341</v>
      </c>
      <c r="G19" s="1236"/>
      <c r="H19" s="1237"/>
    </row>
    <row r="20" spans="1:8" s="115" customFormat="1" ht="15">
      <c r="A20" s="1238" t="s">
        <v>203</v>
      </c>
      <c r="B20" s="115" t="s">
        <v>342</v>
      </c>
      <c r="C20" s="1235"/>
      <c r="D20" s="1235"/>
      <c r="E20" s="114" t="s">
        <v>203</v>
      </c>
      <c r="F20" s="115" t="s">
        <v>343</v>
      </c>
      <c r="G20" s="1236"/>
      <c r="H20" s="1237"/>
    </row>
    <row r="21" spans="1:8" s="115" customFormat="1" ht="15">
      <c r="A21" s="1238" t="s">
        <v>210</v>
      </c>
      <c r="B21" s="115" t="s">
        <v>574</v>
      </c>
      <c r="C21" s="1235">
        <f>'1.Onbe'!J53</f>
        <v>485309</v>
      </c>
      <c r="D21" s="1235">
        <f>'1.Onbe'!M53</f>
        <v>1727416</v>
      </c>
      <c r="E21" s="114" t="s">
        <v>210</v>
      </c>
      <c r="F21" s="115" t="s">
        <v>382</v>
      </c>
      <c r="G21" s="1236">
        <f>'2.Onki'!J37</f>
        <v>85309</v>
      </c>
      <c r="H21" s="1237">
        <f>'2.Onki'!M37</f>
        <v>85309</v>
      </c>
    </row>
    <row r="22" spans="1:8" s="115" customFormat="1" ht="15">
      <c r="A22" s="1238" t="s">
        <v>211</v>
      </c>
      <c r="B22" s="115" t="s">
        <v>380</v>
      </c>
      <c r="C22" s="1235">
        <f>'1.Onbe'!J51</f>
        <v>0</v>
      </c>
      <c r="D22" s="1235">
        <f>'1.Onbe'!M51</f>
        <v>0</v>
      </c>
      <c r="E22" s="114"/>
      <c r="G22" s="1236"/>
      <c r="H22" s="1237"/>
    </row>
    <row r="23" spans="1:8" s="115" customFormat="1" ht="24.75" customHeight="1">
      <c r="A23" s="1234"/>
      <c r="B23" s="1212" t="s">
        <v>344</v>
      </c>
      <c r="C23" s="1235"/>
      <c r="D23" s="1235"/>
      <c r="E23" s="114"/>
      <c r="F23" s="1212" t="s">
        <v>345</v>
      </c>
      <c r="G23" s="1236"/>
      <c r="H23" s="1237"/>
    </row>
    <row r="24" spans="1:8" s="115" customFormat="1" ht="15">
      <c r="A24" s="1238" t="s">
        <v>212</v>
      </c>
      <c r="B24" s="115" t="s">
        <v>346</v>
      </c>
      <c r="C24" s="1235">
        <f>'1.Onbe'!J63+'1.Onbe'!J64</f>
        <v>180000</v>
      </c>
      <c r="D24" s="1235">
        <f>'1.Onbe'!M63+'1.Onbe'!M64</f>
        <v>191500</v>
      </c>
      <c r="E24" s="114" t="s">
        <v>211</v>
      </c>
      <c r="F24" s="115" t="s">
        <v>347</v>
      </c>
      <c r="G24" s="1236">
        <f>'2.Onki'!J39</f>
        <v>87122</v>
      </c>
      <c r="H24" s="1237">
        <f>'2.Onki'!M39</f>
        <v>87122</v>
      </c>
    </row>
    <row r="25" spans="1:8" s="115" customFormat="1" ht="15">
      <c r="A25" s="1238" t="s">
        <v>213</v>
      </c>
      <c r="B25" s="115" t="s">
        <v>342</v>
      </c>
      <c r="C25" s="1235"/>
      <c r="D25" s="1235"/>
      <c r="E25" s="114" t="s">
        <v>212</v>
      </c>
      <c r="F25" s="115" t="s">
        <v>343</v>
      </c>
      <c r="G25" s="1236"/>
      <c r="H25" s="1237"/>
    </row>
    <row r="26" spans="1:8" s="115" customFormat="1" ht="15">
      <c r="A26" s="1238" t="s">
        <v>328</v>
      </c>
      <c r="B26" s="115" t="s">
        <v>574</v>
      </c>
      <c r="C26" s="1235">
        <f>'1.Onbe'!J57</f>
        <v>2000</v>
      </c>
      <c r="D26" s="1235">
        <f>'1.Onbe'!M57</f>
        <v>465682</v>
      </c>
      <c r="E26" s="114"/>
      <c r="G26" s="1236"/>
      <c r="H26" s="1237"/>
    </row>
    <row r="27" spans="1:37" s="1244" customFormat="1" ht="15.75" thickBot="1">
      <c r="A27" s="1239"/>
      <c r="B27" s="1240" t="s">
        <v>348</v>
      </c>
      <c r="C27" s="1241">
        <f>SUM(C20:C26)</f>
        <v>667309</v>
      </c>
      <c r="D27" s="1241">
        <f>SUM(D20:D26)</f>
        <v>2384598</v>
      </c>
      <c r="E27" s="116"/>
      <c r="F27" s="1240" t="s">
        <v>349</v>
      </c>
      <c r="G27" s="1242">
        <f>SUM(G19:G25)</f>
        <v>172431</v>
      </c>
      <c r="H27" s="1243">
        <f>SUM(H19:H25)</f>
        <v>172431</v>
      </c>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row>
    <row r="28" spans="1:8" s="115" customFormat="1" ht="30" customHeight="1" thickBot="1" thickTop="1">
      <c r="A28" s="1245"/>
      <c r="B28" s="1240" t="s">
        <v>350</v>
      </c>
      <c r="C28" s="1223">
        <f>SUM(C24:C25,C20:C20,C17,C11)+C21+C26</f>
        <v>12356784</v>
      </c>
      <c r="D28" s="1223">
        <f>SUM(D24:D25,D20:D20,D17,D11)+D21+D26</f>
        <v>15157618</v>
      </c>
      <c r="E28" s="1246"/>
      <c r="F28" s="1240" t="s">
        <v>351</v>
      </c>
      <c r="G28" s="1247">
        <f>SUM(G24:G25,G17,G20:G20,G11)+G21</f>
        <v>12356784</v>
      </c>
      <c r="H28" s="1248">
        <f>SUM(H24:H25,H17,H20:H20,H11)+H21</f>
        <v>15157618</v>
      </c>
    </row>
    <row r="29" spans="1:8" s="115" customFormat="1" ht="15.75" thickTop="1">
      <c r="A29" s="1249"/>
      <c r="B29" s="117" t="s">
        <v>292</v>
      </c>
      <c r="C29" s="1250">
        <f>C18-G18</f>
        <v>-494878</v>
      </c>
      <c r="D29" s="1250">
        <f>D18-H18</f>
        <v>-2212167</v>
      </c>
      <c r="E29" s="1251"/>
      <c r="F29" s="118"/>
      <c r="G29" s="1252"/>
      <c r="H29" s="1237"/>
    </row>
    <row r="30" spans="1:8" s="115" customFormat="1" ht="15">
      <c r="A30" s="1253"/>
      <c r="B30" s="1254" t="s">
        <v>352</v>
      </c>
      <c r="C30" s="1255">
        <f>C11-G11</f>
        <v>-132057</v>
      </c>
      <c r="D30" s="1255">
        <f>D11-H11</f>
        <v>-1353216</v>
      </c>
      <c r="E30" s="1251"/>
      <c r="F30" s="118"/>
      <c r="G30" s="1252"/>
      <c r="H30" s="1237"/>
    </row>
    <row r="31" spans="1:8" s="115" customFormat="1" ht="15">
      <c r="A31" s="1253"/>
      <c r="B31" s="1254" t="s">
        <v>353</v>
      </c>
      <c r="C31" s="1255">
        <f>C17-G17</f>
        <v>-362821</v>
      </c>
      <c r="D31" s="1255">
        <f>D17-H17</f>
        <v>-858951</v>
      </c>
      <c r="E31" s="1251"/>
      <c r="F31" s="118"/>
      <c r="G31" s="1252"/>
      <c r="H31" s="1237"/>
    </row>
    <row r="32" spans="1:8" s="115" customFormat="1" ht="15">
      <c r="A32" s="1253"/>
      <c r="B32" s="125" t="s">
        <v>354</v>
      </c>
      <c r="C32" s="1255">
        <f>C29-G27</f>
        <v>-667309</v>
      </c>
      <c r="D32" s="1255">
        <f>D29-H27</f>
        <v>-2384598</v>
      </c>
      <c r="E32" s="1251"/>
      <c r="F32" s="118"/>
      <c r="G32" s="1252"/>
      <c r="H32" s="1237"/>
    </row>
    <row r="33" spans="1:8" s="115" customFormat="1" ht="30">
      <c r="A33" s="1253"/>
      <c r="B33" s="275" t="s">
        <v>360</v>
      </c>
      <c r="C33" s="1255">
        <f>C32+C26+C21</f>
        <v>-180000</v>
      </c>
      <c r="D33" s="1255">
        <f>D32+D26+D21</f>
        <v>-191500</v>
      </c>
      <c r="E33" s="1251"/>
      <c r="F33" s="118"/>
      <c r="G33" s="1252"/>
      <c r="H33" s="1237"/>
    </row>
    <row r="34" spans="1:8" s="115" customFormat="1" ht="30">
      <c r="A34" s="1256"/>
      <c r="B34" s="124" t="s">
        <v>572</v>
      </c>
      <c r="C34" s="1257">
        <f>SUM(C21+C24+C26+C32)</f>
        <v>0</v>
      </c>
      <c r="D34" s="1257">
        <f>SUM(D21+D24+D26+D32)</f>
        <v>0</v>
      </c>
      <c r="E34" s="1258"/>
      <c r="F34" s="119"/>
      <c r="G34" s="1259"/>
      <c r="H34" s="1260"/>
    </row>
    <row r="35" spans="1:8" ht="19.5" customHeight="1">
      <c r="A35" s="1261"/>
      <c r="B35" s="110" t="s">
        <v>355</v>
      </c>
      <c r="C35" s="1262">
        <f>(C11+C21+C20)/C28</f>
        <v>0.8909505903801507</v>
      </c>
      <c r="D35" s="1262">
        <f>(D11+D21+D20)/D28</f>
        <v>0.8347933032749605</v>
      </c>
      <c r="E35" s="1263"/>
      <c r="F35" s="110" t="s">
        <v>356</v>
      </c>
      <c r="G35" s="1264">
        <f>(G11+G20+G21)/G28</f>
        <v>0.8692667121153853</v>
      </c>
      <c r="H35" s="1265">
        <f>(H11+H20+H21)/H28</f>
        <v>0.8157341740634974</v>
      </c>
    </row>
    <row r="36" spans="1:8" ht="19.5" customHeight="1" thickBot="1">
      <c r="A36" s="1266"/>
      <c r="B36" s="1267" t="s">
        <v>357</v>
      </c>
      <c r="C36" s="1268">
        <f>(C17+C26+C25+C24)/C28</f>
        <v>0.10904940961984931</v>
      </c>
      <c r="D36" s="1268">
        <f>(D17+D26+D25+D24)/D28</f>
        <v>0.16520669672503951</v>
      </c>
      <c r="E36" s="1269"/>
      <c r="F36" s="1267" t="s">
        <v>358</v>
      </c>
      <c r="G36" s="1270">
        <f>(G17+G24+G25)/G28</f>
        <v>0.13073328788461464</v>
      </c>
      <c r="H36" s="1271">
        <f>(H17+H24+H25)/H28</f>
        <v>0.18426582593650268</v>
      </c>
    </row>
    <row r="37" ht="15">
      <c r="F37" s="110" t="s">
        <v>359</v>
      </c>
    </row>
    <row r="38" ht="15">
      <c r="C38" s="1273" t="s">
        <v>359</v>
      </c>
    </row>
  </sheetData>
  <sheetProtection/>
  <mergeCells count="3">
    <mergeCell ref="A1:B1"/>
    <mergeCell ref="A2:G2"/>
    <mergeCell ref="A3:G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80"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G91"/>
  <sheetViews>
    <sheetView view="pageBreakPreview" zoomScaleSheetLayoutView="100" workbookViewId="0" topLeftCell="A1">
      <selection activeCell="B2" sqref="B2"/>
    </sheetView>
  </sheetViews>
  <sheetFormatPr defaultColWidth="31.25390625" defaultRowHeight="12.75"/>
  <cols>
    <col min="1" max="1" width="3.75390625" style="1452" customWidth="1"/>
    <col min="2" max="2" width="4.75390625" style="1450" customWidth="1"/>
    <col min="3" max="3" width="50.75390625" style="1501" customWidth="1"/>
    <col min="4" max="6" width="13.75390625" style="1454" customWidth="1"/>
    <col min="7" max="7" width="30.75390625" style="1455" customWidth="1"/>
    <col min="8" max="8" width="12.125" style="23" customWidth="1"/>
    <col min="9" max="9" width="12.875" style="23" customWidth="1"/>
    <col min="10" max="16384" width="31.25390625" style="23" customWidth="1"/>
  </cols>
  <sheetData>
    <row r="1" spans="2:5" ht="16.5">
      <c r="B1" s="1610" t="s">
        <v>1142</v>
      </c>
      <c r="C1" s="1610"/>
      <c r="D1" s="1610"/>
      <c r="E1" s="1453"/>
    </row>
    <row r="2" spans="3:7" ht="34.5" customHeight="1">
      <c r="C2" s="1509" t="s">
        <v>195</v>
      </c>
      <c r="D2" s="1509"/>
      <c r="E2" s="1509"/>
      <c r="F2" s="1509"/>
      <c r="G2" s="1509"/>
    </row>
    <row r="3" spans="3:7" ht="34.5" customHeight="1">
      <c r="C3" s="1509" t="s">
        <v>1080</v>
      </c>
      <c r="D3" s="1509"/>
      <c r="E3" s="1509"/>
      <c r="F3" s="1509"/>
      <c r="G3" s="1509"/>
    </row>
    <row r="4" spans="1:7" s="153" customFormat="1" ht="15" thickBot="1">
      <c r="A4" s="1452"/>
      <c r="B4" s="1452" t="s">
        <v>1</v>
      </c>
      <c r="C4" s="1456" t="s">
        <v>3</v>
      </c>
      <c r="D4" s="1455" t="s">
        <v>2</v>
      </c>
      <c r="E4" s="1455" t="s">
        <v>4</v>
      </c>
      <c r="F4" s="1455" t="s">
        <v>5</v>
      </c>
      <c r="G4" s="1455" t="s">
        <v>18</v>
      </c>
    </row>
    <row r="5" spans="2:7" ht="50.25" thickBot="1">
      <c r="B5" s="1457" t="s">
        <v>21</v>
      </c>
      <c r="C5" s="1458" t="s">
        <v>6</v>
      </c>
      <c r="D5" s="1459" t="s">
        <v>1081</v>
      </c>
      <c r="E5" s="1459" t="s">
        <v>196</v>
      </c>
      <c r="F5" s="1459" t="s">
        <v>1081</v>
      </c>
      <c r="G5" s="1460" t="s">
        <v>1082</v>
      </c>
    </row>
    <row r="6" spans="1:7" s="145" customFormat="1" ht="21.75" customHeight="1" thickTop="1">
      <c r="A6" s="152">
        <v>1</v>
      </c>
      <c r="B6" s="144">
        <v>1</v>
      </c>
      <c r="C6" s="1461" t="s">
        <v>1083</v>
      </c>
      <c r="D6" s="1462">
        <v>37</v>
      </c>
      <c r="E6" s="1462"/>
      <c r="F6" s="1462">
        <v>37</v>
      </c>
      <c r="G6" s="1463"/>
    </row>
    <row r="7" spans="1:7" s="147" customFormat="1" ht="21.75" customHeight="1">
      <c r="A7" s="1464">
        <v>2</v>
      </c>
      <c r="B7" s="146"/>
      <c r="C7" s="1465" t="s">
        <v>1084</v>
      </c>
      <c r="D7" s="1466">
        <v>0</v>
      </c>
      <c r="E7" s="1466"/>
      <c r="F7" s="1466">
        <f>SUM(D7:E7)</f>
        <v>0</v>
      </c>
      <c r="G7" s="1467"/>
    </row>
    <row r="8" spans="1:7" s="145" customFormat="1" ht="21.75" customHeight="1">
      <c r="A8" s="152">
        <v>3</v>
      </c>
      <c r="B8" s="144">
        <v>2</v>
      </c>
      <c r="C8" s="1461" t="s">
        <v>1085</v>
      </c>
      <c r="D8" s="1462">
        <v>69</v>
      </c>
      <c r="E8" s="1462"/>
      <c r="F8" s="1462">
        <f aca="true" t="shared" si="0" ref="F8:F33">SUM(D8:E8)</f>
        <v>69</v>
      </c>
      <c r="G8" s="1463"/>
    </row>
    <row r="9" spans="1:7" s="147" customFormat="1" ht="21.75" customHeight="1">
      <c r="A9" s="1464">
        <v>4</v>
      </c>
      <c r="B9" s="146"/>
      <c r="C9" s="1465" t="s">
        <v>1084</v>
      </c>
      <c r="D9" s="1466">
        <v>0</v>
      </c>
      <c r="E9" s="1466"/>
      <c r="F9" s="1466">
        <f t="shared" si="0"/>
        <v>0</v>
      </c>
      <c r="G9" s="1468"/>
    </row>
    <row r="10" spans="1:7" s="145" customFormat="1" ht="21.75" customHeight="1">
      <c r="A10" s="152">
        <v>5</v>
      </c>
      <c r="B10" s="144">
        <v>3</v>
      </c>
      <c r="C10" s="1461" t="s">
        <v>63</v>
      </c>
      <c r="D10" s="1462">
        <v>82.5</v>
      </c>
      <c r="E10" s="1462"/>
      <c r="F10" s="1462">
        <f t="shared" si="0"/>
        <v>82.5</v>
      </c>
      <c r="G10" s="1463"/>
    </row>
    <row r="11" spans="1:7" s="147" customFormat="1" ht="21.75" customHeight="1">
      <c r="A11" s="1464">
        <v>6</v>
      </c>
      <c r="B11" s="146"/>
      <c r="C11" s="1465" t="s">
        <v>1084</v>
      </c>
      <c r="D11" s="1466">
        <v>0</v>
      </c>
      <c r="E11" s="1466"/>
      <c r="F11" s="1466">
        <f t="shared" si="0"/>
        <v>0</v>
      </c>
      <c r="G11" s="1467"/>
    </row>
    <row r="12" spans="1:7" s="145" customFormat="1" ht="21.75" customHeight="1">
      <c r="A12" s="152">
        <v>7</v>
      </c>
      <c r="B12" s="144">
        <v>4</v>
      </c>
      <c r="C12" s="1461" t="s">
        <v>1086</v>
      </c>
      <c r="D12" s="1462">
        <v>59</v>
      </c>
      <c r="E12" s="1462"/>
      <c r="F12" s="1462">
        <f t="shared" si="0"/>
        <v>59</v>
      </c>
      <c r="G12" s="1463"/>
    </row>
    <row r="13" spans="1:7" s="147" customFormat="1" ht="21.75" customHeight="1">
      <c r="A13" s="1464">
        <v>8</v>
      </c>
      <c r="B13" s="146"/>
      <c r="C13" s="1465" t="s">
        <v>1084</v>
      </c>
      <c r="D13" s="1466">
        <v>0</v>
      </c>
      <c r="E13" s="1466"/>
      <c r="F13" s="1466">
        <f t="shared" si="0"/>
        <v>0</v>
      </c>
      <c r="G13" s="1467"/>
    </row>
    <row r="14" spans="1:7" s="145" customFormat="1" ht="21.75" customHeight="1">
      <c r="A14" s="152">
        <v>9</v>
      </c>
      <c r="B14" s="144">
        <v>5</v>
      </c>
      <c r="C14" s="1461" t="s">
        <v>1087</v>
      </c>
      <c r="D14" s="1462">
        <v>60.5</v>
      </c>
      <c r="E14" s="1462"/>
      <c r="F14" s="1462">
        <f t="shared" si="0"/>
        <v>60.5</v>
      </c>
      <c r="G14" s="1463"/>
    </row>
    <row r="15" spans="1:7" s="147" customFormat="1" ht="21.75" customHeight="1">
      <c r="A15" s="1464">
        <v>10</v>
      </c>
      <c r="B15" s="146"/>
      <c r="C15" s="1465" t="s">
        <v>1084</v>
      </c>
      <c r="D15" s="1466">
        <v>0</v>
      </c>
      <c r="E15" s="1466"/>
      <c r="F15" s="1466">
        <f t="shared" si="0"/>
        <v>0</v>
      </c>
      <c r="G15" s="1467"/>
    </row>
    <row r="16" spans="1:7" s="145" customFormat="1" ht="21.75" customHeight="1">
      <c r="A16" s="152">
        <v>11</v>
      </c>
      <c r="B16" s="144">
        <v>6</v>
      </c>
      <c r="C16" s="1461" t="s">
        <v>33</v>
      </c>
      <c r="D16" s="1462">
        <v>30</v>
      </c>
      <c r="E16" s="1462"/>
      <c r="F16" s="1462">
        <f t="shared" si="0"/>
        <v>30</v>
      </c>
      <c r="G16" s="1463"/>
    </row>
    <row r="17" spans="1:7" s="147" customFormat="1" ht="21.75" customHeight="1">
      <c r="A17" s="1464">
        <v>12</v>
      </c>
      <c r="B17" s="146"/>
      <c r="C17" s="1465" t="s">
        <v>1084</v>
      </c>
      <c r="D17" s="1466">
        <v>1.97</v>
      </c>
      <c r="E17" s="1466"/>
      <c r="F17" s="1466">
        <f t="shared" si="0"/>
        <v>1.97</v>
      </c>
      <c r="G17" s="1467"/>
    </row>
    <row r="18" spans="1:7" ht="21.75" customHeight="1">
      <c r="A18" s="1452">
        <v>13</v>
      </c>
      <c r="B18" s="24">
        <v>7</v>
      </c>
      <c r="C18" s="1469" t="s">
        <v>197</v>
      </c>
      <c r="D18" s="1470">
        <v>0</v>
      </c>
      <c r="E18" s="1470"/>
      <c r="F18" s="1470">
        <f t="shared" si="0"/>
        <v>0</v>
      </c>
      <c r="G18" s="1471"/>
    </row>
    <row r="19" spans="1:7" s="145" customFormat="1" ht="38.25" customHeight="1">
      <c r="A19" s="152">
        <v>14</v>
      </c>
      <c r="B19" s="144">
        <v>8</v>
      </c>
      <c r="C19" s="279" t="s">
        <v>840</v>
      </c>
      <c r="D19" s="1462">
        <v>213.5</v>
      </c>
      <c r="E19" s="1462"/>
      <c r="F19" s="1462">
        <f t="shared" si="0"/>
        <v>213.5</v>
      </c>
      <c r="G19" s="1472"/>
    </row>
    <row r="20" spans="1:7" s="147" customFormat="1" ht="21.75" customHeight="1">
      <c r="A20" s="1464">
        <v>15</v>
      </c>
      <c r="B20" s="146"/>
      <c r="C20" s="1465" t="s">
        <v>1084</v>
      </c>
      <c r="D20" s="1466">
        <v>0.16</v>
      </c>
      <c r="E20" s="1466"/>
      <c r="F20" s="1466">
        <f t="shared" si="0"/>
        <v>0.16</v>
      </c>
      <c r="G20" s="1467"/>
    </row>
    <row r="21" spans="1:7" ht="33" customHeight="1">
      <c r="A21" s="1452">
        <v>16</v>
      </c>
      <c r="B21" s="24">
        <v>9</v>
      </c>
      <c r="C21" s="1469" t="s">
        <v>198</v>
      </c>
      <c r="D21" s="1462">
        <v>12.25</v>
      </c>
      <c r="E21" s="1462"/>
      <c r="F21" s="1462">
        <f t="shared" si="0"/>
        <v>12.25</v>
      </c>
      <c r="G21" s="1471"/>
    </row>
    <row r="22" spans="1:7" s="147" customFormat="1" ht="21.75" customHeight="1">
      <c r="A22" s="1464">
        <v>17</v>
      </c>
      <c r="B22" s="146"/>
      <c r="C22" s="1465" t="s">
        <v>1084</v>
      </c>
      <c r="D22" s="1466">
        <v>0.98</v>
      </c>
      <c r="E22" s="1466"/>
      <c r="F22" s="1466">
        <f>SUM(D22:E22)</f>
        <v>0.98</v>
      </c>
      <c r="G22" s="1467"/>
    </row>
    <row r="23" spans="1:7" ht="21.75" customHeight="1">
      <c r="A23" s="1452">
        <v>18</v>
      </c>
      <c r="B23" s="24">
        <v>10</v>
      </c>
      <c r="C23" s="1469" t="s">
        <v>643</v>
      </c>
      <c r="D23" s="1470">
        <v>24.25</v>
      </c>
      <c r="E23" s="1470"/>
      <c r="F23" s="1470">
        <f t="shared" si="0"/>
        <v>24.25</v>
      </c>
      <c r="G23" s="1471"/>
    </row>
    <row r="24" spans="1:7" ht="21.75" customHeight="1">
      <c r="A24" s="1452">
        <v>19</v>
      </c>
      <c r="B24" s="24">
        <v>11</v>
      </c>
      <c r="C24" s="1469" t="s">
        <v>36</v>
      </c>
      <c r="D24" s="1470">
        <v>20</v>
      </c>
      <c r="E24" s="1470"/>
      <c r="F24" s="1470">
        <f t="shared" si="0"/>
        <v>20</v>
      </c>
      <c r="G24" s="1471"/>
    </row>
    <row r="25" spans="1:7" s="145" customFormat="1" ht="21.75" customHeight="1">
      <c r="A25" s="152">
        <v>20</v>
      </c>
      <c r="B25" s="144">
        <v>12</v>
      </c>
      <c r="C25" s="1461" t="s">
        <v>37</v>
      </c>
      <c r="D25" s="1462">
        <v>50.5</v>
      </c>
      <c r="E25" s="1462"/>
      <c r="F25" s="1462">
        <f t="shared" si="0"/>
        <v>50.5</v>
      </c>
      <c r="G25" s="1463"/>
    </row>
    <row r="26" spans="1:7" s="147" customFormat="1" ht="21.75" customHeight="1">
      <c r="A26" s="1464">
        <v>21</v>
      </c>
      <c r="B26" s="146"/>
      <c r="C26" s="1465" t="s">
        <v>1084</v>
      </c>
      <c r="D26" s="1466">
        <v>4.1</v>
      </c>
      <c r="E26" s="1466"/>
      <c r="F26" s="1466">
        <f t="shared" si="0"/>
        <v>4.1</v>
      </c>
      <c r="G26" s="1467"/>
    </row>
    <row r="27" spans="1:7" s="145" customFormat="1" ht="21.75" customHeight="1">
      <c r="A27" s="152">
        <v>22</v>
      </c>
      <c r="B27" s="144">
        <v>13</v>
      </c>
      <c r="C27" s="1461" t="s">
        <v>64</v>
      </c>
      <c r="D27" s="1462">
        <v>51.85</v>
      </c>
      <c r="E27" s="1462"/>
      <c r="F27" s="1462">
        <f t="shared" si="0"/>
        <v>51.85</v>
      </c>
      <c r="G27" s="1463"/>
    </row>
    <row r="28" spans="1:7" s="147" customFormat="1" ht="21.75" customHeight="1">
      <c r="A28" s="1464">
        <v>23</v>
      </c>
      <c r="B28" s="146"/>
      <c r="C28" s="1465" t="s">
        <v>1084</v>
      </c>
      <c r="D28" s="1466">
        <v>28</v>
      </c>
      <c r="E28" s="1466"/>
      <c r="F28" s="1466">
        <f t="shared" si="0"/>
        <v>28</v>
      </c>
      <c r="G28" s="1467"/>
    </row>
    <row r="29" spans="1:7" ht="33" customHeight="1">
      <c r="A29" s="1452">
        <v>24</v>
      </c>
      <c r="B29" s="24">
        <v>14</v>
      </c>
      <c r="C29" s="1469" t="s">
        <v>199</v>
      </c>
      <c r="D29" s="1462">
        <v>20</v>
      </c>
      <c r="E29" s="1462"/>
      <c r="F29" s="1462">
        <f t="shared" si="0"/>
        <v>20</v>
      </c>
      <c r="G29" s="1471"/>
    </row>
    <row r="30" spans="1:7" s="147" customFormat="1" ht="21.75" customHeight="1">
      <c r="A30" s="1464">
        <v>25</v>
      </c>
      <c r="B30" s="146"/>
      <c r="C30" s="1465" t="s">
        <v>1084</v>
      </c>
      <c r="D30" s="1466">
        <v>1.73</v>
      </c>
      <c r="E30" s="1466"/>
      <c r="F30" s="1466">
        <f t="shared" si="0"/>
        <v>1.73</v>
      </c>
      <c r="G30" s="1467"/>
    </row>
    <row r="31" spans="1:7" s="145" customFormat="1" ht="21.75" customHeight="1">
      <c r="A31" s="152">
        <v>26</v>
      </c>
      <c r="B31" s="144">
        <v>15</v>
      </c>
      <c r="C31" s="1461" t="s">
        <v>228</v>
      </c>
      <c r="D31" s="1462">
        <v>102</v>
      </c>
      <c r="E31" s="1462"/>
      <c r="F31" s="1462">
        <f t="shared" si="0"/>
        <v>102</v>
      </c>
      <c r="G31" s="1463"/>
    </row>
    <row r="32" spans="1:7" s="147" customFormat="1" ht="21.75" customHeight="1">
      <c r="A32" s="1464">
        <v>27</v>
      </c>
      <c r="B32" s="146"/>
      <c r="C32" s="1465" t="s">
        <v>1084</v>
      </c>
      <c r="D32" s="1466">
        <v>0</v>
      </c>
      <c r="E32" s="1466"/>
      <c r="F32" s="1466">
        <f t="shared" si="0"/>
        <v>0</v>
      </c>
      <c r="G32" s="1467"/>
    </row>
    <row r="33" spans="1:7" ht="21.75" customHeight="1" thickBot="1">
      <c r="A33" s="1452">
        <v>28</v>
      </c>
      <c r="B33" s="1473">
        <v>16</v>
      </c>
      <c r="C33" s="1474" t="s">
        <v>388</v>
      </c>
      <c r="D33" s="1475">
        <v>134</v>
      </c>
      <c r="E33" s="1475">
        <v>19</v>
      </c>
      <c r="F33" s="1475">
        <f t="shared" si="0"/>
        <v>153</v>
      </c>
      <c r="G33" s="1476" t="s">
        <v>1091</v>
      </c>
    </row>
    <row r="34" spans="1:7" ht="30" customHeight="1" thickBot="1" thickTop="1">
      <c r="A34" s="1452">
        <v>29</v>
      </c>
      <c r="B34" s="1477"/>
      <c r="C34" s="1478" t="s">
        <v>200</v>
      </c>
      <c r="D34" s="1479">
        <f>SUM(D6:D33)</f>
        <v>1003.2900000000001</v>
      </c>
      <c r="E34" s="1479">
        <f>SUM(E6:E33)</f>
        <v>19</v>
      </c>
      <c r="F34" s="1479">
        <f>SUM(F6:F33)</f>
        <v>1022.2900000000001</v>
      </c>
      <c r="G34" s="1480"/>
    </row>
    <row r="35" spans="1:7" ht="21.75" customHeight="1">
      <c r="A35" s="1452">
        <v>30</v>
      </c>
      <c r="B35" s="24">
        <v>17</v>
      </c>
      <c r="C35" s="1469" t="s">
        <v>38</v>
      </c>
      <c r="D35" s="1470">
        <v>196</v>
      </c>
      <c r="E35" s="1470"/>
      <c r="F35" s="1470">
        <f>D35+E35</f>
        <v>196</v>
      </c>
      <c r="G35" s="1471"/>
    </row>
    <row r="36" spans="1:7" ht="21.75" customHeight="1">
      <c r="A36" s="1452">
        <v>31</v>
      </c>
      <c r="B36" s="24">
        <v>18</v>
      </c>
      <c r="C36" s="1469" t="s">
        <v>201</v>
      </c>
      <c r="D36" s="23"/>
      <c r="E36" s="23"/>
      <c r="F36" s="23"/>
      <c r="G36" s="1481" t="s">
        <v>359</v>
      </c>
    </row>
    <row r="37" spans="1:7" ht="21.75" customHeight="1">
      <c r="A37" s="1452">
        <v>32</v>
      </c>
      <c r="B37" s="24"/>
      <c r="C37" s="1482" t="s">
        <v>1088</v>
      </c>
      <c r="D37" s="1470">
        <v>3</v>
      </c>
      <c r="E37" s="1470"/>
      <c r="F37" s="1470">
        <f>D37+E37</f>
        <v>3</v>
      </c>
      <c r="G37" s="1481"/>
    </row>
    <row r="38" spans="1:7" s="147" customFormat="1" ht="21.75" customHeight="1" thickBot="1">
      <c r="A38" s="1464">
        <v>33</v>
      </c>
      <c r="B38" s="146"/>
      <c r="C38" s="1465" t="s">
        <v>1089</v>
      </c>
      <c r="D38" s="1466">
        <v>13.27</v>
      </c>
      <c r="E38" s="1466"/>
      <c r="F38" s="1466">
        <f>D38+E38</f>
        <v>13.27</v>
      </c>
      <c r="G38" s="1483"/>
    </row>
    <row r="39" spans="1:7" ht="30" customHeight="1" thickBot="1">
      <c r="A39" s="1452">
        <v>34</v>
      </c>
      <c r="B39" s="1484"/>
      <c r="C39" s="1485" t="s">
        <v>16</v>
      </c>
      <c r="D39" s="1486">
        <f>SUM(D34:D38)</f>
        <v>1215.56</v>
      </c>
      <c r="E39" s="1486">
        <f>SUM(E34:E38)</f>
        <v>19</v>
      </c>
      <c r="F39" s="1486">
        <f>SUM(F34:F38)</f>
        <v>1234.56</v>
      </c>
      <c r="G39" s="1487"/>
    </row>
    <row r="40" spans="1:7" ht="16.5" customHeight="1">
      <c r="A40" s="1452">
        <v>35</v>
      </c>
      <c r="B40" s="24"/>
      <c r="C40" s="1488" t="s">
        <v>1090</v>
      </c>
      <c r="D40" s="1470"/>
      <c r="E40" s="1470"/>
      <c r="F40" s="1470"/>
      <c r="G40" s="1471"/>
    </row>
    <row r="41" spans="1:7" ht="16.5" customHeight="1" thickBot="1">
      <c r="A41" s="1452">
        <v>36</v>
      </c>
      <c r="B41" s="1477"/>
      <c r="C41" s="1489" t="s">
        <v>1089</v>
      </c>
      <c r="D41" s="1490">
        <f>+D7+D9+D11+D13+D15+D17+D20+D22+D26+D28+D30+D32+D38</f>
        <v>50.209999999999994</v>
      </c>
      <c r="E41" s="1490">
        <f>+E7+E9+E11+E13+E15+E17+E20+E22+E26+E28+E30+E32+E38</f>
        <v>0</v>
      </c>
      <c r="F41" s="1490">
        <f>+F7+F9+F11+F13+F15+F17+F20+F22+F26+F28+F30+F32+F38</f>
        <v>50.209999999999994</v>
      </c>
      <c r="G41" s="1491"/>
    </row>
    <row r="43" spans="3:7" ht="16.5">
      <c r="C43" s="1492"/>
      <c r="D43" s="1470"/>
      <c r="E43" s="1470"/>
      <c r="F43" s="1470"/>
      <c r="G43" s="1493"/>
    </row>
    <row r="44" spans="3:7" ht="16.5">
      <c r="C44" s="1494"/>
      <c r="D44" s="1495"/>
      <c r="E44" s="1495"/>
      <c r="F44" s="1495"/>
      <c r="G44" s="1493"/>
    </row>
    <row r="45" spans="3:7" ht="16.5">
      <c r="C45" s="1494"/>
      <c r="D45" s="1495"/>
      <c r="E45" s="1495"/>
      <c r="F45" s="1495"/>
      <c r="G45" s="1493"/>
    </row>
    <row r="46" spans="3:7" ht="16.5">
      <c r="C46" s="1494"/>
      <c r="D46" s="1495"/>
      <c r="E46" s="1495"/>
      <c r="F46" s="1495"/>
      <c r="G46" s="1493"/>
    </row>
    <row r="47" spans="3:7" ht="16.5">
      <c r="C47" s="1492"/>
      <c r="D47" s="1470"/>
      <c r="E47" s="1470"/>
      <c r="F47" s="1470"/>
      <c r="G47" s="1493"/>
    </row>
    <row r="48" spans="3:7" ht="16.5">
      <c r="C48" s="1492"/>
      <c r="D48" s="1470"/>
      <c r="E48" s="1470"/>
      <c r="F48" s="1470"/>
      <c r="G48" s="1493"/>
    </row>
    <row r="49" spans="3:7" ht="16.5">
      <c r="C49" s="1492"/>
      <c r="D49" s="1470"/>
      <c r="E49" s="1470"/>
      <c r="F49" s="1470"/>
      <c r="G49" s="1493"/>
    </row>
    <row r="52" spans="1:7" s="25" customFormat="1" ht="17.25">
      <c r="A52" s="1496"/>
      <c r="B52" s="1451"/>
      <c r="C52" s="1497"/>
      <c r="D52" s="1498"/>
      <c r="E52" s="1498"/>
      <c r="F52" s="1498"/>
      <c r="G52" s="1499"/>
    </row>
    <row r="54" spans="1:7" s="25" customFormat="1" ht="17.25">
      <c r="A54" s="1496"/>
      <c r="B54" s="1451"/>
      <c r="C54" s="1497"/>
      <c r="D54" s="1498"/>
      <c r="E54" s="1498"/>
      <c r="F54" s="1498"/>
      <c r="G54" s="1499"/>
    </row>
    <row r="57" spans="1:7" s="25" customFormat="1" ht="17.25">
      <c r="A57" s="1496"/>
      <c r="B57" s="1451"/>
      <c r="C57" s="1497"/>
      <c r="D57" s="1498"/>
      <c r="E57" s="1498"/>
      <c r="F57" s="1498"/>
      <c r="G57" s="1499"/>
    </row>
    <row r="75" spans="1:7" s="25" customFormat="1" ht="17.25">
      <c r="A75" s="1496"/>
      <c r="B75" s="1451"/>
      <c r="C75" s="1497"/>
      <c r="D75" s="1498"/>
      <c r="E75" s="1498"/>
      <c r="F75" s="1498"/>
      <c r="G75" s="1499"/>
    </row>
    <row r="84" ht="16.5">
      <c r="D84" s="1500"/>
    </row>
    <row r="85" ht="16.5">
      <c r="D85" s="1500"/>
    </row>
    <row r="86" ht="16.5">
      <c r="D86" s="1500"/>
    </row>
    <row r="87" ht="16.5">
      <c r="D87" s="1500"/>
    </row>
    <row r="88" ht="16.5">
      <c r="D88" s="1500"/>
    </row>
    <row r="89" ht="16.5">
      <c r="D89" s="1500"/>
    </row>
    <row r="90" ht="16.5">
      <c r="D90" s="1500"/>
    </row>
    <row r="91" ht="16.5">
      <c r="D91" s="1500"/>
    </row>
  </sheetData>
  <sheetProtection/>
  <mergeCells count="3">
    <mergeCell ref="B1:D1"/>
    <mergeCell ref="C2:G2"/>
    <mergeCell ref="C3:G3"/>
  </mergeCells>
  <printOptions horizontalCentered="1"/>
  <pageMargins left="0.1968503937007874" right="0.1968503937007874" top="0.984251968503937" bottom="0.5905511811023623" header="0.5118110236220472" footer="0.5118110236220472"/>
  <pageSetup horizontalDpi="600" verticalDpi="600" orientation="portrait" paperSize="9" scale="75"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71"/>
  <sheetViews>
    <sheetView view="pageBreakPreview" zoomScale="85" zoomScaleNormal="85" zoomScaleSheetLayoutView="85" workbookViewId="0" topLeftCell="A1">
      <selection activeCell="B2" sqref="B2:Q2"/>
    </sheetView>
  </sheetViews>
  <sheetFormatPr defaultColWidth="9.00390625" defaultRowHeight="12.75"/>
  <cols>
    <col min="1" max="1" width="3.375" style="628" bestFit="1" customWidth="1"/>
    <col min="2" max="2" width="3.75390625" style="329" customWidth="1"/>
    <col min="3" max="3" width="37.625" style="314" customWidth="1"/>
    <col min="4" max="4" width="7.75390625" style="314" bestFit="1" customWidth="1"/>
    <col min="5" max="6" width="7.00390625" style="314" bestFit="1" customWidth="1"/>
    <col min="7" max="7" width="11.375" style="314" bestFit="1" customWidth="1"/>
    <col min="8" max="8" width="10.125" style="314" bestFit="1" customWidth="1"/>
    <col min="9" max="9" width="11.00390625" style="314" bestFit="1" customWidth="1"/>
    <col min="10" max="10" width="12.625" style="314" bestFit="1" customWidth="1"/>
    <col min="11" max="11" width="6.25390625" style="314" bestFit="1" customWidth="1"/>
    <col min="12" max="12" width="6.25390625" style="314" customWidth="1"/>
    <col min="13" max="13" width="12.75390625" style="314" bestFit="1" customWidth="1"/>
    <col min="14" max="14" width="12.125" style="314" bestFit="1" customWidth="1"/>
    <col min="15" max="15" width="10.875" style="314" customWidth="1"/>
    <col min="16" max="16" width="9.25390625" style="314" customWidth="1"/>
    <col min="17" max="17" width="10.375" style="314" bestFit="1" customWidth="1"/>
    <col min="18" max="18" width="10.25390625" style="314" customWidth="1"/>
    <col min="19" max="16384" width="9.125" style="314" customWidth="1"/>
  </cols>
  <sheetData>
    <row r="1" spans="1:256" ht="30" customHeight="1">
      <c r="A1" s="635"/>
      <c r="B1" s="1611" t="s">
        <v>1143</v>
      </c>
      <c r="C1" s="1611"/>
      <c r="D1" s="1611"/>
      <c r="E1" s="1611"/>
      <c r="F1" s="1611"/>
      <c r="G1" s="1611"/>
      <c r="H1" s="1611"/>
      <c r="I1" s="1611"/>
      <c r="J1" s="1611"/>
      <c r="K1" s="1611"/>
      <c r="L1" s="1611"/>
      <c r="M1" s="1611"/>
      <c r="N1" s="1612"/>
      <c r="O1" s="1612"/>
      <c r="P1" s="1612"/>
      <c r="Q1" s="161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c r="DI1" s="332"/>
      <c r="DJ1" s="332"/>
      <c r="DK1" s="332"/>
      <c r="DL1" s="332"/>
      <c r="DM1" s="332"/>
      <c r="DN1" s="332"/>
      <c r="DO1" s="332"/>
      <c r="DP1" s="332"/>
      <c r="DQ1" s="332"/>
      <c r="DR1" s="332"/>
      <c r="DS1" s="332"/>
      <c r="DT1" s="332"/>
      <c r="DU1" s="332"/>
      <c r="DV1" s="332"/>
      <c r="DW1" s="332"/>
      <c r="DX1" s="332"/>
      <c r="DY1" s="332"/>
      <c r="DZ1" s="332"/>
      <c r="EA1" s="332"/>
      <c r="EB1" s="332"/>
      <c r="EC1" s="332"/>
      <c r="ED1" s="332"/>
      <c r="EE1" s="332"/>
      <c r="EF1" s="332"/>
      <c r="EG1" s="332"/>
      <c r="EH1" s="332"/>
      <c r="EI1" s="332"/>
      <c r="EJ1" s="332"/>
      <c r="EK1" s="332"/>
      <c r="EL1" s="332"/>
      <c r="EM1" s="332"/>
      <c r="EN1" s="332"/>
      <c r="EO1" s="332"/>
      <c r="EP1" s="332"/>
      <c r="EQ1" s="332"/>
      <c r="ER1" s="332"/>
      <c r="ES1" s="332"/>
      <c r="ET1" s="332"/>
      <c r="EU1" s="332"/>
      <c r="EV1" s="332"/>
      <c r="EW1" s="332"/>
      <c r="EX1" s="332"/>
      <c r="EY1" s="332"/>
      <c r="EZ1" s="332"/>
      <c r="FA1" s="332"/>
      <c r="FB1" s="332"/>
      <c r="FC1" s="332"/>
      <c r="FD1" s="332"/>
      <c r="FE1" s="332"/>
      <c r="FF1" s="332"/>
      <c r="FG1" s="332"/>
      <c r="FH1" s="332"/>
      <c r="FI1" s="332"/>
      <c r="FJ1" s="332"/>
      <c r="FK1" s="332"/>
      <c r="FL1" s="332"/>
      <c r="FM1" s="332"/>
      <c r="FN1" s="332"/>
      <c r="FO1" s="332"/>
      <c r="FP1" s="332"/>
      <c r="FQ1" s="332"/>
      <c r="FR1" s="332"/>
      <c r="FS1" s="332"/>
      <c r="FT1" s="332"/>
      <c r="FU1" s="332"/>
      <c r="FV1" s="332"/>
      <c r="FW1" s="332"/>
      <c r="FX1" s="332"/>
      <c r="FY1" s="332"/>
      <c r="FZ1" s="332"/>
      <c r="GA1" s="332"/>
      <c r="GB1" s="332"/>
      <c r="GC1" s="332"/>
      <c r="GD1" s="332"/>
      <c r="GE1" s="332"/>
      <c r="GF1" s="332"/>
      <c r="GG1" s="332"/>
      <c r="GH1" s="332"/>
      <c r="GI1" s="332"/>
      <c r="GJ1" s="332"/>
      <c r="GK1" s="332"/>
      <c r="GL1" s="332"/>
      <c r="GM1" s="332"/>
      <c r="GN1" s="332"/>
      <c r="GO1" s="332"/>
      <c r="GP1" s="332"/>
      <c r="GQ1" s="332"/>
      <c r="GR1" s="332"/>
      <c r="GS1" s="332"/>
      <c r="GT1" s="332"/>
      <c r="GU1" s="332"/>
      <c r="GV1" s="332"/>
      <c r="GW1" s="332"/>
      <c r="GX1" s="332"/>
      <c r="GY1" s="332"/>
      <c r="GZ1" s="332"/>
      <c r="HA1" s="332"/>
      <c r="HB1" s="332"/>
      <c r="HC1" s="332"/>
      <c r="HD1" s="332"/>
      <c r="HE1" s="332"/>
      <c r="HF1" s="332"/>
      <c r="HG1" s="332"/>
      <c r="HH1" s="332"/>
      <c r="HI1" s="332"/>
      <c r="HJ1" s="332"/>
      <c r="HK1" s="332"/>
      <c r="HL1" s="332"/>
      <c r="HM1" s="332"/>
      <c r="HN1" s="332"/>
      <c r="HO1" s="332"/>
      <c r="HP1" s="332"/>
      <c r="HQ1" s="332"/>
      <c r="HR1" s="332"/>
      <c r="HS1" s="332"/>
      <c r="HT1" s="332"/>
      <c r="HU1" s="332"/>
      <c r="HV1" s="332"/>
      <c r="HW1" s="332"/>
      <c r="HX1" s="332"/>
      <c r="HY1" s="332"/>
      <c r="HZ1" s="332"/>
      <c r="IA1" s="332"/>
      <c r="IB1" s="332"/>
      <c r="IC1" s="332"/>
      <c r="ID1" s="332"/>
      <c r="IE1" s="332"/>
      <c r="IF1" s="332"/>
      <c r="IG1" s="332"/>
      <c r="IH1" s="332"/>
      <c r="II1" s="332"/>
      <c r="IJ1" s="332"/>
      <c r="IK1" s="332"/>
      <c r="IL1" s="332"/>
      <c r="IM1" s="332"/>
      <c r="IN1" s="332"/>
      <c r="IO1" s="332"/>
      <c r="IP1" s="332"/>
      <c r="IQ1" s="332"/>
      <c r="IR1" s="332"/>
      <c r="IS1" s="332"/>
      <c r="IT1" s="332"/>
      <c r="IU1" s="332"/>
      <c r="IV1" s="332"/>
    </row>
    <row r="2" spans="1:256" ht="30" customHeight="1">
      <c r="A2" s="637"/>
      <c r="B2" s="1613" t="s">
        <v>860</v>
      </c>
      <c r="C2" s="1613"/>
      <c r="D2" s="1613"/>
      <c r="E2" s="1613"/>
      <c r="F2" s="1613"/>
      <c r="G2" s="1613"/>
      <c r="H2" s="1613"/>
      <c r="I2" s="1613"/>
      <c r="J2" s="1613"/>
      <c r="K2" s="1613"/>
      <c r="L2" s="1613"/>
      <c r="M2" s="1613"/>
      <c r="N2" s="1613"/>
      <c r="O2" s="1613"/>
      <c r="P2" s="1613"/>
      <c r="Q2" s="161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30" customHeight="1">
      <c r="A3" s="637"/>
      <c r="B3" s="1614" t="s">
        <v>974</v>
      </c>
      <c r="C3" s="1614"/>
      <c r="D3" s="1614"/>
      <c r="E3" s="1614"/>
      <c r="F3" s="1614"/>
      <c r="G3" s="1614"/>
      <c r="H3" s="1614"/>
      <c r="I3" s="1614"/>
      <c r="J3" s="1614"/>
      <c r="K3" s="1614"/>
      <c r="L3" s="1614"/>
      <c r="M3" s="1614"/>
      <c r="N3" s="1614"/>
      <c r="O3" s="1614"/>
      <c r="P3" s="1614"/>
      <c r="Q3" s="1614"/>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5:17" ht="17.25">
      <c r="O4" s="1615" t="s">
        <v>0</v>
      </c>
      <c r="P4" s="1615"/>
      <c r="Q4" s="1615"/>
    </row>
    <row r="5" spans="2:256" ht="17.25" thickBot="1">
      <c r="B5" s="1616" t="s">
        <v>1</v>
      </c>
      <c r="C5" s="1616"/>
      <c r="D5" s="274" t="s">
        <v>3</v>
      </c>
      <c r="E5" s="274" t="s">
        <v>2</v>
      </c>
      <c r="F5" s="274" t="s">
        <v>4</v>
      </c>
      <c r="G5" s="274" t="s">
        <v>5</v>
      </c>
      <c r="H5" s="274" t="s">
        <v>18</v>
      </c>
      <c r="I5" s="274" t="s">
        <v>19</v>
      </c>
      <c r="J5" s="274" t="s">
        <v>20</v>
      </c>
      <c r="K5" s="274" t="s">
        <v>67</v>
      </c>
      <c r="L5" s="274" t="s">
        <v>42</v>
      </c>
      <c r="M5" s="274" t="s">
        <v>26</v>
      </c>
      <c r="N5" s="274" t="s">
        <v>68</v>
      </c>
      <c r="O5" s="274" t="s">
        <v>69</v>
      </c>
      <c r="P5" s="274" t="s">
        <v>231</v>
      </c>
      <c r="Q5" s="274" t="s">
        <v>232</v>
      </c>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c r="IU5" s="274"/>
      <c r="IV5" s="274"/>
    </row>
    <row r="6" spans="1:256" ht="30" customHeight="1" thickBot="1">
      <c r="A6" s="1619"/>
      <c r="B6" s="1620" t="s">
        <v>607</v>
      </c>
      <c r="C6" s="1621"/>
      <c r="D6" s="1617" t="s">
        <v>608</v>
      </c>
      <c r="E6" s="1624" t="s">
        <v>609</v>
      </c>
      <c r="F6" s="641" t="s">
        <v>610</v>
      </c>
      <c r="G6" s="1617" t="s">
        <v>611</v>
      </c>
      <c r="H6" s="643" t="s">
        <v>612</v>
      </c>
      <c r="I6" s="643" t="s">
        <v>613</v>
      </c>
      <c r="J6" s="643" t="s">
        <v>614</v>
      </c>
      <c r="K6" s="643" t="s">
        <v>615</v>
      </c>
      <c r="L6" s="1617" t="s">
        <v>616</v>
      </c>
      <c r="M6" s="643" t="s">
        <v>617</v>
      </c>
      <c r="N6" s="643" t="s">
        <v>618</v>
      </c>
      <c r="O6" s="1626" t="s">
        <v>619</v>
      </c>
      <c r="P6" s="1627"/>
      <c r="Q6" s="1617" t="s">
        <v>202</v>
      </c>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29"/>
      <c r="BL6" s="329"/>
      <c r="BM6" s="329"/>
      <c r="BN6" s="329"/>
      <c r="BO6" s="329"/>
      <c r="BP6" s="329"/>
      <c r="BQ6" s="329"/>
      <c r="BR6" s="329"/>
      <c r="BS6" s="329"/>
      <c r="BT6" s="329"/>
      <c r="BU6" s="329"/>
      <c r="BV6" s="329"/>
      <c r="BW6" s="329"/>
      <c r="BX6" s="329"/>
      <c r="BY6" s="329"/>
      <c r="BZ6" s="329"/>
      <c r="CA6" s="329"/>
      <c r="CB6" s="329"/>
      <c r="CC6" s="329"/>
      <c r="CD6" s="329"/>
      <c r="CE6" s="329"/>
      <c r="CF6" s="329"/>
      <c r="CG6" s="329"/>
      <c r="CH6" s="329"/>
      <c r="CI6" s="329"/>
      <c r="CJ6" s="329"/>
      <c r="CK6" s="329"/>
      <c r="CL6" s="329"/>
      <c r="CM6" s="329"/>
      <c r="CN6" s="329"/>
      <c r="CO6" s="329"/>
      <c r="CP6" s="329"/>
      <c r="CQ6" s="329"/>
      <c r="CR6" s="329"/>
      <c r="CS6" s="329"/>
      <c r="CT6" s="329"/>
      <c r="CU6" s="329"/>
      <c r="CV6" s="329"/>
      <c r="CW6" s="329"/>
      <c r="CX6" s="329"/>
      <c r="CY6" s="329"/>
      <c r="CZ6" s="329"/>
      <c r="DA6" s="329"/>
      <c r="DB6" s="329"/>
      <c r="DC6" s="329"/>
      <c r="DD6" s="329"/>
      <c r="DE6" s="329"/>
      <c r="DF6" s="329"/>
      <c r="DG6" s="329"/>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c r="EF6" s="329"/>
      <c r="EG6" s="329"/>
      <c r="EH6" s="329"/>
      <c r="EI6" s="329"/>
      <c r="EJ6" s="329"/>
      <c r="EK6" s="329"/>
      <c r="EL6" s="329"/>
      <c r="EM6" s="329"/>
      <c r="EN6" s="329"/>
      <c r="EO6" s="329"/>
      <c r="EP6" s="329"/>
      <c r="EQ6" s="329"/>
      <c r="ER6" s="329"/>
      <c r="ES6" s="329"/>
      <c r="ET6" s="329"/>
      <c r="EU6" s="329"/>
      <c r="EV6" s="329"/>
      <c r="EW6" s="329"/>
      <c r="EX6" s="329"/>
      <c r="EY6" s="329"/>
      <c r="EZ6" s="329"/>
      <c r="FA6" s="329"/>
      <c r="FB6" s="329"/>
      <c r="FC6" s="329"/>
      <c r="FD6" s="329"/>
      <c r="FE6" s="329"/>
      <c r="FF6" s="329"/>
      <c r="FG6" s="329"/>
      <c r="FH6" s="329"/>
      <c r="FI6" s="329"/>
      <c r="FJ6" s="329"/>
      <c r="FK6" s="329"/>
      <c r="FL6" s="329"/>
      <c r="FM6" s="329"/>
      <c r="FN6" s="329"/>
      <c r="FO6" s="329"/>
      <c r="FP6" s="329"/>
      <c r="FQ6" s="329"/>
      <c r="FR6" s="329"/>
      <c r="FS6" s="329"/>
      <c r="FT6" s="329"/>
      <c r="FU6" s="329"/>
      <c r="FV6" s="329"/>
      <c r="FW6" s="329"/>
      <c r="FX6" s="329"/>
      <c r="FY6" s="329"/>
      <c r="FZ6" s="329"/>
      <c r="GA6" s="329"/>
      <c r="GB6" s="329"/>
      <c r="GC6" s="329"/>
      <c r="GD6" s="329"/>
      <c r="GE6" s="329"/>
      <c r="GF6" s="329"/>
      <c r="GG6" s="329"/>
      <c r="GH6" s="329"/>
      <c r="GI6" s="329"/>
      <c r="GJ6" s="329"/>
      <c r="GK6" s="329"/>
      <c r="GL6" s="329"/>
      <c r="GM6" s="329"/>
      <c r="GN6" s="329"/>
      <c r="GO6" s="329"/>
      <c r="GP6" s="329"/>
      <c r="GQ6" s="329"/>
      <c r="GR6" s="329"/>
      <c r="GS6" s="329"/>
      <c r="GT6" s="329"/>
      <c r="GU6" s="329"/>
      <c r="GV6" s="329"/>
      <c r="GW6" s="329"/>
      <c r="GX6" s="329"/>
      <c r="GY6" s="329"/>
      <c r="GZ6" s="329"/>
      <c r="HA6" s="329"/>
      <c r="HB6" s="329"/>
      <c r="HC6" s="329"/>
      <c r="HD6" s="329"/>
      <c r="HE6" s="329"/>
      <c r="HF6" s="329"/>
      <c r="HG6" s="329"/>
      <c r="HH6" s="329"/>
      <c r="HI6" s="329"/>
      <c r="HJ6" s="329"/>
      <c r="HK6" s="329"/>
      <c r="HL6" s="329"/>
      <c r="HM6" s="329"/>
      <c r="HN6" s="329"/>
      <c r="HO6" s="329"/>
      <c r="HP6" s="329"/>
      <c r="HQ6" s="329"/>
      <c r="HR6" s="329"/>
      <c r="HS6" s="329"/>
      <c r="HT6" s="329"/>
      <c r="HU6" s="329"/>
      <c r="HV6" s="329"/>
      <c r="HW6" s="329"/>
      <c r="HX6" s="329"/>
      <c r="HY6" s="329"/>
      <c r="HZ6" s="329"/>
      <c r="IA6" s="329"/>
      <c r="IB6" s="329"/>
      <c r="IC6" s="329"/>
      <c r="ID6" s="329"/>
      <c r="IE6" s="329"/>
      <c r="IF6" s="329"/>
      <c r="IG6" s="329"/>
      <c r="IH6" s="329"/>
      <c r="II6" s="329"/>
      <c r="IJ6" s="329"/>
      <c r="IK6" s="329"/>
      <c r="IL6" s="329"/>
      <c r="IM6" s="329"/>
      <c r="IN6" s="329"/>
      <c r="IO6" s="329"/>
      <c r="IP6" s="329"/>
      <c r="IQ6" s="329"/>
      <c r="IR6" s="329"/>
      <c r="IS6" s="329"/>
      <c r="IT6" s="329"/>
      <c r="IU6" s="329"/>
      <c r="IV6" s="329"/>
    </row>
    <row r="7" spans="1:256" ht="30" customHeight="1" thickBot="1">
      <c r="A7" s="1619"/>
      <c r="B7" s="1622"/>
      <c r="C7" s="1623"/>
      <c r="D7" s="1618"/>
      <c r="E7" s="1625"/>
      <c r="F7" s="642" t="s">
        <v>620</v>
      </c>
      <c r="G7" s="1618"/>
      <c r="H7" s="644" t="s">
        <v>621</v>
      </c>
      <c r="I7" s="644" t="s">
        <v>622</v>
      </c>
      <c r="J7" s="644" t="s">
        <v>623</v>
      </c>
      <c r="K7" s="644" t="s">
        <v>624</v>
      </c>
      <c r="L7" s="1618"/>
      <c r="M7" s="644" t="s">
        <v>625</v>
      </c>
      <c r="N7" s="644" t="s">
        <v>626</v>
      </c>
      <c r="O7" s="629" t="s">
        <v>627</v>
      </c>
      <c r="P7" s="629" t="s">
        <v>628</v>
      </c>
      <c r="Q7" s="1618"/>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c r="EF7" s="329"/>
      <c r="EG7" s="329"/>
      <c r="EH7" s="329"/>
      <c r="EI7" s="329"/>
      <c r="EJ7" s="329"/>
      <c r="EK7" s="329"/>
      <c r="EL7" s="329"/>
      <c r="EM7" s="329"/>
      <c r="EN7" s="329"/>
      <c r="EO7" s="329"/>
      <c r="EP7" s="329"/>
      <c r="EQ7" s="329"/>
      <c r="ER7" s="329"/>
      <c r="ES7" s="329"/>
      <c r="ET7" s="329"/>
      <c r="EU7" s="329"/>
      <c r="EV7" s="329"/>
      <c r="EW7" s="329"/>
      <c r="EX7" s="329"/>
      <c r="EY7" s="329"/>
      <c r="EZ7" s="329"/>
      <c r="FA7" s="329"/>
      <c r="FB7" s="329"/>
      <c r="FC7" s="329"/>
      <c r="FD7" s="329"/>
      <c r="FE7" s="329"/>
      <c r="FF7" s="329"/>
      <c r="FG7" s="329"/>
      <c r="FH7" s="329"/>
      <c r="FI7" s="329"/>
      <c r="FJ7" s="329"/>
      <c r="FK7" s="329"/>
      <c r="FL7" s="329"/>
      <c r="FM7" s="329"/>
      <c r="FN7" s="329"/>
      <c r="FO7" s="329"/>
      <c r="FP7" s="329"/>
      <c r="FQ7" s="329"/>
      <c r="FR7" s="329"/>
      <c r="FS7" s="329"/>
      <c r="FT7" s="329"/>
      <c r="FU7" s="329"/>
      <c r="FV7" s="329"/>
      <c r="FW7" s="329"/>
      <c r="FX7" s="329"/>
      <c r="FY7" s="329"/>
      <c r="FZ7" s="329"/>
      <c r="GA7" s="329"/>
      <c r="GB7" s="329"/>
      <c r="GC7" s="329"/>
      <c r="GD7" s="329"/>
      <c r="GE7" s="329"/>
      <c r="GF7" s="329"/>
      <c r="GG7" s="329"/>
      <c r="GH7" s="329"/>
      <c r="GI7" s="329"/>
      <c r="GJ7" s="329"/>
      <c r="GK7" s="329"/>
      <c r="GL7" s="329"/>
      <c r="GM7" s="329"/>
      <c r="GN7" s="329"/>
      <c r="GO7" s="329"/>
      <c r="GP7" s="329"/>
      <c r="GQ7" s="329"/>
      <c r="GR7" s="329"/>
      <c r="GS7" s="329"/>
      <c r="GT7" s="329"/>
      <c r="GU7" s="329"/>
      <c r="GV7" s="329"/>
      <c r="GW7" s="329"/>
      <c r="GX7" s="329"/>
      <c r="GY7" s="329"/>
      <c r="GZ7" s="329"/>
      <c r="HA7" s="329"/>
      <c r="HB7" s="329"/>
      <c r="HC7" s="329"/>
      <c r="HD7" s="329"/>
      <c r="HE7" s="329"/>
      <c r="HF7" s="329"/>
      <c r="HG7" s="329"/>
      <c r="HH7" s="329"/>
      <c r="HI7" s="329"/>
      <c r="HJ7" s="329"/>
      <c r="HK7" s="329"/>
      <c r="HL7" s="329"/>
      <c r="HM7" s="329"/>
      <c r="HN7" s="329"/>
      <c r="HO7" s="329"/>
      <c r="HP7" s="329"/>
      <c r="HQ7" s="329"/>
      <c r="HR7" s="329"/>
      <c r="HS7" s="329"/>
      <c r="HT7" s="329"/>
      <c r="HU7" s="329"/>
      <c r="HV7" s="329"/>
      <c r="HW7" s="329"/>
      <c r="HX7" s="329"/>
      <c r="HY7" s="329"/>
      <c r="HZ7" s="329"/>
      <c r="IA7" s="329"/>
      <c r="IB7" s="329"/>
      <c r="IC7" s="329"/>
      <c r="ID7" s="329"/>
      <c r="IE7" s="329"/>
      <c r="IF7" s="329"/>
      <c r="IG7" s="329"/>
      <c r="IH7" s="329"/>
      <c r="II7" s="329"/>
      <c r="IJ7" s="329"/>
      <c r="IK7" s="329"/>
      <c r="IL7" s="329"/>
      <c r="IM7" s="329"/>
      <c r="IN7" s="329"/>
      <c r="IO7" s="329"/>
      <c r="IP7" s="329"/>
      <c r="IQ7" s="329"/>
      <c r="IR7" s="329"/>
      <c r="IS7" s="329"/>
      <c r="IT7" s="329"/>
      <c r="IU7" s="329"/>
      <c r="IV7" s="329"/>
    </row>
    <row r="8" spans="1:17" ht="24" customHeight="1">
      <c r="A8" s="628">
        <v>1</v>
      </c>
      <c r="B8" s="745" t="s">
        <v>629</v>
      </c>
      <c r="C8" s="314" t="s">
        <v>630</v>
      </c>
      <c r="D8" s="336"/>
      <c r="E8" s="336"/>
      <c r="F8" s="336"/>
      <c r="G8" s="336"/>
      <c r="H8" s="336"/>
      <c r="I8" s="336"/>
      <c r="J8" s="336"/>
      <c r="K8" s="336"/>
      <c r="L8" s="336"/>
      <c r="M8" s="336"/>
      <c r="N8" s="336"/>
      <c r="O8" s="336">
        <v>2000</v>
      </c>
      <c r="P8" s="336">
        <v>452</v>
      </c>
      <c r="Q8" s="630">
        <f>SUM(D8:P8)</f>
        <v>2452</v>
      </c>
    </row>
    <row r="9" spans="1:17" ht="17.25">
      <c r="A9" s="628">
        <v>2</v>
      </c>
      <c r="B9" s="745"/>
      <c r="C9" s="314" t="s">
        <v>940</v>
      </c>
      <c r="D9" s="336"/>
      <c r="E9" s="336">
        <v>586</v>
      </c>
      <c r="F9" s="336"/>
      <c r="G9" s="336"/>
      <c r="H9" s="336"/>
      <c r="I9" s="336">
        <v>316</v>
      </c>
      <c r="J9" s="336"/>
      <c r="K9" s="336">
        <v>50</v>
      </c>
      <c r="L9" s="336"/>
      <c r="M9" s="336">
        <v>590</v>
      </c>
      <c r="N9" s="336">
        <v>830</v>
      </c>
      <c r="O9" s="336">
        <v>80</v>
      </c>
      <c r="P9" s="336">
        <v>0</v>
      </c>
      <c r="Q9" s="630">
        <f>SUM(D9:P9)</f>
        <v>2452</v>
      </c>
    </row>
    <row r="10" spans="1:256" ht="17.25">
      <c r="A10" s="628">
        <v>3</v>
      </c>
      <c r="B10" s="746"/>
      <c r="C10" s="316" t="s">
        <v>631</v>
      </c>
      <c r="D10" s="631"/>
      <c r="E10" s="631"/>
      <c r="F10" s="631"/>
      <c r="G10" s="631"/>
      <c r="H10" s="631"/>
      <c r="I10" s="631"/>
      <c r="J10" s="631"/>
      <c r="K10" s="631"/>
      <c r="L10" s="631"/>
      <c r="M10" s="631"/>
      <c r="N10" s="631"/>
      <c r="O10" s="631"/>
      <c r="P10" s="631"/>
      <c r="Q10" s="632">
        <f aca="true" t="shared" si="0" ref="Q10:Q55">SUM(D10:P10)</f>
        <v>0</v>
      </c>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c r="DD10" s="316"/>
      <c r="DE10" s="316"/>
      <c r="DF10" s="316"/>
      <c r="DG10" s="316"/>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316"/>
      <c r="EW10" s="316"/>
      <c r="EX10" s="316"/>
      <c r="EY10" s="316"/>
      <c r="EZ10" s="316"/>
      <c r="FA10" s="316"/>
      <c r="FB10" s="316"/>
      <c r="FC10" s="316"/>
      <c r="FD10" s="316"/>
      <c r="FE10" s="316"/>
      <c r="FF10" s="316"/>
      <c r="FG10" s="316"/>
      <c r="FH10" s="316"/>
      <c r="FI10" s="316"/>
      <c r="FJ10" s="316"/>
      <c r="FK10" s="316"/>
      <c r="FL10" s="316"/>
      <c r="FM10" s="316"/>
      <c r="FN10" s="316"/>
      <c r="FO10" s="316"/>
      <c r="FP10" s="316"/>
      <c r="FQ10" s="316"/>
      <c r="FR10" s="316"/>
      <c r="FS10" s="316"/>
      <c r="FT10" s="316"/>
      <c r="FU10" s="316"/>
      <c r="FV10" s="316"/>
      <c r="FW10" s="316"/>
      <c r="FX10" s="316"/>
      <c r="FY10" s="316"/>
      <c r="FZ10" s="316"/>
      <c r="GA10" s="316"/>
      <c r="GB10" s="316"/>
      <c r="GC10" s="316"/>
      <c r="GD10" s="316"/>
      <c r="GE10" s="316"/>
      <c r="GF10" s="316"/>
      <c r="GG10" s="316"/>
      <c r="GH10" s="316"/>
      <c r="GI10" s="316"/>
      <c r="GJ10" s="316"/>
      <c r="GK10" s="316"/>
      <c r="GL10" s="316"/>
      <c r="GM10" s="316"/>
      <c r="GN10" s="316"/>
      <c r="GO10" s="316"/>
      <c r="GP10" s="316"/>
      <c r="GQ10" s="316"/>
      <c r="GR10" s="316"/>
      <c r="GS10" s="316"/>
      <c r="GT10" s="316"/>
      <c r="GU10" s="316"/>
      <c r="GV10" s="316"/>
      <c r="GW10" s="316"/>
      <c r="GX10" s="316"/>
      <c r="GY10" s="316"/>
      <c r="GZ10" s="316"/>
      <c r="HA10" s="316"/>
      <c r="HB10" s="316"/>
      <c r="HC10" s="316"/>
      <c r="HD10" s="316"/>
      <c r="HE10" s="316"/>
      <c r="HF10" s="316"/>
      <c r="HG10" s="316"/>
      <c r="HH10" s="316"/>
      <c r="HI10" s="316"/>
      <c r="HJ10" s="316"/>
      <c r="HK10" s="316"/>
      <c r="HL10" s="316"/>
      <c r="HM10" s="316"/>
      <c r="HN10" s="316"/>
      <c r="HO10" s="316"/>
      <c r="HP10" s="316"/>
      <c r="HQ10" s="316"/>
      <c r="HR10" s="316"/>
      <c r="HS10" s="316"/>
      <c r="HT10" s="316"/>
      <c r="HU10" s="316"/>
      <c r="HV10" s="316"/>
      <c r="HW10" s="316"/>
      <c r="HX10" s="316"/>
      <c r="HY10" s="316"/>
      <c r="HZ10" s="316"/>
      <c r="IA10" s="316"/>
      <c r="IB10" s="316"/>
      <c r="IC10" s="316"/>
      <c r="ID10" s="316"/>
      <c r="IE10" s="316"/>
      <c r="IF10" s="316"/>
      <c r="IG10" s="316"/>
      <c r="IH10" s="316"/>
      <c r="II10" s="316"/>
      <c r="IJ10" s="316"/>
      <c r="IK10" s="316"/>
      <c r="IL10" s="316"/>
      <c r="IM10" s="316"/>
      <c r="IN10" s="316"/>
      <c r="IO10" s="316"/>
      <c r="IP10" s="316"/>
      <c r="IQ10" s="316"/>
      <c r="IR10" s="316"/>
      <c r="IS10" s="316"/>
      <c r="IT10" s="316"/>
      <c r="IU10" s="316"/>
      <c r="IV10" s="316"/>
    </row>
    <row r="11" spans="1:256" ht="17.25">
      <c r="A11" s="628">
        <v>4</v>
      </c>
      <c r="B11" s="745"/>
      <c r="C11" s="747" t="s">
        <v>977</v>
      </c>
      <c r="D11" s="633">
        <f>SUM(D9:D10)</f>
        <v>0</v>
      </c>
      <c r="E11" s="633">
        <f aca="true" t="shared" si="1" ref="E11:P11">SUM(E9:E10)</f>
        <v>586</v>
      </c>
      <c r="F11" s="633">
        <f t="shared" si="1"/>
        <v>0</v>
      </c>
      <c r="G11" s="633">
        <f t="shared" si="1"/>
        <v>0</v>
      </c>
      <c r="H11" s="633">
        <f t="shared" si="1"/>
        <v>0</v>
      </c>
      <c r="I11" s="633">
        <f t="shared" si="1"/>
        <v>316</v>
      </c>
      <c r="J11" s="633">
        <f t="shared" si="1"/>
        <v>0</v>
      </c>
      <c r="K11" s="633">
        <f t="shared" si="1"/>
        <v>50</v>
      </c>
      <c r="L11" s="633">
        <f t="shared" si="1"/>
        <v>0</v>
      </c>
      <c r="M11" s="633">
        <f t="shared" si="1"/>
        <v>590</v>
      </c>
      <c r="N11" s="633">
        <f t="shared" si="1"/>
        <v>830</v>
      </c>
      <c r="O11" s="633">
        <f t="shared" si="1"/>
        <v>80</v>
      </c>
      <c r="P11" s="633">
        <f t="shared" si="1"/>
        <v>0</v>
      </c>
      <c r="Q11" s="634">
        <f t="shared" si="0"/>
        <v>2452</v>
      </c>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c r="EF11" s="329"/>
      <c r="EG11" s="329"/>
      <c r="EH11" s="329"/>
      <c r="EI11" s="329"/>
      <c r="EJ11" s="329"/>
      <c r="EK11" s="329"/>
      <c r="EL11" s="329"/>
      <c r="EM11" s="329"/>
      <c r="EN11" s="329"/>
      <c r="EO11" s="329"/>
      <c r="EP11" s="329"/>
      <c r="EQ11" s="329"/>
      <c r="ER11" s="329"/>
      <c r="ES11" s="329"/>
      <c r="ET11" s="329"/>
      <c r="EU11" s="329"/>
      <c r="EV11" s="329"/>
      <c r="EW11" s="329"/>
      <c r="EX11" s="329"/>
      <c r="EY11" s="329"/>
      <c r="EZ11" s="329"/>
      <c r="FA11" s="329"/>
      <c r="FB11" s="329"/>
      <c r="FC11" s="329"/>
      <c r="FD11" s="329"/>
      <c r="FE11" s="329"/>
      <c r="FF11" s="329"/>
      <c r="FG11" s="329"/>
      <c r="FH11" s="329"/>
      <c r="FI11" s="329"/>
      <c r="FJ11" s="329"/>
      <c r="FK11" s="329"/>
      <c r="FL11" s="329"/>
      <c r="FM11" s="329"/>
      <c r="FN11" s="329"/>
      <c r="FO11" s="329"/>
      <c r="FP11" s="329"/>
      <c r="FQ11" s="329"/>
      <c r="FR11" s="329"/>
      <c r="FS11" s="329"/>
      <c r="FT11" s="329"/>
      <c r="FU11" s="329"/>
      <c r="FV11" s="329"/>
      <c r="FW11" s="329"/>
      <c r="FX11" s="329"/>
      <c r="FY11" s="329"/>
      <c r="FZ11" s="329"/>
      <c r="GA11" s="329"/>
      <c r="GB11" s="329"/>
      <c r="GC11" s="329"/>
      <c r="GD11" s="329"/>
      <c r="GE11" s="329"/>
      <c r="GF11" s="329"/>
      <c r="GG11" s="329"/>
      <c r="GH11" s="329"/>
      <c r="GI11" s="329"/>
      <c r="GJ11" s="329"/>
      <c r="GK11" s="329"/>
      <c r="GL11" s="329"/>
      <c r="GM11" s="329"/>
      <c r="GN11" s="329"/>
      <c r="GO11" s="329"/>
      <c r="GP11" s="329"/>
      <c r="GQ11" s="329"/>
      <c r="GR11" s="329"/>
      <c r="GS11" s="329"/>
      <c r="GT11" s="329"/>
      <c r="GU11" s="329"/>
      <c r="GV11" s="329"/>
      <c r="GW11" s="329"/>
      <c r="GX11" s="329"/>
      <c r="GY11" s="329"/>
      <c r="GZ11" s="329"/>
      <c r="HA11" s="329"/>
      <c r="HB11" s="329"/>
      <c r="HC11" s="329"/>
      <c r="HD11" s="329"/>
      <c r="HE11" s="329"/>
      <c r="HF11" s="329"/>
      <c r="HG11" s="329"/>
      <c r="HH11" s="329"/>
      <c r="HI11" s="329"/>
      <c r="HJ11" s="329"/>
      <c r="HK11" s="329"/>
      <c r="HL11" s="329"/>
      <c r="HM11" s="329"/>
      <c r="HN11" s="329"/>
      <c r="HO11" s="329"/>
      <c r="HP11" s="329"/>
      <c r="HQ11" s="329"/>
      <c r="HR11" s="329"/>
      <c r="HS11" s="329"/>
      <c r="HT11" s="329"/>
      <c r="HU11" s="329"/>
      <c r="HV11" s="329"/>
      <c r="HW11" s="329"/>
      <c r="HX11" s="329"/>
      <c r="HY11" s="329"/>
      <c r="HZ11" s="329"/>
      <c r="IA11" s="329"/>
      <c r="IB11" s="329"/>
      <c r="IC11" s="329"/>
      <c r="ID11" s="329"/>
      <c r="IE11" s="329"/>
      <c r="IF11" s="329"/>
      <c r="IG11" s="329"/>
      <c r="IH11" s="329"/>
      <c r="II11" s="329"/>
      <c r="IJ11" s="329"/>
      <c r="IK11" s="329"/>
      <c r="IL11" s="329"/>
      <c r="IM11" s="329"/>
      <c r="IN11" s="329"/>
      <c r="IO11" s="329"/>
      <c r="IP11" s="329"/>
      <c r="IQ11" s="329"/>
      <c r="IR11" s="329"/>
      <c r="IS11" s="329"/>
      <c r="IT11" s="329"/>
      <c r="IU11" s="329"/>
      <c r="IV11" s="329"/>
    </row>
    <row r="12" spans="1:17" ht="24" customHeight="1">
      <c r="A12" s="628">
        <v>5</v>
      </c>
      <c r="B12" s="745" t="s">
        <v>210</v>
      </c>
      <c r="C12" s="314" t="s">
        <v>630</v>
      </c>
      <c r="D12" s="336">
        <v>642</v>
      </c>
      <c r="E12" s="336"/>
      <c r="F12" s="336"/>
      <c r="G12" s="336"/>
      <c r="H12" s="336"/>
      <c r="I12" s="336"/>
      <c r="J12" s="336"/>
      <c r="K12" s="336"/>
      <c r="L12" s="336"/>
      <c r="M12" s="336"/>
      <c r="N12" s="336"/>
      <c r="O12" s="336">
        <v>2000</v>
      </c>
      <c r="P12" s="336">
        <v>495</v>
      </c>
      <c r="Q12" s="630">
        <f t="shared" si="0"/>
        <v>3137</v>
      </c>
    </row>
    <row r="13" spans="1:17" ht="17.25">
      <c r="A13" s="628">
        <v>6</v>
      </c>
      <c r="B13" s="745"/>
      <c r="C13" s="314" t="s">
        <v>940</v>
      </c>
      <c r="D13" s="336">
        <v>642</v>
      </c>
      <c r="E13" s="336"/>
      <c r="F13" s="336"/>
      <c r="G13" s="336">
        <v>150</v>
      </c>
      <c r="H13" s="336">
        <v>25</v>
      </c>
      <c r="I13" s="336">
        <v>70</v>
      </c>
      <c r="J13" s="336"/>
      <c r="K13" s="336"/>
      <c r="L13" s="336"/>
      <c r="M13" s="336">
        <v>670</v>
      </c>
      <c r="N13" s="336">
        <v>300</v>
      </c>
      <c r="O13" s="336">
        <v>1280</v>
      </c>
      <c r="P13" s="336">
        <v>0</v>
      </c>
      <c r="Q13" s="630">
        <f t="shared" si="0"/>
        <v>3137</v>
      </c>
    </row>
    <row r="14" spans="1:256" ht="17.25">
      <c r="A14" s="628">
        <v>7</v>
      </c>
      <c r="B14" s="746"/>
      <c r="C14" s="316" t="s">
        <v>631</v>
      </c>
      <c r="D14" s="631"/>
      <c r="E14" s="631"/>
      <c r="F14" s="631"/>
      <c r="G14" s="631"/>
      <c r="H14" s="631"/>
      <c r="I14" s="631"/>
      <c r="J14" s="631"/>
      <c r="K14" s="631"/>
      <c r="L14" s="631"/>
      <c r="M14" s="631"/>
      <c r="N14" s="631">
        <v>100</v>
      </c>
      <c r="O14" s="631">
        <v>-100</v>
      </c>
      <c r="P14" s="336"/>
      <c r="Q14" s="632">
        <f t="shared" si="0"/>
        <v>0</v>
      </c>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16"/>
      <c r="GT14" s="316"/>
      <c r="GU14" s="316"/>
      <c r="GV14" s="316"/>
      <c r="GW14" s="316"/>
      <c r="GX14" s="316"/>
      <c r="GY14" s="316"/>
      <c r="GZ14" s="316"/>
      <c r="HA14" s="316"/>
      <c r="HB14" s="316"/>
      <c r="HC14" s="316"/>
      <c r="HD14" s="316"/>
      <c r="HE14" s="316"/>
      <c r="HF14" s="316"/>
      <c r="HG14" s="316"/>
      <c r="HH14" s="316"/>
      <c r="HI14" s="316"/>
      <c r="HJ14" s="316"/>
      <c r="HK14" s="316"/>
      <c r="HL14" s="316"/>
      <c r="HM14" s="316"/>
      <c r="HN14" s="316"/>
      <c r="HO14" s="316"/>
      <c r="HP14" s="316"/>
      <c r="HQ14" s="316"/>
      <c r="HR14" s="316"/>
      <c r="HS14" s="316"/>
      <c r="HT14" s="316"/>
      <c r="HU14" s="316"/>
      <c r="HV14" s="316"/>
      <c r="HW14" s="316"/>
      <c r="HX14" s="316"/>
      <c r="HY14" s="316"/>
      <c r="HZ14" s="316"/>
      <c r="IA14" s="316"/>
      <c r="IB14" s="316"/>
      <c r="IC14" s="316"/>
      <c r="ID14" s="316"/>
      <c r="IE14" s="316"/>
      <c r="IF14" s="316"/>
      <c r="IG14" s="316"/>
      <c r="IH14" s="316"/>
      <c r="II14" s="316"/>
      <c r="IJ14" s="316"/>
      <c r="IK14" s="316"/>
      <c r="IL14" s="316"/>
      <c r="IM14" s="316"/>
      <c r="IN14" s="316"/>
      <c r="IO14" s="316"/>
      <c r="IP14" s="316"/>
      <c r="IQ14" s="316"/>
      <c r="IR14" s="316"/>
      <c r="IS14" s="316"/>
      <c r="IT14" s="316"/>
      <c r="IU14" s="316"/>
      <c r="IV14" s="316"/>
    </row>
    <row r="15" spans="1:256" ht="17.25">
      <c r="A15" s="628">
        <v>8</v>
      </c>
      <c r="B15" s="745"/>
      <c r="C15" s="747" t="s">
        <v>977</v>
      </c>
      <c r="D15" s="633">
        <f>SUM(D13:D14)</f>
        <v>642</v>
      </c>
      <c r="E15" s="633">
        <f aca="true" t="shared" si="2" ref="E15:P15">SUM(E13:E14)</f>
        <v>0</v>
      </c>
      <c r="F15" s="633">
        <f t="shared" si="2"/>
        <v>0</v>
      </c>
      <c r="G15" s="633">
        <f t="shared" si="2"/>
        <v>150</v>
      </c>
      <c r="H15" s="633">
        <f t="shared" si="2"/>
        <v>25</v>
      </c>
      <c r="I15" s="633">
        <f t="shared" si="2"/>
        <v>70</v>
      </c>
      <c r="J15" s="633">
        <f t="shared" si="2"/>
        <v>0</v>
      </c>
      <c r="K15" s="633">
        <f t="shared" si="2"/>
        <v>0</v>
      </c>
      <c r="L15" s="633">
        <f t="shared" si="2"/>
        <v>0</v>
      </c>
      <c r="M15" s="633">
        <f t="shared" si="2"/>
        <v>670</v>
      </c>
      <c r="N15" s="633">
        <f t="shared" si="2"/>
        <v>400</v>
      </c>
      <c r="O15" s="633">
        <f t="shared" si="2"/>
        <v>1180</v>
      </c>
      <c r="P15" s="633">
        <f t="shared" si="2"/>
        <v>0</v>
      </c>
      <c r="Q15" s="634">
        <f t="shared" si="0"/>
        <v>3137</v>
      </c>
      <c r="R15" s="329"/>
      <c r="S15" s="329"/>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29"/>
      <c r="AW15" s="329"/>
      <c r="AX15" s="329"/>
      <c r="AY15" s="329"/>
      <c r="AZ15" s="329"/>
      <c r="BA15" s="329"/>
      <c r="BB15" s="329"/>
      <c r="BC15" s="329"/>
      <c r="BD15" s="329"/>
      <c r="BE15" s="329"/>
      <c r="BF15" s="329"/>
      <c r="BG15" s="329"/>
      <c r="BH15" s="329"/>
      <c r="BI15" s="329"/>
      <c r="BJ15" s="329"/>
      <c r="BK15" s="329"/>
      <c r="BL15" s="329"/>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29"/>
      <c r="EN15" s="329"/>
      <c r="EO15" s="329"/>
      <c r="EP15" s="329"/>
      <c r="EQ15" s="329"/>
      <c r="ER15" s="329"/>
      <c r="ES15" s="329"/>
      <c r="ET15" s="329"/>
      <c r="EU15" s="329"/>
      <c r="EV15" s="329"/>
      <c r="EW15" s="329"/>
      <c r="EX15" s="329"/>
      <c r="EY15" s="329"/>
      <c r="EZ15" s="329"/>
      <c r="FA15" s="329"/>
      <c r="FB15" s="329"/>
      <c r="FC15" s="329"/>
      <c r="FD15" s="329"/>
      <c r="FE15" s="329"/>
      <c r="FF15" s="329"/>
      <c r="FG15" s="329"/>
      <c r="FH15" s="329"/>
      <c r="FI15" s="329"/>
      <c r="FJ15" s="329"/>
      <c r="FK15" s="329"/>
      <c r="FL15" s="329"/>
      <c r="FM15" s="329"/>
      <c r="FN15" s="329"/>
      <c r="FO15" s="329"/>
      <c r="FP15" s="329"/>
      <c r="FQ15" s="329"/>
      <c r="FR15" s="329"/>
      <c r="FS15" s="329"/>
      <c r="FT15" s="329"/>
      <c r="FU15" s="329"/>
      <c r="FV15" s="329"/>
      <c r="FW15" s="329"/>
      <c r="FX15" s="329"/>
      <c r="FY15" s="329"/>
      <c r="FZ15" s="329"/>
      <c r="GA15" s="329"/>
      <c r="GB15" s="329"/>
      <c r="GC15" s="329"/>
      <c r="GD15" s="329"/>
      <c r="GE15" s="329"/>
      <c r="GF15" s="329"/>
      <c r="GG15" s="329"/>
      <c r="GH15" s="329"/>
      <c r="GI15" s="329"/>
      <c r="GJ15" s="329"/>
      <c r="GK15" s="329"/>
      <c r="GL15" s="329"/>
      <c r="GM15" s="329"/>
      <c r="GN15" s="329"/>
      <c r="GO15" s="329"/>
      <c r="GP15" s="329"/>
      <c r="GQ15" s="329"/>
      <c r="GR15" s="329"/>
      <c r="GS15" s="329"/>
      <c r="GT15" s="329"/>
      <c r="GU15" s="329"/>
      <c r="GV15" s="329"/>
      <c r="GW15" s="329"/>
      <c r="GX15" s="329"/>
      <c r="GY15" s="329"/>
      <c r="GZ15" s="329"/>
      <c r="HA15" s="329"/>
      <c r="HB15" s="329"/>
      <c r="HC15" s="329"/>
      <c r="HD15" s="329"/>
      <c r="HE15" s="329"/>
      <c r="HF15" s="329"/>
      <c r="HG15" s="329"/>
      <c r="HH15" s="329"/>
      <c r="HI15" s="329"/>
      <c r="HJ15" s="329"/>
      <c r="HK15" s="329"/>
      <c r="HL15" s="329"/>
      <c r="HM15" s="329"/>
      <c r="HN15" s="329"/>
      <c r="HO15" s="329"/>
      <c r="HP15" s="329"/>
      <c r="HQ15" s="329"/>
      <c r="HR15" s="329"/>
      <c r="HS15" s="329"/>
      <c r="HT15" s="329"/>
      <c r="HU15" s="329"/>
      <c r="HV15" s="329"/>
      <c r="HW15" s="329"/>
      <c r="HX15" s="329"/>
      <c r="HY15" s="329"/>
      <c r="HZ15" s="329"/>
      <c r="IA15" s="329"/>
      <c r="IB15" s="329"/>
      <c r="IC15" s="329"/>
      <c r="ID15" s="329"/>
      <c r="IE15" s="329"/>
      <c r="IF15" s="329"/>
      <c r="IG15" s="329"/>
      <c r="IH15" s="329"/>
      <c r="II15" s="329"/>
      <c r="IJ15" s="329"/>
      <c r="IK15" s="329"/>
      <c r="IL15" s="329"/>
      <c r="IM15" s="329"/>
      <c r="IN15" s="329"/>
      <c r="IO15" s="329"/>
      <c r="IP15" s="329"/>
      <c r="IQ15" s="329"/>
      <c r="IR15" s="329"/>
      <c r="IS15" s="329"/>
      <c r="IT15" s="329"/>
      <c r="IU15" s="329"/>
      <c r="IV15" s="329"/>
    </row>
    <row r="16" spans="1:17" ht="24" customHeight="1">
      <c r="A16" s="628">
        <v>9</v>
      </c>
      <c r="B16" s="745" t="s">
        <v>632</v>
      </c>
      <c r="C16" s="314" t="s">
        <v>630</v>
      </c>
      <c r="D16" s="336"/>
      <c r="E16" s="336"/>
      <c r="F16" s="336"/>
      <c r="G16" s="336"/>
      <c r="H16" s="336"/>
      <c r="I16" s="336"/>
      <c r="J16" s="336"/>
      <c r="K16" s="336"/>
      <c r="L16" s="336"/>
      <c r="M16" s="336"/>
      <c r="N16" s="336"/>
      <c r="O16" s="336">
        <v>2000</v>
      </c>
      <c r="P16" s="336">
        <v>527</v>
      </c>
      <c r="Q16" s="630">
        <f t="shared" si="0"/>
        <v>2527</v>
      </c>
    </row>
    <row r="17" spans="1:17" ht="17.25">
      <c r="A17" s="628">
        <v>10</v>
      </c>
      <c r="B17" s="745"/>
      <c r="C17" s="314" t="s">
        <v>940</v>
      </c>
      <c r="D17" s="336"/>
      <c r="E17" s="336"/>
      <c r="F17" s="336"/>
      <c r="G17" s="336">
        <v>200</v>
      </c>
      <c r="H17" s="336"/>
      <c r="I17" s="336">
        <v>420</v>
      </c>
      <c r="J17" s="336"/>
      <c r="K17" s="336"/>
      <c r="L17" s="336"/>
      <c r="M17" s="336">
        <v>810</v>
      </c>
      <c r="N17" s="336">
        <v>510</v>
      </c>
      <c r="O17" s="336">
        <v>587</v>
      </c>
      <c r="P17" s="336">
        <v>0</v>
      </c>
      <c r="Q17" s="630">
        <f t="shared" si="0"/>
        <v>2527</v>
      </c>
    </row>
    <row r="18" spans="1:256" ht="17.25">
      <c r="A18" s="628">
        <v>11</v>
      </c>
      <c r="B18" s="746"/>
      <c r="C18" s="316" t="s">
        <v>631</v>
      </c>
      <c r="D18" s="631"/>
      <c r="E18" s="631"/>
      <c r="F18" s="631"/>
      <c r="G18" s="631"/>
      <c r="H18" s="631"/>
      <c r="I18" s="631"/>
      <c r="J18" s="631"/>
      <c r="K18" s="631"/>
      <c r="L18" s="631"/>
      <c r="M18" s="631"/>
      <c r="N18" s="631">
        <v>70</v>
      </c>
      <c r="O18" s="631">
        <v>-70</v>
      </c>
      <c r="P18" s="336"/>
      <c r="Q18" s="632">
        <f t="shared" si="0"/>
        <v>0</v>
      </c>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row>
    <row r="19" spans="1:256" ht="17.25">
      <c r="A19" s="628">
        <v>12</v>
      </c>
      <c r="B19" s="745"/>
      <c r="C19" s="747" t="s">
        <v>977</v>
      </c>
      <c r="D19" s="633">
        <f>SUM(D17:D18)</f>
        <v>0</v>
      </c>
      <c r="E19" s="633">
        <f aca="true" t="shared" si="3" ref="E19:P19">SUM(E17:E18)</f>
        <v>0</v>
      </c>
      <c r="F19" s="633">
        <f t="shared" si="3"/>
        <v>0</v>
      </c>
      <c r="G19" s="633">
        <f t="shared" si="3"/>
        <v>200</v>
      </c>
      <c r="H19" s="633">
        <f t="shared" si="3"/>
        <v>0</v>
      </c>
      <c r="I19" s="633">
        <f t="shared" si="3"/>
        <v>420</v>
      </c>
      <c r="J19" s="633">
        <f t="shared" si="3"/>
        <v>0</v>
      </c>
      <c r="K19" s="633">
        <f t="shared" si="3"/>
        <v>0</v>
      </c>
      <c r="L19" s="633">
        <f t="shared" si="3"/>
        <v>0</v>
      </c>
      <c r="M19" s="633">
        <f t="shared" si="3"/>
        <v>810</v>
      </c>
      <c r="N19" s="633">
        <f t="shared" si="3"/>
        <v>580</v>
      </c>
      <c r="O19" s="633">
        <f t="shared" si="3"/>
        <v>517</v>
      </c>
      <c r="P19" s="633">
        <f t="shared" si="3"/>
        <v>0</v>
      </c>
      <c r="Q19" s="634">
        <f t="shared" si="0"/>
        <v>2527</v>
      </c>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329"/>
      <c r="BG19" s="329"/>
      <c r="BH19" s="329"/>
      <c r="BI19" s="329"/>
      <c r="BJ19" s="329"/>
      <c r="BK19" s="329"/>
      <c r="BL19" s="329"/>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c r="CX19" s="329"/>
      <c r="CY19" s="329"/>
      <c r="CZ19" s="329"/>
      <c r="DA19" s="329"/>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c r="EC19" s="329"/>
      <c r="ED19" s="329"/>
      <c r="EE19" s="329"/>
      <c r="EF19" s="329"/>
      <c r="EG19" s="329"/>
      <c r="EH19" s="329"/>
      <c r="EI19" s="329"/>
      <c r="EJ19" s="329"/>
      <c r="EK19" s="329"/>
      <c r="EL19" s="329"/>
      <c r="EM19" s="329"/>
      <c r="EN19" s="329"/>
      <c r="EO19" s="329"/>
      <c r="EP19" s="329"/>
      <c r="EQ19" s="329"/>
      <c r="ER19" s="329"/>
      <c r="ES19" s="329"/>
      <c r="ET19" s="329"/>
      <c r="EU19" s="329"/>
      <c r="EV19" s="329"/>
      <c r="EW19" s="329"/>
      <c r="EX19" s="329"/>
      <c r="EY19" s="329"/>
      <c r="EZ19" s="329"/>
      <c r="FA19" s="329"/>
      <c r="FB19" s="329"/>
      <c r="FC19" s="329"/>
      <c r="FD19" s="329"/>
      <c r="FE19" s="329"/>
      <c r="FF19" s="329"/>
      <c r="FG19" s="329"/>
      <c r="FH19" s="329"/>
      <c r="FI19" s="329"/>
      <c r="FJ19" s="329"/>
      <c r="FK19" s="329"/>
      <c r="FL19" s="329"/>
      <c r="FM19" s="329"/>
      <c r="FN19" s="329"/>
      <c r="FO19" s="329"/>
      <c r="FP19" s="329"/>
      <c r="FQ19" s="329"/>
      <c r="FR19" s="329"/>
      <c r="FS19" s="329"/>
      <c r="FT19" s="329"/>
      <c r="FU19" s="329"/>
      <c r="FV19" s="329"/>
      <c r="FW19" s="329"/>
      <c r="FX19" s="329"/>
      <c r="FY19" s="329"/>
      <c r="FZ19" s="329"/>
      <c r="GA19" s="329"/>
      <c r="GB19" s="329"/>
      <c r="GC19" s="329"/>
      <c r="GD19" s="329"/>
      <c r="GE19" s="329"/>
      <c r="GF19" s="329"/>
      <c r="GG19" s="329"/>
      <c r="GH19" s="329"/>
      <c r="GI19" s="329"/>
      <c r="GJ19" s="329"/>
      <c r="GK19" s="329"/>
      <c r="GL19" s="329"/>
      <c r="GM19" s="329"/>
      <c r="GN19" s="329"/>
      <c r="GO19" s="329"/>
      <c r="GP19" s="329"/>
      <c r="GQ19" s="329"/>
      <c r="GR19" s="329"/>
      <c r="GS19" s="329"/>
      <c r="GT19" s="329"/>
      <c r="GU19" s="329"/>
      <c r="GV19" s="329"/>
      <c r="GW19" s="329"/>
      <c r="GX19" s="329"/>
      <c r="GY19" s="329"/>
      <c r="GZ19" s="329"/>
      <c r="HA19" s="329"/>
      <c r="HB19" s="329"/>
      <c r="HC19" s="329"/>
      <c r="HD19" s="329"/>
      <c r="HE19" s="329"/>
      <c r="HF19" s="329"/>
      <c r="HG19" s="329"/>
      <c r="HH19" s="329"/>
      <c r="HI19" s="329"/>
      <c r="HJ19" s="329"/>
      <c r="HK19" s="329"/>
      <c r="HL19" s="329"/>
      <c r="HM19" s="329"/>
      <c r="HN19" s="329"/>
      <c r="HO19" s="329"/>
      <c r="HP19" s="329"/>
      <c r="HQ19" s="329"/>
      <c r="HR19" s="329"/>
      <c r="HS19" s="329"/>
      <c r="HT19" s="329"/>
      <c r="HU19" s="329"/>
      <c r="HV19" s="329"/>
      <c r="HW19" s="329"/>
      <c r="HX19" s="329"/>
      <c r="HY19" s="329"/>
      <c r="HZ19" s="329"/>
      <c r="IA19" s="329"/>
      <c r="IB19" s="329"/>
      <c r="IC19" s="329"/>
      <c r="ID19" s="329"/>
      <c r="IE19" s="329"/>
      <c r="IF19" s="329"/>
      <c r="IG19" s="329"/>
      <c r="IH19" s="329"/>
      <c r="II19" s="329"/>
      <c r="IJ19" s="329"/>
      <c r="IK19" s="329"/>
      <c r="IL19" s="329"/>
      <c r="IM19" s="329"/>
      <c r="IN19" s="329"/>
      <c r="IO19" s="329"/>
      <c r="IP19" s="329"/>
      <c r="IQ19" s="329"/>
      <c r="IR19" s="329"/>
      <c r="IS19" s="329"/>
      <c r="IT19" s="329"/>
      <c r="IU19" s="329"/>
      <c r="IV19" s="329"/>
    </row>
    <row r="20" spans="1:17" ht="24" customHeight="1">
      <c r="A20" s="628">
        <v>13</v>
      </c>
      <c r="B20" s="745" t="s">
        <v>633</v>
      </c>
      <c r="C20" s="314" t="s">
        <v>630</v>
      </c>
      <c r="D20" s="336">
        <v>642</v>
      </c>
      <c r="E20" s="336"/>
      <c r="F20" s="336"/>
      <c r="G20" s="336"/>
      <c r="H20" s="336"/>
      <c r="I20" s="336"/>
      <c r="J20" s="336"/>
      <c r="K20" s="336"/>
      <c r="L20" s="336"/>
      <c r="M20" s="336"/>
      <c r="N20" s="336"/>
      <c r="O20" s="336">
        <v>2000</v>
      </c>
      <c r="P20" s="336">
        <v>746</v>
      </c>
      <c r="Q20" s="630">
        <f t="shared" si="0"/>
        <v>3388</v>
      </c>
    </row>
    <row r="21" spans="1:17" ht="17.25">
      <c r="A21" s="628">
        <v>14</v>
      </c>
      <c r="B21" s="745"/>
      <c r="C21" s="314" t="s">
        <v>940</v>
      </c>
      <c r="D21" s="336">
        <v>642</v>
      </c>
      <c r="E21" s="336"/>
      <c r="F21" s="336"/>
      <c r="G21" s="336">
        <v>200</v>
      </c>
      <c r="H21" s="336"/>
      <c r="I21" s="336">
        <v>70</v>
      </c>
      <c r="J21" s="336"/>
      <c r="K21" s="336"/>
      <c r="L21" s="336"/>
      <c r="M21" s="336">
        <v>490</v>
      </c>
      <c r="N21" s="336">
        <v>250</v>
      </c>
      <c r="O21" s="336">
        <v>1736</v>
      </c>
      <c r="P21" s="336">
        <v>0</v>
      </c>
      <c r="Q21" s="630">
        <f t="shared" si="0"/>
        <v>3388</v>
      </c>
    </row>
    <row r="22" spans="1:256" ht="17.25">
      <c r="A22" s="628">
        <v>15</v>
      </c>
      <c r="B22" s="746"/>
      <c r="C22" s="316" t="s">
        <v>631</v>
      </c>
      <c r="D22" s="631"/>
      <c r="E22" s="631"/>
      <c r="F22" s="631"/>
      <c r="G22" s="631"/>
      <c r="H22" s="631"/>
      <c r="I22" s="631"/>
      <c r="J22" s="631"/>
      <c r="K22" s="631"/>
      <c r="L22" s="631"/>
      <c r="M22" s="631"/>
      <c r="N22" s="631">
        <v>200</v>
      </c>
      <c r="O22" s="631">
        <v>-200</v>
      </c>
      <c r="P22" s="336"/>
      <c r="Q22" s="632">
        <f t="shared" si="0"/>
        <v>0</v>
      </c>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6"/>
      <c r="BN22" s="316"/>
      <c r="BO22" s="316"/>
      <c r="BP22" s="316"/>
      <c r="BQ22" s="316"/>
      <c r="BR22" s="316"/>
      <c r="BS22" s="316"/>
      <c r="BT22" s="316"/>
      <c r="BU22" s="316"/>
      <c r="BV22" s="316"/>
      <c r="BW22" s="316"/>
      <c r="BX22" s="316"/>
      <c r="BY22" s="316"/>
      <c r="BZ22" s="316"/>
      <c r="CA22" s="316"/>
      <c r="CB22" s="316"/>
      <c r="CC22" s="316"/>
      <c r="CD22" s="316"/>
      <c r="CE22" s="316"/>
      <c r="CF22" s="316"/>
      <c r="CG22" s="316"/>
      <c r="CH22" s="316"/>
      <c r="CI22" s="316"/>
      <c r="CJ22" s="316"/>
      <c r="CK22" s="316"/>
      <c r="CL22" s="316"/>
      <c r="CM22" s="316"/>
      <c r="CN22" s="316"/>
      <c r="CO22" s="316"/>
      <c r="CP22" s="316"/>
      <c r="CQ22" s="316"/>
      <c r="CR22" s="316"/>
      <c r="CS22" s="316"/>
      <c r="CT22" s="316"/>
      <c r="CU22" s="316"/>
      <c r="CV22" s="316"/>
      <c r="CW22" s="316"/>
      <c r="CX22" s="316"/>
      <c r="CY22" s="316"/>
      <c r="CZ22" s="316"/>
      <c r="DA22" s="316"/>
      <c r="DB22" s="316"/>
      <c r="DC22" s="316"/>
      <c r="DD22" s="316"/>
      <c r="DE22" s="316"/>
      <c r="DF22" s="316"/>
      <c r="DG22" s="316"/>
      <c r="DH22" s="316"/>
      <c r="DI22" s="316"/>
      <c r="DJ22" s="316"/>
      <c r="DK22" s="316"/>
      <c r="DL22" s="316"/>
      <c r="DM22" s="316"/>
      <c r="DN22" s="316"/>
      <c r="DO22" s="316"/>
      <c r="DP22" s="316"/>
      <c r="DQ22" s="316"/>
      <c r="DR22" s="316"/>
      <c r="DS22" s="316"/>
      <c r="DT22" s="316"/>
      <c r="DU22" s="316"/>
      <c r="DV22" s="316"/>
      <c r="DW22" s="316"/>
      <c r="DX22" s="316"/>
      <c r="DY22" s="316"/>
      <c r="DZ22" s="316"/>
      <c r="EA22" s="316"/>
      <c r="EB22" s="316"/>
      <c r="EC22" s="316"/>
      <c r="ED22" s="316"/>
      <c r="EE22" s="316"/>
      <c r="EF22" s="316"/>
      <c r="EG22" s="316"/>
      <c r="EH22" s="316"/>
      <c r="EI22" s="316"/>
      <c r="EJ22" s="316"/>
      <c r="EK22" s="316"/>
      <c r="EL22" s="316"/>
      <c r="EM22" s="316"/>
      <c r="EN22" s="316"/>
      <c r="EO22" s="316"/>
      <c r="EP22" s="316"/>
      <c r="EQ22" s="316"/>
      <c r="ER22" s="316"/>
      <c r="ES22" s="316"/>
      <c r="ET22" s="316"/>
      <c r="EU22" s="316"/>
      <c r="EV22" s="316"/>
      <c r="EW22" s="316"/>
      <c r="EX22" s="316"/>
      <c r="EY22" s="316"/>
      <c r="EZ22" s="316"/>
      <c r="FA22" s="316"/>
      <c r="FB22" s="316"/>
      <c r="FC22" s="316"/>
      <c r="FD22" s="316"/>
      <c r="FE22" s="316"/>
      <c r="FF22" s="316"/>
      <c r="FG22" s="316"/>
      <c r="FH22" s="316"/>
      <c r="FI22" s="316"/>
      <c r="FJ22" s="316"/>
      <c r="FK22" s="316"/>
      <c r="FL22" s="316"/>
      <c r="FM22" s="316"/>
      <c r="FN22" s="316"/>
      <c r="FO22" s="316"/>
      <c r="FP22" s="316"/>
      <c r="FQ22" s="316"/>
      <c r="FR22" s="316"/>
      <c r="FS22" s="316"/>
      <c r="FT22" s="316"/>
      <c r="FU22" s="316"/>
      <c r="FV22" s="316"/>
      <c r="FW22" s="316"/>
      <c r="FX22" s="316"/>
      <c r="FY22" s="316"/>
      <c r="FZ22" s="316"/>
      <c r="GA22" s="316"/>
      <c r="GB22" s="316"/>
      <c r="GC22" s="316"/>
      <c r="GD22" s="316"/>
      <c r="GE22" s="316"/>
      <c r="GF22" s="316"/>
      <c r="GG22" s="316"/>
      <c r="GH22" s="316"/>
      <c r="GI22" s="316"/>
      <c r="GJ22" s="316"/>
      <c r="GK22" s="316"/>
      <c r="GL22" s="316"/>
      <c r="GM22" s="316"/>
      <c r="GN22" s="316"/>
      <c r="GO22" s="316"/>
      <c r="GP22" s="316"/>
      <c r="GQ22" s="316"/>
      <c r="GR22" s="316"/>
      <c r="GS22" s="316"/>
      <c r="GT22" s="316"/>
      <c r="GU22" s="316"/>
      <c r="GV22" s="316"/>
      <c r="GW22" s="316"/>
      <c r="GX22" s="316"/>
      <c r="GY22" s="316"/>
      <c r="GZ22" s="316"/>
      <c r="HA22" s="316"/>
      <c r="HB22" s="316"/>
      <c r="HC22" s="316"/>
      <c r="HD22" s="316"/>
      <c r="HE22" s="316"/>
      <c r="HF22" s="316"/>
      <c r="HG22" s="316"/>
      <c r="HH22" s="316"/>
      <c r="HI22" s="316"/>
      <c r="HJ22" s="316"/>
      <c r="HK22" s="316"/>
      <c r="HL22" s="316"/>
      <c r="HM22" s="316"/>
      <c r="HN22" s="316"/>
      <c r="HO22" s="316"/>
      <c r="HP22" s="316"/>
      <c r="HQ22" s="316"/>
      <c r="HR22" s="316"/>
      <c r="HS22" s="316"/>
      <c r="HT22" s="316"/>
      <c r="HU22" s="316"/>
      <c r="HV22" s="316"/>
      <c r="HW22" s="316"/>
      <c r="HX22" s="316"/>
      <c r="HY22" s="316"/>
      <c r="HZ22" s="316"/>
      <c r="IA22" s="316"/>
      <c r="IB22" s="316"/>
      <c r="IC22" s="316"/>
      <c r="ID22" s="316"/>
      <c r="IE22" s="316"/>
      <c r="IF22" s="316"/>
      <c r="IG22" s="316"/>
      <c r="IH22" s="316"/>
      <c r="II22" s="316"/>
      <c r="IJ22" s="316"/>
      <c r="IK22" s="316"/>
      <c r="IL22" s="316"/>
      <c r="IM22" s="316"/>
      <c r="IN22" s="316"/>
      <c r="IO22" s="316"/>
      <c r="IP22" s="316"/>
      <c r="IQ22" s="316"/>
      <c r="IR22" s="316"/>
      <c r="IS22" s="316"/>
      <c r="IT22" s="316"/>
      <c r="IU22" s="316"/>
      <c r="IV22" s="316"/>
    </row>
    <row r="23" spans="1:256" ht="17.25">
      <c r="A23" s="628">
        <v>16</v>
      </c>
      <c r="B23" s="745"/>
      <c r="C23" s="747" t="s">
        <v>977</v>
      </c>
      <c r="D23" s="633">
        <f>SUM(D21:D22)</f>
        <v>642</v>
      </c>
      <c r="E23" s="633">
        <f aca="true" t="shared" si="4" ref="E23:P23">SUM(E21:E22)</f>
        <v>0</v>
      </c>
      <c r="F23" s="633">
        <f t="shared" si="4"/>
        <v>0</v>
      </c>
      <c r="G23" s="633">
        <f t="shared" si="4"/>
        <v>200</v>
      </c>
      <c r="H23" s="633">
        <f t="shared" si="4"/>
        <v>0</v>
      </c>
      <c r="I23" s="633">
        <f t="shared" si="4"/>
        <v>70</v>
      </c>
      <c r="J23" s="633">
        <f t="shared" si="4"/>
        <v>0</v>
      </c>
      <c r="K23" s="633">
        <f t="shared" si="4"/>
        <v>0</v>
      </c>
      <c r="L23" s="633">
        <f t="shared" si="4"/>
        <v>0</v>
      </c>
      <c r="M23" s="633">
        <f t="shared" si="4"/>
        <v>490</v>
      </c>
      <c r="N23" s="633">
        <f t="shared" si="4"/>
        <v>450</v>
      </c>
      <c r="O23" s="633">
        <f t="shared" si="4"/>
        <v>1536</v>
      </c>
      <c r="P23" s="633">
        <f t="shared" si="4"/>
        <v>0</v>
      </c>
      <c r="Q23" s="634">
        <f t="shared" si="0"/>
        <v>3388</v>
      </c>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c r="EC23" s="329"/>
      <c r="ED23" s="329"/>
      <c r="EE23" s="329"/>
      <c r="EF23" s="329"/>
      <c r="EG23" s="329"/>
      <c r="EH23" s="329"/>
      <c r="EI23" s="329"/>
      <c r="EJ23" s="329"/>
      <c r="EK23" s="329"/>
      <c r="EL23" s="329"/>
      <c r="EM23" s="329"/>
      <c r="EN23" s="329"/>
      <c r="EO23" s="329"/>
      <c r="EP23" s="329"/>
      <c r="EQ23" s="329"/>
      <c r="ER23" s="329"/>
      <c r="ES23" s="329"/>
      <c r="ET23" s="329"/>
      <c r="EU23" s="329"/>
      <c r="EV23" s="329"/>
      <c r="EW23" s="329"/>
      <c r="EX23" s="329"/>
      <c r="EY23" s="329"/>
      <c r="EZ23" s="329"/>
      <c r="FA23" s="329"/>
      <c r="FB23" s="329"/>
      <c r="FC23" s="329"/>
      <c r="FD23" s="329"/>
      <c r="FE23" s="329"/>
      <c r="FF23" s="329"/>
      <c r="FG23" s="329"/>
      <c r="FH23" s="329"/>
      <c r="FI23" s="329"/>
      <c r="FJ23" s="329"/>
      <c r="FK23" s="329"/>
      <c r="FL23" s="329"/>
      <c r="FM23" s="329"/>
      <c r="FN23" s="329"/>
      <c r="FO23" s="329"/>
      <c r="FP23" s="329"/>
      <c r="FQ23" s="329"/>
      <c r="FR23" s="329"/>
      <c r="FS23" s="329"/>
      <c r="FT23" s="329"/>
      <c r="FU23" s="329"/>
      <c r="FV23" s="329"/>
      <c r="FW23" s="329"/>
      <c r="FX23" s="329"/>
      <c r="FY23" s="329"/>
      <c r="FZ23" s="329"/>
      <c r="GA23" s="329"/>
      <c r="GB23" s="329"/>
      <c r="GC23" s="329"/>
      <c r="GD23" s="329"/>
      <c r="GE23" s="329"/>
      <c r="GF23" s="329"/>
      <c r="GG23" s="329"/>
      <c r="GH23" s="329"/>
      <c r="GI23" s="329"/>
      <c r="GJ23" s="329"/>
      <c r="GK23" s="329"/>
      <c r="GL23" s="329"/>
      <c r="GM23" s="329"/>
      <c r="GN23" s="329"/>
      <c r="GO23" s="329"/>
      <c r="GP23" s="329"/>
      <c r="GQ23" s="329"/>
      <c r="GR23" s="329"/>
      <c r="GS23" s="329"/>
      <c r="GT23" s="329"/>
      <c r="GU23" s="329"/>
      <c r="GV23" s="329"/>
      <c r="GW23" s="329"/>
      <c r="GX23" s="329"/>
      <c r="GY23" s="329"/>
      <c r="GZ23" s="329"/>
      <c r="HA23" s="329"/>
      <c r="HB23" s="329"/>
      <c r="HC23" s="329"/>
      <c r="HD23" s="329"/>
      <c r="HE23" s="329"/>
      <c r="HF23" s="329"/>
      <c r="HG23" s="329"/>
      <c r="HH23" s="329"/>
      <c r="HI23" s="329"/>
      <c r="HJ23" s="329"/>
      <c r="HK23" s="329"/>
      <c r="HL23" s="329"/>
      <c r="HM23" s="329"/>
      <c r="HN23" s="329"/>
      <c r="HO23" s="329"/>
      <c r="HP23" s="329"/>
      <c r="HQ23" s="329"/>
      <c r="HR23" s="329"/>
      <c r="HS23" s="329"/>
      <c r="HT23" s="329"/>
      <c r="HU23" s="329"/>
      <c r="HV23" s="329"/>
      <c r="HW23" s="329"/>
      <c r="HX23" s="329"/>
      <c r="HY23" s="329"/>
      <c r="HZ23" s="329"/>
      <c r="IA23" s="329"/>
      <c r="IB23" s="329"/>
      <c r="IC23" s="329"/>
      <c r="ID23" s="329"/>
      <c r="IE23" s="329"/>
      <c r="IF23" s="329"/>
      <c r="IG23" s="329"/>
      <c r="IH23" s="329"/>
      <c r="II23" s="329"/>
      <c r="IJ23" s="329"/>
      <c r="IK23" s="329"/>
      <c r="IL23" s="329"/>
      <c r="IM23" s="329"/>
      <c r="IN23" s="329"/>
      <c r="IO23" s="329"/>
      <c r="IP23" s="329"/>
      <c r="IQ23" s="329"/>
      <c r="IR23" s="329"/>
      <c r="IS23" s="329"/>
      <c r="IT23" s="329"/>
      <c r="IU23" s="329"/>
      <c r="IV23" s="329"/>
    </row>
    <row r="24" spans="1:18" ht="24" customHeight="1">
      <c r="A24" s="628">
        <v>17</v>
      </c>
      <c r="B24" s="745" t="s">
        <v>634</v>
      </c>
      <c r="C24" s="314" t="s">
        <v>630</v>
      </c>
      <c r="D24" s="336">
        <v>600</v>
      </c>
      <c r="E24" s="336"/>
      <c r="F24" s="336"/>
      <c r="G24" s="336"/>
      <c r="H24" s="336"/>
      <c r="I24" s="336"/>
      <c r="J24" s="336"/>
      <c r="K24" s="336"/>
      <c r="L24" s="336"/>
      <c r="M24" s="336"/>
      <c r="N24" s="336"/>
      <c r="O24" s="336">
        <v>2000</v>
      </c>
      <c r="P24" s="336">
        <v>467</v>
      </c>
      <c r="Q24" s="630">
        <f t="shared" si="0"/>
        <v>3067</v>
      </c>
      <c r="R24" s="756"/>
    </row>
    <row r="25" spans="1:18" ht="17.25">
      <c r="A25" s="628">
        <v>18</v>
      </c>
      <c r="B25" s="745"/>
      <c r="C25" s="314" t="s">
        <v>940</v>
      </c>
      <c r="D25" s="336">
        <v>600</v>
      </c>
      <c r="E25" s="336"/>
      <c r="F25" s="336"/>
      <c r="G25" s="336">
        <v>150</v>
      </c>
      <c r="H25" s="336">
        <v>30</v>
      </c>
      <c r="I25" s="336">
        <v>70</v>
      </c>
      <c r="J25" s="336"/>
      <c r="K25" s="336"/>
      <c r="L25" s="336"/>
      <c r="M25" s="336">
        <v>400</v>
      </c>
      <c r="N25" s="336">
        <v>975</v>
      </c>
      <c r="O25" s="336">
        <v>842</v>
      </c>
      <c r="P25" s="336">
        <v>0</v>
      </c>
      <c r="Q25" s="630">
        <f t="shared" si="0"/>
        <v>3067</v>
      </c>
      <c r="R25" s="756"/>
    </row>
    <row r="26" spans="1:256" ht="17.25">
      <c r="A26" s="628">
        <v>19</v>
      </c>
      <c r="B26" s="746"/>
      <c r="C26" s="316" t="s">
        <v>631</v>
      </c>
      <c r="D26" s="631"/>
      <c r="E26" s="631"/>
      <c r="F26" s="631"/>
      <c r="G26" s="631"/>
      <c r="H26" s="631">
        <v>40</v>
      </c>
      <c r="I26" s="631"/>
      <c r="J26" s="631"/>
      <c r="K26" s="631"/>
      <c r="L26" s="631"/>
      <c r="M26" s="631"/>
      <c r="N26" s="631"/>
      <c r="O26" s="631">
        <v>-40</v>
      </c>
      <c r="P26" s="336"/>
      <c r="Q26" s="632">
        <f t="shared" si="0"/>
        <v>0</v>
      </c>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6"/>
      <c r="BZ26" s="316"/>
      <c r="CA26" s="316"/>
      <c r="CB26" s="316"/>
      <c r="CC26" s="316"/>
      <c r="CD26" s="316"/>
      <c r="CE26" s="316"/>
      <c r="CF26" s="316"/>
      <c r="CG26" s="316"/>
      <c r="CH26" s="316"/>
      <c r="CI26" s="316"/>
      <c r="CJ26" s="316"/>
      <c r="CK26" s="316"/>
      <c r="CL26" s="316"/>
      <c r="CM26" s="316"/>
      <c r="CN26" s="316"/>
      <c r="CO26" s="316"/>
      <c r="CP26" s="316"/>
      <c r="CQ26" s="316"/>
      <c r="CR26" s="316"/>
      <c r="CS26" s="316"/>
      <c r="CT26" s="316"/>
      <c r="CU26" s="316"/>
      <c r="CV26" s="316"/>
      <c r="CW26" s="316"/>
      <c r="CX26" s="316"/>
      <c r="CY26" s="316"/>
      <c r="CZ26" s="316"/>
      <c r="DA26" s="316"/>
      <c r="DB26" s="316"/>
      <c r="DC26" s="316"/>
      <c r="DD26" s="316"/>
      <c r="DE26" s="316"/>
      <c r="DF26" s="316"/>
      <c r="DG26" s="316"/>
      <c r="DH26" s="316"/>
      <c r="DI26" s="316"/>
      <c r="DJ26" s="316"/>
      <c r="DK26" s="316"/>
      <c r="DL26" s="316"/>
      <c r="DM26" s="316"/>
      <c r="DN26" s="316"/>
      <c r="DO26" s="316"/>
      <c r="DP26" s="316"/>
      <c r="DQ26" s="316"/>
      <c r="DR26" s="316"/>
      <c r="DS26" s="316"/>
      <c r="DT26" s="316"/>
      <c r="DU26" s="316"/>
      <c r="DV26" s="316"/>
      <c r="DW26" s="316"/>
      <c r="DX26" s="316"/>
      <c r="DY26" s="316"/>
      <c r="DZ26" s="316"/>
      <c r="EA26" s="316"/>
      <c r="EB26" s="316"/>
      <c r="EC26" s="316"/>
      <c r="ED26" s="316"/>
      <c r="EE26" s="316"/>
      <c r="EF26" s="316"/>
      <c r="EG26" s="316"/>
      <c r="EH26" s="316"/>
      <c r="EI26" s="316"/>
      <c r="EJ26" s="316"/>
      <c r="EK26" s="316"/>
      <c r="EL26" s="316"/>
      <c r="EM26" s="316"/>
      <c r="EN26" s="316"/>
      <c r="EO26" s="316"/>
      <c r="EP26" s="316"/>
      <c r="EQ26" s="316"/>
      <c r="ER26" s="316"/>
      <c r="ES26" s="316"/>
      <c r="ET26" s="316"/>
      <c r="EU26" s="316"/>
      <c r="EV26" s="316"/>
      <c r="EW26" s="316"/>
      <c r="EX26" s="316"/>
      <c r="EY26" s="316"/>
      <c r="EZ26" s="316"/>
      <c r="FA26" s="316"/>
      <c r="FB26" s="316"/>
      <c r="FC26" s="316"/>
      <c r="FD26" s="316"/>
      <c r="FE26" s="316"/>
      <c r="FF26" s="316"/>
      <c r="FG26" s="316"/>
      <c r="FH26" s="316"/>
      <c r="FI26" s="316"/>
      <c r="FJ26" s="316"/>
      <c r="FK26" s="316"/>
      <c r="FL26" s="316"/>
      <c r="FM26" s="316"/>
      <c r="FN26" s="316"/>
      <c r="FO26" s="316"/>
      <c r="FP26" s="316"/>
      <c r="FQ26" s="316"/>
      <c r="FR26" s="316"/>
      <c r="FS26" s="316"/>
      <c r="FT26" s="316"/>
      <c r="FU26" s="316"/>
      <c r="FV26" s="316"/>
      <c r="FW26" s="316"/>
      <c r="FX26" s="316"/>
      <c r="FY26" s="316"/>
      <c r="FZ26" s="316"/>
      <c r="GA26" s="316"/>
      <c r="GB26" s="316"/>
      <c r="GC26" s="316"/>
      <c r="GD26" s="316"/>
      <c r="GE26" s="316"/>
      <c r="GF26" s="316"/>
      <c r="GG26" s="316"/>
      <c r="GH26" s="316"/>
      <c r="GI26" s="316"/>
      <c r="GJ26" s="316"/>
      <c r="GK26" s="316"/>
      <c r="GL26" s="316"/>
      <c r="GM26" s="316"/>
      <c r="GN26" s="316"/>
      <c r="GO26" s="316"/>
      <c r="GP26" s="316"/>
      <c r="GQ26" s="316"/>
      <c r="GR26" s="316"/>
      <c r="GS26" s="316"/>
      <c r="GT26" s="316"/>
      <c r="GU26" s="316"/>
      <c r="GV26" s="316"/>
      <c r="GW26" s="316"/>
      <c r="GX26" s="316"/>
      <c r="GY26" s="316"/>
      <c r="GZ26" s="316"/>
      <c r="HA26" s="316"/>
      <c r="HB26" s="316"/>
      <c r="HC26" s="316"/>
      <c r="HD26" s="316"/>
      <c r="HE26" s="316"/>
      <c r="HF26" s="316"/>
      <c r="HG26" s="316"/>
      <c r="HH26" s="316"/>
      <c r="HI26" s="316"/>
      <c r="HJ26" s="316"/>
      <c r="HK26" s="316"/>
      <c r="HL26" s="316"/>
      <c r="HM26" s="316"/>
      <c r="HN26" s="316"/>
      <c r="HO26" s="316"/>
      <c r="HP26" s="316"/>
      <c r="HQ26" s="316"/>
      <c r="HR26" s="316"/>
      <c r="HS26" s="316"/>
      <c r="HT26" s="316"/>
      <c r="HU26" s="316"/>
      <c r="HV26" s="316"/>
      <c r="HW26" s="316"/>
      <c r="HX26" s="316"/>
      <c r="HY26" s="316"/>
      <c r="HZ26" s="316"/>
      <c r="IA26" s="316"/>
      <c r="IB26" s="316"/>
      <c r="IC26" s="316"/>
      <c r="ID26" s="316"/>
      <c r="IE26" s="316"/>
      <c r="IF26" s="316"/>
      <c r="IG26" s="316"/>
      <c r="IH26" s="316"/>
      <c r="II26" s="316"/>
      <c r="IJ26" s="316"/>
      <c r="IK26" s="316"/>
      <c r="IL26" s="316"/>
      <c r="IM26" s="316"/>
      <c r="IN26" s="316"/>
      <c r="IO26" s="316"/>
      <c r="IP26" s="316"/>
      <c r="IQ26" s="316"/>
      <c r="IR26" s="316"/>
      <c r="IS26" s="316"/>
      <c r="IT26" s="316"/>
      <c r="IU26" s="316"/>
      <c r="IV26" s="316"/>
    </row>
    <row r="27" spans="1:256" ht="17.25">
      <c r="A27" s="628">
        <v>20</v>
      </c>
      <c r="B27" s="745"/>
      <c r="C27" s="747" t="s">
        <v>977</v>
      </c>
      <c r="D27" s="633">
        <f>SUM(D25:D26)</f>
        <v>600</v>
      </c>
      <c r="E27" s="633">
        <f aca="true" t="shared" si="5" ref="E27:P27">SUM(E25:E26)</f>
        <v>0</v>
      </c>
      <c r="F27" s="633">
        <f t="shared" si="5"/>
        <v>0</v>
      </c>
      <c r="G27" s="633">
        <f t="shared" si="5"/>
        <v>150</v>
      </c>
      <c r="H27" s="633">
        <f t="shared" si="5"/>
        <v>70</v>
      </c>
      <c r="I27" s="633">
        <f t="shared" si="5"/>
        <v>70</v>
      </c>
      <c r="J27" s="633">
        <f t="shared" si="5"/>
        <v>0</v>
      </c>
      <c r="K27" s="633">
        <f t="shared" si="5"/>
        <v>0</v>
      </c>
      <c r="L27" s="633">
        <f t="shared" si="5"/>
        <v>0</v>
      </c>
      <c r="M27" s="633">
        <f t="shared" si="5"/>
        <v>400</v>
      </c>
      <c r="N27" s="633">
        <f t="shared" si="5"/>
        <v>975</v>
      </c>
      <c r="O27" s="633">
        <f t="shared" si="5"/>
        <v>802</v>
      </c>
      <c r="P27" s="633">
        <f t="shared" si="5"/>
        <v>0</v>
      </c>
      <c r="Q27" s="634">
        <f t="shared" si="0"/>
        <v>3067</v>
      </c>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c r="CX27" s="329"/>
      <c r="CY27" s="329"/>
      <c r="CZ27" s="329"/>
      <c r="DA27" s="329"/>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c r="EC27" s="329"/>
      <c r="ED27" s="329"/>
      <c r="EE27" s="329"/>
      <c r="EF27" s="329"/>
      <c r="EG27" s="329"/>
      <c r="EH27" s="329"/>
      <c r="EI27" s="329"/>
      <c r="EJ27" s="329"/>
      <c r="EK27" s="329"/>
      <c r="EL27" s="329"/>
      <c r="EM27" s="329"/>
      <c r="EN27" s="329"/>
      <c r="EO27" s="329"/>
      <c r="EP27" s="329"/>
      <c r="EQ27" s="329"/>
      <c r="ER27" s="329"/>
      <c r="ES27" s="329"/>
      <c r="ET27" s="329"/>
      <c r="EU27" s="329"/>
      <c r="EV27" s="329"/>
      <c r="EW27" s="329"/>
      <c r="EX27" s="329"/>
      <c r="EY27" s="329"/>
      <c r="EZ27" s="329"/>
      <c r="FA27" s="329"/>
      <c r="FB27" s="329"/>
      <c r="FC27" s="329"/>
      <c r="FD27" s="329"/>
      <c r="FE27" s="329"/>
      <c r="FF27" s="329"/>
      <c r="FG27" s="329"/>
      <c r="FH27" s="329"/>
      <c r="FI27" s="329"/>
      <c r="FJ27" s="329"/>
      <c r="FK27" s="329"/>
      <c r="FL27" s="329"/>
      <c r="FM27" s="329"/>
      <c r="FN27" s="329"/>
      <c r="FO27" s="329"/>
      <c r="FP27" s="329"/>
      <c r="FQ27" s="329"/>
      <c r="FR27" s="329"/>
      <c r="FS27" s="329"/>
      <c r="FT27" s="329"/>
      <c r="FU27" s="329"/>
      <c r="FV27" s="329"/>
      <c r="FW27" s="329"/>
      <c r="FX27" s="329"/>
      <c r="FY27" s="329"/>
      <c r="FZ27" s="329"/>
      <c r="GA27" s="329"/>
      <c r="GB27" s="329"/>
      <c r="GC27" s="329"/>
      <c r="GD27" s="329"/>
      <c r="GE27" s="329"/>
      <c r="GF27" s="329"/>
      <c r="GG27" s="329"/>
      <c r="GH27" s="329"/>
      <c r="GI27" s="329"/>
      <c r="GJ27" s="329"/>
      <c r="GK27" s="329"/>
      <c r="GL27" s="329"/>
      <c r="GM27" s="329"/>
      <c r="GN27" s="329"/>
      <c r="GO27" s="329"/>
      <c r="GP27" s="329"/>
      <c r="GQ27" s="329"/>
      <c r="GR27" s="329"/>
      <c r="GS27" s="329"/>
      <c r="GT27" s="329"/>
      <c r="GU27" s="329"/>
      <c r="GV27" s="329"/>
      <c r="GW27" s="329"/>
      <c r="GX27" s="329"/>
      <c r="GY27" s="329"/>
      <c r="GZ27" s="329"/>
      <c r="HA27" s="329"/>
      <c r="HB27" s="329"/>
      <c r="HC27" s="329"/>
      <c r="HD27" s="329"/>
      <c r="HE27" s="329"/>
      <c r="HF27" s="329"/>
      <c r="HG27" s="329"/>
      <c r="HH27" s="329"/>
      <c r="HI27" s="329"/>
      <c r="HJ27" s="329"/>
      <c r="HK27" s="329"/>
      <c r="HL27" s="329"/>
      <c r="HM27" s="329"/>
      <c r="HN27" s="329"/>
      <c r="HO27" s="329"/>
      <c r="HP27" s="329"/>
      <c r="HQ27" s="329"/>
      <c r="HR27" s="329"/>
      <c r="HS27" s="329"/>
      <c r="HT27" s="329"/>
      <c r="HU27" s="329"/>
      <c r="HV27" s="329"/>
      <c r="HW27" s="329"/>
      <c r="HX27" s="329"/>
      <c r="HY27" s="329"/>
      <c r="HZ27" s="329"/>
      <c r="IA27" s="329"/>
      <c r="IB27" s="329"/>
      <c r="IC27" s="329"/>
      <c r="ID27" s="329"/>
      <c r="IE27" s="329"/>
      <c r="IF27" s="329"/>
      <c r="IG27" s="329"/>
      <c r="IH27" s="329"/>
      <c r="II27" s="329"/>
      <c r="IJ27" s="329"/>
      <c r="IK27" s="329"/>
      <c r="IL27" s="329"/>
      <c r="IM27" s="329"/>
      <c r="IN27" s="329"/>
      <c r="IO27" s="329"/>
      <c r="IP27" s="329"/>
      <c r="IQ27" s="329"/>
      <c r="IR27" s="329"/>
      <c r="IS27" s="329"/>
      <c r="IT27" s="329"/>
      <c r="IU27" s="329"/>
      <c r="IV27" s="329"/>
    </row>
    <row r="28" spans="1:17" ht="24" customHeight="1">
      <c r="A28" s="628">
        <v>21</v>
      </c>
      <c r="B28" s="745" t="s">
        <v>635</v>
      </c>
      <c r="C28" s="314" t="s">
        <v>630</v>
      </c>
      <c r="D28" s="336"/>
      <c r="E28" s="336"/>
      <c r="F28" s="336"/>
      <c r="G28" s="336">
        <v>142</v>
      </c>
      <c r="H28" s="336"/>
      <c r="I28" s="336"/>
      <c r="J28" s="336"/>
      <c r="K28" s="336"/>
      <c r="L28" s="336"/>
      <c r="M28" s="336"/>
      <c r="N28" s="336"/>
      <c r="O28" s="336">
        <v>2000</v>
      </c>
      <c r="P28" s="336">
        <v>1464</v>
      </c>
      <c r="Q28" s="630">
        <f t="shared" si="0"/>
        <v>3606</v>
      </c>
    </row>
    <row r="29" spans="1:17" ht="17.25">
      <c r="A29" s="628">
        <v>22</v>
      </c>
      <c r="B29" s="745"/>
      <c r="C29" s="314" t="s">
        <v>940</v>
      </c>
      <c r="D29" s="336">
        <v>460</v>
      </c>
      <c r="E29" s="336"/>
      <c r="F29" s="336"/>
      <c r="G29" s="336">
        <v>192</v>
      </c>
      <c r="H29" s="336">
        <v>25</v>
      </c>
      <c r="I29" s="336">
        <v>430</v>
      </c>
      <c r="J29" s="336"/>
      <c r="K29" s="336"/>
      <c r="L29" s="336"/>
      <c r="M29" s="336">
        <v>560</v>
      </c>
      <c r="N29" s="336">
        <v>250</v>
      </c>
      <c r="O29" s="336">
        <v>1689</v>
      </c>
      <c r="P29" s="336">
        <v>0</v>
      </c>
      <c r="Q29" s="630">
        <f t="shared" si="0"/>
        <v>3606</v>
      </c>
    </row>
    <row r="30" spans="1:256" ht="17.25">
      <c r="A30" s="628">
        <v>23</v>
      </c>
      <c r="B30" s="746"/>
      <c r="C30" s="316" t="s">
        <v>631</v>
      </c>
      <c r="D30" s="631"/>
      <c r="E30" s="631"/>
      <c r="F30" s="631"/>
      <c r="G30" s="631"/>
      <c r="H30" s="631"/>
      <c r="I30" s="631"/>
      <c r="J30" s="631"/>
      <c r="K30" s="631"/>
      <c r="L30" s="631"/>
      <c r="M30" s="631"/>
      <c r="N30" s="631"/>
      <c r="O30" s="631"/>
      <c r="P30" s="336"/>
      <c r="Q30" s="632">
        <f t="shared" si="0"/>
        <v>0</v>
      </c>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6"/>
      <c r="BS30" s="316"/>
      <c r="BT30" s="316"/>
      <c r="BU30" s="316"/>
      <c r="BV30" s="316"/>
      <c r="BW30" s="316"/>
      <c r="BX30" s="316"/>
      <c r="BY30" s="316"/>
      <c r="BZ30" s="316"/>
      <c r="CA30" s="316"/>
      <c r="CB30" s="316"/>
      <c r="CC30" s="316"/>
      <c r="CD30" s="316"/>
      <c r="CE30" s="316"/>
      <c r="CF30" s="316"/>
      <c r="CG30" s="316"/>
      <c r="CH30" s="316"/>
      <c r="CI30" s="316"/>
      <c r="CJ30" s="316"/>
      <c r="CK30" s="316"/>
      <c r="CL30" s="316"/>
      <c r="CM30" s="316"/>
      <c r="CN30" s="316"/>
      <c r="CO30" s="316"/>
      <c r="CP30" s="316"/>
      <c r="CQ30" s="316"/>
      <c r="CR30" s="316"/>
      <c r="CS30" s="316"/>
      <c r="CT30" s="316"/>
      <c r="CU30" s="316"/>
      <c r="CV30" s="316"/>
      <c r="CW30" s="316"/>
      <c r="CX30" s="316"/>
      <c r="CY30" s="316"/>
      <c r="CZ30" s="316"/>
      <c r="DA30" s="316"/>
      <c r="DB30" s="316"/>
      <c r="DC30" s="316"/>
      <c r="DD30" s="316"/>
      <c r="DE30" s="316"/>
      <c r="DF30" s="316"/>
      <c r="DG30" s="316"/>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16"/>
      <c r="EW30" s="316"/>
      <c r="EX30" s="316"/>
      <c r="EY30" s="316"/>
      <c r="EZ30" s="316"/>
      <c r="FA30" s="316"/>
      <c r="FB30" s="316"/>
      <c r="FC30" s="316"/>
      <c r="FD30" s="316"/>
      <c r="FE30" s="316"/>
      <c r="FF30" s="316"/>
      <c r="FG30" s="316"/>
      <c r="FH30" s="316"/>
      <c r="FI30" s="316"/>
      <c r="FJ30" s="316"/>
      <c r="FK30" s="316"/>
      <c r="FL30" s="316"/>
      <c r="FM30" s="316"/>
      <c r="FN30" s="316"/>
      <c r="FO30" s="316"/>
      <c r="FP30" s="316"/>
      <c r="FQ30" s="316"/>
      <c r="FR30" s="316"/>
      <c r="FS30" s="316"/>
      <c r="FT30" s="316"/>
      <c r="FU30" s="316"/>
      <c r="FV30" s="316"/>
      <c r="FW30" s="316"/>
      <c r="FX30" s="316"/>
      <c r="FY30" s="316"/>
      <c r="FZ30" s="316"/>
      <c r="GA30" s="316"/>
      <c r="GB30" s="316"/>
      <c r="GC30" s="316"/>
      <c r="GD30" s="316"/>
      <c r="GE30" s="316"/>
      <c r="GF30" s="316"/>
      <c r="GG30" s="316"/>
      <c r="GH30" s="316"/>
      <c r="GI30" s="316"/>
      <c r="GJ30" s="316"/>
      <c r="GK30" s="316"/>
      <c r="GL30" s="316"/>
      <c r="GM30" s="316"/>
      <c r="GN30" s="316"/>
      <c r="GO30" s="316"/>
      <c r="GP30" s="316"/>
      <c r="GQ30" s="316"/>
      <c r="GR30" s="316"/>
      <c r="GS30" s="316"/>
      <c r="GT30" s="316"/>
      <c r="GU30" s="316"/>
      <c r="GV30" s="316"/>
      <c r="GW30" s="316"/>
      <c r="GX30" s="316"/>
      <c r="GY30" s="316"/>
      <c r="GZ30" s="316"/>
      <c r="HA30" s="316"/>
      <c r="HB30" s="316"/>
      <c r="HC30" s="316"/>
      <c r="HD30" s="316"/>
      <c r="HE30" s="316"/>
      <c r="HF30" s="316"/>
      <c r="HG30" s="316"/>
      <c r="HH30" s="316"/>
      <c r="HI30" s="316"/>
      <c r="HJ30" s="316"/>
      <c r="HK30" s="316"/>
      <c r="HL30" s="316"/>
      <c r="HM30" s="316"/>
      <c r="HN30" s="316"/>
      <c r="HO30" s="316"/>
      <c r="HP30" s="316"/>
      <c r="HQ30" s="316"/>
      <c r="HR30" s="316"/>
      <c r="HS30" s="316"/>
      <c r="HT30" s="316"/>
      <c r="HU30" s="316"/>
      <c r="HV30" s="316"/>
      <c r="HW30" s="316"/>
      <c r="HX30" s="316"/>
      <c r="HY30" s="316"/>
      <c r="HZ30" s="316"/>
      <c r="IA30" s="316"/>
      <c r="IB30" s="316"/>
      <c r="IC30" s="316"/>
      <c r="ID30" s="316"/>
      <c r="IE30" s="316"/>
      <c r="IF30" s="316"/>
      <c r="IG30" s="316"/>
      <c r="IH30" s="316"/>
      <c r="II30" s="316"/>
      <c r="IJ30" s="316"/>
      <c r="IK30" s="316"/>
      <c r="IL30" s="316"/>
      <c r="IM30" s="316"/>
      <c r="IN30" s="316"/>
      <c r="IO30" s="316"/>
      <c r="IP30" s="316"/>
      <c r="IQ30" s="316"/>
      <c r="IR30" s="316"/>
      <c r="IS30" s="316"/>
      <c r="IT30" s="316"/>
      <c r="IU30" s="316"/>
      <c r="IV30" s="316"/>
    </row>
    <row r="31" spans="1:256" ht="17.25">
      <c r="A31" s="628">
        <v>24</v>
      </c>
      <c r="B31" s="745"/>
      <c r="C31" s="747" t="s">
        <v>977</v>
      </c>
      <c r="D31" s="633">
        <f>SUM(D29:D30)</f>
        <v>460</v>
      </c>
      <c r="E31" s="633">
        <f aca="true" t="shared" si="6" ref="E31:P31">SUM(E29:E30)</f>
        <v>0</v>
      </c>
      <c r="F31" s="633">
        <f t="shared" si="6"/>
        <v>0</v>
      </c>
      <c r="G31" s="633">
        <f t="shared" si="6"/>
        <v>192</v>
      </c>
      <c r="H31" s="633">
        <f t="shared" si="6"/>
        <v>25</v>
      </c>
      <c r="I31" s="633">
        <f t="shared" si="6"/>
        <v>430</v>
      </c>
      <c r="J31" s="633">
        <f t="shared" si="6"/>
        <v>0</v>
      </c>
      <c r="K31" s="633">
        <f t="shared" si="6"/>
        <v>0</v>
      </c>
      <c r="L31" s="633">
        <f t="shared" si="6"/>
        <v>0</v>
      </c>
      <c r="M31" s="633">
        <f t="shared" si="6"/>
        <v>560</v>
      </c>
      <c r="N31" s="633">
        <f t="shared" si="6"/>
        <v>250</v>
      </c>
      <c r="O31" s="633">
        <f t="shared" si="6"/>
        <v>1689</v>
      </c>
      <c r="P31" s="633">
        <f t="shared" si="6"/>
        <v>0</v>
      </c>
      <c r="Q31" s="634">
        <f t="shared" si="0"/>
        <v>3606</v>
      </c>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c r="EC31" s="329"/>
      <c r="ED31" s="329"/>
      <c r="EE31" s="329"/>
      <c r="EF31" s="329"/>
      <c r="EG31" s="329"/>
      <c r="EH31" s="329"/>
      <c r="EI31" s="329"/>
      <c r="EJ31" s="329"/>
      <c r="EK31" s="329"/>
      <c r="EL31" s="329"/>
      <c r="EM31" s="329"/>
      <c r="EN31" s="329"/>
      <c r="EO31" s="329"/>
      <c r="EP31" s="329"/>
      <c r="EQ31" s="329"/>
      <c r="ER31" s="329"/>
      <c r="ES31" s="329"/>
      <c r="ET31" s="329"/>
      <c r="EU31" s="329"/>
      <c r="EV31" s="329"/>
      <c r="EW31" s="329"/>
      <c r="EX31" s="329"/>
      <c r="EY31" s="329"/>
      <c r="EZ31" s="329"/>
      <c r="FA31" s="329"/>
      <c r="FB31" s="329"/>
      <c r="FC31" s="329"/>
      <c r="FD31" s="329"/>
      <c r="FE31" s="329"/>
      <c r="FF31" s="329"/>
      <c r="FG31" s="329"/>
      <c r="FH31" s="329"/>
      <c r="FI31" s="329"/>
      <c r="FJ31" s="329"/>
      <c r="FK31" s="329"/>
      <c r="FL31" s="329"/>
      <c r="FM31" s="329"/>
      <c r="FN31" s="329"/>
      <c r="FO31" s="329"/>
      <c r="FP31" s="329"/>
      <c r="FQ31" s="329"/>
      <c r="FR31" s="329"/>
      <c r="FS31" s="329"/>
      <c r="FT31" s="329"/>
      <c r="FU31" s="329"/>
      <c r="FV31" s="329"/>
      <c r="FW31" s="329"/>
      <c r="FX31" s="329"/>
      <c r="FY31" s="329"/>
      <c r="FZ31" s="329"/>
      <c r="GA31" s="329"/>
      <c r="GB31" s="329"/>
      <c r="GC31" s="329"/>
      <c r="GD31" s="329"/>
      <c r="GE31" s="329"/>
      <c r="GF31" s="329"/>
      <c r="GG31" s="329"/>
      <c r="GH31" s="329"/>
      <c r="GI31" s="329"/>
      <c r="GJ31" s="329"/>
      <c r="GK31" s="329"/>
      <c r="GL31" s="329"/>
      <c r="GM31" s="329"/>
      <c r="GN31" s="329"/>
      <c r="GO31" s="329"/>
      <c r="GP31" s="329"/>
      <c r="GQ31" s="329"/>
      <c r="GR31" s="329"/>
      <c r="GS31" s="329"/>
      <c r="GT31" s="329"/>
      <c r="GU31" s="329"/>
      <c r="GV31" s="329"/>
      <c r="GW31" s="329"/>
      <c r="GX31" s="329"/>
      <c r="GY31" s="329"/>
      <c r="GZ31" s="329"/>
      <c r="HA31" s="329"/>
      <c r="HB31" s="329"/>
      <c r="HC31" s="329"/>
      <c r="HD31" s="329"/>
      <c r="HE31" s="329"/>
      <c r="HF31" s="329"/>
      <c r="HG31" s="329"/>
      <c r="HH31" s="329"/>
      <c r="HI31" s="329"/>
      <c r="HJ31" s="329"/>
      <c r="HK31" s="329"/>
      <c r="HL31" s="329"/>
      <c r="HM31" s="329"/>
      <c r="HN31" s="329"/>
      <c r="HO31" s="329"/>
      <c r="HP31" s="329"/>
      <c r="HQ31" s="329"/>
      <c r="HR31" s="329"/>
      <c r="HS31" s="329"/>
      <c r="HT31" s="329"/>
      <c r="HU31" s="329"/>
      <c r="HV31" s="329"/>
      <c r="HW31" s="329"/>
      <c r="HX31" s="329"/>
      <c r="HY31" s="329"/>
      <c r="HZ31" s="329"/>
      <c r="IA31" s="329"/>
      <c r="IB31" s="329"/>
      <c r="IC31" s="329"/>
      <c r="ID31" s="329"/>
      <c r="IE31" s="329"/>
      <c r="IF31" s="329"/>
      <c r="IG31" s="329"/>
      <c r="IH31" s="329"/>
      <c r="II31" s="329"/>
      <c r="IJ31" s="329"/>
      <c r="IK31" s="329"/>
      <c r="IL31" s="329"/>
      <c r="IM31" s="329"/>
      <c r="IN31" s="329"/>
      <c r="IO31" s="329"/>
      <c r="IP31" s="329"/>
      <c r="IQ31" s="329"/>
      <c r="IR31" s="329"/>
      <c r="IS31" s="329"/>
      <c r="IT31" s="329"/>
      <c r="IU31" s="329"/>
      <c r="IV31" s="329"/>
    </row>
    <row r="32" spans="1:17" ht="24" customHeight="1">
      <c r="A32" s="628">
        <v>25</v>
      </c>
      <c r="B32" s="745" t="s">
        <v>636</v>
      </c>
      <c r="C32" s="314" t="s">
        <v>630</v>
      </c>
      <c r="D32" s="336">
        <v>143</v>
      </c>
      <c r="E32" s="336"/>
      <c r="F32" s="336"/>
      <c r="G32" s="336"/>
      <c r="H32" s="336"/>
      <c r="I32" s="336"/>
      <c r="J32" s="336"/>
      <c r="K32" s="336"/>
      <c r="L32" s="336"/>
      <c r="M32" s="336"/>
      <c r="N32" s="336"/>
      <c r="O32" s="336">
        <v>2000</v>
      </c>
      <c r="P32" s="336">
        <v>812</v>
      </c>
      <c r="Q32" s="630">
        <f t="shared" si="0"/>
        <v>2955</v>
      </c>
    </row>
    <row r="33" spans="1:17" ht="17.25">
      <c r="A33" s="628">
        <v>26</v>
      </c>
      <c r="B33" s="745"/>
      <c r="C33" s="314" t="s">
        <v>980</v>
      </c>
      <c r="D33" s="336">
        <v>443</v>
      </c>
      <c r="E33" s="336"/>
      <c r="F33" s="336"/>
      <c r="G33" s="336">
        <v>130</v>
      </c>
      <c r="H33" s="336">
        <v>30</v>
      </c>
      <c r="I33" s="336">
        <v>380</v>
      </c>
      <c r="J33" s="336"/>
      <c r="K33" s="336"/>
      <c r="L33" s="336"/>
      <c r="M33" s="336">
        <v>890</v>
      </c>
      <c r="N33" s="336">
        <v>660</v>
      </c>
      <c r="O33" s="336">
        <v>422</v>
      </c>
      <c r="P33" s="336">
        <v>0</v>
      </c>
      <c r="Q33" s="630">
        <f t="shared" si="0"/>
        <v>2955</v>
      </c>
    </row>
    <row r="34" spans="1:256" ht="17.25">
      <c r="A34" s="628">
        <v>27</v>
      </c>
      <c r="B34" s="746"/>
      <c r="C34" s="316" t="s">
        <v>631</v>
      </c>
      <c r="D34" s="631"/>
      <c r="E34" s="631"/>
      <c r="F34" s="631"/>
      <c r="G34" s="631"/>
      <c r="H34" s="631"/>
      <c r="I34" s="631"/>
      <c r="J34" s="631"/>
      <c r="K34" s="631"/>
      <c r="L34" s="631"/>
      <c r="M34" s="631"/>
      <c r="N34" s="631"/>
      <c r="O34" s="631"/>
      <c r="P34" s="336"/>
      <c r="Q34" s="632">
        <f t="shared" si="0"/>
        <v>0</v>
      </c>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c r="CO34" s="316"/>
      <c r="CP34" s="316"/>
      <c r="CQ34" s="316"/>
      <c r="CR34" s="316"/>
      <c r="CS34" s="316"/>
      <c r="CT34" s="316"/>
      <c r="CU34" s="316"/>
      <c r="CV34" s="316"/>
      <c r="CW34" s="316"/>
      <c r="CX34" s="316"/>
      <c r="CY34" s="316"/>
      <c r="CZ34" s="316"/>
      <c r="DA34" s="316"/>
      <c r="DB34" s="316"/>
      <c r="DC34" s="316"/>
      <c r="DD34" s="316"/>
      <c r="DE34" s="316"/>
      <c r="DF34" s="316"/>
      <c r="DG34" s="316"/>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16"/>
      <c r="EW34" s="316"/>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316"/>
      <c r="FZ34" s="316"/>
      <c r="GA34" s="316"/>
      <c r="GB34" s="316"/>
      <c r="GC34" s="316"/>
      <c r="GD34" s="316"/>
      <c r="GE34" s="316"/>
      <c r="GF34" s="316"/>
      <c r="GG34" s="316"/>
      <c r="GH34" s="316"/>
      <c r="GI34" s="316"/>
      <c r="GJ34" s="316"/>
      <c r="GK34" s="316"/>
      <c r="GL34" s="316"/>
      <c r="GM34" s="316"/>
      <c r="GN34" s="316"/>
      <c r="GO34" s="316"/>
      <c r="GP34" s="316"/>
      <c r="GQ34" s="316"/>
      <c r="GR34" s="316"/>
      <c r="GS34" s="316"/>
      <c r="GT34" s="316"/>
      <c r="GU34" s="316"/>
      <c r="GV34" s="316"/>
      <c r="GW34" s="316"/>
      <c r="GX34" s="316"/>
      <c r="GY34" s="316"/>
      <c r="GZ34" s="316"/>
      <c r="HA34" s="316"/>
      <c r="HB34" s="316"/>
      <c r="HC34" s="316"/>
      <c r="HD34" s="316"/>
      <c r="HE34" s="316"/>
      <c r="HF34" s="316"/>
      <c r="HG34" s="316"/>
      <c r="HH34" s="316"/>
      <c r="HI34" s="316"/>
      <c r="HJ34" s="316"/>
      <c r="HK34" s="316"/>
      <c r="HL34" s="316"/>
      <c r="HM34" s="316"/>
      <c r="HN34" s="316"/>
      <c r="HO34" s="316"/>
      <c r="HP34" s="316"/>
      <c r="HQ34" s="316"/>
      <c r="HR34" s="316"/>
      <c r="HS34" s="316"/>
      <c r="HT34" s="316"/>
      <c r="HU34" s="316"/>
      <c r="HV34" s="316"/>
      <c r="HW34" s="316"/>
      <c r="HX34" s="316"/>
      <c r="HY34" s="316"/>
      <c r="HZ34" s="316"/>
      <c r="IA34" s="316"/>
      <c r="IB34" s="316"/>
      <c r="IC34" s="316"/>
      <c r="ID34" s="316"/>
      <c r="IE34" s="316"/>
      <c r="IF34" s="316"/>
      <c r="IG34" s="316"/>
      <c r="IH34" s="316"/>
      <c r="II34" s="316"/>
      <c r="IJ34" s="316"/>
      <c r="IK34" s="316"/>
      <c r="IL34" s="316"/>
      <c r="IM34" s="316"/>
      <c r="IN34" s="316"/>
      <c r="IO34" s="316"/>
      <c r="IP34" s="316"/>
      <c r="IQ34" s="316"/>
      <c r="IR34" s="316"/>
      <c r="IS34" s="316"/>
      <c r="IT34" s="316"/>
      <c r="IU34" s="316"/>
      <c r="IV34" s="316"/>
    </row>
    <row r="35" spans="1:256" ht="17.25">
      <c r="A35" s="628">
        <v>28</v>
      </c>
      <c r="B35" s="745"/>
      <c r="C35" s="747" t="s">
        <v>977</v>
      </c>
      <c r="D35" s="633">
        <f>SUM(D33:D34)</f>
        <v>443</v>
      </c>
      <c r="E35" s="633">
        <f aca="true" t="shared" si="7" ref="E35:P35">SUM(E33:E34)</f>
        <v>0</v>
      </c>
      <c r="F35" s="633">
        <f t="shared" si="7"/>
        <v>0</v>
      </c>
      <c r="G35" s="633">
        <f t="shared" si="7"/>
        <v>130</v>
      </c>
      <c r="H35" s="633">
        <f t="shared" si="7"/>
        <v>30</v>
      </c>
      <c r="I35" s="633">
        <f t="shared" si="7"/>
        <v>380</v>
      </c>
      <c r="J35" s="633">
        <f t="shared" si="7"/>
        <v>0</v>
      </c>
      <c r="K35" s="633">
        <f t="shared" si="7"/>
        <v>0</v>
      </c>
      <c r="L35" s="633">
        <f t="shared" si="7"/>
        <v>0</v>
      </c>
      <c r="M35" s="633">
        <f t="shared" si="7"/>
        <v>890</v>
      </c>
      <c r="N35" s="633">
        <f t="shared" si="7"/>
        <v>660</v>
      </c>
      <c r="O35" s="633">
        <f t="shared" si="7"/>
        <v>422</v>
      </c>
      <c r="P35" s="633">
        <f t="shared" si="7"/>
        <v>0</v>
      </c>
      <c r="Q35" s="634">
        <f t="shared" si="0"/>
        <v>2955</v>
      </c>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c r="CS35" s="329"/>
      <c r="CT35" s="329"/>
      <c r="CU35" s="329"/>
      <c r="CV35" s="329"/>
      <c r="CW35" s="329"/>
      <c r="CX35" s="329"/>
      <c r="CY35" s="329"/>
      <c r="CZ35" s="329"/>
      <c r="DA35" s="329"/>
      <c r="DB35" s="329"/>
      <c r="DC35" s="329"/>
      <c r="DD35" s="329"/>
      <c r="DE35" s="329"/>
      <c r="DF35" s="329"/>
      <c r="DG35" s="329"/>
      <c r="DH35" s="329"/>
      <c r="DI35" s="329"/>
      <c r="DJ35" s="329"/>
      <c r="DK35" s="329"/>
      <c r="DL35" s="329"/>
      <c r="DM35" s="329"/>
      <c r="DN35" s="329"/>
      <c r="DO35" s="329"/>
      <c r="DP35" s="329"/>
      <c r="DQ35" s="329"/>
      <c r="DR35" s="329"/>
      <c r="DS35" s="329"/>
      <c r="DT35" s="329"/>
      <c r="DU35" s="329"/>
      <c r="DV35" s="329"/>
      <c r="DW35" s="329"/>
      <c r="DX35" s="329"/>
      <c r="DY35" s="329"/>
      <c r="DZ35" s="329"/>
      <c r="EA35" s="329"/>
      <c r="EB35" s="329"/>
      <c r="EC35" s="329"/>
      <c r="ED35" s="329"/>
      <c r="EE35" s="329"/>
      <c r="EF35" s="329"/>
      <c r="EG35" s="329"/>
      <c r="EH35" s="329"/>
      <c r="EI35" s="329"/>
      <c r="EJ35" s="329"/>
      <c r="EK35" s="329"/>
      <c r="EL35" s="329"/>
      <c r="EM35" s="329"/>
      <c r="EN35" s="329"/>
      <c r="EO35" s="329"/>
      <c r="EP35" s="329"/>
      <c r="EQ35" s="329"/>
      <c r="ER35" s="329"/>
      <c r="ES35" s="329"/>
      <c r="ET35" s="329"/>
      <c r="EU35" s="329"/>
      <c r="EV35" s="329"/>
      <c r="EW35" s="329"/>
      <c r="EX35" s="329"/>
      <c r="EY35" s="329"/>
      <c r="EZ35" s="329"/>
      <c r="FA35" s="329"/>
      <c r="FB35" s="329"/>
      <c r="FC35" s="329"/>
      <c r="FD35" s="329"/>
      <c r="FE35" s="329"/>
      <c r="FF35" s="329"/>
      <c r="FG35" s="329"/>
      <c r="FH35" s="329"/>
      <c r="FI35" s="329"/>
      <c r="FJ35" s="329"/>
      <c r="FK35" s="329"/>
      <c r="FL35" s="329"/>
      <c r="FM35" s="329"/>
      <c r="FN35" s="329"/>
      <c r="FO35" s="329"/>
      <c r="FP35" s="329"/>
      <c r="FQ35" s="329"/>
      <c r="FR35" s="329"/>
      <c r="FS35" s="329"/>
      <c r="FT35" s="329"/>
      <c r="FU35" s="329"/>
      <c r="FV35" s="329"/>
      <c r="FW35" s="329"/>
      <c r="FX35" s="329"/>
      <c r="FY35" s="329"/>
      <c r="FZ35" s="329"/>
      <c r="GA35" s="329"/>
      <c r="GB35" s="329"/>
      <c r="GC35" s="329"/>
      <c r="GD35" s="329"/>
      <c r="GE35" s="329"/>
      <c r="GF35" s="329"/>
      <c r="GG35" s="329"/>
      <c r="GH35" s="329"/>
      <c r="GI35" s="329"/>
      <c r="GJ35" s="329"/>
      <c r="GK35" s="329"/>
      <c r="GL35" s="329"/>
      <c r="GM35" s="329"/>
      <c r="GN35" s="329"/>
      <c r="GO35" s="329"/>
      <c r="GP35" s="329"/>
      <c r="GQ35" s="329"/>
      <c r="GR35" s="329"/>
      <c r="GS35" s="329"/>
      <c r="GT35" s="329"/>
      <c r="GU35" s="329"/>
      <c r="GV35" s="329"/>
      <c r="GW35" s="329"/>
      <c r="GX35" s="329"/>
      <c r="GY35" s="329"/>
      <c r="GZ35" s="329"/>
      <c r="HA35" s="329"/>
      <c r="HB35" s="329"/>
      <c r="HC35" s="329"/>
      <c r="HD35" s="329"/>
      <c r="HE35" s="329"/>
      <c r="HF35" s="329"/>
      <c r="HG35" s="329"/>
      <c r="HH35" s="329"/>
      <c r="HI35" s="329"/>
      <c r="HJ35" s="329"/>
      <c r="HK35" s="329"/>
      <c r="HL35" s="329"/>
      <c r="HM35" s="329"/>
      <c r="HN35" s="329"/>
      <c r="HO35" s="329"/>
      <c r="HP35" s="329"/>
      <c r="HQ35" s="329"/>
      <c r="HR35" s="329"/>
      <c r="HS35" s="329"/>
      <c r="HT35" s="329"/>
      <c r="HU35" s="329"/>
      <c r="HV35" s="329"/>
      <c r="HW35" s="329"/>
      <c r="HX35" s="329"/>
      <c r="HY35" s="329"/>
      <c r="HZ35" s="329"/>
      <c r="IA35" s="329"/>
      <c r="IB35" s="329"/>
      <c r="IC35" s="329"/>
      <c r="ID35" s="329"/>
      <c r="IE35" s="329"/>
      <c r="IF35" s="329"/>
      <c r="IG35" s="329"/>
      <c r="IH35" s="329"/>
      <c r="II35" s="329"/>
      <c r="IJ35" s="329"/>
      <c r="IK35" s="329"/>
      <c r="IL35" s="329"/>
      <c r="IM35" s="329"/>
      <c r="IN35" s="329"/>
      <c r="IO35" s="329"/>
      <c r="IP35" s="329"/>
      <c r="IQ35" s="329"/>
      <c r="IR35" s="329"/>
      <c r="IS35" s="329"/>
      <c r="IT35" s="329"/>
      <c r="IU35" s="329"/>
      <c r="IV35" s="329"/>
    </row>
    <row r="36" spans="1:17" ht="24" customHeight="1">
      <c r="A36" s="628">
        <v>29</v>
      </c>
      <c r="B36" s="745" t="s">
        <v>637</v>
      </c>
      <c r="C36" s="314" t="s">
        <v>630</v>
      </c>
      <c r="D36" s="336"/>
      <c r="E36" s="336"/>
      <c r="F36" s="336"/>
      <c r="G36" s="336"/>
      <c r="H36" s="336"/>
      <c r="I36" s="336"/>
      <c r="J36" s="336"/>
      <c r="K36" s="336"/>
      <c r="L36" s="336"/>
      <c r="M36" s="336"/>
      <c r="N36" s="336"/>
      <c r="O36" s="336">
        <v>2000</v>
      </c>
      <c r="P36" s="336">
        <v>435</v>
      </c>
      <c r="Q36" s="630">
        <f t="shared" si="0"/>
        <v>2435</v>
      </c>
    </row>
    <row r="37" spans="1:17" ht="17.25">
      <c r="A37" s="628">
        <v>30</v>
      </c>
      <c r="B37" s="745"/>
      <c r="C37" s="314" t="s">
        <v>940</v>
      </c>
      <c r="D37" s="336">
        <v>440</v>
      </c>
      <c r="E37" s="336"/>
      <c r="F37" s="336"/>
      <c r="G37" s="336">
        <v>250</v>
      </c>
      <c r="H37" s="336">
        <v>200</v>
      </c>
      <c r="I37" s="336">
        <v>130</v>
      </c>
      <c r="J37" s="336"/>
      <c r="K37" s="336"/>
      <c r="L37" s="336"/>
      <c r="M37" s="336">
        <v>975</v>
      </c>
      <c r="N37" s="336">
        <v>440</v>
      </c>
      <c r="O37" s="336">
        <v>0</v>
      </c>
      <c r="P37" s="336">
        <v>0</v>
      </c>
      <c r="Q37" s="630">
        <f t="shared" si="0"/>
        <v>2435</v>
      </c>
    </row>
    <row r="38" spans="1:256" ht="17.25">
      <c r="A38" s="628">
        <v>31</v>
      </c>
      <c r="B38" s="746"/>
      <c r="C38" s="316" t="s">
        <v>631</v>
      </c>
      <c r="D38" s="631"/>
      <c r="E38" s="631"/>
      <c r="F38" s="631"/>
      <c r="G38" s="631"/>
      <c r="H38" s="631"/>
      <c r="I38" s="631"/>
      <c r="J38" s="631"/>
      <c r="K38" s="631"/>
      <c r="L38" s="631"/>
      <c r="M38" s="631"/>
      <c r="N38" s="631"/>
      <c r="O38" s="631"/>
      <c r="P38" s="336"/>
      <c r="Q38" s="632">
        <f t="shared" si="0"/>
        <v>0</v>
      </c>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16"/>
      <c r="CE38" s="316"/>
      <c r="CF38" s="316"/>
      <c r="CG38" s="316"/>
      <c r="CH38" s="316"/>
      <c r="CI38" s="316"/>
      <c r="CJ38" s="316"/>
      <c r="CK38" s="316"/>
      <c r="CL38" s="316"/>
      <c r="CM38" s="316"/>
      <c r="CN38" s="316"/>
      <c r="CO38" s="316"/>
      <c r="CP38" s="316"/>
      <c r="CQ38" s="316"/>
      <c r="CR38" s="316"/>
      <c r="CS38" s="316"/>
      <c r="CT38" s="316"/>
      <c r="CU38" s="316"/>
      <c r="CV38" s="316"/>
      <c r="CW38" s="316"/>
      <c r="CX38" s="316"/>
      <c r="CY38" s="316"/>
      <c r="CZ38" s="316"/>
      <c r="DA38" s="316"/>
      <c r="DB38" s="316"/>
      <c r="DC38" s="316"/>
      <c r="DD38" s="316"/>
      <c r="DE38" s="316"/>
      <c r="DF38" s="316"/>
      <c r="DG38" s="316"/>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16"/>
      <c r="EV38" s="316"/>
      <c r="EW38" s="316"/>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316"/>
      <c r="GF38" s="316"/>
      <c r="GG38" s="316"/>
      <c r="GH38" s="316"/>
      <c r="GI38" s="316"/>
      <c r="GJ38" s="316"/>
      <c r="GK38" s="316"/>
      <c r="GL38" s="316"/>
      <c r="GM38" s="316"/>
      <c r="GN38" s="316"/>
      <c r="GO38" s="316"/>
      <c r="GP38" s="316"/>
      <c r="GQ38" s="316"/>
      <c r="GR38" s="316"/>
      <c r="GS38" s="316"/>
      <c r="GT38" s="316"/>
      <c r="GU38" s="316"/>
      <c r="GV38" s="316"/>
      <c r="GW38" s="316"/>
      <c r="GX38" s="316"/>
      <c r="GY38" s="316"/>
      <c r="GZ38" s="316"/>
      <c r="HA38" s="316"/>
      <c r="HB38" s="316"/>
      <c r="HC38" s="316"/>
      <c r="HD38" s="316"/>
      <c r="HE38" s="316"/>
      <c r="HF38" s="316"/>
      <c r="HG38" s="316"/>
      <c r="HH38" s="316"/>
      <c r="HI38" s="316"/>
      <c r="HJ38" s="316"/>
      <c r="HK38" s="316"/>
      <c r="HL38" s="316"/>
      <c r="HM38" s="316"/>
      <c r="HN38" s="316"/>
      <c r="HO38" s="316"/>
      <c r="HP38" s="316"/>
      <c r="HQ38" s="316"/>
      <c r="HR38" s="316"/>
      <c r="HS38" s="316"/>
      <c r="HT38" s="316"/>
      <c r="HU38" s="316"/>
      <c r="HV38" s="316"/>
      <c r="HW38" s="316"/>
      <c r="HX38" s="316"/>
      <c r="HY38" s="316"/>
      <c r="HZ38" s="316"/>
      <c r="IA38" s="316"/>
      <c r="IB38" s="316"/>
      <c r="IC38" s="316"/>
      <c r="ID38" s="316"/>
      <c r="IE38" s="316"/>
      <c r="IF38" s="316"/>
      <c r="IG38" s="316"/>
      <c r="IH38" s="316"/>
      <c r="II38" s="316"/>
      <c r="IJ38" s="316"/>
      <c r="IK38" s="316"/>
      <c r="IL38" s="316"/>
      <c r="IM38" s="316"/>
      <c r="IN38" s="316"/>
      <c r="IO38" s="316"/>
      <c r="IP38" s="316"/>
      <c r="IQ38" s="316"/>
      <c r="IR38" s="316"/>
      <c r="IS38" s="316"/>
      <c r="IT38" s="316"/>
      <c r="IU38" s="316"/>
      <c r="IV38" s="316"/>
    </row>
    <row r="39" spans="1:256" ht="17.25">
      <c r="A39" s="628">
        <v>32</v>
      </c>
      <c r="B39" s="745"/>
      <c r="C39" s="747" t="s">
        <v>977</v>
      </c>
      <c r="D39" s="633">
        <f>SUM(D37:D38)</f>
        <v>440</v>
      </c>
      <c r="E39" s="633">
        <f aca="true" t="shared" si="8" ref="E39:P39">SUM(E37:E38)</f>
        <v>0</v>
      </c>
      <c r="F39" s="633">
        <f t="shared" si="8"/>
        <v>0</v>
      </c>
      <c r="G39" s="633">
        <f t="shared" si="8"/>
        <v>250</v>
      </c>
      <c r="H39" s="633">
        <f t="shared" si="8"/>
        <v>200</v>
      </c>
      <c r="I39" s="633">
        <f t="shared" si="8"/>
        <v>130</v>
      </c>
      <c r="J39" s="633">
        <f t="shared" si="8"/>
        <v>0</v>
      </c>
      <c r="K39" s="633">
        <f t="shared" si="8"/>
        <v>0</v>
      </c>
      <c r="L39" s="633">
        <f t="shared" si="8"/>
        <v>0</v>
      </c>
      <c r="M39" s="633">
        <f t="shared" si="8"/>
        <v>975</v>
      </c>
      <c r="N39" s="633">
        <f t="shared" si="8"/>
        <v>440</v>
      </c>
      <c r="O39" s="633">
        <f t="shared" si="8"/>
        <v>0</v>
      </c>
      <c r="P39" s="633">
        <f t="shared" si="8"/>
        <v>0</v>
      </c>
      <c r="Q39" s="634">
        <f t="shared" si="0"/>
        <v>2435</v>
      </c>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29"/>
      <c r="CL39" s="329"/>
      <c r="CM39" s="329"/>
      <c r="CN39" s="329"/>
      <c r="CO39" s="329"/>
      <c r="CP39" s="329"/>
      <c r="CQ39" s="329"/>
      <c r="CR39" s="329"/>
      <c r="CS39" s="329"/>
      <c r="CT39" s="329"/>
      <c r="CU39" s="329"/>
      <c r="CV39" s="329"/>
      <c r="CW39" s="329"/>
      <c r="CX39" s="329"/>
      <c r="CY39" s="329"/>
      <c r="CZ39" s="329"/>
      <c r="DA39" s="329"/>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c r="EC39" s="329"/>
      <c r="ED39" s="329"/>
      <c r="EE39" s="329"/>
      <c r="EF39" s="329"/>
      <c r="EG39" s="329"/>
      <c r="EH39" s="329"/>
      <c r="EI39" s="329"/>
      <c r="EJ39" s="329"/>
      <c r="EK39" s="329"/>
      <c r="EL39" s="329"/>
      <c r="EM39" s="329"/>
      <c r="EN39" s="329"/>
      <c r="EO39" s="329"/>
      <c r="EP39" s="329"/>
      <c r="EQ39" s="329"/>
      <c r="ER39" s="329"/>
      <c r="ES39" s="329"/>
      <c r="ET39" s="329"/>
      <c r="EU39" s="329"/>
      <c r="EV39" s="329"/>
      <c r="EW39" s="329"/>
      <c r="EX39" s="329"/>
      <c r="EY39" s="329"/>
      <c r="EZ39" s="329"/>
      <c r="FA39" s="329"/>
      <c r="FB39" s="329"/>
      <c r="FC39" s="329"/>
      <c r="FD39" s="329"/>
      <c r="FE39" s="329"/>
      <c r="FF39" s="329"/>
      <c r="FG39" s="329"/>
      <c r="FH39" s="329"/>
      <c r="FI39" s="329"/>
      <c r="FJ39" s="329"/>
      <c r="FK39" s="329"/>
      <c r="FL39" s="329"/>
      <c r="FM39" s="329"/>
      <c r="FN39" s="329"/>
      <c r="FO39" s="329"/>
      <c r="FP39" s="329"/>
      <c r="FQ39" s="329"/>
      <c r="FR39" s="329"/>
      <c r="FS39" s="329"/>
      <c r="FT39" s="329"/>
      <c r="FU39" s="329"/>
      <c r="FV39" s="329"/>
      <c r="FW39" s="329"/>
      <c r="FX39" s="329"/>
      <c r="FY39" s="329"/>
      <c r="FZ39" s="329"/>
      <c r="GA39" s="329"/>
      <c r="GB39" s="329"/>
      <c r="GC39" s="329"/>
      <c r="GD39" s="329"/>
      <c r="GE39" s="329"/>
      <c r="GF39" s="329"/>
      <c r="GG39" s="329"/>
      <c r="GH39" s="329"/>
      <c r="GI39" s="329"/>
      <c r="GJ39" s="329"/>
      <c r="GK39" s="329"/>
      <c r="GL39" s="329"/>
      <c r="GM39" s="329"/>
      <c r="GN39" s="329"/>
      <c r="GO39" s="329"/>
      <c r="GP39" s="329"/>
      <c r="GQ39" s="329"/>
      <c r="GR39" s="329"/>
      <c r="GS39" s="329"/>
      <c r="GT39" s="329"/>
      <c r="GU39" s="329"/>
      <c r="GV39" s="329"/>
      <c r="GW39" s="329"/>
      <c r="GX39" s="329"/>
      <c r="GY39" s="329"/>
      <c r="GZ39" s="329"/>
      <c r="HA39" s="329"/>
      <c r="HB39" s="329"/>
      <c r="HC39" s="329"/>
      <c r="HD39" s="329"/>
      <c r="HE39" s="329"/>
      <c r="HF39" s="329"/>
      <c r="HG39" s="329"/>
      <c r="HH39" s="329"/>
      <c r="HI39" s="329"/>
      <c r="HJ39" s="329"/>
      <c r="HK39" s="329"/>
      <c r="HL39" s="329"/>
      <c r="HM39" s="329"/>
      <c r="HN39" s="329"/>
      <c r="HO39" s="329"/>
      <c r="HP39" s="329"/>
      <c r="HQ39" s="329"/>
      <c r="HR39" s="329"/>
      <c r="HS39" s="329"/>
      <c r="HT39" s="329"/>
      <c r="HU39" s="329"/>
      <c r="HV39" s="329"/>
      <c r="HW39" s="329"/>
      <c r="HX39" s="329"/>
      <c r="HY39" s="329"/>
      <c r="HZ39" s="329"/>
      <c r="IA39" s="329"/>
      <c r="IB39" s="329"/>
      <c r="IC39" s="329"/>
      <c r="ID39" s="329"/>
      <c r="IE39" s="329"/>
      <c r="IF39" s="329"/>
      <c r="IG39" s="329"/>
      <c r="IH39" s="329"/>
      <c r="II39" s="329"/>
      <c r="IJ39" s="329"/>
      <c r="IK39" s="329"/>
      <c r="IL39" s="329"/>
      <c r="IM39" s="329"/>
      <c r="IN39" s="329"/>
      <c r="IO39" s="329"/>
      <c r="IP39" s="329"/>
      <c r="IQ39" s="329"/>
      <c r="IR39" s="329"/>
      <c r="IS39" s="329"/>
      <c r="IT39" s="329"/>
      <c r="IU39" s="329"/>
      <c r="IV39" s="329"/>
    </row>
    <row r="40" spans="1:17" ht="24" customHeight="1">
      <c r="A40" s="628">
        <v>33</v>
      </c>
      <c r="B40" s="745" t="s">
        <v>638</v>
      </c>
      <c r="C40" s="314" t="s">
        <v>630</v>
      </c>
      <c r="D40" s="336"/>
      <c r="E40" s="336"/>
      <c r="F40" s="336"/>
      <c r="G40" s="336">
        <v>27</v>
      </c>
      <c r="H40" s="336"/>
      <c r="I40" s="336"/>
      <c r="J40" s="336"/>
      <c r="K40" s="336"/>
      <c r="L40" s="336"/>
      <c r="M40" s="336"/>
      <c r="N40" s="336"/>
      <c r="O40" s="336">
        <v>2000</v>
      </c>
      <c r="P40" s="336">
        <f>282</f>
        <v>282</v>
      </c>
      <c r="Q40" s="630">
        <f>SUM(D40:P40)</f>
        <v>2309</v>
      </c>
    </row>
    <row r="41" spans="1:17" ht="17.25">
      <c r="A41" s="628">
        <v>34</v>
      </c>
      <c r="B41" s="745"/>
      <c r="C41" s="314" t="s">
        <v>940</v>
      </c>
      <c r="D41" s="336">
        <v>60</v>
      </c>
      <c r="E41" s="336"/>
      <c r="F41" s="336"/>
      <c r="G41" s="336">
        <v>137</v>
      </c>
      <c r="H41" s="336">
        <v>100</v>
      </c>
      <c r="I41" s="336">
        <v>80</v>
      </c>
      <c r="J41" s="336"/>
      <c r="K41" s="336"/>
      <c r="L41" s="336"/>
      <c r="M41" s="336">
        <v>860</v>
      </c>
      <c r="N41" s="336">
        <v>80</v>
      </c>
      <c r="O41" s="336">
        <f>992</f>
        <v>992</v>
      </c>
      <c r="P41" s="336"/>
      <c r="Q41" s="630">
        <f t="shared" si="0"/>
        <v>2309</v>
      </c>
    </row>
    <row r="42" spans="1:256" ht="17.25">
      <c r="A42" s="628">
        <v>35</v>
      </c>
      <c r="B42" s="746"/>
      <c r="C42" s="316" t="s">
        <v>631</v>
      </c>
      <c r="D42" s="631">
        <v>918</v>
      </c>
      <c r="E42" s="631"/>
      <c r="F42" s="631"/>
      <c r="G42" s="631">
        <v>-27</v>
      </c>
      <c r="H42" s="631">
        <v>-49</v>
      </c>
      <c r="I42" s="631"/>
      <c r="J42" s="631"/>
      <c r="K42" s="631"/>
      <c r="L42" s="631"/>
      <c r="M42" s="631"/>
      <c r="N42" s="631">
        <v>150</v>
      </c>
      <c r="O42" s="631">
        <v>-992</v>
      </c>
      <c r="P42" s="336"/>
      <c r="Q42" s="632">
        <f t="shared" si="0"/>
        <v>0</v>
      </c>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6"/>
      <c r="CI42" s="316"/>
      <c r="CJ42" s="316"/>
      <c r="CK42" s="316"/>
      <c r="CL42" s="316"/>
      <c r="CM42" s="316"/>
      <c r="CN42" s="316"/>
      <c r="CO42" s="316"/>
      <c r="CP42" s="316"/>
      <c r="CQ42" s="316"/>
      <c r="CR42" s="316"/>
      <c r="CS42" s="316"/>
      <c r="CT42" s="316"/>
      <c r="CU42" s="316"/>
      <c r="CV42" s="316"/>
      <c r="CW42" s="316"/>
      <c r="CX42" s="316"/>
      <c r="CY42" s="316"/>
      <c r="CZ42" s="316"/>
      <c r="DA42" s="316"/>
      <c r="DB42" s="316"/>
      <c r="DC42" s="316"/>
      <c r="DD42" s="316"/>
      <c r="DE42" s="316"/>
      <c r="DF42" s="316"/>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c r="GX42" s="316"/>
      <c r="GY42" s="316"/>
      <c r="GZ42" s="316"/>
      <c r="HA42" s="316"/>
      <c r="HB42" s="316"/>
      <c r="HC42" s="316"/>
      <c r="HD42" s="316"/>
      <c r="HE42" s="316"/>
      <c r="HF42" s="316"/>
      <c r="HG42" s="316"/>
      <c r="HH42" s="316"/>
      <c r="HI42" s="316"/>
      <c r="HJ42" s="316"/>
      <c r="HK42" s="316"/>
      <c r="HL42" s="316"/>
      <c r="HM42" s="316"/>
      <c r="HN42" s="316"/>
      <c r="HO42" s="316"/>
      <c r="HP42" s="316"/>
      <c r="HQ42" s="316"/>
      <c r="HR42" s="316"/>
      <c r="HS42" s="316"/>
      <c r="HT42" s="316"/>
      <c r="HU42" s="316"/>
      <c r="HV42" s="316"/>
      <c r="HW42" s="316"/>
      <c r="HX42" s="316"/>
      <c r="HY42" s="316"/>
      <c r="HZ42" s="316"/>
      <c r="IA42" s="316"/>
      <c r="IB42" s="316"/>
      <c r="IC42" s="316"/>
      <c r="ID42" s="316"/>
      <c r="IE42" s="316"/>
      <c r="IF42" s="316"/>
      <c r="IG42" s="316"/>
      <c r="IH42" s="316"/>
      <c r="II42" s="316"/>
      <c r="IJ42" s="316"/>
      <c r="IK42" s="316"/>
      <c r="IL42" s="316"/>
      <c r="IM42" s="316"/>
      <c r="IN42" s="316"/>
      <c r="IO42" s="316"/>
      <c r="IP42" s="316"/>
      <c r="IQ42" s="316"/>
      <c r="IR42" s="316"/>
      <c r="IS42" s="316"/>
      <c r="IT42" s="316"/>
      <c r="IU42" s="316"/>
      <c r="IV42" s="316"/>
    </row>
    <row r="43" spans="1:256" ht="17.25">
      <c r="A43" s="628">
        <v>36</v>
      </c>
      <c r="B43" s="745"/>
      <c r="C43" s="747" t="s">
        <v>977</v>
      </c>
      <c r="D43" s="633">
        <f>SUM(D41:D42)</f>
        <v>978</v>
      </c>
      <c r="E43" s="633">
        <f aca="true" t="shared" si="9" ref="E43:P43">SUM(E41:E42)</f>
        <v>0</v>
      </c>
      <c r="F43" s="633">
        <f t="shared" si="9"/>
        <v>0</v>
      </c>
      <c r="G43" s="633">
        <f t="shared" si="9"/>
        <v>110</v>
      </c>
      <c r="H43" s="633">
        <f t="shared" si="9"/>
        <v>51</v>
      </c>
      <c r="I43" s="633">
        <f t="shared" si="9"/>
        <v>80</v>
      </c>
      <c r="J43" s="633">
        <f t="shared" si="9"/>
        <v>0</v>
      </c>
      <c r="K43" s="633">
        <f t="shared" si="9"/>
        <v>0</v>
      </c>
      <c r="L43" s="633">
        <f t="shared" si="9"/>
        <v>0</v>
      </c>
      <c r="M43" s="633">
        <f t="shared" si="9"/>
        <v>860</v>
      </c>
      <c r="N43" s="633">
        <f t="shared" si="9"/>
        <v>230</v>
      </c>
      <c r="O43" s="633">
        <f t="shared" si="9"/>
        <v>0</v>
      </c>
      <c r="P43" s="633">
        <f t="shared" si="9"/>
        <v>0</v>
      </c>
      <c r="Q43" s="634">
        <f t="shared" si="0"/>
        <v>2309</v>
      </c>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c r="BW43" s="329"/>
      <c r="BX43" s="329"/>
      <c r="BY43" s="329"/>
      <c r="BZ43" s="329"/>
      <c r="CA43" s="329"/>
      <c r="CB43" s="329"/>
      <c r="CC43" s="329"/>
      <c r="CD43" s="329"/>
      <c r="CE43" s="329"/>
      <c r="CF43" s="329"/>
      <c r="CG43" s="329"/>
      <c r="CH43" s="329"/>
      <c r="CI43" s="329"/>
      <c r="CJ43" s="329"/>
      <c r="CK43" s="329"/>
      <c r="CL43" s="329"/>
      <c r="CM43" s="329"/>
      <c r="CN43" s="329"/>
      <c r="CO43" s="329"/>
      <c r="CP43" s="329"/>
      <c r="CQ43" s="329"/>
      <c r="CR43" s="329"/>
      <c r="CS43" s="329"/>
      <c r="CT43" s="329"/>
      <c r="CU43" s="329"/>
      <c r="CV43" s="329"/>
      <c r="CW43" s="329"/>
      <c r="CX43" s="329"/>
      <c r="CY43" s="329"/>
      <c r="CZ43" s="329"/>
      <c r="DA43" s="329"/>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c r="EC43" s="329"/>
      <c r="ED43" s="329"/>
      <c r="EE43" s="329"/>
      <c r="EF43" s="329"/>
      <c r="EG43" s="329"/>
      <c r="EH43" s="329"/>
      <c r="EI43" s="329"/>
      <c r="EJ43" s="329"/>
      <c r="EK43" s="329"/>
      <c r="EL43" s="329"/>
      <c r="EM43" s="329"/>
      <c r="EN43" s="329"/>
      <c r="EO43" s="329"/>
      <c r="EP43" s="329"/>
      <c r="EQ43" s="329"/>
      <c r="ER43" s="329"/>
      <c r="ES43" s="329"/>
      <c r="ET43" s="329"/>
      <c r="EU43" s="329"/>
      <c r="EV43" s="329"/>
      <c r="EW43" s="329"/>
      <c r="EX43" s="329"/>
      <c r="EY43" s="329"/>
      <c r="EZ43" s="329"/>
      <c r="FA43" s="329"/>
      <c r="FB43" s="329"/>
      <c r="FC43" s="329"/>
      <c r="FD43" s="329"/>
      <c r="FE43" s="329"/>
      <c r="FF43" s="329"/>
      <c r="FG43" s="329"/>
      <c r="FH43" s="329"/>
      <c r="FI43" s="329"/>
      <c r="FJ43" s="329"/>
      <c r="FK43" s="329"/>
      <c r="FL43" s="329"/>
      <c r="FM43" s="329"/>
      <c r="FN43" s="329"/>
      <c r="FO43" s="329"/>
      <c r="FP43" s="329"/>
      <c r="FQ43" s="329"/>
      <c r="FR43" s="329"/>
      <c r="FS43" s="329"/>
      <c r="FT43" s="329"/>
      <c r="FU43" s="329"/>
      <c r="FV43" s="329"/>
      <c r="FW43" s="329"/>
      <c r="FX43" s="329"/>
      <c r="FY43" s="329"/>
      <c r="FZ43" s="329"/>
      <c r="GA43" s="329"/>
      <c r="GB43" s="329"/>
      <c r="GC43" s="329"/>
      <c r="GD43" s="329"/>
      <c r="GE43" s="329"/>
      <c r="GF43" s="329"/>
      <c r="GG43" s="329"/>
      <c r="GH43" s="329"/>
      <c r="GI43" s="329"/>
      <c r="GJ43" s="329"/>
      <c r="GK43" s="329"/>
      <c r="GL43" s="329"/>
      <c r="GM43" s="329"/>
      <c r="GN43" s="329"/>
      <c r="GO43" s="329"/>
      <c r="GP43" s="329"/>
      <c r="GQ43" s="329"/>
      <c r="GR43" s="329"/>
      <c r="GS43" s="329"/>
      <c r="GT43" s="329"/>
      <c r="GU43" s="329"/>
      <c r="GV43" s="329"/>
      <c r="GW43" s="329"/>
      <c r="GX43" s="329"/>
      <c r="GY43" s="329"/>
      <c r="GZ43" s="329"/>
      <c r="HA43" s="329"/>
      <c r="HB43" s="329"/>
      <c r="HC43" s="329"/>
      <c r="HD43" s="329"/>
      <c r="HE43" s="329"/>
      <c r="HF43" s="329"/>
      <c r="HG43" s="329"/>
      <c r="HH43" s="329"/>
      <c r="HI43" s="329"/>
      <c r="HJ43" s="329"/>
      <c r="HK43" s="329"/>
      <c r="HL43" s="329"/>
      <c r="HM43" s="329"/>
      <c r="HN43" s="329"/>
      <c r="HO43" s="329"/>
      <c r="HP43" s="329"/>
      <c r="HQ43" s="329"/>
      <c r="HR43" s="329"/>
      <c r="HS43" s="329"/>
      <c r="HT43" s="329"/>
      <c r="HU43" s="329"/>
      <c r="HV43" s="329"/>
      <c r="HW43" s="329"/>
      <c r="HX43" s="329"/>
      <c r="HY43" s="329"/>
      <c r="HZ43" s="329"/>
      <c r="IA43" s="329"/>
      <c r="IB43" s="329"/>
      <c r="IC43" s="329"/>
      <c r="ID43" s="329"/>
      <c r="IE43" s="329"/>
      <c r="IF43" s="329"/>
      <c r="IG43" s="329"/>
      <c r="IH43" s="329"/>
      <c r="II43" s="329"/>
      <c r="IJ43" s="329"/>
      <c r="IK43" s="329"/>
      <c r="IL43" s="329"/>
      <c r="IM43" s="329"/>
      <c r="IN43" s="329"/>
      <c r="IO43" s="329"/>
      <c r="IP43" s="329"/>
      <c r="IQ43" s="329"/>
      <c r="IR43" s="329"/>
      <c r="IS43" s="329"/>
      <c r="IT43" s="329"/>
      <c r="IU43" s="329"/>
      <c r="IV43" s="329"/>
    </row>
    <row r="44" spans="1:17" ht="24" customHeight="1">
      <c r="A44" s="628">
        <v>37</v>
      </c>
      <c r="B44" s="745" t="s">
        <v>639</v>
      </c>
      <c r="C44" s="314" t="s">
        <v>630</v>
      </c>
      <c r="D44" s="336"/>
      <c r="E44" s="336"/>
      <c r="F44" s="336"/>
      <c r="G44" s="336"/>
      <c r="H44" s="336"/>
      <c r="I44" s="336"/>
      <c r="J44" s="336"/>
      <c r="K44" s="336"/>
      <c r="L44" s="336"/>
      <c r="M44" s="336"/>
      <c r="N44" s="336"/>
      <c r="O44" s="336">
        <v>2000</v>
      </c>
      <c r="P44" s="336">
        <f>718+50</f>
        <v>768</v>
      </c>
      <c r="Q44" s="630">
        <f t="shared" si="0"/>
        <v>2768</v>
      </c>
    </row>
    <row r="45" spans="1:17" ht="17.25">
      <c r="A45" s="628">
        <v>38</v>
      </c>
      <c r="B45" s="745"/>
      <c r="C45" s="314" t="s">
        <v>940</v>
      </c>
      <c r="D45" s="336">
        <v>839</v>
      </c>
      <c r="E45" s="336"/>
      <c r="F45" s="336"/>
      <c r="G45" s="336">
        <v>100</v>
      </c>
      <c r="H45" s="336">
        <v>40</v>
      </c>
      <c r="I45" s="336">
        <v>530</v>
      </c>
      <c r="J45" s="336"/>
      <c r="K45" s="336"/>
      <c r="L45" s="336"/>
      <c r="M45" s="336">
        <v>330</v>
      </c>
      <c r="N45" s="336">
        <v>388</v>
      </c>
      <c r="O45" s="336">
        <v>541</v>
      </c>
      <c r="P45" s="336">
        <v>0</v>
      </c>
      <c r="Q45" s="630">
        <f t="shared" si="0"/>
        <v>2768</v>
      </c>
    </row>
    <row r="46" spans="1:256" ht="17.25">
      <c r="A46" s="628">
        <v>39</v>
      </c>
      <c r="B46" s="746"/>
      <c r="C46" s="316" t="s">
        <v>631</v>
      </c>
      <c r="D46" s="631"/>
      <c r="E46" s="631"/>
      <c r="F46" s="631"/>
      <c r="G46" s="631"/>
      <c r="H46" s="631"/>
      <c r="I46" s="631"/>
      <c r="J46" s="631"/>
      <c r="K46" s="631"/>
      <c r="L46" s="631"/>
      <c r="M46" s="631"/>
      <c r="N46" s="631">
        <v>40</v>
      </c>
      <c r="O46" s="631">
        <v>-40</v>
      </c>
      <c r="P46" s="336"/>
      <c r="Q46" s="632">
        <f t="shared" si="0"/>
        <v>0</v>
      </c>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6"/>
      <c r="BN46" s="316"/>
      <c r="BO46" s="316"/>
      <c r="BP46" s="316"/>
      <c r="BQ46" s="316"/>
      <c r="BR46" s="316"/>
      <c r="BS46" s="316"/>
      <c r="BT46" s="316"/>
      <c r="BU46" s="316"/>
      <c r="BV46" s="316"/>
      <c r="BW46" s="316"/>
      <c r="BX46" s="316"/>
      <c r="BY46" s="316"/>
      <c r="BZ46" s="316"/>
      <c r="CA46" s="316"/>
      <c r="CB46" s="316"/>
      <c r="CC46" s="316"/>
      <c r="CD46" s="316"/>
      <c r="CE46" s="316"/>
      <c r="CF46" s="316"/>
      <c r="CG46" s="316"/>
      <c r="CH46" s="316"/>
      <c r="CI46" s="316"/>
      <c r="CJ46" s="316"/>
      <c r="CK46" s="316"/>
      <c r="CL46" s="316"/>
      <c r="CM46" s="316"/>
      <c r="CN46" s="316"/>
      <c r="CO46" s="316"/>
      <c r="CP46" s="316"/>
      <c r="CQ46" s="316"/>
      <c r="CR46" s="316"/>
      <c r="CS46" s="316"/>
      <c r="CT46" s="316"/>
      <c r="CU46" s="316"/>
      <c r="CV46" s="316"/>
      <c r="CW46" s="316"/>
      <c r="CX46" s="316"/>
      <c r="CY46" s="316"/>
      <c r="CZ46" s="316"/>
      <c r="DA46" s="316"/>
      <c r="DB46" s="316"/>
      <c r="DC46" s="316"/>
      <c r="DD46" s="316"/>
      <c r="DE46" s="316"/>
      <c r="DF46" s="316"/>
      <c r="DG46" s="316"/>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316"/>
      <c r="EV46" s="316"/>
      <c r="EW46" s="316"/>
      <c r="EX46" s="316"/>
      <c r="EY46" s="316"/>
      <c r="EZ46" s="316"/>
      <c r="FA46" s="316"/>
      <c r="FB46" s="316"/>
      <c r="FC46" s="316"/>
      <c r="FD46" s="316"/>
      <c r="FE46" s="316"/>
      <c r="FF46" s="316"/>
      <c r="FG46" s="316"/>
      <c r="FH46" s="316"/>
      <c r="FI46" s="316"/>
      <c r="FJ46" s="316"/>
      <c r="FK46" s="316"/>
      <c r="FL46" s="316"/>
      <c r="FM46" s="316"/>
      <c r="FN46" s="316"/>
      <c r="FO46" s="316"/>
      <c r="FP46" s="316"/>
      <c r="FQ46" s="316"/>
      <c r="FR46" s="316"/>
      <c r="FS46" s="316"/>
      <c r="FT46" s="316"/>
      <c r="FU46" s="316"/>
      <c r="FV46" s="316"/>
      <c r="FW46" s="316"/>
      <c r="FX46" s="316"/>
      <c r="FY46" s="316"/>
      <c r="FZ46" s="316"/>
      <c r="GA46" s="316"/>
      <c r="GB46" s="316"/>
      <c r="GC46" s="316"/>
      <c r="GD46" s="316"/>
      <c r="GE46" s="316"/>
      <c r="GF46" s="316"/>
      <c r="GG46" s="316"/>
      <c r="GH46" s="316"/>
      <c r="GI46" s="316"/>
      <c r="GJ46" s="316"/>
      <c r="GK46" s="316"/>
      <c r="GL46" s="316"/>
      <c r="GM46" s="316"/>
      <c r="GN46" s="316"/>
      <c r="GO46" s="316"/>
      <c r="GP46" s="316"/>
      <c r="GQ46" s="316"/>
      <c r="GR46" s="316"/>
      <c r="GS46" s="316"/>
      <c r="GT46" s="316"/>
      <c r="GU46" s="316"/>
      <c r="GV46" s="316"/>
      <c r="GW46" s="316"/>
      <c r="GX46" s="316"/>
      <c r="GY46" s="316"/>
      <c r="GZ46" s="316"/>
      <c r="HA46" s="316"/>
      <c r="HB46" s="316"/>
      <c r="HC46" s="316"/>
      <c r="HD46" s="316"/>
      <c r="HE46" s="316"/>
      <c r="HF46" s="316"/>
      <c r="HG46" s="316"/>
      <c r="HH46" s="316"/>
      <c r="HI46" s="316"/>
      <c r="HJ46" s="316"/>
      <c r="HK46" s="316"/>
      <c r="HL46" s="316"/>
      <c r="HM46" s="316"/>
      <c r="HN46" s="316"/>
      <c r="HO46" s="316"/>
      <c r="HP46" s="316"/>
      <c r="HQ46" s="316"/>
      <c r="HR46" s="316"/>
      <c r="HS46" s="316"/>
      <c r="HT46" s="316"/>
      <c r="HU46" s="316"/>
      <c r="HV46" s="316"/>
      <c r="HW46" s="316"/>
      <c r="HX46" s="316"/>
      <c r="HY46" s="316"/>
      <c r="HZ46" s="316"/>
      <c r="IA46" s="316"/>
      <c r="IB46" s="316"/>
      <c r="IC46" s="316"/>
      <c r="ID46" s="316"/>
      <c r="IE46" s="316"/>
      <c r="IF46" s="316"/>
      <c r="IG46" s="316"/>
      <c r="IH46" s="316"/>
      <c r="II46" s="316"/>
      <c r="IJ46" s="316"/>
      <c r="IK46" s="316"/>
      <c r="IL46" s="316"/>
      <c r="IM46" s="316"/>
      <c r="IN46" s="316"/>
      <c r="IO46" s="316"/>
      <c r="IP46" s="316"/>
      <c r="IQ46" s="316"/>
      <c r="IR46" s="316"/>
      <c r="IS46" s="316"/>
      <c r="IT46" s="316"/>
      <c r="IU46" s="316"/>
      <c r="IV46" s="316"/>
    </row>
    <row r="47" spans="1:256" ht="17.25">
      <c r="A47" s="628">
        <v>40</v>
      </c>
      <c r="B47" s="745"/>
      <c r="C47" s="747" t="s">
        <v>977</v>
      </c>
      <c r="D47" s="633">
        <f>SUM(D45:D46)</f>
        <v>839</v>
      </c>
      <c r="E47" s="633">
        <f aca="true" t="shared" si="10" ref="E47:P47">SUM(E45:E46)</f>
        <v>0</v>
      </c>
      <c r="F47" s="633">
        <f t="shared" si="10"/>
        <v>0</v>
      </c>
      <c r="G47" s="633">
        <f t="shared" si="10"/>
        <v>100</v>
      </c>
      <c r="H47" s="633">
        <f t="shared" si="10"/>
        <v>40</v>
      </c>
      <c r="I47" s="633">
        <f t="shared" si="10"/>
        <v>530</v>
      </c>
      <c r="J47" s="633">
        <f t="shared" si="10"/>
        <v>0</v>
      </c>
      <c r="K47" s="633">
        <f t="shared" si="10"/>
        <v>0</v>
      </c>
      <c r="L47" s="633">
        <f t="shared" si="10"/>
        <v>0</v>
      </c>
      <c r="M47" s="633">
        <f t="shared" si="10"/>
        <v>330</v>
      </c>
      <c r="N47" s="633">
        <f t="shared" si="10"/>
        <v>428</v>
      </c>
      <c r="O47" s="633">
        <f t="shared" si="10"/>
        <v>501</v>
      </c>
      <c r="P47" s="633">
        <f t="shared" si="10"/>
        <v>0</v>
      </c>
      <c r="Q47" s="634">
        <f t="shared" si="0"/>
        <v>2768</v>
      </c>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29"/>
      <c r="DZ47" s="329"/>
      <c r="EA47" s="329"/>
      <c r="EB47" s="329"/>
      <c r="EC47" s="329"/>
      <c r="ED47" s="329"/>
      <c r="EE47" s="329"/>
      <c r="EF47" s="329"/>
      <c r="EG47" s="329"/>
      <c r="EH47" s="329"/>
      <c r="EI47" s="329"/>
      <c r="EJ47" s="329"/>
      <c r="EK47" s="329"/>
      <c r="EL47" s="329"/>
      <c r="EM47" s="329"/>
      <c r="EN47" s="329"/>
      <c r="EO47" s="329"/>
      <c r="EP47" s="329"/>
      <c r="EQ47" s="329"/>
      <c r="ER47" s="329"/>
      <c r="ES47" s="329"/>
      <c r="ET47" s="329"/>
      <c r="EU47" s="329"/>
      <c r="EV47" s="329"/>
      <c r="EW47" s="329"/>
      <c r="EX47" s="329"/>
      <c r="EY47" s="329"/>
      <c r="EZ47" s="329"/>
      <c r="FA47" s="329"/>
      <c r="FB47" s="329"/>
      <c r="FC47" s="329"/>
      <c r="FD47" s="329"/>
      <c r="FE47" s="329"/>
      <c r="FF47" s="329"/>
      <c r="FG47" s="329"/>
      <c r="FH47" s="329"/>
      <c r="FI47" s="329"/>
      <c r="FJ47" s="329"/>
      <c r="FK47" s="329"/>
      <c r="FL47" s="329"/>
      <c r="FM47" s="329"/>
      <c r="FN47" s="329"/>
      <c r="FO47" s="329"/>
      <c r="FP47" s="329"/>
      <c r="FQ47" s="329"/>
      <c r="FR47" s="329"/>
      <c r="FS47" s="329"/>
      <c r="FT47" s="329"/>
      <c r="FU47" s="329"/>
      <c r="FV47" s="329"/>
      <c r="FW47" s="329"/>
      <c r="FX47" s="329"/>
      <c r="FY47" s="329"/>
      <c r="FZ47" s="329"/>
      <c r="GA47" s="329"/>
      <c r="GB47" s="329"/>
      <c r="GC47" s="329"/>
      <c r="GD47" s="329"/>
      <c r="GE47" s="329"/>
      <c r="GF47" s="329"/>
      <c r="GG47" s="329"/>
      <c r="GH47" s="329"/>
      <c r="GI47" s="329"/>
      <c r="GJ47" s="329"/>
      <c r="GK47" s="329"/>
      <c r="GL47" s="329"/>
      <c r="GM47" s="329"/>
      <c r="GN47" s="329"/>
      <c r="GO47" s="329"/>
      <c r="GP47" s="329"/>
      <c r="GQ47" s="329"/>
      <c r="GR47" s="329"/>
      <c r="GS47" s="329"/>
      <c r="GT47" s="329"/>
      <c r="GU47" s="329"/>
      <c r="GV47" s="329"/>
      <c r="GW47" s="329"/>
      <c r="GX47" s="329"/>
      <c r="GY47" s="329"/>
      <c r="GZ47" s="329"/>
      <c r="HA47" s="329"/>
      <c r="HB47" s="329"/>
      <c r="HC47" s="329"/>
      <c r="HD47" s="329"/>
      <c r="HE47" s="329"/>
      <c r="HF47" s="329"/>
      <c r="HG47" s="329"/>
      <c r="HH47" s="329"/>
      <c r="HI47" s="329"/>
      <c r="HJ47" s="329"/>
      <c r="HK47" s="329"/>
      <c r="HL47" s="329"/>
      <c r="HM47" s="329"/>
      <c r="HN47" s="329"/>
      <c r="HO47" s="329"/>
      <c r="HP47" s="329"/>
      <c r="HQ47" s="329"/>
      <c r="HR47" s="329"/>
      <c r="HS47" s="329"/>
      <c r="HT47" s="329"/>
      <c r="HU47" s="329"/>
      <c r="HV47" s="329"/>
      <c r="HW47" s="329"/>
      <c r="HX47" s="329"/>
      <c r="HY47" s="329"/>
      <c r="HZ47" s="329"/>
      <c r="IA47" s="329"/>
      <c r="IB47" s="329"/>
      <c r="IC47" s="329"/>
      <c r="ID47" s="329"/>
      <c r="IE47" s="329"/>
      <c r="IF47" s="329"/>
      <c r="IG47" s="329"/>
      <c r="IH47" s="329"/>
      <c r="II47" s="329"/>
      <c r="IJ47" s="329"/>
      <c r="IK47" s="329"/>
      <c r="IL47" s="329"/>
      <c r="IM47" s="329"/>
      <c r="IN47" s="329"/>
      <c r="IO47" s="329"/>
      <c r="IP47" s="329"/>
      <c r="IQ47" s="329"/>
      <c r="IR47" s="329"/>
      <c r="IS47" s="329"/>
      <c r="IT47" s="329"/>
      <c r="IU47" s="329"/>
      <c r="IV47" s="329"/>
    </row>
    <row r="48" spans="1:17" ht="24" customHeight="1">
      <c r="A48" s="628">
        <v>41</v>
      </c>
      <c r="B48" s="745" t="s">
        <v>640</v>
      </c>
      <c r="C48" s="314" t="s">
        <v>630</v>
      </c>
      <c r="D48" s="336">
        <v>387</v>
      </c>
      <c r="E48" s="336"/>
      <c r="F48" s="336"/>
      <c r="G48" s="336"/>
      <c r="H48" s="336"/>
      <c r="I48" s="336"/>
      <c r="J48" s="336"/>
      <c r="K48" s="336"/>
      <c r="L48" s="336"/>
      <c r="M48" s="336"/>
      <c r="N48" s="336"/>
      <c r="O48" s="336">
        <v>2000</v>
      </c>
      <c r="P48" s="336">
        <v>1631</v>
      </c>
      <c r="Q48" s="630">
        <f t="shared" si="0"/>
        <v>4018</v>
      </c>
    </row>
    <row r="49" spans="1:17" ht="17.25">
      <c r="A49" s="628">
        <v>42</v>
      </c>
      <c r="B49" s="745"/>
      <c r="C49" s="314" t="s">
        <v>940</v>
      </c>
      <c r="D49" s="336">
        <v>517</v>
      </c>
      <c r="E49" s="336">
        <v>1500</v>
      </c>
      <c r="F49" s="336"/>
      <c r="G49" s="336">
        <v>150</v>
      </c>
      <c r="H49" s="336">
        <v>25</v>
      </c>
      <c r="I49" s="336">
        <v>80</v>
      </c>
      <c r="J49" s="336"/>
      <c r="K49" s="336"/>
      <c r="L49" s="336"/>
      <c r="M49" s="336">
        <v>450</v>
      </c>
      <c r="N49" s="336">
        <v>270</v>
      </c>
      <c r="O49" s="336">
        <v>1026</v>
      </c>
      <c r="P49" s="336">
        <v>0</v>
      </c>
      <c r="Q49" s="630">
        <f t="shared" si="0"/>
        <v>4018</v>
      </c>
    </row>
    <row r="50" spans="1:256" ht="17.25">
      <c r="A50" s="628">
        <v>43</v>
      </c>
      <c r="B50" s="746"/>
      <c r="C50" s="316" t="s">
        <v>631</v>
      </c>
      <c r="D50" s="631"/>
      <c r="E50" s="631"/>
      <c r="F50" s="631"/>
      <c r="G50" s="631"/>
      <c r="H50" s="631"/>
      <c r="I50" s="631"/>
      <c r="J50" s="631"/>
      <c r="K50" s="631"/>
      <c r="L50" s="631"/>
      <c r="M50" s="631"/>
      <c r="N50" s="631"/>
      <c r="O50" s="631"/>
      <c r="P50" s="336"/>
      <c r="Q50" s="632">
        <f t="shared" si="0"/>
        <v>0</v>
      </c>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c r="FZ50" s="316"/>
      <c r="GA50" s="316"/>
      <c r="GB50" s="316"/>
      <c r="GC50" s="316"/>
      <c r="GD50" s="316"/>
      <c r="GE50" s="316"/>
      <c r="GF50" s="316"/>
      <c r="GG50" s="316"/>
      <c r="GH50" s="316"/>
      <c r="GI50" s="316"/>
      <c r="GJ50" s="316"/>
      <c r="GK50" s="316"/>
      <c r="GL50" s="316"/>
      <c r="GM50" s="316"/>
      <c r="GN50" s="316"/>
      <c r="GO50" s="316"/>
      <c r="GP50" s="316"/>
      <c r="GQ50" s="316"/>
      <c r="GR50" s="316"/>
      <c r="GS50" s="316"/>
      <c r="GT50" s="316"/>
      <c r="GU50" s="316"/>
      <c r="GV50" s="316"/>
      <c r="GW50" s="316"/>
      <c r="GX50" s="316"/>
      <c r="GY50" s="316"/>
      <c r="GZ50" s="316"/>
      <c r="HA50" s="316"/>
      <c r="HB50" s="316"/>
      <c r="HC50" s="316"/>
      <c r="HD50" s="316"/>
      <c r="HE50" s="316"/>
      <c r="HF50" s="316"/>
      <c r="HG50" s="316"/>
      <c r="HH50" s="316"/>
      <c r="HI50" s="316"/>
      <c r="HJ50" s="316"/>
      <c r="HK50" s="316"/>
      <c r="HL50" s="316"/>
      <c r="HM50" s="316"/>
      <c r="HN50" s="316"/>
      <c r="HO50" s="316"/>
      <c r="HP50" s="316"/>
      <c r="HQ50" s="316"/>
      <c r="HR50" s="316"/>
      <c r="HS50" s="316"/>
      <c r="HT50" s="316"/>
      <c r="HU50" s="316"/>
      <c r="HV50" s="316"/>
      <c r="HW50" s="316"/>
      <c r="HX50" s="316"/>
      <c r="HY50" s="316"/>
      <c r="HZ50" s="316"/>
      <c r="IA50" s="316"/>
      <c r="IB50" s="316"/>
      <c r="IC50" s="316"/>
      <c r="ID50" s="316"/>
      <c r="IE50" s="316"/>
      <c r="IF50" s="316"/>
      <c r="IG50" s="316"/>
      <c r="IH50" s="316"/>
      <c r="II50" s="316"/>
      <c r="IJ50" s="316"/>
      <c r="IK50" s="316"/>
      <c r="IL50" s="316"/>
      <c r="IM50" s="316"/>
      <c r="IN50" s="316"/>
      <c r="IO50" s="316"/>
      <c r="IP50" s="316"/>
      <c r="IQ50" s="316"/>
      <c r="IR50" s="316"/>
      <c r="IS50" s="316"/>
      <c r="IT50" s="316"/>
      <c r="IU50" s="316"/>
      <c r="IV50" s="316"/>
    </row>
    <row r="51" spans="1:256" ht="17.25">
      <c r="A51" s="628">
        <v>44</v>
      </c>
      <c r="B51" s="745"/>
      <c r="C51" s="747" t="s">
        <v>977</v>
      </c>
      <c r="D51" s="633">
        <f>SUM(D49:D50)</f>
        <v>517</v>
      </c>
      <c r="E51" s="633">
        <f aca="true" t="shared" si="11" ref="E51:P51">SUM(E49:E50)</f>
        <v>1500</v>
      </c>
      <c r="F51" s="633">
        <f t="shared" si="11"/>
        <v>0</v>
      </c>
      <c r="G51" s="633">
        <f t="shared" si="11"/>
        <v>150</v>
      </c>
      <c r="H51" s="633">
        <f t="shared" si="11"/>
        <v>25</v>
      </c>
      <c r="I51" s="633">
        <f t="shared" si="11"/>
        <v>80</v>
      </c>
      <c r="J51" s="633">
        <f t="shared" si="11"/>
        <v>0</v>
      </c>
      <c r="K51" s="633">
        <f t="shared" si="11"/>
        <v>0</v>
      </c>
      <c r="L51" s="633">
        <f t="shared" si="11"/>
        <v>0</v>
      </c>
      <c r="M51" s="633">
        <f t="shared" si="11"/>
        <v>450</v>
      </c>
      <c r="N51" s="633">
        <f t="shared" si="11"/>
        <v>270</v>
      </c>
      <c r="O51" s="633">
        <f t="shared" si="11"/>
        <v>1026</v>
      </c>
      <c r="P51" s="633">
        <f t="shared" si="11"/>
        <v>0</v>
      </c>
      <c r="Q51" s="634">
        <f t="shared" si="0"/>
        <v>4018</v>
      </c>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29"/>
      <c r="DV51" s="329"/>
      <c r="DW51" s="329"/>
      <c r="DX51" s="329"/>
      <c r="DY51" s="329"/>
      <c r="DZ51" s="329"/>
      <c r="EA51" s="329"/>
      <c r="EB51" s="329"/>
      <c r="EC51" s="329"/>
      <c r="ED51" s="329"/>
      <c r="EE51" s="329"/>
      <c r="EF51" s="329"/>
      <c r="EG51" s="329"/>
      <c r="EH51" s="329"/>
      <c r="EI51" s="329"/>
      <c r="EJ51" s="329"/>
      <c r="EK51" s="329"/>
      <c r="EL51" s="329"/>
      <c r="EM51" s="329"/>
      <c r="EN51" s="329"/>
      <c r="EO51" s="329"/>
      <c r="EP51" s="329"/>
      <c r="EQ51" s="329"/>
      <c r="ER51" s="329"/>
      <c r="ES51" s="329"/>
      <c r="ET51" s="329"/>
      <c r="EU51" s="329"/>
      <c r="EV51" s="329"/>
      <c r="EW51" s="329"/>
      <c r="EX51" s="329"/>
      <c r="EY51" s="329"/>
      <c r="EZ51" s="329"/>
      <c r="FA51" s="329"/>
      <c r="FB51" s="329"/>
      <c r="FC51" s="329"/>
      <c r="FD51" s="329"/>
      <c r="FE51" s="329"/>
      <c r="FF51" s="329"/>
      <c r="FG51" s="329"/>
      <c r="FH51" s="329"/>
      <c r="FI51" s="329"/>
      <c r="FJ51" s="329"/>
      <c r="FK51" s="329"/>
      <c r="FL51" s="329"/>
      <c r="FM51" s="329"/>
      <c r="FN51" s="329"/>
      <c r="FO51" s="329"/>
      <c r="FP51" s="329"/>
      <c r="FQ51" s="329"/>
      <c r="FR51" s="329"/>
      <c r="FS51" s="329"/>
      <c r="FT51" s="329"/>
      <c r="FU51" s="329"/>
      <c r="FV51" s="329"/>
      <c r="FW51" s="329"/>
      <c r="FX51" s="329"/>
      <c r="FY51" s="329"/>
      <c r="FZ51" s="329"/>
      <c r="GA51" s="329"/>
      <c r="GB51" s="329"/>
      <c r="GC51" s="329"/>
      <c r="GD51" s="329"/>
      <c r="GE51" s="329"/>
      <c r="GF51" s="329"/>
      <c r="GG51" s="329"/>
      <c r="GH51" s="329"/>
      <c r="GI51" s="329"/>
      <c r="GJ51" s="329"/>
      <c r="GK51" s="329"/>
      <c r="GL51" s="329"/>
      <c r="GM51" s="329"/>
      <c r="GN51" s="329"/>
      <c r="GO51" s="329"/>
      <c r="GP51" s="329"/>
      <c r="GQ51" s="329"/>
      <c r="GR51" s="329"/>
      <c r="GS51" s="329"/>
      <c r="GT51" s="329"/>
      <c r="GU51" s="329"/>
      <c r="GV51" s="329"/>
      <c r="GW51" s="329"/>
      <c r="GX51" s="329"/>
      <c r="GY51" s="329"/>
      <c r="GZ51" s="329"/>
      <c r="HA51" s="329"/>
      <c r="HB51" s="329"/>
      <c r="HC51" s="329"/>
      <c r="HD51" s="329"/>
      <c r="HE51" s="329"/>
      <c r="HF51" s="329"/>
      <c r="HG51" s="329"/>
      <c r="HH51" s="329"/>
      <c r="HI51" s="329"/>
      <c r="HJ51" s="329"/>
      <c r="HK51" s="329"/>
      <c r="HL51" s="329"/>
      <c r="HM51" s="329"/>
      <c r="HN51" s="329"/>
      <c r="HO51" s="329"/>
      <c r="HP51" s="329"/>
      <c r="HQ51" s="329"/>
      <c r="HR51" s="329"/>
      <c r="HS51" s="329"/>
      <c r="HT51" s="329"/>
      <c r="HU51" s="329"/>
      <c r="HV51" s="329"/>
      <c r="HW51" s="329"/>
      <c r="HX51" s="329"/>
      <c r="HY51" s="329"/>
      <c r="HZ51" s="329"/>
      <c r="IA51" s="329"/>
      <c r="IB51" s="329"/>
      <c r="IC51" s="329"/>
      <c r="ID51" s="329"/>
      <c r="IE51" s="329"/>
      <c r="IF51" s="329"/>
      <c r="IG51" s="329"/>
      <c r="IH51" s="329"/>
      <c r="II51" s="329"/>
      <c r="IJ51" s="329"/>
      <c r="IK51" s="329"/>
      <c r="IL51" s="329"/>
      <c r="IM51" s="329"/>
      <c r="IN51" s="329"/>
      <c r="IO51" s="329"/>
      <c r="IP51" s="329"/>
      <c r="IQ51" s="329"/>
      <c r="IR51" s="329"/>
      <c r="IS51" s="329"/>
      <c r="IT51" s="329"/>
      <c r="IU51" s="329"/>
      <c r="IV51" s="329"/>
    </row>
    <row r="52" spans="1:17" ht="24" customHeight="1">
      <c r="A52" s="628">
        <v>45</v>
      </c>
      <c r="B52" s="745" t="s">
        <v>641</v>
      </c>
      <c r="C52" s="314" t="s">
        <v>630</v>
      </c>
      <c r="D52" s="336"/>
      <c r="E52" s="336"/>
      <c r="F52" s="336"/>
      <c r="G52" s="336"/>
      <c r="H52" s="336"/>
      <c r="I52" s="336"/>
      <c r="J52" s="336"/>
      <c r="K52" s="336"/>
      <c r="L52" s="336"/>
      <c r="M52" s="336"/>
      <c r="N52" s="336"/>
      <c r="O52" s="336">
        <v>2000</v>
      </c>
      <c r="P52" s="336">
        <v>561</v>
      </c>
      <c r="Q52" s="630">
        <f t="shared" si="0"/>
        <v>2561</v>
      </c>
    </row>
    <row r="53" spans="1:17" ht="17.25">
      <c r="A53" s="628">
        <v>46</v>
      </c>
      <c r="B53" s="745"/>
      <c r="C53" s="314" t="s">
        <v>940</v>
      </c>
      <c r="D53" s="336"/>
      <c r="E53" s="336"/>
      <c r="F53" s="336"/>
      <c r="G53" s="336">
        <v>100</v>
      </c>
      <c r="H53" s="336">
        <v>120</v>
      </c>
      <c r="I53" s="336">
        <v>20</v>
      </c>
      <c r="J53" s="336"/>
      <c r="K53" s="336"/>
      <c r="L53" s="336"/>
      <c r="M53" s="336">
        <v>590</v>
      </c>
      <c r="N53" s="336">
        <v>670</v>
      </c>
      <c r="O53" s="336">
        <v>1061</v>
      </c>
      <c r="P53" s="336">
        <v>0</v>
      </c>
      <c r="Q53" s="630">
        <f t="shared" si="0"/>
        <v>2561</v>
      </c>
    </row>
    <row r="54" spans="1:256" ht="17.25">
      <c r="A54" s="628">
        <v>47</v>
      </c>
      <c r="B54" s="746"/>
      <c r="C54" s="316" t="s">
        <v>631</v>
      </c>
      <c r="D54" s="631"/>
      <c r="E54" s="631"/>
      <c r="F54" s="631"/>
      <c r="G54" s="631"/>
      <c r="H54" s="631"/>
      <c r="I54" s="631"/>
      <c r="J54" s="631"/>
      <c r="K54" s="631"/>
      <c r="L54" s="631"/>
      <c r="M54" s="631"/>
      <c r="N54" s="631"/>
      <c r="O54" s="631"/>
      <c r="P54" s="336"/>
      <c r="Q54" s="632">
        <f t="shared" si="0"/>
        <v>0</v>
      </c>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6"/>
      <c r="BX54" s="316"/>
      <c r="BY54" s="316"/>
      <c r="BZ54" s="316"/>
      <c r="CA54" s="316"/>
      <c r="CB54" s="316"/>
      <c r="CC54" s="316"/>
      <c r="CD54" s="316"/>
      <c r="CE54" s="316"/>
      <c r="CF54" s="316"/>
      <c r="CG54" s="316"/>
      <c r="CH54" s="316"/>
      <c r="CI54" s="316"/>
      <c r="CJ54" s="316"/>
      <c r="CK54" s="316"/>
      <c r="CL54" s="316"/>
      <c r="CM54" s="316"/>
      <c r="CN54" s="316"/>
      <c r="CO54" s="316"/>
      <c r="CP54" s="316"/>
      <c r="CQ54" s="316"/>
      <c r="CR54" s="316"/>
      <c r="CS54" s="316"/>
      <c r="CT54" s="316"/>
      <c r="CU54" s="316"/>
      <c r="CV54" s="316"/>
      <c r="CW54" s="316"/>
      <c r="CX54" s="316"/>
      <c r="CY54" s="316"/>
      <c r="CZ54" s="316"/>
      <c r="DA54" s="316"/>
      <c r="DB54" s="316"/>
      <c r="DC54" s="316"/>
      <c r="DD54" s="316"/>
      <c r="DE54" s="316"/>
      <c r="DF54" s="316"/>
      <c r="DG54" s="316"/>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316"/>
      <c r="EV54" s="316"/>
      <c r="EW54" s="316"/>
      <c r="EX54" s="316"/>
      <c r="EY54" s="316"/>
      <c r="EZ54" s="316"/>
      <c r="FA54" s="316"/>
      <c r="FB54" s="316"/>
      <c r="FC54" s="316"/>
      <c r="FD54" s="316"/>
      <c r="FE54" s="316"/>
      <c r="FF54" s="316"/>
      <c r="FG54" s="316"/>
      <c r="FH54" s="316"/>
      <c r="FI54" s="316"/>
      <c r="FJ54" s="316"/>
      <c r="FK54" s="316"/>
      <c r="FL54" s="316"/>
      <c r="FM54" s="316"/>
      <c r="FN54" s="316"/>
      <c r="FO54" s="316"/>
      <c r="FP54" s="316"/>
      <c r="FQ54" s="316"/>
      <c r="FR54" s="316"/>
      <c r="FS54" s="316"/>
      <c r="FT54" s="316"/>
      <c r="FU54" s="316"/>
      <c r="FV54" s="316"/>
      <c r="FW54" s="316"/>
      <c r="FX54" s="316"/>
      <c r="FY54" s="316"/>
      <c r="FZ54" s="316"/>
      <c r="GA54" s="316"/>
      <c r="GB54" s="316"/>
      <c r="GC54" s="316"/>
      <c r="GD54" s="316"/>
      <c r="GE54" s="316"/>
      <c r="GF54" s="316"/>
      <c r="GG54" s="316"/>
      <c r="GH54" s="316"/>
      <c r="GI54" s="316"/>
      <c r="GJ54" s="316"/>
      <c r="GK54" s="316"/>
      <c r="GL54" s="316"/>
      <c r="GM54" s="316"/>
      <c r="GN54" s="316"/>
      <c r="GO54" s="316"/>
      <c r="GP54" s="316"/>
      <c r="GQ54" s="316"/>
      <c r="GR54" s="316"/>
      <c r="GS54" s="316"/>
      <c r="GT54" s="316"/>
      <c r="GU54" s="316"/>
      <c r="GV54" s="316"/>
      <c r="GW54" s="316"/>
      <c r="GX54" s="316"/>
      <c r="GY54" s="316"/>
      <c r="GZ54" s="316"/>
      <c r="HA54" s="316"/>
      <c r="HB54" s="316"/>
      <c r="HC54" s="316"/>
      <c r="HD54" s="316"/>
      <c r="HE54" s="316"/>
      <c r="HF54" s="316"/>
      <c r="HG54" s="316"/>
      <c r="HH54" s="316"/>
      <c r="HI54" s="316"/>
      <c r="HJ54" s="316"/>
      <c r="HK54" s="316"/>
      <c r="HL54" s="316"/>
      <c r="HM54" s="316"/>
      <c r="HN54" s="316"/>
      <c r="HO54" s="316"/>
      <c r="HP54" s="316"/>
      <c r="HQ54" s="316"/>
      <c r="HR54" s="316"/>
      <c r="HS54" s="316"/>
      <c r="HT54" s="316"/>
      <c r="HU54" s="316"/>
      <c r="HV54" s="316"/>
      <c r="HW54" s="316"/>
      <c r="HX54" s="316"/>
      <c r="HY54" s="316"/>
      <c r="HZ54" s="316"/>
      <c r="IA54" s="316"/>
      <c r="IB54" s="316"/>
      <c r="IC54" s="316"/>
      <c r="ID54" s="316"/>
      <c r="IE54" s="316"/>
      <c r="IF54" s="316"/>
      <c r="IG54" s="316"/>
      <c r="IH54" s="316"/>
      <c r="II54" s="316"/>
      <c r="IJ54" s="316"/>
      <c r="IK54" s="316"/>
      <c r="IL54" s="316"/>
      <c r="IM54" s="316"/>
      <c r="IN54" s="316"/>
      <c r="IO54" s="316"/>
      <c r="IP54" s="316"/>
      <c r="IQ54" s="316"/>
      <c r="IR54" s="316"/>
      <c r="IS54" s="316"/>
      <c r="IT54" s="316"/>
      <c r="IU54" s="316"/>
      <c r="IV54" s="316"/>
    </row>
    <row r="55" spans="1:256" s="332" customFormat="1" ht="24" customHeight="1" thickBot="1">
      <c r="A55" s="628">
        <v>48</v>
      </c>
      <c r="B55" s="748"/>
      <c r="C55" s="833" t="s">
        <v>977</v>
      </c>
      <c r="D55" s="749">
        <f>SUM(D53:D54)</f>
        <v>0</v>
      </c>
      <c r="E55" s="749">
        <f aca="true" t="shared" si="12" ref="E55:P55">SUM(E53:E54)</f>
        <v>0</v>
      </c>
      <c r="F55" s="749">
        <f t="shared" si="12"/>
        <v>0</v>
      </c>
      <c r="G55" s="749">
        <f t="shared" si="12"/>
        <v>100</v>
      </c>
      <c r="H55" s="749">
        <f t="shared" si="12"/>
        <v>120</v>
      </c>
      <c r="I55" s="749">
        <f t="shared" si="12"/>
        <v>20</v>
      </c>
      <c r="J55" s="749">
        <f t="shared" si="12"/>
        <v>0</v>
      </c>
      <c r="K55" s="749">
        <f t="shared" si="12"/>
        <v>0</v>
      </c>
      <c r="L55" s="749">
        <f t="shared" si="12"/>
        <v>0</v>
      </c>
      <c r="M55" s="749">
        <f t="shared" si="12"/>
        <v>590</v>
      </c>
      <c r="N55" s="749">
        <f t="shared" si="12"/>
        <v>670</v>
      </c>
      <c r="O55" s="749">
        <f t="shared" si="12"/>
        <v>1061</v>
      </c>
      <c r="P55" s="749">
        <f t="shared" si="12"/>
        <v>0</v>
      </c>
      <c r="Q55" s="636">
        <f t="shared" si="0"/>
        <v>2561</v>
      </c>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c r="EC55" s="330"/>
      <c r="ED55" s="330"/>
      <c r="EE55" s="330"/>
      <c r="EF55" s="330"/>
      <c r="EG55" s="330"/>
      <c r="EH55" s="330"/>
      <c r="EI55" s="330"/>
      <c r="EJ55" s="330"/>
      <c r="EK55" s="330"/>
      <c r="EL55" s="330"/>
      <c r="EM55" s="330"/>
      <c r="EN55" s="330"/>
      <c r="EO55" s="330"/>
      <c r="EP55" s="330"/>
      <c r="EQ55" s="330"/>
      <c r="ER55" s="330"/>
      <c r="ES55" s="330"/>
      <c r="ET55" s="330"/>
      <c r="EU55" s="330"/>
      <c r="EV55" s="330"/>
      <c r="EW55" s="330"/>
      <c r="EX55" s="330"/>
      <c r="EY55" s="330"/>
      <c r="EZ55" s="330"/>
      <c r="FA55" s="330"/>
      <c r="FB55" s="330"/>
      <c r="FC55" s="330"/>
      <c r="FD55" s="330"/>
      <c r="FE55" s="330"/>
      <c r="FF55" s="330"/>
      <c r="FG55" s="330"/>
      <c r="FH55" s="330"/>
      <c r="FI55" s="330"/>
      <c r="FJ55" s="330"/>
      <c r="FK55" s="330"/>
      <c r="FL55" s="330"/>
      <c r="FM55" s="330"/>
      <c r="FN55" s="330"/>
      <c r="FO55" s="330"/>
      <c r="FP55" s="330"/>
      <c r="FQ55" s="330"/>
      <c r="FR55" s="330"/>
      <c r="FS55" s="330"/>
      <c r="FT55" s="330"/>
      <c r="FU55" s="330"/>
      <c r="FV55" s="330"/>
      <c r="FW55" s="330"/>
      <c r="FX55" s="330"/>
      <c r="FY55" s="330"/>
      <c r="FZ55" s="330"/>
      <c r="GA55" s="330"/>
      <c r="GB55" s="330"/>
      <c r="GC55" s="330"/>
      <c r="GD55" s="330"/>
      <c r="GE55" s="330"/>
      <c r="GF55" s="330"/>
      <c r="GG55" s="330"/>
      <c r="GH55" s="330"/>
      <c r="GI55" s="330"/>
      <c r="GJ55" s="330"/>
      <c r="GK55" s="330"/>
      <c r="GL55" s="330"/>
      <c r="GM55" s="330"/>
      <c r="GN55" s="330"/>
      <c r="GO55" s="330"/>
      <c r="GP55" s="330"/>
      <c r="GQ55" s="330"/>
      <c r="GR55" s="330"/>
      <c r="GS55" s="330"/>
      <c r="GT55" s="330"/>
      <c r="GU55" s="330"/>
      <c r="GV55" s="330"/>
      <c r="GW55" s="330"/>
      <c r="GX55" s="330"/>
      <c r="GY55" s="330"/>
      <c r="GZ55" s="330"/>
      <c r="HA55" s="330"/>
      <c r="HB55" s="330"/>
      <c r="HC55" s="330"/>
      <c r="HD55" s="330"/>
      <c r="HE55" s="330"/>
      <c r="HF55" s="330"/>
      <c r="HG55" s="330"/>
      <c r="HH55" s="330"/>
      <c r="HI55" s="330"/>
      <c r="HJ55" s="330"/>
      <c r="HK55" s="330"/>
      <c r="HL55" s="330"/>
      <c r="HM55" s="330"/>
      <c r="HN55" s="330"/>
      <c r="HO55" s="330"/>
      <c r="HP55" s="330"/>
      <c r="HQ55" s="330"/>
      <c r="HR55" s="330"/>
      <c r="HS55" s="330"/>
      <c r="HT55" s="330"/>
      <c r="HU55" s="330"/>
      <c r="HV55" s="330"/>
      <c r="HW55" s="330"/>
      <c r="HX55" s="330"/>
      <c r="HY55" s="330"/>
      <c r="HZ55" s="330"/>
      <c r="IA55" s="330"/>
      <c r="IB55" s="330"/>
      <c r="IC55" s="330"/>
      <c r="ID55" s="330"/>
      <c r="IE55" s="330"/>
      <c r="IF55" s="330"/>
      <c r="IG55" s="330"/>
      <c r="IH55" s="330"/>
      <c r="II55" s="330"/>
      <c r="IJ55" s="330"/>
      <c r="IK55" s="330"/>
      <c r="IL55" s="330"/>
      <c r="IM55" s="330"/>
      <c r="IN55" s="330"/>
      <c r="IO55" s="330"/>
      <c r="IP55" s="330"/>
      <c r="IQ55" s="330"/>
      <c r="IR55" s="330"/>
      <c r="IS55" s="330"/>
      <c r="IT55" s="330"/>
      <c r="IU55" s="330"/>
      <c r="IV55" s="330"/>
    </row>
    <row r="56" spans="1:256" ht="17.25">
      <c r="A56" s="628">
        <v>49</v>
      </c>
      <c r="B56" s="750"/>
      <c r="C56" s="1274" t="s">
        <v>630</v>
      </c>
      <c r="D56" s="1275">
        <f aca="true" t="shared" si="13" ref="D56:Q56">SUM(D52,D48,D44,D40,D36,D32,D28,D24,D20,D16,D12,D8)</f>
        <v>2414</v>
      </c>
      <c r="E56" s="1275">
        <f t="shared" si="13"/>
        <v>0</v>
      </c>
      <c r="F56" s="1275">
        <f t="shared" si="13"/>
        <v>0</v>
      </c>
      <c r="G56" s="1275">
        <f>SUM(G52,G48,G44,G40,G36,G32,G28,G24,G20,G16,G12,G8)</f>
        <v>169</v>
      </c>
      <c r="H56" s="1275">
        <f t="shared" si="13"/>
        <v>0</v>
      </c>
      <c r="I56" s="1275">
        <f t="shared" si="13"/>
        <v>0</v>
      </c>
      <c r="J56" s="1275">
        <f t="shared" si="13"/>
        <v>0</v>
      </c>
      <c r="K56" s="1275">
        <f t="shared" si="13"/>
        <v>0</v>
      </c>
      <c r="L56" s="1275">
        <f t="shared" si="13"/>
        <v>0</v>
      </c>
      <c r="M56" s="1275">
        <f t="shared" si="13"/>
        <v>0</v>
      </c>
      <c r="N56" s="1275">
        <f t="shared" si="13"/>
        <v>0</v>
      </c>
      <c r="O56" s="1275">
        <f t="shared" si="13"/>
        <v>24000</v>
      </c>
      <c r="P56" s="1275">
        <f>SUM(P52,P48,P44,P40,P36,P32,P28,P24,P20,P16,P12,P8)</f>
        <v>8640</v>
      </c>
      <c r="Q56" s="1276">
        <f t="shared" si="13"/>
        <v>35223</v>
      </c>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7.25">
      <c r="A57" s="628">
        <v>50</v>
      </c>
      <c r="B57" s="829"/>
      <c r="C57" s="314" t="s">
        <v>940</v>
      </c>
      <c r="D57" s="830">
        <f>SUM(D53,D49,D45,D41,D37,D33,D29,D25,D21,D17,D13,D9)</f>
        <v>4643</v>
      </c>
      <c r="E57" s="830">
        <f aca="true" t="shared" si="14" ref="E57:P57">SUM(E53,E49,E45,E41,E37,E33,E29,E25,E21,E17,E13,E9)</f>
        <v>2086</v>
      </c>
      <c r="F57" s="830">
        <f t="shared" si="14"/>
        <v>0</v>
      </c>
      <c r="G57" s="830">
        <f t="shared" si="14"/>
        <v>1759</v>
      </c>
      <c r="H57" s="830">
        <f t="shared" si="14"/>
        <v>595</v>
      </c>
      <c r="I57" s="830">
        <f t="shared" si="14"/>
        <v>2596</v>
      </c>
      <c r="J57" s="830">
        <f t="shared" si="14"/>
        <v>0</v>
      </c>
      <c r="K57" s="830">
        <f t="shared" si="14"/>
        <v>50</v>
      </c>
      <c r="L57" s="830">
        <f t="shared" si="14"/>
        <v>0</v>
      </c>
      <c r="M57" s="830">
        <f t="shared" si="14"/>
        <v>7615</v>
      </c>
      <c r="N57" s="830">
        <f t="shared" si="14"/>
        <v>5623</v>
      </c>
      <c r="O57" s="830">
        <f t="shared" si="14"/>
        <v>10256</v>
      </c>
      <c r="P57" s="830">
        <f t="shared" si="14"/>
        <v>0</v>
      </c>
      <c r="Q57" s="831">
        <f>SUM(Q53,Q49,Q45,Q41,Q37,Q33,Q29,Q25,Q21,Q17,Q13,Q9)</f>
        <v>35223</v>
      </c>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7.25">
      <c r="A58" s="628">
        <v>51</v>
      </c>
      <c r="B58" s="751"/>
      <c r="C58" s="316" t="s">
        <v>631</v>
      </c>
      <c r="D58" s="638">
        <f aca="true" t="shared" si="15" ref="D58:Q58">SUM(D54,D50,D46,D42,D38,D34,D30,D26,D22,D18,D14,D10)</f>
        <v>918</v>
      </c>
      <c r="E58" s="638">
        <f t="shared" si="15"/>
        <v>0</v>
      </c>
      <c r="F58" s="638">
        <f t="shared" si="15"/>
        <v>0</v>
      </c>
      <c r="G58" s="638">
        <f t="shared" si="15"/>
        <v>-27</v>
      </c>
      <c r="H58" s="638">
        <f t="shared" si="15"/>
        <v>-9</v>
      </c>
      <c r="I58" s="638">
        <f t="shared" si="15"/>
        <v>0</v>
      </c>
      <c r="J58" s="638">
        <f t="shared" si="15"/>
        <v>0</v>
      </c>
      <c r="K58" s="638">
        <f t="shared" si="15"/>
        <v>0</v>
      </c>
      <c r="L58" s="638">
        <f t="shared" si="15"/>
        <v>0</v>
      </c>
      <c r="M58" s="638">
        <f t="shared" si="15"/>
        <v>0</v>
      </c>
      <c r="N58" s="638">
        <f t="shared" si="15"/>
        <v>560</v>
      </c>
      <c r="O58" s="638">
        <f t="shared" si="15"/>
        <v>-1442</v>
      </c>
      <c r="P58" s="638">
        <f t="shared" si="15"/>
        <v>0</v>
      </c>
      <c r="Q58" s="639">
        <f t="shared" si="15"/>
        <v>0</v>
      </c>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6"/>
      <c r="BC58" s="326"/>
      <c r="BD58" s="326"/>
      <c r="BE58" s="326"/>
      <c r="BF58" s="326"/>
      <c r="BG58" s="326"/>
      <c r="BH58" s="326"/>
      <c r="BI58" s="326"/>
      <c r="BJ58" s="326"/>
      <c r="BK58" s="326"/>
      <c r="BL58" s="326"/>
      <c r="BM58" s="326"/>
      <c r="BN58" s="326"/>
      <c r="BO58" s="326"/>
      <c r="BP58" s="326"/>
      <c r="BQ58" s="326"/>
      <c r="BR58" s="326"/>
      <c r="BS58" s="326"/>
      <c r="BT58" s="326"/>
      <c r="BU58" s="326"/>
      <c r="BV58" s="326"/>
      <c r="BW58" s="326"/>
      <c r="BX58" s="326"/>
      <c r="BY58" s="326"/>
      <c r="BZ58" s="326"/>
      <c r="CA58" s="326"/>
      <c r="CB58" s="326"/>
      <c r="CC58" s="326"/>
      <c r="CD58" s="326"/>
      <c r="CE58" s="326"/>
      <c r="CF58" s="326"/>
      <c r="CG58" s="326"/>
      <c r="CH58" s="326"/>
      <c r="CI58" s="326"/>
      <c r="CJ58" s="326"/>
      <c r="CK58" s="326"/>
      <c r="CL58" s="326"/>
      <c r="CM58" s="326"/>
      <c r="CN58" s="326"/>
      <c r="CO58" s="326"/>
      <c r="CP58" s="326"/>
      <c r="CQ58" s="326"/>
      <c r="CR58" s="326"/>
      <c r="CS58" s="326"/>
      <c r="CT58" s="326"/>
      <c r="CU58" s="326"/>
      <c r="CV58" s="326"/>
      <c r="CW58" s="326"/>
      <c r="CX58" s="326"/>
      <c r="CY58" s="326"/>
      <c r="CZ58" s="326"/>
      <c r="DA58" s="326"/>
      <c r="DB58" s="326"/>
      <c r="DC58" s="326"/>
      <c r="DD58" s="326"/>
      <c r="DE58" s="326"/>
      <c r="DF58" s="326"/>
      <c r="DG58" s="326"/>
      <c r="DH58" s="326"/>
      <c r="DI58" s="326"/>
      <c r="DJ58" s="326"/>
      <c r="DK58" s="326"/>
      <c r="DL58" s="326"/>
      <c r="DM58" s="326"/>
      <c r="DN58" s="326"/>
      <c r="DO58" s="326"/>
      <c r="DP58" s="326"/>
      <c r="DQ58" s="326"/>
      <c r="DR58" s="326"/>
      <c r="DS58" s="326"/>
      <c r="DT58" s="326"/>
      <c r="DU58" s="326"/>
      <c r="DV58" s="326"/>
      <c r="DW58" s="326"/>
      <c r="DX58" s="326"/>
      <c r="DY58" s="326"/>
      <c r="DZ58" s="326"/>
      <c r="EA58" s="326"/>
      <c r="EB58" s="326"/>
      <c r="EC58" s="326"/>
      <c r="ED58" s="326"/>
      <c r="EE58" s="326"/>
      <c r="EF58" s="326"/>
      <c r="EG58" s="326"/>
      <c r="EH58" s="326"/>
      <c r="EI58" s="326"/>
      <c r="EJ58" s="326"/>
      <c r="EK58" s="326"/>
      <c r="EL58" s="326"/>
      <c r="EM58" s="326"/>
      <c r="EN58" s="326"/>
      <c r="EO58" s="326"/>
      <c r="EP58" s="326"/>
      <c r="EQ58" s="326"/>
      <c r="ER58" s="326"/>
      <c r="ES58" s="326"/>
      <c r="ET58" s="326"/>
      <c r="EU58" s="326"/>
      <c r="EV58" s="326"/>
      <c r="EW58" s="326"/>
      <c r="EX58" s="326"/>
      <c r="EY58" s="326"/>
      <c r="EZ58" s="326"/>
      <c r="FA58" s="326"/>
      <c r="FB58" s="326"/>
      <c r="FC58" s="326"/>
      <c r="FD58" s="326"/>
      <c r="FE58" s="326"/>
      <c r="FF58" s="326"/>
      <c r="FG58" s="326"/>
      <c r="FH58" s="326"/>
      <c r="FI58" s="326"/>
      <c r="FJ58" s="326"/>
      <c r="FK58" s="326"/>
      <c r="FL58" s="326"/>
      <c r="FM58" s="326"/>
      <c r="FN58" s="326"/>
      <c r="FO58" s="326"/>
      <c r="FP58" s="326"/>
      <c r="FQ58" s="326"/>
      <c r="FR58" s="326"/>
      <c r="FS58" s="326"/>
      <c r="FT58" s="326"/>
      <c r="FU58" s="326"/>
      <c r="FV58" s="326"/>
      <c r="FW58" s="326"/>
      <c r="FX58" s="326"/>
      <c r="FY58" s="326"/>
      <c r="FZ58" s="326"/>
      <c r="GA58" s="326"/>
      <c r="GB58" s="326"/>
      <c r="GC58" s="326"/>
      <c r="GD58" s="326"/>
      <c r="GE58" s="326"/>
      <c r="GF58" s="326"/>
      <c r="GG58" s="326"/>
      <c r="GH58" s="326"/>
      <c r="GI58" s="326"/>
      <c r="GJ58" s="326"/>
      <c r="GK58" s="326"/>
      <c r="GL58" s="326"/>
      <c r="GM58" s="326"/>
      <c r="GN58" s="326"/>
      <c r="GO58" s="326"/>
      <c r="GP58" s="326"/>
      <c r="GQ58" s="326"/>
      <c r="GR58" s="326"/>
      <c r="GS58" s="326"/>
      <c r="GT58" s="326"/>
      <c r="GU58" s="326"/>
      <c r="GV58" s="326"/>
      <c r="GW58" s="326"/>
      <c r="GX58" s="326"/>
      <c r="GY58" s="326"/>
      <c r="GZ58" s="326"/>
      <c r="HA58" s="326"/>
      <c r="HB58" s="326"/>
      <c r="HC58" s="326"/>
      <c r="HD58" s="326"/>
      <c r="HE58" s="326"/>
      <c r="HF58" s="326"/>
      <c r="HG58" s="326"/>
      <c r="HH58" s="326"/>
      <c r="HI58" s="326"/>
      <c r="HJ58" s="326"/>
      <c r="HK58" s="326"/>
      <c r="HL58" s="326"/>
      <c r="HM58" s="326"/>
      <c r="HN58" s="326"/>
      <c r="HO58" s="326"/>
      <c r="HP58" s="326"/>
      <c r="HQ58" s="326"/>
      <c r="HR58" s="326"/>
      <c r="HS58" s="326"/>
      <c r="HT58" s="326"/>
      <c r="HU58" s="326"/>
      <c r="HV58" s="326"/>
      <c r="HW58" s="326"/>
      <c r="HX58" s="326"/>
      <c r="HY58" s="326"/>
      <c r="HZ58" s="326"/>
      <c r="IA58" s="326"/>
      <c r="IB58" s="326"/>
      <c r="IC58" s="326"/>
      <c r="ID58" s="326"/>
      <c r="IE58" s="326"/>
      <c r="IF58" s="326"/>
      <c r="IG58" s="326"/>
      <c r="IH58" s="326"/>
      <c r="II58" s="326"/>
      <c r="IJ58" s="326"/>
      <c r="IK58" s="326"/>
      <c r="IL58" s="326"/>
      <c r="IM58" s="326"/>
      <c r="IN58" s="326"/>
      <c r="IO58" s="326"/>
      <c r="IP58" s="326"/>
      <c r="IQ58" s="326"/>
      <c r="IR58" s="326"/>
      <c r="IS58" s="326"/>
      <c r="IT58" s="326"/>
      <c r="IU58" s="326"/>
      <c r="IV58" s="326"/>
    </row>
    <row r="59" spans="1:256" ht="18" thickBot="1">
      <c r="A59" s="628">
        <v>52</v>
      </c>
      <c r="B59" s="752"/>
      <c r="C59" s="832" t="s">
        <v>977</v>
      </c>
      <c r="D59" s="753">
        <f>SUM(D57:D58)</f>
        <v>5561</v>
      </c>
      <c r="E59" s="753">
        <f aca="true" t="shared" si="16" ref="E59:P59">SUM(E57:E58)</f>
        <v>2086</v>
      </c>
      <c r="F59" s="753">
        <f t="shared" si="16"/>
        <v>0</v>
      </c>
      <c r="G59" s="753">
        <f t="shared" si="16"/>
        <v>1732</v>
      </c>
      <c r="H59" s="753">
        <f t="shared" si="16"/>
        <v>586</v>
      </c>
      <c r="I59" s="753">
        <f t="shared" si="16"/>
        <v>2596</v>
      </c>
      <c r="J59" s="753">
        <f t="shared" si="16"/>
        <v>0</v>
      </c>
      <c r="K59" s="753">
        <f t="shared" si="16"/>
        <v>50</v>
      </c>
      <c r="L59" s="753">
        <f t="shared" si="16"/>
        <v>0</v>
      </c>
      <c r="M59" s="753">
        <f t="shared" si="16"/>
        <v>7615</v>
      </c>
      <c r="N59" s="753">
        <f t="shared" si="16"/>
        <v>6183</v>
      </c>
      <c r="O59" s="753">
        <f t="shared" si="16"/>
        <v>8814</v>
      </c>
      <c r="P59" s="753">
        <f t="shared" si="16"/>
        <v>0</v>
      </c>
      <c r="Q59" s="640">
        <f>SUM(D59:P59)</f>
        <v>35223</v>
      </c>
      <c r="R59" s="754"/>
      <c r="S59" s="754"/>
      <c r="T59" s="754"/>
      <c r="U59" s="754"/>
      <c r="V59" s="754"/>
      <c r="W59" s="754"/>
      <c r="X59" s="754"/>
      <c r="Y59" s="754"/>
      <c r="Z59" s="754"/>
      <c r="AA59" s="754"/>
      <c r="AB59" s="754"/>
      <c r="AC59" s="754"/>
      <c r="AD59" s="754"/>
      <c r="AE59" s="754"/>
      <c r="AF59" s="754"/>
      <c r="AG59" s="754"/>
      <c r="AH59" s="754"/>
      <c r="AI59" s="754"/>
      <c r="AJ59" s="754"/>
      <c r="AK59" s="754"/>
      <c r="AL59" s="754"/>
      <c r="AM59" s="754"/>
      <c r="AN59" s="754"/>
      <c r="AO59" s="754"/>
      <c r="AP59" s="754"/>
      <c r="AQ59" s="754"/>
      <c r="AR59" s="754"/>
      <c r="AS59" s="754"/>
      <c r="AT59" s="754"/>
      <c r="AU59" s="754"/>
      <c r="AV59" s="754"/>
      <c r="AW59" s="754"/>
      <c r="AX59" s="754"/>
      <c r="AY59" s="754"/>
      <c r="AZ59" s="754"/>
      <c r="BA59" s="754"/>
      <c r="BB59" s="754"/>
      <c r="BC59" s="754"/>
      <c r="BD59" s="754"/>
      <c r="BE59" s="754"/>
      <c r="BF59" s="754"/>
      <c r="BG59" s="754"/>
      <c r="BH59" s="754"/>
      <c r="BI59" s="754"/>
      <c r="BJ59" s="754"/>
      <c r="BK59" s="754"/>
      <c r="BL59" s="754"/>
      <c r="BM59" s="754"/>
      <c r="BN59" s="754"/>
      <c r="BO59" s="754"/>
      <c r="BP59" s="754"/>
      <c r="BQ59" s="754"/>
      <c r="BR59" s="754"/>
      <c r="BS59" s="754"/>
      <c r="BT59" s="754"/>
      <c r="BU59" s="754"/>
      <c r="BV59" s="754"/>
      <c r="BW59" s="754"/>
      <c r="BX59" s="754"/>
      <c r="BY59" s="754"/>
      <c r="BZ59" s="754"/>
      <c r="CA59" s="754"/>
      <c r="CB59" s="754"/>
      <c r="CC59" s="754"/>
      <c r="CD59" s="754"/>
      <c r="CE59" s="754"/>
      <c r="CF59" s="754"/>
      <c r="CG59" s="754"/>
      <c r="CH59" s="754"/>
      <c r="CI59" s="754"/>
      <c r="CJ59" s="754"/>
      <c r="CK59" s="754"/>
      <c r="CL59" s="754"/>
      <c r="CM59" s="754"/>
      <c r="CN59" s="754"/>
      <c r="CO59" s="754"/>
      <c r="CP59" s="754"/>
      <c r="CQ59" s="754"/>
      <c r="CR59" s="754"/>
      <c r="CS59" s="754"/>
      <c r="CT59" s="754"/>
      <c r="CU59" s="754"/>
      <c r="CV59" s="754"/>
      <c r="CW59" s="754"/>
      <c r="CX59" s="754"/>
      <c r="CY59" s="754"/>
      <c r="CZ59" s="754"/>
      <c r="DA59" s="754"/>
      <c r="DB59" s="754"/>
      <c r="DC59" s="754"/>
      <c r="DD59" s="754"/>
      <c r="DE59" s="754"/>
      <c r="DF59" s="754"/>
      <c r="DG59" s="754"/>
      <c r="DH59" s="754"/>
      <c r="DI59" s="754"/>
      <c r="DJ59" s="754"/>
      <c r="DK59" s="754"/>
      <c r="DL59" s="754"/>
      <c r="DM59" s="754"/>
      <c r="DN59" s="754"/>
      <c r="DO59" s="754"/>
      <c r="DP59" s="754"/>
      <c r="DQ59" s="754"/>
      <c r="DR59" s="754"/>
      <c r="DS59" s="754"/>
      <c r="DT59" s="754"/>
      <c r="DU59" s="754"/>
      <c r="DV59" s="754"/>
      <c r="DW59" s="754"/>
      <c r="DX59" s="754"/>
      <c r="DY59" s="754"/>
      <c r="DZ59" s="754"/>
      <c r="EA59" s="754"/>
      <c r="EB59" s="754"/>
      <c r="EC59" s="754"/>
      <c r="ED59" s="754"/>
      <c r="EE59" s="754"/>
      <c r="EF59" s="754"/>
      <c r="EG59" s="754"/>
      <c r="EH59" s="754"/>
      <c r="EI59" s="754"/>
      <c r="EJ59" s="754"/>
      <c r="EK59" s="754"/>
      <c r="EL59" s="754"/>
      <c r="EM59" s="754"/>
      <c r="EN59" s="754"/>
      <c r="EO59" s="754"/>
      <c r="EP59" s="754"/>
      <c r="EQ59" s="754"/>
      <c r="ER59" s="754"/>
      <c r="ES59" s="754"/>
      <c r="ET59" s="754"/>
      <c r="EU59" s="754"/>
      <c r="EV59" s="754"/>
      <c r="EW59" s="754"/>
      <c r="EX59" s="754"/>
      <c r="EY59" s="754"/>
      <c r="EZ59" s="754"/>
      <c r="FA59" s="754"/>
      <c r="FB59" s="754"/>
      <c r="FC59" s="754"/>
      <c r="FD59" s="754"/>
      <c r="FE59" s="754"/>
      <c r="FF59" s="754"/>
      <c r="FG59" s="754"/>
      <c r="FH59" s="754"/>
      <c r="FI59" s="754"/>
      <c r="FJ59" s="754"/>
      <c r="FK59" s="754"/>
      <c r="FL59" s="754"/>
      <c r="FM59" s="754"/>
      <c r="FN59" s="754"/>
      <c r="FO59" s="754"/>
      <c r="FP59" s="754"/>
      <c r="FQ59" s="754"/>
      <c r="FR59" s="754"/>
      <c r="FS59" s="754"/>
      <c r="FT59" s="754"/>
      <c r="FU59" s="754"/>
      <c r="FV59" s="754"/>
      <c r="FW59" s="754"/>
      <c r="FX59" s="754"/>
      <c r="FY59" s="754"/>
      <c r="FZ59" s="754"/>
      <c r="GA59" s="754"/>
      <c r="GB59" s="754"/>
      <c r="GC59" s="754"/>
      <c r="GD59" s="754"/>
      <c r="GE59" s="754"/>
      <c r="GF59" s="754"/>
      <c r="GG59" s="754"/>
      <c r="GH59" s="754"/>
      <c r="GI59" s="754"/>
      <c r="GJ59" s="754"/>
      <c r="GK59" s="754"/>
      <c r="GL59" s="754"/>
      <c r="GM59" s="754"/>
      <c r="GN59" s="754"/>
      <c r="GO59" s="754"/>
      <c r="GP59" s="754"/>
      <c r="GQ59" s="754"/>
      <c r="GR59" s="754"/>
      <c r="GS59" s="754"/>
      <c r="GT59" s="754"/>
      <c r="GU59" s="754"/>
      <c r="GV59" s="754"/>
      <c r="GW59" s="754"/>
      <c r="GX59" s="754"/>
      <c r="GY59" s="754"/>
      <c r="GZ59" s="754"/>
      <c r="HA59" s="754"/>
      <c r="HB59" s="754"/>
      <c r="HC59" s="754"/>
      <c r="HD59" s="754"/>
      <c r="HE59" s="754"/>
      <c r="HF59" s="754"/>
      <c r="HG59" s="754"/>
      <c r="HH59" s="754"/>
      <c r="HI59" s="754"/>
      <c r="HJ59" s="754"/>
      <c r="HK59" s="754"/>
      <c r="HL59" s="754"/>
      <c r="HM59" s="754"/>
      <c r="HN59" s="754"/>
      <c r="HO59" s="754"/>
      <c r="HP59" s="754"/>
      <c r="HQ59" s="754"/>
      <c r="HR59" s="754"/>
      <c r="HS59" s="754"/>
      <c r="HT59" s="754"/>
      <c r="HU59" s="754"/>
      <c r="HV59" s="754"/>
      <c r="HW59" s="754"/>
      <c r="HX59" s="754"/>
      <c r="HY59" s="754"/>
      <c r="HZ59" s="754"/>
      <c r="IA59" s="754"/>
      <c r="IB59" s="754"/>
      <c r="IC59" s="754"/>
      <c r="ID59" s="754"/>
      <c r="IE59" s="754"/>
      <c r="IF59" s="754"/>
      <c r="IG59" s="754"/>
      <c r="IH59" s="754"/>
      <c r="II59" s="754"/>
      <c r="IJ59" s="754"/>
      <c r="IK59" s="754"/>
      <c r="IL59" s="754"/>
      <c r="IM59" s="754"/>
      <c r="IN59" s="754"/>
      <c r="IO59" s="754"/>
      <c r="IP59" s="754"/>
      <c r="IQ59" s="754"/>
      <c r="IR59" s="754"/>
      <c r="IS59" s="754"/>
      <c r="IT59" s="754"/>
      <c r="IU59" s="754"/>
      <c r="IV59" s="754"/>
    </row>
    <row r="60" spans="4:17" ht="17.25">
      <c r="D60" s="2"/>
      <c r="E60" s="2"/>
      <c r="F60" s="2"/>
      <c r="G60" s="2"/>
      <c r="H60" s="2"/>
      <c r="I60" s="2"/>
      <c r="J60" s="2"/>
      <c r="K60" s="2"/>
      <c r="L60" s="2"/>
      <c r="M60" s="2"/>
      <c r="N60" s="2"/>
      <c r="O60" s="2"/>
      <c r="P60" s="2"/>
      <c r="Q60" s="2"/>
    </row>
    <row r="61" spans="4:17" ht="17.25">
      <c r="D61" s="2"/>
      <c r="E61" s="2"/>
      <c r="F61" s="2"/>
      <c r="G61" s="2"/>
      <c r="H61" s="2"/>
      <c r="I61" s="2"/>
      <c r="J61" s="2"/>
      <c r="K61" s="2"/>
      <c r="L61" s="2"/>
      <c r="M61" s="2"/>
      <c r="N61" s="2"/>
      <c r="O61" s="2"/>
      <c r="P61" s="2"/>
      <c r="Q61" s="2"/>
    </row>
    <row r="62" spans="4:17" ht="17.25">
      <c r="D62" s="2"/>
      <c r="E62" s="2"/>
      <c r="F62" s="2"/>
      <c r="G62" s="2"/>
      <c r="H62" s="2"/>
      <c r="I62" s="2"/>
      <c r="J62" s="2"/>
      <c r="K62" s="2"/>
      <c r="L62" s="2"/>
      <c r="M62" s="2"/>
      <c r="N62" s="2"/>
      <c r="O62" s="2"/>
      <c r="P62" s="2"/>
      <c r="Q62" s="2"/>
    </row>
    <row r="63" spans="4:17" ht="17.25">
      <c r="D63" s="2"/>
      <c r="E63" s="2"/>
      <c r="F63" s="2"/>
      <c r="G63" s="2"/>
      <c r="H63" s="2"/>
      <c r="I63" s="2"/>
      <c r="J63" s="2"/>
      <c r="K63" s="2"/>
      <c r="L63" s="2"/>
      <c r="M63" s="2"/>
      <c r="N63" s="2"/>
      <c r="O63" s="2"/>
      <c r="P63" s="2"/>
      <c r="Q63" s="2"/>
    </row>
    <row r="64" spans="4:17" ht="17.25">
      <c r="D64" s="2"/>
      <c r="E64" s="2"/>
      <c r="F64" s="2"/>
      <c r="G64" s="2"/>
      <c r="H64" s="2"/>
      <c r="I64" s="2"/>
      <c r="J64" s="2"/>
      <c r="K64" s="2"/>
      <c r="L64" s="2"/>
      <c r="M64" s="2"/>
      <c r="N64" s="2"/>
      <c r="O64" s="2"/>
      <c r="P64" s="2"/>
      <c r="Q64" s="2"/>
    </row>
    <row r="65" spans="4:17" ht="17.25">
      <c r="D65" s="2"/>
      <c r="E65" s="2"/>
      <c r="F65" s="2"/>
      <c r="G65" s="2"/>
      <c r="H65" s="2"/>
      <c r="I65" s="2"/>
      <c r="J65" s="2"/>
      <c r="K65" s="2"/>
      <c r="L65" s="2"/>
      <c r="M65" s="2"/>
      <c r="N65" s="2"/>
      <c r="O65" s="2"/>
      <c r="P65" s="2"/>
      <c r="Q65" s="2"/>
    </row>
    <row r="66" spans="3:17" ht="17.25">
      <c r="C66" s="329"/>
      <c r="D66" s="2"/>
      <c r="E66" s="2"/>
      <c r="F66" s="2"/>
      <c r="G66" s="2"/>
      <c r="H66" s="2"/>
      <c r="I66" s="2"/>
      <c r="J66" s="2"/>
      <c r="K66" s="2"/>
      <c r="L66" s="2"/>
      <c r="M66" s="2"/>
      <c r="N66" s="2"/>
      <c r="O66" s="2"/>
      <c r="P66" s="2"/>
      <c r="Q66" s="2"/>
    </row>
    <row r="67" spans="4:17" ht="17.25">
      <c r="D67" s="755"/>
      <c r="E67" s="755"/>
      <c r="F67" s="755"/>
      <c r="G67" s="755"/>
      <c r="H67" s="755"/>
      <c r="I67" s="755"/>
      <c r="J67" s="755"/>
      <c r="K67" s="755"/>
      <c r="L67" s="755"/>
      <c r="M67" s="755"/>
      <c r="N67" s="755"/>
      <c r="O67" s="336"/>
      <c r="P67" s="336"/>
      <c r="Q67" s="755"/>
    </row>
    <row r="68" spans="4:17" ht="17.25">
      <c r="D68" s="2"/>
      <c r="E68" s="2"/>
      <c r="F68" s="2"/>
      <c r="G68" s="2"/>
      <c r="H68" s="2"/>
      <c r="I68" s="2"/>
      <c r="J68" s="2"/>
      <c r="K68" s="2"/>
      <c r="L68" s="2"/>
      <c r="M68" s="2"/>
      <c r="N68" s="51"/>
      <c r="O68" s="51"/>
      <c r="P68" s="51"/>
      <c r="Q68" s="51"/>
    </row>
    <row r="69" spans="3:17" ht="17.25">
      <c r="C69" s="2"/>
      <c r="D69" s="2"/>
      <c r="E69" s="2"/>
      <c r="F69" s="2"/>
      <c r="G69" s="2"/>
      <c r="H69" s="2"/>
      <c r="I69" s="2"/>
      <c r="J69" s="2"/>
      <c r="K69" s="2"/>
      <c r="L69" s="2"/>
      <c r="M69" s="51"/>
      <c r="N69" s="51"/>
      <c r="O69" s="51"/>
      <c r="P69" s="51"/>
      <c r="Q69" s="2"/>
    </row>
    <row r="70" spans="4:17" ht="17.25">
      <c r="D70" s="2"/>
      <c r="E70" s="2"/>
      <c r="F70" s="2"/>
      <c r="G70" s="2"/>
      <c r="H70" s="2"/>
      <c r="I70" s="2"/>
      <c r="J70" s="2"/>
      <c r="K70" s="2"/>
      <c r="L70" s="2"/>
      <c r="M70" s="51"/>
      <c r="N70" s="51"/>
      <c r="O70" s="51"/>
      <c r="P70" s="51"/>
      <c r="Q70" s="2"/>
    </row>
    <row r="71" spans="4:17" ht="17.25">
      <c r="D71" s="2"/>
      <c r="E71" s="2"/>
      <c r="F71" s="2"/>
      <c r="G71" s="2"/>
      <c r="H71" s="2"/>
      <c r="I71" s="2"/>
      <c r="J71" s="2"/>
      <c r="K71" s="2"/>
      <c r="L71" s="2"/>
      <c r="M71" s="2"/>
      <c r="N71" s="2"/>
      <c r="O71" s="2"/>
      <c r="P71" s="2"/>
      <c r="Q71" s="2"/>
    </row>
  </sheetData>
  <sheetProtection/>
  <mergeCells count="14">
    <mergeCell ref="Q6:Q7"/>
    <mergeCell ref="L6:L7"/>
    <mergeCell ref="A6:A7"/>
    <mergeCell ref="B6:C7"/>
    <mergeCell ref="D6:D7"/>
    <mergeCell ref="E6:E7"/>
    <mergeCell ref="G6:G7"/>
    <mergeCell ref="O6:P6"/>
    <mergeCell ref="B1:M1"/>
    <mergeCell ref="N1:Q1"/>
    <mergeCell ref="B2:Q2"/>
    <mergeCell ref="B3:Q3"/>
    <mergeCell ref="O4:Q4"/>
    <mergeCell ref="B5:C5"/>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3" r:id="rId1"/>
  <headerFooter>
    <oddFooter>&amp;C- &amp;P -</oddFooter>
  </headerFooter>
</worksheet>
</file>

<file path=xl/worksheets/sheet13.xml><?xml version="1.0" encoding="utf-8"?>
<worksheet xmlns="http://schemas.openxmlformats.org/spreadsheetml/2006/main" xmlns:r="http://schemas.openxmlformats.org/officeDocument/2006/relationships">
  <dimension ref="A1:M20"/>
  <sheetViews>
    <sheetView tabSelected="1" view="pageBreakPreview" zoomScaleSheetLayoutView="100" workbookViewId="0" topLeftCell="A1">
      <selection activeCell="A3" sqref="A3:M3"/>
    </sheetView>
  </sheetViews>
  <sheetFormatPr defaultColWidth="10.375" defaultRowHeight="12.75"/>
  <cols>
    <col min="1" max="1" width="6.375" style="1326" customWidth="1"/>
    <col min="2" max="2" width="40.75390625" style="1327" customWidth="1"/>
    <col min="3" max="3" width="22.375" style="1328" customWidth="1"/>
    <col min="4" max="4" width="17.875" style="1324" customWidth="1"/>
    <col min="5" max="5" width="3.00390625" style="1324" customWidth="1"/>
    <col min="6" max="13" width="16.75390625" style="1324" customWidth="1"/>
    <col min="14" max="16384" width="10.375" style="1324" customWidth="1"/>
  </cols>
  <sheetData>
    <row r="1" spans="1:13" ht="16.5">
      <c r="A1" s="1628"/>
      <c r="B1" s="1628"/>
      <c r="C1" s="1628"/>
      <c r="L1" s="1325"/>
      <c r="M1" s="1325"/>
    </row>
    <row r="2" spans="1:12" ht="16.5">
      <c r="A2" s="1354" t="s">
        <v>1144</v>
      </c>
      <c r="B2" s="1354"/>
      <c r="C2" s="1354"/>
      <c r="D2" s="1354"/>
      <c r="E2" s="1354"/>
      <c r="F2" s="1354"/>
      <c r="G2" s="1354"/>
      <c r="H2" s="1354"/>
      <c r="I2" s="1354"/>
      <c r="J2" s="1354"/>
      <c r="K2" s="1354"/>
      <c r="L2" s="1354"/>
    </row>
    <row r="3" spans="1:13" ht="24.75" customHeight="1">
      <c r="A3" s="1629" t="s">
        <v>195</v>
      </c>
      <c r="B3" s="1629"/>
      <c r="C3" s="1629"/>
      <c r="D3" s="1629"/>
      <c r="E3" s="1629"/>
      <c r="F3" s="1629"/>
      <c r="G3" s="1629"/>
      <c r="H3" s="1629"/>
      <c r="I3" s="1629"/>
      <c r="J3" s="1629"/>
      <c r="K3" s="1629"/>
      <c r="L3" s="1629"/>
      <c r="M3" s="1629"/>
    </row>
    <row r="4" spans="1:13" ht="24.75" customHeight="1">
      <c r="A4" s="1629" t="s">
        <v>909</v>
      </c>
      <c r="B4" s="1629"/>
      <c r="C4" s="1629"/>
      <c r="D4" s="1629"/>
      <c r="E4" s="1629"/>
      <c r="F4" s="1629"/>
      <c r="G4" s="1629"/>
      <c r="H4" s="1629"/>
      <c r="I4" s="1629"/>
      <c r="J4" s="1629"/>
      <c r="K4" s="1629"/>
      <c r="L4" s="1629"/>
      <c r="M4" s="1629"/>
    </row>
    <row r="5" spans="1:13" ht="24.75" customHeight="1">
      <c r="A5" s="1630" t="s">
        <v>910</v>
      </c>
      <c r="B5" s="1630"/>
      <c r="C5" s="1630"/>
      <c r="D5" s="1630"/>
      <c r="E5" s="1630"/>
      <c r="F5" s="1630"/>
      <c r="G5" s="1630"/>
      <c r="H5" s="1630"/>
      <c r="I5" s="1630"/>
      <c r="J5" s="1630"/>
      <c r="K5" s="1630"/>
      <c r="L5" s="1630"/>
      <c r="M5" s="1630"/>
    </row>
    <row r="6" spans="12:13" ht="17.25" thickBot="1">
      <c r="L6" s="1631" t="s">
        <v>911</v>
      </c>
      <c r="M6" s="1631"/>
    </row>
    <row r="7" spans="1:13" s="1330" customFormat="1" ht="17.25" customHeight="1">
      <c r="A7" s="1632" t="s">
        <v>912</v>
      </c>
      <c r="B7" s="1635" t="s">
        <v>913</v>
      </c>
      <c r="C7" s="1638" t="s">
        <v>914</v>
      </c>
      <c r="D7" s="1635" t="s">
        <v>24</v>
      </c>
      <c r="E7" s="1329"/>
      <c r="F7" s="1641" t="s">
        <v>915</v>
      </c>
      <c r="G7" s="1642"/>
      <c r="H7" s="1642"/>
      <c r="I7" s="1643"/>
      <c r="J7" s="1648" t="s">
        <v>7</v>
      </c>
      <c r="K7" s="1649"/>
      <c r="L7" s="1649"/>
      <c r="M7" s="1650" t="s">
        <v>916</v>
      </c>
    </row>
    <row r="8" spans="1:13" s="1330" customFormat="1" ht="33" customHeight="1">
      <c r="A8" s="1633"/>
      <c r="B8" s="1636"/>
      <c r="C8" s="1639"/>
      <c r="D8" s="1636"/>
      <c r="E8" s="1331"/>
      <c r="F8" s="1653" t="s">
        <v>917</v>
      </c>
      <c r="G8" s="1646">
        <v>2016</v>
      </c>
      <c r="H8" s="1646" t="s">
        <v>916</v>
      </c>
      <c r="I8" s="1655" t="s">
        <v>918</v>
      </c>
      <c r="J8" s="1653" t="s">
        <v>917</v>
      </c>
      <c r="K8" s="1657" t="s">
        <v>919</v>
      </c>
      <c r="L8" s="1655" t="s">
        <v>920</v>
      </c>
      <c r="M8" s="1651"/>
    </row>
    <row r="9" spans="1:13" s="1330" customFormat="1" ht="33" customHeight="1">
      <c r="A9" s="1634"/>
      <c r="B9" s="1637"/>
      <c r="C9" s="1640"/>
      <c r="D9" s="1637"/>
      <c r="E9" s="1332"/>
      <c r="F9" s="1654"/>
      <c r="G9" s="1647"/>
      <c r="H9" s="1647"/>
      <c r="I9" s="1656"/>
      <c r="J9" s="1654"/>
      <c r="K9" s="1637"/>
      <c r="L9" s="1656"/>
      <c r="M9" s="1652"/>
    </row>
    <row r="10" spans="1:13" s="1330" customFormat="1" ht="33">
      <c r="A10" s="1333">
        <v>1</v>
      </c>
      <c r="B10" s="1334" t="s">
        <v>905</v>
      </c>
      <c r="C10" s="1335" t="s">
        <v>921</v>
      </c>
      <c r="D10" s="1336">
        <v>40000</v>
      </c>
      <c r="E10" s="1337"/>
      <c r="F10" s="1338">
        <f aca="true" t="shared" si="0" ref="F10:F19">+D10-I10</f>
        <v>0</v>
      </c>
      <c r="G10" s="1423">
        <v>40000</v>
      </c>
      <c r="H10" s="1423"/>
      <c r="I10" s="1340">
        <f aca="true" t="shared" si="1" ref="I10:I19">SUM(G10:H10)</f>
        <v>40000</v>
      </c>
      <c r="J10" s="1341">
        <f aca="true" t="shared" si="2" ref="J10:J19">+L10-K10</f>
        <v>0</v>
      </c>
      <c r="K10" s="1339">
        <v>40000</v>
      </c>
      <c r="L10" s="1339">
        <v>40000</v>
      </c>
      <c r="M10" s="1342">
        <f aca="true" t="shared" si="3" ref="M10:M19">+D10-L10</f>
        <v>0</v>
      </c>
    </row>
    <row r="11" spans="1:13" s="1330" customFormat="1" ht="33">
      <c r="A11" s="1343">
        <v>2</v>
      </c>
      <c r="B11" s="1344" t="s">
        <v>906</v>
      </c>
      <c r="C11" s="1345" t="s">
        <v>922</v>
      </c>
      <c r="D11" s="1340">
        <v>500000</v>
      </c>
      <c r="E11" s="1337"/>
      <c r="F11" s="1346">
        <f t="shared" si="0"/>
        <v>0</v>
      </c>
      <c r="G11" s="1341">
        <v>25860</v>
      </c>
      <c r="H11" s="1341">
        <f>232718+241422</f>
        <v>474140</v>
      </c>
      <c r="I11" s="1340">
        <f t="shared" si="1"/>
        <v>500000</v>
      </c>
      <c r="J11" s="1341">
        <f t="shared" si="2"/>
        <v>0</v>
      </c>
      <c r="K11" s="1341">
        <v>25860</v>
      </c>
      <c r="L11" s="1341">
        <v>25860</v>
      </c>
      <c r="M11" s="1347">
        <f t="shared" si="3"/>
        <v>474140</v>
      </c>
    </row>
    <row r="12" spans="1:13" s="1330" customFormat="1" ht="33">
      <c r="A12" s="1343">
        <v>3</v>
      </c>
      <c r="B12" s="1344" t="s">
        <v>879</v>
      </c>
      <c r="C12" s="1345" t="s">
        <v>923</v>
      </c>
      <c r="D12" s="1340">
        <v>400000</v>
      </c>
      <c r="E12" s="1337"/>
      <c r="F12" s="1346">
        <f t="shared" si="0"/>
        <v>0</v>
      </c>
      <c r="G12" s="1341">
        <v>25373</v>
      </c>
      <c r="H12" s="1341">
        <f>177550+197077</f>
        <v>374627</v>
      </c>
      <c r="I12" s="1340">
        <f t="shared" si="1"/>
        <v>400000</v>
      </c>
      <c r="J12" s="1341">
        <f t="shared" si="2"/>
        <v>2630</v>
      </c>
      <c r="K12" s="1341">
        <v>25373</v>
      </c>
      <c r="L12" s="1341">
        <f>25373+2630</f>
        <v>28003</v>
      </c>
      <c r="M12" s="1347">
        <f t="shared" si="3"/>
        <v>371997</v>
      </c>
    </row>
    <row r="13" spans="1:13" s="1330" customFormat="1" ht="49.5">
      <c r="A13" s="1343">
        <v>4</v>
      </c>
      <c r="B13" s="1344" t="s">
        <v>907</v>
      </c>
      <c r="C13" s="1345" t="s">
        <v>922</v>
      </c>
      <c r="D13" s="1340">
        <v>290000</v>
      </c>
      <c r="E13" s="1337"/>
      <c r="F13" s="1346">
        <f t="shared" si="0"/>
        <v>0</v>
      </c>
      <c r="G13" s="1341">
        <v>31900</v>
      </c>
      <c r="H13" s="1341">
        <f>199375+58725</f>
        <v>258100</v>
      </c>
      <c r="I13" s="1340">
        <f t="shared" si="1"/>
        <v>290000</v>
      </c>
      <c r="J13" s="1341">
        <f t="shared" si="2"/>
        <v>0</v>
      </c>
      <c r="K13" s="1341">
        <v>31900</v>
      </c>
      <c r="L13" s="1341">
        <v>31900</v>
      </c>
      <c r="M13" s="1347">
        <f t="shared" si="3"/>
        <v>258100</v>
      </c>
    </row>
    <row r="14" spans="1:13" s="1330" customFormat="1" ht="49.5">
      <c r="A14" s="1343">
        <v>5</v>
      </c>
      <c r="B14" s="1344" t="s">
        <v>904</v>
      </c>
      <c r="C14" s="1345" t="s">
        <v>922</v>
      </c>
      <c r="D14" s="1340">
        <v>26790</v>
      </c>
      <c r="E14" s="1337"/>
      <c r="F14" s="1346">
        <f t="shared" si="0"/>
        <v>0</v>
      </c>
      <c r="G14" s="1341">
        <v>26790</v>
      </c>
      <c r="H14" s="1341"/>
      <c r="I14" s="1340">
        <f t="shared" si="1"/>
        <v>26790</v>
      </c>
      <c r="J14" s="1341">
        <f t="shared" si="2"/>
        <v>0</v>
      </c>
      <c r="K14" s="1341">
        <v>26790</v>
      </c>
      <c r="L14" s="1341">
        <v>26790</v>
      </c>
      <c r="M14" s="1347">
        <f t="shared" si="3"/>
        <v>0</v>
      </c>
    </row>
    <row r="15" spans="1:13" s="1330" customFormat="1" ht="33">
      <c r="A15" s="1343">
        <v>6</v>
      </c>
      <c r="B15" s="1344" t="s">
        <v>966</v>
      </c>
      <c r="C15" s="1345" t="s">
        <v>923</v>
      </c>
      <c r="D15" s="1340">
        <v>52743</v>
      </c>
      <c r="E15" s="1337"/>
      <c r="F15" s="1346">
        <f t="shared" si="0"/>
        <v>2743</v>
      </c>
      <c r="G15" s="1341">
        <v>7453</v>
      </c>
      <c r="H15" s="1341">
        <v>42547</v>
      </c>
      <c r="I15" s="1340">
        <f t="shared" si="1"/>
        <v>50000</v>
      </c>
      <c r="J15" s="1341">
        <f t="shared" si="2"/>
        <v>1406</v>
      </c>
      <c r="K15" s="1341">
        <v>7453</v>
      </c>
      <c r="L15" s="1341">
        <f>10196-1337</f>
        <v>8859</v>
      </c>
      <c r="M15" s="1347">
        <f t="shared" si="3"/>
        <v>43884</v>
      </c>
    </row>
    <row r="16" spans="1:13" s="1330" customFormat="1" ht="33">
      <c r="A16" s="1416">
        <v>7</v>
      </c>
      <c r="B16" s="1417" t="s">
        <v>967</v>
      </c>
      <c r="C16" s="1414" t="s">
        <v>923</v>
      </c>
      <c r="D16" s="1418">
        <v>127594</v>
      </c>
      <c r="E16" s="1337"/>
      <c r="F16" s="1432">
        <f t="shared" si="0"/>
        <v>1594</v>
      </c>
      <c r="G16" s="1418">
        <v>13645</v>
      </c>
      <c r="H16" s="1418">
        <v>112355</v>
      </c>
      <c r="I16" s="1419">
        <f t="shared" si="1"/>
        <v>126000</v>
      </c>
      <c r="J16" s="1433">
        <f t="shared" si="2"/>
        <v>1594</v>
      </c>
      <c r="K16" s="1418">
        <v>13645</v>
      </c>
      <c r="L16" s="1434">
        <v>15239</v>
      </c>
      <c r="M16" s="1435">
        <f t="shared" si="3"/>
        <v>112355</v>
      </c>
    </row>
    <row r="17" spans="1:13" s="1330" customFormat="1" ht="49.5">
      <c r="A17" s="1343">
        <v>8</v>
      </c>
      <c r="B17" s="1344" t="s">
        <v>1053</v>
      </c>
      <c r="C17" s="1345" t="s">
        <v>923</v>
      </c>
      <c r="D17" s="1341">
        <v>192216</v>
      </c>
      <c r="E17" s="1436"/>
      <c r="F17" s="1346">
        <f t="shared" si="0"/>
        <v>0</v>
      </c>
      <c r="G17" s="1341"/>
      <c r="H17" s="1341">
        <v>192216</v>
      </c>
      <c r="I17" s="1340">
        <f t="shared" si="1"/>
        <v>192216</v>
      </c>
      <c r="J17" s="1341">
        <f t="shared" si="2"/>
        <v>10500</v>
      </c>
      <c r="K17" s="1341"/>
      <c r="L17" s="1340">
        <v>10500</v>
      </c>
      <c r="M17" s="1437">
        <f t="shared" si="3"/>
        <v>181716</v>
      </c>
    </row>
    <row r="18" spans="1:13" s="1330" customFormat="1" ht="66">
      <c r="A18" s="1343">
        <v>9</v>
      </c>
      <c r="B18" s="1344" t="s">
        <v>1054</v>
      </c>
      <c r="C18" s="1345" t="s">
        <v>923</v>
      </c>
      <c r="D18" s="1341">
        <v>368038</v>
      </c>
      <c r="E18" s="1436"/>
      <c r="F18" s="1346">
        <f t="shared" si="0"/>
        <v>0</v>
      </c>
      <c r="G18" s="1341"/>
      <c r="H18" s="1341">
        <v>368038</v>
      </c>
      <c r="I18" s="1340">
        <f t="shared" si="1"/>
        <v>368038</v>
      </c>
      <c r="J18" s="1341">
        <f t="shared" si="2"/>
        <v>10500</v>
      </c>
      <c r="K18" s="1341"/>
      <c r="L18" s="1340">
        <v>10500</v>
      </c>
      <c r="M18" s="1437">
        <f t="shared" si="3"/>
        <v>357538</v>
      </c>
    </row>
    <row r="19" spans="1:13" s="1330" customFormat="1" ht="66.75" thickBot="1">
      <c r="A19" s="1438">
        <v>10</v>
      </c>
      <c r="B19" s="1439" t="s">
        <v>1055</v>
      </c>
      <c r="C19" s="1440" t="s">
        <v>923</v>
      </c>
      <c r="D19" s="1441">
        <v>23162</v>
      </c>
      <c r="E19" s="1442"/>
      <c r="F19" s="1443">
        <f t="shared" si="0"/>
        <v>0</v>
      </c>
      <c r="G19" s="1441">
        <v>23162</v>
      </c>
      <c r="H19" s="1441"/>
      <c r="I19" s="1420">
        <f t="shared" si="1"/>
        <v>23162</v>
      </c>
      <c r="J19" s="1441">
        <f t="shared" si="2"/>
        <v>0</v>
      </c>
      <c r="K19" s="1441">
        <v>23162</v>
      </c>
      <c r="L19" s="1420">
        <v>23162</v>
      </c>
      <c r="M19" s="1444">
        <f t="shared" si="3"/>
        <v>0</v>
      </c>
    </row>
    <row r="20" spans="1:13" s="1353" customFormat="1" ht="39.75" customHeight="1" thickBot="1">
      <c r="A20" s="1644" t="s">
        <v>202</v>
      </c>
      <c r="B20" s="1645"/>
      <c r="C20" s="1645"/>
      <c r="D20" s="1348">
        <f>SUM(D10:D19)</f>
        <v>2020543</v>
      </c>
      <c r="E20" s="1349"/>
      <c r="F20" s="1350">
        <f aca="true" t="shared" si="4" ref="F20:M20">SUM(F10:F19)</f>
        <v>4337</v>
      </c>
      <c r="G20" s="1348">
        <f t="shared" si="4"/>
        <v>194183</v>
      </c>
      <c r="H20" s="1348">
        <f t="shared" si="4"/>
        <v>1822023</v>
      </c>
      <c r="I20" s="1351">
        <f t="shared" si="4"/>
        <v>2016206</v>
      </c>
      <c r="J20" s="1348">
        <f t="shared" si="4"/>
        <v>26630</v>
      </c>
      <c r="K20" s="1348">
        <f t="shared" si="4"/>
        <v>194183</v>
      </c>
      <c r="L20" s="1351">
        <f t="shared" si="4"/>
        <v>220813</v>
      </c>
      <c r="M20" s="1352">
        <f t="shared" si="4"/>
        <v>1799730</v>
      </c>
    </row>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20">
    <mergeCell ref="A20:C20"/>
    <mergeCell ref="H8:H9"/>
    <mergeCell ref="J7:L7"/>
    <mergeCell ref="M7:M9"/>
    <mergeCell ref="F8:F9"/>
    <mergeCell ref="I8:I9"/>
    <mergeCell ref="J8:J9"/>
    <mergeCell ref="K8:K9"/>
    <mergeCell ref="L8:L9"/>
    <mergeCell ref="G8:G9"/>
    <mergeCell ref="A1:C1"/>
    <mergeCell ref="A3:M3"/>
    <mergeCell ref="A4:M4"/>
    <mergeCell ref="A5:M5"/>
    <mergeCell ref="L6:M6"/>
    <mergeCell ref="A7:A9"/>
    <mergeCell ref="B7:B9"/>
    <mergeCell ref="C7:C9"/>
    <mergeCell ref="D7:D9"/>
    <mergeCell ref="F7:I7"/>
  </mergeCells>
  <printOptions/>
  <pageMargins left="0.7086614173228347" right="0.7086614173228347" top="0.7480314960629921" bottom="0.7480314960629921" header="0.31496062992125984" footer="0.31496062992125984"/>
  <pageSetup horizontalDpi="600" verticalDpi="600" orientation="landscape" paperSize="9" scale="59" r:id="rId1"/>
  <headerFooter>
    <oddFooter>&amp;C-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65"/>
  <sheetViews>
    <sheetView view="pageBreakPreview" zoomScale="90" zoomScaleSheetLayoutView="90" workbookViewId="0" topLeftCell="A1">
      <selection activeCell="F8" sqref="F8"/>
    </sheetView>
  </sheetViews>
  <sheetFormatPr defaultColWidth="9.00390625" defaultRowHeight="12.75"/>
  <cols>
    <col min="1" max="1" width="3.75390625" style="152" customWidth="1"/>
    <col min="2" max="2" width="7.00390625" style="281" bestFit="1" customWidth="1"/>
    <col min="3" max="5" width="5.75390625" style="281" customWidth="1"/>
    <col min="6" max="6" width="59.75390625" style="278" customWidth="1"/>
    <col min="7" max="8" width="12.75390625" style="51" customWidth="1"/>
    <col min="9" max="9" width="12.375" style="51" bestFit="1" customWidth="1"/>
    <col min="10" max="11" width="12.75390625" style="51" customWidth="1"/>
    <col min="12" max="12" width="12.75390625" style="296" customWidth="1"/>
    <col min="13" max="13" width="12.75390625" style="51" customWidth="1"/>
    <col min="14" max="16384" width="9.125" style="278" customWidth="1"/>
  </cols>
  <sheetData>
    <row r="1" spans="2:13" ht="17.25">
      <c r="B1" s="1508" t="s">
        <v>1133</v>
      </c>
      <c r="C1" s="1508"/>
      <c r="D1" s="1508"/>
      <c r="E1" s="1508"/>
      <c r="F1" s="1508"/>
      <c r="G1" s="145"/>
      <c r="H1" s="145"/>
      <c r="I1" s="145"/>
      <c r="J1" s="145"/>
      <c r="K1" s="145"/>
      <c r="L1" s="292"/>
      <c r="M1" s="145"/>
    </row>
    <row r="2" spans="1:13" s="23" customFormat="1" ht="24.75" customHeight="1">
      <c r="A2" s="152"/>
      <c r="B2" s="1509" t="s">
        <v>262</v>
      </c>
      <c r="C2" s="1509"/>
      <c r="D2" s="1509"/>
      <c r="E2" s="1509"/>
      <c r="F2" s="1509"/>
      <c r="G2" s="1509"/>
      <c r="H2" s="1509"/>
      <c r="I2" s="1509"/>
      <c r="J2" s="1509"/>
      <c r="K2" s="1509"/>
      <c r="L2" s="1509"/>
      <c r="M2" s="1509"/>
    </row>
    <row r="3" spans="1:13" s="23" customFormat="1" ht="24.75" customHeight="1">
      <c r="A3" s="152"/>
      <c r="B3" s="1510" t="s">
        <v>598</v>
      </c>
      <c r="C3" s="1510"/>
      <c r="D3" s="1510"/>
      <c r="E3" s="1510"/>
      <c r="F3" s="1510"/>
      <c r="G3" s="1510"/>
      <c r="H3" s="1510"/>
      <c r="I3" s="1510"/>
      <c r="J3" s="1510"/>
      <c r="K3" s="1510"/>
      <c r="L3" s="1510"/>
      <c r="M3" s="1510"/>
    </row>
    <row r="4" spans="1:13" s="23" customFormat="1" ht="24.75" customHeight="1">
      <c r="A4" s="152"/>
      <c r="B4" s="1511" t="s">
        <v>974</v>
      </c>
      <c r="C4" s="1511"/>
      <c r="D4" s="1511"/>
      <c r="E4" s="1511"/>
      <c r="F4" s="1511"/>
      <c r="G4" s="1511"/>
      <c r="H4" s="1511"/>
      <c r="I4" s="1511"/>
      <c r="J4" s="1511"/>
      <c r="K4" s="1511"/>
      <c r="L4" s="1511"/>
      <c r="M4" s="1511"/>
    </row>
    <row r="5" spans="2:13" ht="16.5">
      <c r="B5" s="274"/>
      <c r="C5" s="274"/>
      <c r="D5" s="274"/>
      <c r="E5" s="274"/>
      <c r="F5" s="274"/>
      <c r="G5" s="337"/>
      <c r="H5" s="337"/>
      <c r="J5" s="984"/>
      <c r="K5" s="984"/>
      <c r="L5" s="1512" t="s">
        <v>0</v>
      </c>
      <c r="M5" s="1512"/>
    </row>
    <row r="6" spans="1:13" s="986" customFormat="1" ht="15" thickBot="1">
      <c r="A6" s="152"/>
      <c r="B6" s="985" t="s">
        <v>1</v>
      </c>
      <c r="C6" s="985" t="s">
        <v>3</v>
      </c>
      <c r="D6" s="985" t="s">
        <v>2</v>
      </c>
      <c r="E6" s="985" t="s">
        <v>4</v>
      </c>
      <c r="F6" s="985" t="s">
        <v>5</v>
      </c>
      <c r="G6" s="150" t="s">
        <v>18</v>
      </c>
      <c r="H6" s="150" t="s">
        <v>19</v>
      </c>
      <c r="I6" s="150" t="s">
        <v>20</v>
      </c>
      <c r="J6" s="150" t="s">
        <v>67</v>
      </c>
      <c r="K6" s="150" t="s">
        <v>42</v>
      </c>
      <c r="L6" s="150" t="s">
        <v>26</v>
      </c>
      <c r="M6" s="150" t="s">
        <v>68</v>
      </c>
    </row>
    <row r="7" spans="1:24" s="53" customFormat="1" ht="57.75" thickBot="1">
      <c r="A7" s="52"/>
      <c r="B7" s="987" t="s">
        <v>21</v>
      </c>
      <c r="C7" s="988" t="s">
        <v>22</v>
      </c>
      <c r="D7" s="64" t="s">
        <v>263</v>
      </c>
      <c r="E7" s="64" t="s">
        <v>264</v>
      </c>
      <c r="F7" s="989" t="s">
        <v>6</v>
      </c>
      <c r="G7" s="66" t="s">
        <v>378</v>
      </c>
      <c r="H7" s="66" t="s">
        <v>379</v>
      </c>
      <c r="I7" s="34" t="s">
        <v>597</v>
      </c>
      <c r="J7" s="1044" t="s">
        <v>599</v>
      </c>
      <c r="K7" s="1415" t="s">
        <v>939</v>
      </c>
      <c r="L7" s="66" t="s">
        <v>196</v>
      </c>
      <c r="M7" s="357" t="s">
        <v>975</v>
      </c>
      <c r="N7" s="76"/>
      <c r="O7" s="76"/>
      <c r="P7" s="76"/>
      <c r="Q7" s="76"/>
      <c r="R7" s="76"/>
      <c r="S7" s="76"/>
      <c r="T7" s="76"/>
      <c r="U7" s="76"/>
      <c r="V7" s="76"/>
      <c r="W7" s="76"/>
      <c r="X7" s="76"/>
    </row>
    <row r="8" spans="1:24" s="996" customFormat="1" ht="36" customHeight="1">
      <c r="A8" s="52">
        <v>1</v>
      </c>
      <c r="B8" s="990"/>
      <c r="C8" s="991"/>
      <c r="D8" s="992">
        <v>1</v>
      </c>
      <c r="E8" s="992"/>
      <c r="F8" s="993" t="s">
        <v>215</v>
      </c>
      <c r="G8" s="35">
        <f aca="true" t="shared" si="0" ref="G8:M8">SUM(G9,G16,G26,G32,G33,G15,G31)</f>
        <v>12146773</v>
      </c>
      <c r="H8" s="35">
        <f t="shared" si="0"/>
        <v>10476265</v>
      </c>
      <c r="I8" s="35">
        <f t="shared" si="0"/>
        <v>11302463</v>
      </c>
      <c r="J8" s="1045">
        <f t="shared" si="0"/>
        <v>10523975</v>
      </c>
      <c r="K8" s="35">
        <f t="shared" si="0"/>
        <v>10895077</v>
      </c>
      <c r="L8" s="35">
        <f t="shared" si="0"/>
        <v>30985</v>
      </c>
      <c r="M8" s="994">
        <f t="shared" si="0"/>
        <v>10926062</v>
      </c>
      <c r="N8" s="995"/>
      <c r="O8" s="995"/>
      <c r="P8" s="995"/>
      <c r="Q8" s="995"/>
      <c r="R8" s="995"/>
      <c r="S8" s="995"/>
      <c r="T8" s="995"/>
      <c r="U8" s="995"/>
      <c r="V8" s="995"/>
      <c r="W8" s="995"/>
      <c r="X8" s="995"/>
    </row>
    <row r="9" spans="1:24" s="996" customFormat="1" ht="36" customHeight="1">
      <c r="A9" s="52">
        <v>2</v>
      </c>
      <c r="B9" s="997">
        <v>18</v>
      </c>
      <c r="C9" s="998"/>
      <c r="D9" s="999"/>
      <c r="E9" s="999">
        <v>1</v>
      </c>
      <c r="F9" s="998" t="s">
        <v>265</v>
      </c>
      <c r="G9" s="36">
        <f aca="true" t="shared" si="1" ref="G9:M9">SUM(G10,G13:G13)</f>
        <v>3879913</v>
      </c>
      <c r="H9" s="36">
        <f t="shared" si="1"/>
        <v>2950575</v>
      </c>
      <c r="I9" s="36">
        <f t="shared" si="1"/>
        <v>3185301</v>
      </c>
      <c r="J9" s="1046">
        <f>SUM(J10,J13:J13)</f>
        <v>2823832</v>
      </c>
      <c r="K9" s="36">
        <f t="shared" si="1"/>
        <v>3090948</v>
      </c>
      <c r="L9" s="36">
        <f t="shared" si="1"/>
        <v>15844</v>
      </c>
      <c r="M9" s="1000">
        <f t="shared" si="1"/>
        <v>3106792</v>
      </c>
      <c r="N9" s="995"/>
      <c r="O9" s="995"/>
      <c r="P9" s="995"/>
      <c r="Q9" s="995"/>
      <c r="R9" s="995"/>
      <c r="S9" s="995"/>
      <c r="T9" s="995"/>
      <c r="U9" s="995"/>
      <c r="V9" s="995"/>
      <c r="W9" s="995"/>
      <c r="X9" s="995"/>
    </row>
    <row r="10" spans="1:13" s="289" customFormat="1" ht="17.25">
      <c r="A10" s="52">
        <v>3</v>
      </c>
      <c r="B10" s="1001"/>
      <c r="C10" s="647"/>
      <c r="D10" s="274"/>
      <c r="E10" s="274"/>
      <c r="F10" s="1002" t="s">
        <v>266</v>
      </c>
      <c r="G10" s="14">
        <f aca="true" t="shared" si="2" ref="G10:M10">SUM(G11:G12)</f>
        <v>3342944</v>
      </c>
      <c r="H10" s="14">
        <f t="shared" si="2"/>
        <v>2736561</v>
      </c>
      <c r="I10" s="277">
        <f t="shared" si="2"/>
        <v>2951816</v>
      </c>
      <c r="J10" s="1047">
        <f t="shared" si="2"/>
        <v>2676132</v>
      </c>
      <c r="K10" s="14">
        <f t="shared" si="2"/>
        <v>2855501</v>
      </c>
      <c r="L10" s="14">
        <f t="shared" si="2"/>
        <v>11147</v>
      </c>
      <c r="M10" s="276">
        <f t="shared" si="2"/>
        <v>2866648</v>
      </c>
    </row>
    <row r="11" spans="1:13" ht="33" customHeight="1">
      <c r="A11" s="52">
        <v>4</v>
      </c>
      <c r="B11" s="146"/>
      <c r="C11" s="334"/>
      <c r="D11" s="334"/>
      <c r="E11" s="334"/>
      <c r="F11" s="42" t="s">
        <v>499</v>
      </c>
      <c r="G11" s="2">
        <v>3101194</v>
      </c>
      <c r="H11" s="2">
        <v>2736561</v>
      </c>
      <c r="I11" s="2">
        <v>2821019</v>
      </c>
      <c r="J11" s="1048">
        <v>2676132</v>
      </c>
      <c r="K11" s="2">
        <v>2778349</v>
      </c>
      <c r="L11" s="324">
        <v>5585</v>
      </c>
      <c r="M11" s="344">
        <f>SUM(K11:L11)</f>
        <v>2783934</v>
      </c>
    </row>
    <row r="12" spans="1:13" ht="33.75">
      <c r="A12" s="52">
        <v>5</v>
      </c>
      <c r="B12" s="144"/>
      <c r="C12" s="334"/>
      <c r="D12" s="334"/>
      <c r="E12" s="334"/>
      <c r="F12" s="42" t="s">
        <v>267</v>
      </c>
      <c r="G12" s="2">
        <v>241750</v>
      </c>
      <c r="H12" s="2"/>
      <c r="I12" s="2">
        <v>130797</v>
      </c>
      <c r="J12" s="1048"/>
      <c r="K12" s="2">
        <v>77152</v>
      </c>
      <c r="L12" s="324">
        <v>5562</v>
      </c>
      <c r="M12" s="344">
        <f>SUM(K12:L12)</f>
        <v>82714</v>
      </c>
    </row>
    <row r="13" spans="1:13" s="289" customFormat="1" ht="17.25">
      <c r="A13" s="52">
        <v>6</v>
      </c>
      <c r="B13" s="1001"/>
      <c r="C13" s="1003"/>
      <c r="D13" s="334"/>
      <c r="E13" s="334"/>
      <c r="F13" s="37" t="s">
        <v>268</v>
      </c>
      <c r="G13" s="14">
        <v>536969</v>
      </c>
      <c r="H13" s="14">
        <v>214014</v>
      </c>
      <c r="I13" s="14">
        <v>233485</v>
      </c>
      <c r="J13" s="1047">
        <v>147700</v>
      </c>
      <c r="K13" s="14">
        <v>235447</v>
      </c>
      <c r="L13" s="324">
        <v>4697</v>
      </c>
      <c r="M13" s="276">
        <f>SUM(K13:L13)</f>
        <v>240144</v>
      </c>
    </row>
    <row r="14" spans="1:13" ht="16.5" customHeight="1">
      <c r="A14" s="52">
        <v>7</v>
      </c>
      <c r="B14" s="144"/>
      <c r="C14" s="334"/>
      <c r="D14" s="334"/>
      <c r="E14" s="334"/>
      <c r="F14" s="42" t="s">
        <v>269</v>
      </c>
      <c r="G14" s="2">
        <v>152164</v>
      </c>
      <c r="H14" s="2">
        <v>128400</v>
      </c>
      <c r="I14" s="2">
        <v>130913</v>
      </c>
      <c r="J14" s="1048">
        <v>128400</v>
      </c>
      <c r="K14" s="2">
        <v>137705</v>
      </c>
      <c r="L14" s="324">
        <v>4697</v>
      </c>
      <c r="M14" s="344">
        <f>SUM(K14:L14)</f>
        <v>142402</v>
      </c>
    </row>
    <row r="15" spans="1:13" ht="36" customHeight="1">
      <c r="A15" s="52">
        <v>8</v>
      </c>
      <c r="B15" s="1004" t="s">
        <v>270</v>
      </c>
      <c r="C15" s="334"/>
      <c r="D15" s="334"/>
      <c r="E15" s="1005">
        <v>2</v>
      </c>
      <c r="F15" s="998" t="s">
        <v>271</v>
      </c>
      <c r="G15" s="38">
        <v>217215</v>
      </c>
      <c r="H15" s="38">
        <v>84306</v>
      </c>
      <c r="I15" s="38">
        <v>160574</v>
      </c>
      <c r="J15" s="1049">
        <v>57009</v>
      </c>
      <c r="K15" s="38">
        <v>113488</v>
      </c>
      <c r="L15" s="345">
        <v>9052</v>
      </c>
      <c r="M15" s="346">
        <f>SUM(K15:L15)</f>
        <v>122540</v>
      </c>
    </row>
    <row r="16" spans="1:13" s="322" customFormat="1" ht="36" customHeight="1">
      <c r="A16" s="52">
        <v>9</v>
      </c>
      <c r="B16" s="144">
        <v>18</v>
      </c>
      <c r="C16" s="647"/>
      <c r="D16" s="274"/>
      <c r="E16" s="274">
        <v>3</v>
      </c>
      <c r="F16" s="648" t="s">
        <v>272</v>
      </c>
      <c r="G16" s="39">
        <f aca="true" t="shared" si="3" ref="G16:M16">SUM(G17,G25:G25)</f>
        <v>6245413</v>
      </c>
      <c r="H16" s="39">
        <f t="shared" si="3"/>
        <v>5845000</v>
      </c>
      <c r="I16" s="39">
        <f t="shared" si="3"/>
        <v>6358454</v>
      </c>
      <c r="J16" s="1050">
        <f t="shared" si="3"/>
        <v>6127000</v>
      </c>
      <c r="K16" s="39">
        <f>SUM(K17,K25:K25)</f>
        <v>6127000</v>
      </c>
      <c r="L16" s="39">
        <f>SUM(L17,L25:L25)</f>
        <v>0</v>
      </c>
      <c r="M16" s="348">
        <f t="shared" si="3"/>
        <v>6127000</v>
      </c>
    </row>
    <row r="17" spans="1:13" s="289" customFormat="1" ht="17.25">
      <c r="A17" s="52">
        <v>10</v>
      </c>
      <c r="B17" s="1001"/>
      <c r="C17" s="647"/>
      <c r="D17" s="274"/>
      <c r="E17" s="274"/>
      <c r="F17" s="37" t="s">
        <v>273</v>
      </c>
      <c r="G17" s="14">
        <f aca="true" t="shared" si="4" ref="G17:M17">SUM(G18:G24)</f>
        <v>6228040</v>
      </c>
      <c r="H17" s="14">
        <f t="shared" si="4"/>
        <v>5825000</v>
      </c>
      <c r="I17" s="14">
        <f t="shared" si="4"/>
        <v>6341905</v>
      </c>
      <c r="J17" s="1047">
        <f t="shared" si="4"/>
        <v>6107000</v>
      </c>
      <c r="K17" s="14">
        <f>SUM(K18:K24)</f>
        <v>6107000</v>
      </c>
      <c r="L17" s="14">
        <f>SUM(L18:L24)</f>
        <v>0</v>
      </c>
      <c r="M17" s="276">
        <f t="shared" si="4"/>
        <v>6107000</v>
      </c>
    </row>
    <row r="18" spans="1:13" ht="17.25">
      <c r="A18" s="52">
        <v>11</v>
      </c>
      <c r="B18" s="144"/>
      <c r="C18" s="274"/>
      <c r="D18" s="274"/>
      <c r="E18" s="274"/>
      <c r="F18" s="42" t="s">
        <v>205</v>
      </c>
      <c r="G18" s="2">
        <v>1152985</v>
      </c>
      <c r="H18" s="2">
        <v>1120000</v>
      </c>
      <c r="I18" s="2">
        <v>1168047</v>
      </c>
      <c r="J18" s="1048">
        <v>1150000</v>
      </c>
      <c r="K18" s="2">
        <v>1150000</v>
      </c>
      <c r="L18" s="324"/>
      <c r="M18" s="344">
        <f aca="true" t="shared" si="5" ref="M18:M25">SUM(K18:L18)</f>
        <v>1150000</v>
      </c>
    </row>
    <row r="19" spans="1:13" ht="17.25">
      <c r="A19" s="52">
        <v>12</v>
      </c>
      <c r="B19" s="144"/>
      <c r="C19" s="274"/>
      <c r="D19" s="274"/>
      <c r="E19" s="274"/>
      <c r="F19" s="42" t="s">
        <v>208</v>
      </c>
      <c r="G19" s="2">
        <v>33109</v>
      </c>
      <c r="H19" s="2">
        <v>30000</v>
      </c>
      <c r="I19" s="2">
        <v>47659</v>
      </c>
      <c r="J19" s="1048">
        <v>36000</v>
      </c>
      <c r="K19" s="2">
        <v>36000</v>
      </c>
      <c r="L19" s="324"/>
      <c r="M19" s="344">
        <f t="shared" si="5"/>
        <v>36000</v>
      </c>
    </row>
    <row r="20" spans="1:13" ht="17.25">
      <c r="A20" s="52">
        <v>13</v>
      </c>
      <c r="B20" s="144"/>
      <c r="C20" s="274"/>
      <c r="D20" s="274"/>
      <c r="E20" s="274"/>
      <c r="F20" s="42" t="s">
        <v>207</v>
      </c>
      <c r="G20" s="2">
        <v>117063</v>
      </c>
      <c r="H20" s="2">
        <v>135000</v>
      </c>
      <c r="I20" s="2">
        <v>140388</v>
      </c>
      <c r="J20" s="1048">
        <v>135000</v>
      </c>
      <c r="K20" s="2">
        <v>135000</v>
      </c>
      <c r="L20" s="324"/>
      <c r="M20" s="344">
        <f t="shared" si="5"/>
        <v>135000</v>
      </c>
    </row>
    <row r="21" spans="1:13" ht="17.25">
      <c r="A21" s="52">
        <v>14</v>
      </c>
      <c r="B21" s="144"/>
      <c r="C21" s="274"/>
      <c r="D21" s="274"/>
      <c r="E21" s="274"/>
      <c r="F21" s="42" t="s">
        <v>206</v>
      </c>
      <c r="G21" s="2">
        <v>125591</v>
      </c>
      <c r="H21" s="2">
        <v>125000</v>
      </c>
      <c r="I21" s="2">
        <v>124596</v>
      </c>
      <c r="J21" s="1048">
        <v>97000</v>
      </c>
      <c r="K21" s="2">
        <v>97000</v>
      </c>
      <c r="L21" s="324"/>
      <c r="M21" s="344">
        <f t="shared" si="5"/>
        <v>97000</v>
      </c>
    </row>
    <row r="22" spans="1:13" ht="17.25">
      <c r="A22" s="52">
        <v>15</v>
      </c>
      <c r="B22" s="144"/>
      <c r="C22" s="274"/>
      <c r="D22" s="274"/>
      <c r="E22" s="274"/>
      <c r="F22" s="42" t="s">
        <v>204</v>
      </c>
      <c r="G22" s="2">
        <v>4587535</v>
      </c>
      <c r="H22" s="2">
        <v>4200000</v>
      </c>
      <c r="I22" s="2">
        <v>4645828</v>
      </c>
      <c r="J22" s="1048">
        <v>4500000</v>
      </c>
      <c r="K22" s="2">
        <v>4500000</v>
      </c>
      <c r="L22" s="324"/>
      <c r="M22" s="344">
        <f t="shared" si="5"/>
        <v>4500000</v>
      </c>
    </row>
    <row r="23" spans="1:13" ht="17.25">
      <c r="A23" s="52">
        <v>16</v>
      </c>
      <c r="B23" s="144"/>
      <c r="C23" s="274"/>
      <c r="D23" s="274"/>
      <c r="E23" s="274"/>
      <c r="F23" s="42" t="s">
        <v>209</v>
      </c>
      <c r="G23" s="2">
        <v>176853</v>
      </c>
      <c r="H23" s="2">
        <v>185000</v>
      </c>
      <c r="I23" s="2">
        <v>195894</v>
      </c>
      <c r="J23" s="1048">
        <v>174000</v>
      </c>
      <c r="K23" s="2">
        <v>174000</v>
      </c>
      <c r="L23" s="324"/>
      <c r="M23" s="344">
        <f t="shared" si="5"/>
        <v>174000</v>
      </c>
    </row>
    <row r="24" spans="1:13" ht="17.25">
      <c r="A24" s="52">
        <v>17</v>
      </c>
      <c r="B24" s="144"/>
      <c r="C24" s="274"/>
      <c r="D24" s="274"/>
      <c r="E24" s="274"/>
      <c r="F24" s="42" t="s">
        <v>274</v>
      </c>
      <c r="G24" s="2">
        <v>34904</v>
      </c>
      <c r="H24" s="2">
        <v>30000</v>
      </c>
      <c r="I24" s="2">
        <v>19493</v>
      </c>
      <c r="J24" s="1048">
        <v>15000</v>
      </c>
      <c r="K24" s="2">
        <v>15000</v>
      </c>
      <c r="L24" s="324"/>
      <c r="M24" s="344">
        <f t="shared" si="5"/>
        <v>15000</v>
      </c>
    </row>
    <row r="25" spans="1:13" s="289" customFormat="1" ht="34.5">
      <c r="A25" s="52">
        <v>18</v>
      </c>
      <c r="B25" s="1001"/>
      <c r="C25" s="647"/>
      <c r="D25" s="274"/>
      <c r="E25" s="274"/>
      <c r="F25" s="37" t="s">
        <v>275</v>
      </c>
      <c r="G25" s="14">
        <v>17373</v>
      </c>
      <c r="H25" s="14">
        <v>20000</v>
      </c>
      <c r="I25" s="14">
        <v>16549</v>
      </c>
      <c r="J25" s="1047">
        <v>20000</v>
      </c>
      <c r="K25" s="14">
        <v>20000</v>
      </c>
      <c r="L25" s="324"/>
      <c r="M25" s="276">
        <f t="shared" si="5"/>
        <v>20000</v>
      </c>
    </row>
    <row r="26" spans="1:13" s="322" customFormat="1" ht="36" customHeight="1">
      <c r="A26" s="52">
        <v>19</v>
      </c>
      <c r="B26" s="144">
        <v>18</v>
      </c>
      <c r="C26" s="647"/>
      <c r="D26" s="274"/>
      <c r="E26" s="274">
        <v>4</v>
      </c>
      <c r="F26" s="648" t="s">
        <v>217</v>
      </c>
      <c r="G26" s="39">
        <f aca="true" t="shared" si="6" ref="G26:M26">SUM(G27:G30)</f>
        <v>572465</v>
      </c>
      <c r="H26" s="39">
        <v>430110</v>
      </c>
      <c r="I26" s="39">
        <v>383031</v>
      </c>
      <c r="J26" s="1050">
        <f t="shared" si="6"/>
        <v>554399</v>
      </c>
      <c r="K26" s="39">
        <f t="shared" si="6"/>
        <v>584897</v>
      </c>
      <c r="L26" s="39">
        <f t="shared" si="6"/>
        <v>-5000</v>
      </c>
      <c r="M26" s="348">
        <f t="shared" si="6"/>
        <v>579897</v>
      </c>
    </row>
    <row r="27" spans="1:13" ht="16.5" customHeight="1">
      <c r="A27" s="52">
        <v>20</v>
      </c>
      <c r="B27" s="144"/>
      <c r="C27" s="274"/>
      <c r="D27" s="274"/>
      <c r="E27" s="274"/>
      <c r="F27" s="42" t="s">
        <v>495</v>
      </c>
      <c r="G27" s="2">
        <v>286478</v>
      </c>
      <c r="H27" s="2">
        <v>44990</v>
      </c>
      <c r="I27" s="2">
        <v>80482</v>
      </c>
      <c r="J27" s="1048">
        <v>170600</v>
      </c>
      <c r="K27" s="2">
        <v>170600</v>
      </c>
      <c r="L27" s="324"/>
      <c r="M27" s="344">
        <f aca="true" t="shared" si="7" ref="M27:M33">SUM(K27:L27)</f>
        <v>170600</v>
      </c>
    </row>
    <row r="28" spans="1:13" ht="16.5" customHeight="1">
      <c r="A28" s="52">
        <v>21</v>
      </c>
      <c r="B28" s="144"/>
      <c r="C28" s="274"/>
      <c r="D28" s="274"/>
      <c r="E28" s="274"/>
      <c r="F28" s="42" t="s">
        <v>496</v>
      </c>
      <c r="G28" s="2">
        <v>152617</v>
      </c>
      <c r="H28" s="2">
        <v>187110</v>
      </c>
      <c r="I28" s="2">
        <v>180721</v>
      </c>
      <c r="J28" s="1048">
        <v>203000</v>
      </c>
      <c r="K28" s="2">
        <v>203000</v>
      </c>
      <c r="L28" s="324"/>
      <c r="M28" s="344">
        <f t="shared" si="7"/>
        <v>203000</v>
      </c>
    </row>
    <row r="29" spans="1:14" ht="16.5" customHeight="1">
      <c r="A29" s="52">
        <v>22</v>
      </c>
      <c r="B29" s="144"/>
      <c r="C29" s="274"/>
      <c r="D29" s="274"/>
      <c r="E29" s="274"/>
      <c r="F29" s="42" t="s">
        <v>497</v>
      </c>
      <c r="G29" s="2">
        <v>110448</v>
      </c>
      <c r="H29" s="2">
        <v>159710</v>
      </c>
      <c r="I29" s="2">
        <v>64667</v>
      </c>
      <c r="J29" s="1048">
        <v>156400</v>
      </c>
      <c r="K29" s="2">
        <v>162612</v>
      </c>
      <c r="L29" s="324"/>
      <c r="M29" s="344">
        <f t="shared" si="7"/>
        <v>162612</v>
      </c>
      <c r="N29" s="274"/>
    </row>
    <row r="30" spans="1:14" ht="16.5" customHeight="1">
      <c r="A30" s="52">
        <v>23</v>
      </c>
      <c r="B30" s="144"/>
      <c r="C30" s="274"/>
      <c r="D30" s="274"/>
      <c r="E30" s="274"/>
      <c r="F30" s="42" t="s">
        <v>498</v>
      </c>
      <c r="G30" s="2">
        <v>22922</v>
      </c>
      <c r="H30" s="2"/>
      <c r="I30" s="2"/>
      <c r="J30" s="1048">
        <v>24399</v>
      </c>
      <c r="K30" s="2">
        <v>48685</v>
      </c>
      <c r="L30" s="324">
        <v>-5000</v>
      </c>
      <c r="M30" s="344">
        <f t="shared" si="7"/>
        <v>43685</v>
      </c>
      <c r="N30" s="274"/>
    </row>
    <row r="31" spans="1:13" s="322" customFormat="1" ht="36" customHeight="1">
      <c r="A31" s="52">
        <v>24</v>
      </c>
      <c r="B31" s="1006" t="s">
        <v>270</v>
      </c>
      <c r="C31" s="647"/>
      <c r="D31" s="274"/>
      <c r="E31" s="274">
        <v>5</v>
      </c>
      <c r="F31" s="648" t="s">
        <v>276</v>
      </c>
      <c r="G31" s="39">
        <v>1124260</v>
      </c>
      <c r="H31" s="39">
        <v>1082274</v>
      </c>
      <c r="I31" s="39">
        <v>1120601</v>
      </c>
      <c r="J31" s="1050">
        <v>876735</v>
      </c>
      <c r="K31" s="39">
        <v>877491</v>
      </c>
      <c r="L31" s="1007">
        <v>11089</v>
      </c>
      <c r="M31" s="348">
        <f t="shared" si="7"/>
        <v>888580</v>
      </c>
    </row>
    <row r="32" spans="1:13" s="322" customFormat="1" ht="36" customHeight="1">
      <c r="A32" s="52">
        <v>25</v>
      </c>
      <c r="B32" s="144">
        <v>18</v>
      </c>
      <c r="C32" s="647"/>
      <c r="D32" s="274"/>
      <c r="E32" s="274">
        <v>6</v>
      </c>
      <c r="F32" s="648" t="s">
        <v>277</v>
      </c>
      <c r="G32" s="39">
        <v>601</v>
      </c>
      <c r="H32" s="39"/>
      <c r="I32" s="39">
        <v>4307</v>
      </c>
      <c r="J32" s="1050"/>
      <c r="K32" s="39">
        <v>50</v>
      </c>
      <c r="L32" s="1007"/>
      <c r="M32" s="348">
        <f t="shared" si="7"/>
        <v>50</v>
      </c>
    </row>
    <row r="33" spans="1:13" s="289" customFormat="1" ht="36" customHeight="1">
      <c r="A33" s="52">
        <v>26</v>
      </c>
      <c r="B33" s="1008" t="s">
        <v>270</v>
      </c>
      <c r="C33" s="1009"/>
      <c r="D33" s="1009"/>
      <c r="E33" s="1010">
        <v>7</v>
      </c>
      <c r="F33" s="1011" t="s">
        <v>278</v>
      </c>
      <c r="G33" s="40">
        <v>106906</v>
      </c>
      <c r="H33" s="40">
        <v>84000</v>
      </c>
      <c r="I33" s="40">
        <v>90195</v>
      </c>
      <c r="J33" s="1051">
        <v>85000</v>
      </c>
      <c r="K33" s="40">
        <v>101203</v>
      </c>
      <c r="L33" s="347"/>
      <c r="M33" s="1012">
        <f t="shared" si="7"/>
        <v>101203</v>
      </c>
    </row>
    <row r="34" spans="1:24" s="996" customFormat="1" ht="36" customHeight="1">
      <c r="A34" s="52">
        <v>27</v>
      </c>
      <c r="B34" s="1013"/>
      <c r="C34" s="1014"/>
      <c r="D34" s="1015">
        <v>2</v>
      </c>
      <c r="E34" s="1015"/>
      <c r="F34" s="1016" t="s">
        <v>216</v>
      </c>
      <c r="G34" s="41">
        <f aca="true" t="shared" si="8" ref="G34:M34">SUM(G35,G40:G41,G43:G45)</f>
        <v>4934964</v>
      </c>
      <c r="H34" s="41">
        <f t="shared" si="8"/>
        <v>2369913</v>
      </c>
      <c r="I34" s="41">
        <f t="shared" si="8"/>
        <v>4037112</v>
      </c>
      <c r="J34" s="1052">
        <f t="shared" si="8"/>
        <v>1165500</v>
      </c>
      <c r="K34" s="41">
        <f t="shared" si="8"/>
        <v>1828738</v>
      </c>
      <c r="L34" s="41">
        <f t="shared" si="8"/>
        <v>18220</v>
      </c>
      <c r="M34" s="1017">
        <f t="shared" si="8"/>
        <v>1846958</v>
      </c>
      <c r="N34" s="995"/>
      <c r="O34" s="995"/>
      <c r="P34" s="995"/>
      <c r="Q34" s="995"/>
      <c r="R34" s="995"/>
      <c r="S34" s="995"/>
      <c r="T34" s="995"/>
      <c r="U34" s="995"/>
      <c r="V34" s="995"/>
      <c r="W34" s="995"/>
      <c r="X34" s="995"/>
    </row>
    <row r="35" spans="1:13" s="322" customFormat="1" ht="36" customHeight="1">
      <c r="A35" s="52">
        <v>28</v>
      </c>
      <c r="B35" s="144"/>
      <c r="C35" s="647"/>
      <c r="D35" s="274"/>
      <c r="E35" s="274">
        <v>8</v>
      </c>
      <c r="F35" s="648" t="s">
        <v>279</v>
      </c>
      <c r="G35" s="39">
        <f aca="true" t="shared" si="9" ref="G35:M35">SUM(G36,G39)</f>
        <v>4516247</v>
      </c>
      <c r="H35" s="39">
        <f t="shared" si="9"/>
        <v>1867624</v>
      </c>
      <c r="I35" s="39">
        <f t="shared" si="9"/>
        <v>3891328</v>
      </c>
      <c r="J35" s="1050">
        <f t="shared" si="9"/>
        <v>715500</v>
      </c>
      <c r="K35" s="39">
        <f t="shared" si="9"/>
        <v>1378552</v>
      </c>
      <c r="L35" s="39">
        <f t="shared" si="9"/>
        <v>15000</v>
      </c>
      <c r="M35" s="348">
        <f t="shared" si="9"/>
        <v>1393552</v>
      </c>
    </row>
    <row r="36" spans="1:13" s="289" customFormat="1" ht="17.25">
      <c r="A36" s="52">
        <v>29</v>
      </c>
      <c r="B36" s="144">
        <v>18</v>
      </c>
      <c r="C36" s="647"/>
      <c r="D36" s="274"/>
      <c r="E36" s="274"/>
      <c r="F36" s="37" t="s">
        <v>280</v>
      </c>
      <c r="G36" s="14">
        <f>SUM(G37:G38)</f>
        <v>3925237</v>
      </c>
      <c r="H36" s="14">
        <f>SUM(H37:H38)</f>
        <v>0</v>
      </c>
      <c r="I36" s="14">
        <v>745810</v>
      </c>
      <c r="J36" s="1047">
        <f>SUM(J37:J38)</f>
        <v>605800</v>
      </c>
      <c r="K36" s="14">
        <f>SUM(K37:K38)</f>
        <v>1191111</v>
      </c>
      <c r="L36" s="14">
        <f>SUM(L37:L38)</f>
        <v>0</v>
      </c>
      <c r="M36" s="276">
        <f>SUM(M37:M38)</f>
        <v>1191111</v>
      </c>
    </row>
    <row r="37" spans="1:13" ht="17.25">
      <c r="A37" s="52">
        <v>30</v>
      </c>
      <c r="B37" s="144"/>
      <c r="C37" s="334"/>
      <c r="D37" s="334"/>
      <c r="E37" s="334"/>
      <c r="F37" s="42" t="s">
        <v>281</v>
      </c>
      <c r="G37" s="2">
        <v>2183601</v>
      </c>
      <c r="H37" s="2"/>
      <c r="I37" s="2">
        <v>745810</v>
      </c>
      <c r="J37" s="1048">
        <v>605800</v>
      </c>
      <c r="K37" s="2">
        <v>1191111</v>
      </c>
      <c r="L37" s="324"/>
      <c r="M37" s="344">
        <f>SUM(K37:L37)</f>
        <v>1191111</v>
      </c>
    </row>
    <row r="38" spans="1:13" ht="33.75">
      <c r="A38" s="52">
        <v>31</v>
      </c>
      <c r="B38" s="144"/>
      <c r="C38" s="334"/>
      <c r="D38" s="334"/>
      <c r="E38" s="334"/>
      <c r="F38" s="42" t="s">
        <v>282</v>
      </c>
      <c r="G38" s="2">
        <v>1741636</v>
      </c>
      <c r="H38" s="2"/>
      <c r="I38" s="2"/>
      <c r="J38" s="1048"/>
      <c r="K38" s="2"/>
      <c r="L38" s="324"/>
      <c r="M38" s="344"/>
    </row>
    <row r="39" spans="1:13" s="289" customFormat="1" ht="17.25">
      <c r="A39" s="52">
        <v>32</v>
      </c>
      <c r="B39" s="144">
        <v>18</v>
      </c>
      <c r="C39" s="1003"/>
      <c r="D39" s="334"/>
      <c r="E39" s="334"/>
      <c r="F39" s="37" t="s">
        <v>283</v>
      </c>
      <c r="G39" s="14">
        <v>591010</v>
      </c>
      <c r="H39" s="14">
        <v>1867624</v>
      </c>
      <c r="I39" s="14">
        <v>3145518</v>
      </c>
      <c r="J39" s="1047">
        <v>109700</v>
      </c>
      <c r="K39" s="14">
        <v>187441</v>
      </c>
      <c r="L39" s="324">
        <v>15000</v>
      </c>
      <c r="M39" s="276">
        <f>SUM(K39:L39)</f>
        <v>202441</v>
      </c>
    </row>
    <row r="40" spans="1:13" s="289" customFormat="1" ht="36" customHeight="1">
      <c r="A40" s="52">
        <v>33</v>
      </c>
      <c r="B40" s="1008" t="s">
        <v>270</v>
      </c>
      <c r="C40" s="1003"/>
      <c r="D40" s="1003"/>
      <c r="E40" s="334">
        <v>9</v>
      </c>
      <c r="F40" s="37" t="s">
        <v>284</v>
      </c>
      <c r="G40" s="14"/>
      <c r="H40" s="14"/>
      <c r="I40" s="14">
        <v>10000</v>
      </c>
      <c r="J40" s="1047"/>
      <c r="K40" s="14"/>
      <c r="L40" s="324"/>
      <c r="M40" s="276"/>
    </row>
    <row r="41" spans="1:13" s="322" customFormat="1" ht="36" customHeight="1">
      <c r="A41" s="52">
        <v>34</v>
      </c>
      <c r="B41" s="144">
        <v>18</v>
      </c>
      <c r="C41" s="647"/>
      <c r="D41" s="274"/>
      <c r="E41" s="274">
        <v>10</v>
      </c>
      <c r="F41" s="648" t="s">
        <v>285</v>
      </c>
      <c r="G41" s="39">
        <f aca="true" t="shared" si="10" ref="G41:L41">SUM(G42)</f>
        <v>409229</v>
      </c>
      <c r="H41" s="39">
        <f t="shared" si="10"/>
        <v>500000</v>
      </c>
      <c r="I41" s="39">
        <f t="shared" si="10"/>
        <v>124536</v>
      </c>
      <c r="J41" s="1050">
        <f t="shared" si="10"/>
        <v>450000</v>
      </c>
      <c r="K41" s="39">
        <f t="shared" si="10"/>
        <v>450000</v>
      </c>
      <c r="L41" s="39">
        <f t="shared" si="10"/>
        <v>0</v>
      </c>
      <c r="M41" s="348">
        <f>SUM(M42)</f>
        <v>450000</v>
      </c>
    </row>
    <row r="42" spans="1:13" ht="17.25">
      <c r="A42" s="52">
        <v>35</v>
      </c>
      <c r="B42" s="144"/>
      <c r="C42" s="274"/>
      <c r="D42" s="274"/>
      <c r="E42" s="274"/>
      <c r="F42" s="42" t="s">
        <v>286</v>
      </c>
      <c r="G42" s="2">
        <v>409229</v>
      </c>
      <c r="H42" s="2">
        <v>500000</v>
      </c>
      <c r="I42" s="2">
        <v>124536</v>
      </c>
      <c r="J42" s="1048">
        <v>450000</v>
      </c>
      <c r="K42" s="2">
        <v>450000</v>
      </c>
      <c r="L42" s="324"/>
      <c r="M42" s="344">
        <f>SUM(K42:L42)</f>
        <v>450000</v>
      </c>
    </row>
    <row r="43" spans="1:13" ht="36" customHeight="1">
      <c r="A43" s="52">
        <v>36</v>
      </c>
      <c r="B43" s="144"/>
      <c r="C43" s="274"/>
      <c r="D43" s="274"/>
      <c r="E43" s="274">
        <v>11</v>
      </c>
      <c r="F43" s="37" t="s">
        <v>287</v>
      </c>
      <c r="G43" s="14">
        <v>543</v>
      </c>
      <c r="H43" s="14">
        <v>2289</v>
      </c>
      <c r="I43" s="14">
        <v>10613</v>
      </c>
      <c r="J43" s="1047"/>
      <c r="K43" s="14">
        <v>186</v>
      </c>
      <c r="L43" s="324">
        <v>3220</v>
      </c>
      <c r="M43" s="276">
        <f>SUM(K43:L43)</f>
        <v>3406</v>
      </c>
    </row>
    <row r="44" spans="1:13" s="322" customFormat="1" ht="36" customHeight="1">
      <c r="A44" s="52">
        <v>37</v>
      </c>
      <c r="B44" s="144">
        <v>18</v>
      </c>
      <c r="C44" s="647"/>
      <c r="D44" s="274"/>
      <c r="E44" s="274">
        <v>12</v>
      </c>
      <c r="F44" s="648" t="s">
        <v>288</v>
      </c>
      <c r="G44" s="43">
        <v>8945</v>
      </c>
      <c r="H44" s="43"/>
      <c r="I44" s="43"/>
      <c r="J44" s="1053"/>
      <c r="K44" s="43"/>
      <c r="L44" s="1018"/>
      <c r="M44" s="1019"/>
    </row>
    <row r="45" spans="1:13" s="289" customFormat="1" ht="36" customHeight="1">
      <c r="A45" s="52">
        <v>38</v>
      </c>
      <c r="B45" s="1008" t="s">
        <v>270</v>
      </c>
      <c r="C45" s="1003"/>
      <c r="D45" s="1003"/>
      <c r="E45" s="334">
        <v>13</v>
      </c>
      <c r="F45" s="1020" t="s">
        <v>289</v>
      </c>
      <c r="G45" s="14"/>
      <c r="H45" s="14"/>
      <c r="I45" s="14">
        <v>635</v>
      </c>
      <c r="J45" s="1047"/>
      <c r="K45" s="14"/>
      <c r="L45" s="324"/>
      <c r="M45" s="276"/>
    </row>
    <row r="46" spans="1:13" s="25" customFormat="1" ht="36" customHeight="1">
      <c r="A46" s="52">
        <v>39</v>
      </c>
      <c r="B46" s="24">
        <v>18</v>
      </c>
      <c r="C46" s="1021"/>
      <c r="D46" s="1022"/>
      <c r="E46" s="1022"/>
      <c r="F46" s="1023" t="s">
        <v>290</v>
      </c>
      <c r="G46" s="44">
        <f aca="true" t="shared" si="11" ref="G46:M46">SUM(G47:G47)</f>
        <v>0</v>
      </c>
      <c r="H46" s="44">
        <f t="shared" si="11"/>
        <v>2600</v>
      </c>
      <c r="I46" s="44">
        <f t="shared" si="11"/>
        <v>694</v>
      </c>
      <c r="J46" s="1054">
        <f t="shared" si="11"/>
        <v>0</v>
      </c>
      <c r="K46" s="44">
        <f t="shared" si="11"/>
        <v>0</v>
      </c>
      <c r="L46" s="44">
        <f t="shared" si="11"/>
        <v>0</v>
      </c>
      <c r="M46" s="349">
        <f t="shared" si="11"/>
        <v>0</v>
      </c>
    </row>
    <row r="47" spans="1:13" ht="39.75" customHeight="1">
      <c r="A47" s="52">
        <v>40</v>
      </c>
      <c r="B47" s="144"/>
      <c r="C47" s="1024"/>
      <c r="D47" s="1024"/>
      <c r="E47" s="1024"/>
      <c r="F47" s="1025" t="s">
        <v>375</v>
      </c>
      <c r="G47" s="49"/>
      <c r="H47" s="49">
        <v>2600</v>
      </c>
      <c r="I47" s="49">
        <v>694</v>
      </c>
      <c r="J47" s="1055"/>
      <c r="K47" s="49"/>
      <c r="L47" s="350"/>
      <c r="M47" s="351"/>
    </row>
    <row r="48" spans="1:13" s="25" customFormat="1" ht="39.75" customHeight="1" thickBot="1">
      <c r="A48" s="52">
        <v>41</v>
      </c>
      <c r="B48" s="1026"/>
      <c r="C48" s="1027"/>
      <c r="D48" s="1028"/>
      <c r="E48" s="1028"/>
      <c r="F48" s="1029" t="s">
        <v>291</v>
      </c>
      <c r="G48" s="45">
        <f aca="true" t="shared" si="12" ref="G48:M48">SUM(G8,G34,G46)</f>
        <v>17081737</v>
      </c>
      <c r="H48" s="45">
        <f t="shared" si="12"/>
        <v>12848778</v>
      </c>
      <c r="I48" s="45">
        <f>SUM(I8,I34,I46)</f>
        <v>15340269</v>
      </c>
      <c r="J48" s="1056">
        <f t="shared" si="12"/>
        <v>11689475</v>
      </c>
      <c r="K48" s="45">
        <f t="shared" si="12"/>
        <v>12723815</v>
      </c>
      <c r="L48" s="45">
        <f t="shared" si="12"/>
        <v>49205</v>
      </c>
      <c r="M48" s="1030">
        <f t="shared" si="12"/>
        <v>12773020</v>
      </c>
    </row>
    <row r="49" spans="1:13" s="25" customFormat="1" ht="39.75" customHeight="1" thickBot="1" thickTop="1">
      <c r="A49" s="52">
        <v>42</v>
      </c>
      <c r="B49" s="1031"/>
      <c r="C49" s="1032"/>
      <c r="D49" s="1033"/>
      <c r="E49" s="1033"/>
      <c r="F49" s="1034" t="s">
        <v>292</v>
      </c>
      <c r="G49" s="46"/>
      <c r="H49" s="46">
        <f>+H48-'2.Onki'!H34</f>
        <v>-1048266</v>
      </c>
      <c r="I49" s="46">
        <v>-456446</v>
      </c>
      <c r="J49" s="1057">
        <f>+J48-'2.Onki'!J34</f>
        <v>-494878</v>
      </c>
      <c r="K49" s="46">
        <f>K48-'2.Onki'!K34</f>
        <v>-2212167</v>
      </c>
      <c r="L49" s="46">
        <f>L48-'2.Onki'!L34</f>
        <v>0</v>
      </c>
      <c r="M49" s="757">
        <f>M48-'2.Onki'!M34</f>
        <v>-2212167</v>
      </c>
    </row>
    <row r="50" spans="1:13" s="25" customFormat="1" ht="36" customHeight="1">
      <c r="A50" s="52">
        <v>43</v>
      </c>
      <c r="B50" s="1035"/>
      <c r="C50" s="982"/>
      <c r="D50" s="983"/>
      <c r="E50" s="983">
        <v>14</v>
      </c>
      <c r="F50" s="754" t="s">
        <v>293</v>
      </c>
      <c r="G50" s="47">
        <f aca="true" t="shared" si="13" ref="G50:M50">SUM(G52,G61)+G51</f>
        <v>1478425</v>
      </c>
      <c r="H50" s="47">
        <f t="shared" si="13"/>
        <v>1100000</v>
      </c>
      <c r="I50" s="47">
        <f t="shared" si="13"/>
        <v>2777244</v>
      </c>
      <c r="J50" s="1058">
        <f t="shared" si="13"/>
        <v>667309</v>
      </c>
      <c r="K50" s="47">
        <f t="shared" si="13"/>
        <v>2384598</v>
      </c>
      <c r="L50" s="47">
        <f t="shared" si="13"/>
        <v>0</v>
      </c>
      <c r="M50" s="352">
        <f t="shared" si="13"/>
        <v>2384598</v>
      </c>
    </row>
    <row r="51" spans="1:13" s="25" customFormat="1" ht="36" customHeight="1">
      <c r="A51" s="52">
        <v>44</v>
      </c>
      <c r="B51" s="1035"/>
      <c r="C51" s="982"/>
      <c r="D51" s="983"/>
      <c r="E51" s="983"/>
      <c r="F51" s="754" t="s">
        <v>380</v>
      </c>
      <c r="G51" s="47">
        <v>84682</v>
      </c>
      <c r="H51" s="47"/>
      <c r="I51" s="47">
        <v>101544</v>
      </c>
      <c r="J51" s="1058"/>
      <c r="K51" s="47"/>
      <c r="L51" s="353"/>
      <c r="M51" s="352"/>
    </row>
    <row r="52" spans="1:13" s="25" customFormat="1" ht="33" customHeight="1">
      <c r="A52" s="52">
        <v>45</v>
      </c>
      <c r="B52" s="1036"/>
      <c r="C52" s="1021"/>
      <c r="D52" s="1022"/>
      <c r="E52" s="1022"/>
      <c r="F52" s="1037" t="s">
        <v>500</v>
      </c>
      <c r="G52" s="48">
        <f aca="true" t="shared" si="14" ref="G52:M52">SUM(G53,G57)</f>
        <v>1067026</v>
      </c>
      <c r="H52" s="48">
        <f t="shared" si="14"/>
        <v>1100000</v>
      </c>
      <c r="I52" s="48">
        <f t="shared" si="14"/>
        <v>2185072</v>
      </c>
      <c r="J52" s="1059">
        <f t="shared" si="14"/>
        <v>487309</v>
      </c>
      <c r="K52" s="48">
        <f t="shared" si="14"/>
        <v>2193098</v>
      </c>
      <c r="L52" s="48">
        <f t="shared" si="14"/>
        <v>0</v>
      </c>
      <c r="M52" s="354">
        <f t="shared" si="14"/>
        <v>2193098</v>
      </c>
    </row>
    <row r="53" spans="1:13" s="322" customFormat="1" ht="33" customHeight="1">
      <c r="A53" s="52">
        <v>46</v>
      </c>
      <c r="B53" s="1001"/>
      <c r="C53" s="647"/>
      <c r="D53" s="274">
        <v>1</v>
      </c>
      <c r="E53" s="274"/>
      <c r="F53" s="648" t="s">
        <v>377</v>
      </c>
      <c r="G53" s="43">
        <f aca="true" t="shared" si="15" ref="G53:M53">SUM(G54:G56)</f>
        <v>1067026</v>
      </c>
      <c r="H53" s="43">
        <f t="shared" si="15"/>
        <v>450000</v>
      </c>
      <c r="I53" s="43">
        <f t="shared" si="15"/>
        <v>1535072</v>
      </c>
      <c r="J53" s="1053">
        <f t="shared" si="15"/>
        <v>485309</v>
      </c>
      <c r="K53" s="43">
        <f t="shared" si="15"/>
        <v>1727416</v>
      </c>
      <c r="L53" s="43">
        <f t="shared" si="15"/>
        <v>0</v>
      </c>
      <c r="M53" s="1019">
        <f t="shared" si="15"/>
        <v>1727416</v>
      </c>
    </row>
    <row r="54" spans="1:13" ht="17.25">
      <c r="A54" s="52">
        <v>47</v>
      </c>
      <c r="B54" s="1004" t="s">
        <v>270</v>
      </c>
      <c r="C54" s="274"/>
      <c r="D54" s="274"/>
      <c r="E54" s="274"/>
      <c r="F54" s="42" t="s">
        <v>294</v>
      </c>
      <c r="G54" s="2">
        <v>142701</v>
      </c>
      <c r="H54" s="2"/>
      <c r="I54" s="2">
        <v>216837</v>
      </c>
      <c r="J54" s="1048"/>
      <c r="K54" s="2">
        <v>302354</v>
      </c>
      <c r="L54" s="324"/>
      <c r="M54" s="344">
        <f>SUM(K54:L54)</f>
        <v>302354</v>
      </c>
    </row>
    <row r="55" spans="1:13" ht="17.25">
      <c r="A55" s="52">
        <v>48</v>
      </c>
      <c r="B55" s="144">
        <v>17</v>
      </c>
      <c r="C55" s="274"/>
      <c r="D55" s="274"/>
      <c r="E55" s="274"/>
      <c r="F55" s="42" t="s">
        <v>295</v>
      </c>
      <c r="G55" s="2">
        <v>171583</v>
      </c>
      <c r="H55" s="2"/>
      <c r="I55" s="2">
        <v>145507</v>
      </c>
      <c r="J55" s="1048"/>
      <c r="K55" s="2">
        <v>178748</v>
      </c>
      <c r="L55" s="324"/>
      <c r="M55" s="344">
        <f>SUM(K55:L55)</f>
        <v>178748</v>
      </c>
    </row>
    <row r="56" spans="1:13" ht="17.25">
      <c r="A56" s="52">
        <v>49</v>
      </c>
      <c r="B56" s="144">
        <v>18</v>
      </c>
      <c r="C56" s="274"/>
      <c r="D56" s="274"/>
      <c r="E56" s="274"/>
      <c r="F56" s="42" t="s">
        <v>201</v>
      </c>
      <c r="G56" s="2">
        <v>752742</v>
      </c>
      <c r="H56" s="2">
        <v>450000</v>
      </c>
      <c r="I56" s="2">
        <v>1172728</v>
      </c>
      <c r="J56" s="1048">
        <v>485309</v>
      </c>
      <c r="K56" s="2">
        <v>1246314</v>
      </c>
      <c r="L56" s="324"/>
      <c r="M56" s="344">
        <f>SUM(K56:L56)</f>
        <v>1246314</v>
      </c>
    </row>
    <row r="57" spans="1:13" s="322" customFormat="1" ht="24" customHeight="1">
      <c r="A57" s="52">
        <v>50</v>
      </c>
      <c r="B57" s="1001"/>
      <c r="C57" s="647"/>
      <c r="D57" s="274">
        <v>2</v>
      </c>
      <c r="E57" s="274"/>
      <c r="F57" s="648" t="s">
        <v>376</v>
      </c>
      <c r="G57" s="43">
        <f>SUM(G58:G60)</f>
        <v>0</v>
      </c>
      <c r="H57" s="43">
        <f>SUM(H58:H60)</f>
        <v>650000</v>
      </c>
      <c r="I57" s="43">
        <f>SUM(I58:I60)</f>
        <v>650000</v>
      </c>
      <c r="J57" s="1053">
        <f>J58+J60</f>
        <v>2000</v>
      </c>
      <c r="K57" s="43">
        <f>K58+K60+K59</f>
        <v>465682</v>
      </c>
      <c r="L57" s="43">
        <f>L58+L60+L59</f>
        <v>0</v>
      </c>
      <c r="M57" s="1019">
        <f>M58+M60+M59</f>
        <v>465682</v>
      </c>
    </row>
    <row r="58" spans="1:13" s="289" customFormat="1" ht="17.25">
      <c r="A58" s="52">
        <v>51</v>
      </c>
      <c r="B58" s="1006" t="s">
        <v>270</v>
      </c>
      <c r="C58" s="274"/>
      <c r="D58" s="274"/>
      <c r="E58" s="274"/>
      <c r="F58" s="1038" t="s">
        <v>294</v>
      </c>
      <c r="G58" s="2"/>
      <c r="H58" s="2"/>
      <c r="I58" s="2"/>
      <c r="J58" s="1048"/>
      <c r="K58" s="2">
        <v>64388</v>
      </c>
      <c r="L58" s="324"/>
      <c r="M58" s="344">
        <f>SUM(K58:L58)</f>
        <v>64388</v>
      </c>
    </row>
    <row r="59" spans="1:13" s="289" customFormat="1" ht="17.25">
      <c r="A59" s="52">
        <v>52</v>
      </c>
      <c r="B59" s="1006" t="s">
        <v>774</v>
      </c>
      <c r="C59" s="274"/>
      <c r="D59" s="274"/>
      <c r="E59" s="274"/>
      <c r="F59" s="42" t="s">
        <v>295</v>
      </c>
      <c r="G59" s="2"/>
      <c r="H59" s="2"/>
      <c r="I59" s="2"/>
      <c r="J59" s="1048"/>
      <c r="K59" s="2">
        <v>15743</v>
      </c>
      <c r="L59" s="324"/>
      <c r="M59" s="344">
        <f>SUM(K59:L59)</f>
        <v>15743</v>
      </c>
    </row>
    <row r="60" spans="1:13" s="289" customFormat="1" ht="17.25">
      <c r="A60" s="52">
        <v>53</v>
      </c>
      <c r="B60" s="144">
        <v>18</v>
      </c>
      <c r="C60" s="274"/>
      <c r="D60" s="274"/>
      <c r="E60" s="274"/>
      <c r="F60" s="1038" t="s">
        <v>296</v>
      </c>
      <c r="G60" s="2"/>
      <c r="H60" s="2">
        <v>650000</v>
      </c>
      <c r="I60" s="2">
        <v>650000</v>
      </c>
      <c r="J60" s="1048">
        <v>2000</v>
      </c>
      <c r="K60" s="2">
        <v>385551</v>
      </c>
      <c r="L60" s="324"/>
      <c r="M60" s="344">
        <f>SUM(K60:L60)</f>
        <v>385551</v>
      </c>
    </row>
    <row r="61" spans="1:13" s="25" customFormat="1" ht="30" customHeight="1">
      <c r="A61" s="52">
        <v>54</v>
      </c>
      <c r="B61" s="1036"/>
      <c r="C61" s="1021"/>
      <c r="D61" s="1022"/>
      <c r="E61" s="1022"/>
      <c r="F61" s="1037" t="s">
        <v>501</v>
      </c>
      <c r="G61" s="48">
        <f aca="true" t="shared" si="16" ref="G61:M61">SUM(G62:G64)</f>
        <v>326717</v>
      </c>
      <c r="H61" s="48">
        <f t="shared" si="16"/>
        <v>0</v>
      </c>
      <c r="I61" s="48">
        <f t="shared" si="16"/>
        <v>490628</v>
      </c>
      <c r="J61" s="1059">
        <f t="shared" si="16"/>
        <v>180000</v>
      </c>
      <c r="K61" s="48">
        <f t="shared" si="16"/>
        <v>191500</v>
      </c>
      <c r="L61" s="48">
        <f t="shared" si="16"/>
        <v>0</v>
      </c>
      <c r="M61" s="354">
        <f t="shared" si="16"/>
        <v>191500</v>
      </c>
    </row>
    <row r="62" spans="1:13" s="322" customFormat="1" ht="24" customHeight="1">
      <c r="A62" s="52">
        <v>55</v>
      </c>
      <c r="B62" s="1001">
        <v>18</v>
      </c>
      <c r="C62" s="647"/>
      <c r="D62" s="274">
        <v>2</v>
      </c>
      <c r="E62" s="274"/>
      <c r="F62" s="648" t="s">
        <v>297</v>
      </c>
      <c r="G62" s="43"/>
      <c r="H62" s="43"/>
      <c r="I62" s="43"/>
      <c r="J62" s="1053"/>
      <c r="K62" s="43"/>
      <c r="L62" s="1018"/>
      <c r="M62" s="1019"/>
    </row>
    <row r="63" spans="1:13" ht="17.25">
      <c r="A63" s="52">
        <v>56</v>
      </c>
      <c r="B63" s="144"/>
      <c r="C63" s="274"/>
      <c r="D63" s="274"/>
      <c r="E63" s="274"/>
      <c r="F63" s="42" t="s">
        <v>297</v>
      </c>
      <c r="G63" s="2"/>
      <c r="H63" s="2"/>
      <c r="I63" s="2"/>
      <c r="J63" s="1048">
        <v>180000</v>
      </c>
      <c r="K63" s="2">
        <v>147500</v>
      </c>
      <c r="L63" s="324"/>
      <c r="M63" s="344">
        <f>SUM(K63:L63)</f>
        <v>147500</v>
      </c>
    </row>
    <row r="64" spans="1:13" ht="17.25">
      <c r="A64" s="52">
        <v>57</v>
      </c>
      <c r="B64" s="144"/>
      <c r="C64" s="274"/>
      <c r="D64" s="274"/>
      <c r="E64" s="274"/>
      <c r="F64" s="1039" t="s">
        <v>298</v>
      </c>
      <c r="G64" s="49">
        <v>326717</v>
      </c>
      <c r="H64" s="49"/>
      <c r="I64" s="49">
        <v>490628</v>
      </c>
      <c r="J64" s="1055"/>
      <c r="K64" s="49">
        <v>44000</v>
      </c>
      <c r="L64" s="350"/>
      <c r="M64" s="344">
        <f>SUM(K64:L64)</f>
        <v>44000</v>
      </c>
    </row>
    <row r="65" spans="1:13" s="25" customFormat="1" ht="36" customHeight="1" thickBot="1">
      <c r="A65" s="52">
        <v>58</v>
      </c>
      <c r="B65" s="1040"/>
      <c r="C65" s="1041"/>
      <c r="D65" s="1042"/>
      <c r="E65" s="1042"/>
      <c r="F65" s="1043" t="s">
        <v>299</v>
      </c>
      <c r="G65" s="50">
        <f aca="true" t="shared" si="17" ref="G65:M65">SUM(G48,G50)</f>
        <v>18560162</v>
      </c>
      <c r="H65" s="50">
        <f t="shared" si="17"/>
        <v>13948778</v>
      </c>
      <c r="I65" s="50">
        <f t="shared" si="17"/>
        <v>18117513</v>
      </c>
      <c r="J65" s="1060">
        <f t="shared" si="17"/>
        <v>12356784</v>
      </c>
      <c r="K65" s="50">
        <f t="shared" si="17"/>
        <v>15108413</v>
      </c>
      <c r="L65" s="50">
        <f t="shared" si="17"/>
        <v>49205</v>
      </c>
      <c r="M65" s="355">
        <f t="shared" si="17"/>
        <v>15157618</v>
      </c>
    </row>
  </sheetData>
  <sheetProtection/>
  <mergeCells count="5">
    <mergeCell ref="B1:F1"/>
    <mergeCell ref="B2:M2"/>
    <mergeCell ref="B3:M3"/>
    <mergeCell ref="B4:M4"/>
    <mergeCell ref="L5:M5"/>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57" r:id="rId1"/>
  <headerFooter alignWithMargins="0">
    <oddFooter>&amp;C- &amp;P -</oddFooter>
  </headerFooter>
  <rowBreaks count="1" manualBreakCount="1">
    <brk id="43" max="11" man="1"/>
  </rowBreaks>
</worksheet>
</file>

<file path=xl/worksheets/sheet3.xml><?xml version="1.0" encoding="utf-8"?>
<worksheet xmlns="http://schemas.openxmlformats.org/spreadsheetml/2006/main" xmlns:r="http://schemas.openxmlformats.org/officeDocument/2006/relationships">
  <dimension ref="A1:M77"/>
  <sheetViews>
    <sheetView view="pageBreakPreview" zoomScale="90" zoomScaleSheetLayoutView="90" workbookViewId="0" topLeftCell="A1">
      <selection activeCell="B2" sqref="B2:M2"/>
    </sheetView>
  </sheetViews>
  <sheetFormatPr defaultColWidth="9.00390625" defaultRowHeight="12.75"/>
  <cols>
    <col min="1" max="1" width="3.75390625" style="52" customWidth="1"/>
    <col min="2" max="2" width="5.00390625" style="107" bestFit="1" customWidth="1"/>
    <col min="3" max="3" width="3.875" style="109" bestFit="1" customWidth="1"/>
    <col min="4" max="4" width="5.125" style="109" bestFit="1" customWidth="1"/>
    <col min="5" max="5" width="7.375" style="109" bestFit="1" customWidth="1"/>
    <col min="6" max="6" width="52.375" style="53" bestFit="1" customWidth="1"/>
    <col min="7" max="13" width="12.75390625" style="53" customWidth="1"/>
    <col min="14" max="16384" width="9.125" style="53" customWidth="1"/>
  </cols>
  <sheetData>
    <row r="1" spans="2:13" ht="16.5">
      <c r="B1" s="1513" t="s">
        <v>1134</v>
      </c>
      <c r="C1" s="1513"/>
      <c r="D1" s="1513"/>
      <c r="E1" s="1513"/>
      <c r="F1" s="1513"/>
      <c r="H1" s="54"/>
      <c r="I1" s="55"/>
      <c r="J1" s="55"/>
      <c r="K1" s="55"/>
      <c r="L1" s="55"/>
      <c r="M1" s="55"/>
    </row>
    <row r="2" spans="1:13" s="57" customFormat="1" ht="24.75" customHeight="1">
      <c r="A2" s="56"/>
      <c r="B2" s="1515" t="s">
        <v>262</v>
      </c>
      <c r="C2" s="1515"/>
      <c r="D2" s="1515"/>
      <c r="E2" s="1515"/>
      <c r="F2" s="1515"/>
      <c r="G2" s="1515"/>
      <c r="H2" s="1515"/>
      <c r="I2" s="1515"/>
      <c r="J2" s="1515"/>
      <c r="K2" s="1515"/>
      <c r="L2" s="1515"/>
      <c r="M2" s="1515"/>
    </row>
    <row r="3" spans="1:13" s="57" customFormat="1" ht="24.75" customHeight="1">
      <c r="A3" s="56"/>
      <c r="B3" s="1515" t="s">
        <v>600</v>
      </c>
      <c r="C3" s="1515"/>
      <c r="D3" s="1515"/>
      <c r="E3" s="1515"/>
      <c r="F3" s="1515"/>
      <c r="G3" s="1515"/>
      <c r="H3" s="1515"/>
      <c r="I3" s="1515"/>
      <c r="J3" s="1515"/>
      <c r="K3" s="1515"/>
      <c r="L3" s="1515"/>
      <c r="M3" s="1515"/>
    </row>
    <row r="4" spans="1:13" s="57" customFormat="1" ht="24.75" customHeight="1">
      <c r="A4" s="56"/>
      <c r="B4" s="1516" t="s">
        <v>974</v>
      </c>
      <c r="C4" s="1516"/>
      <c r="D4" s="1516"/>
      <c r="E4" s="1516"/>
      <c r="F4" s="1516"/>
      <c r="G4" s="1516"/>
      <c r="H4" s="1516"/>
      <c r="I4" s="1516"/>
      <c r="J4" s="1516"/>
      <c r="K4" s="1516"/>
      <c r="L4" s="1516"/>
      <c r="M4" s="1516"/>
    </row>
    <row r="5" spans="1:13" s="60" customFormat="1" ht="14.25" customHeight="1">
      <c r="A5" s="52"/>
      <c r="B5" s="58"/>
      <c r="C5" s="59"/>
      <c r="D5" s="52"/>
      <c r="E5" s="59"/>
      <c r="F5" s="59"/>
      <c r="G5" s="59"/>
      <c r="H5" s="1061"/>
      <c r="J5" s="358"/>
      <c r="K5" s="358"/>
      <c r="L5" s="1514" t="s">
        <v>0</v>
      </c>
      <c r="M5" s="1514"/>
    </row>
    <row r="6" spans="2:13" s="52" customFormat="1" ht="15" thickBot="1">
      <c r="B6" s="58" t="s">
        <v>1</v>
      </c>
      <c r="C6" s="52" t="s">
        <v>3</v>
      </c>
      <c r="D6" s="52" t="s">
        <v>2</v>
      </c>
      <c r="E6" s="52" t="s">
        <v>4</v>
      </c>
      <c r="F6" s="52" t="s">
        <v>5</v>
      </c>
      <c r="G6" s="52" t="s">
        <v>18</v>
      </c>
      <c r="H6" s="52" t="s">
        <v>19</v>
      </c>
      <c r="I6" s="61" t="s">
        <v>20</v>
      </c>
      <c r="J6" s="61" t="s">
        <v>67</v>
      </c>
      <c r="K6" s="61" t="s">
        <v>42</v>
      </c>
      <c r="L6" s="61" t="s">
        <v>26</v>
      </c>
      <c r="M6" s="61" t="s">
        <v>68</v>
      </c>
    </row>
    <row r="7" spans="1:13" s="67" customFormat="1" ht="57.75" thickBot="1">
      <c r="A7" s="56"/>
      <c r="B7" s="62" t="s">
        <v>300</v>
      </c>
      <c r="C7" s="63" t="s">
        <v>22</v>
      </c>
      <c r="D7" s="64" t="s">
        <v>263</v>
      </c>
      <c r="E7" s="64" t="s">
        <v>264</v>
      </c>
      <c r="F7" s="65" t="s">
        <v>6</v>
      </c>
      <c r="G7" s="66" t="s">
        <v>381</v>
      </c>
      <c r="H7" s="66" t="s">
        <v>379</v>
      </c>
      <c r="I7" s="34" t="s">
        <v>597</v>
      </c>
      <c r="J7" s="1044" t="s">
        <v>599</v>
      </c>
      <c r="K7" s="798" t="s">
        <v>939</v>
      </c>
      <c r="L7" s="356" t="s">
        <v>196</v>
      </c>
      <c r="M7" s="357" t="s">
        <v>975</v>
      </c>
    </row>
    <row r="8" spans="1:13" s="73" customFormat="1" ht="30" customHeight="1">
      <c r="A8" s="52">
        <v>1</v>
      </c>
      <c r="B8" s="68" t="s">
        <v>270</v>
      </c>
      <c r="C8" s="69"/>
      <c r="D8" s="70"/>
      <c r="E8" s="69"/>
      <c r="F8" s="71" t="s">
        <v>301</v>
      </c>
      <c r="G8" s="72">
        <f aca="true" t="shared" si="0" ref="G8:M8">SUM(G9:G10)</f>
        <v>6668003</v>
      </c>
      <c r="H8" s="72">
        <f t="shared" si="0"/>
        <v>6418114</v>
      </c>
      <c r="I8" s="72">
        <f t="shared" si="0"/>
        <v>6597582</v>
      </c>
      <c r="J8" s="1062">
        <f t="shared" si="0"/>
        <v>6293324</v>
      </c>
      <c r="K8" s="72">
        <f>SUM(K9:K10)</f>
        <v>7081814</v>
      </c>
      <c r="L8" s="72">
        <f>SUM(L9:L10)</f>
        <v>32182</v>
      </c>
      <c r="M8" s="359">
        <f t="shared" si="0"/>
        <v>7113996</v>
      </c>
    </row>
    <row r="9" spans="1:13" ht="25.5" customHeight="1">
      <c r="A9" s="52">
        <v>2</v>
      </c>
      <c r="B9" s="74"/>
      <c r="C9" s="75"/>
      <c r="D9" s="75">
        <v>1</v>
      </c>
      <c r="E9" s="75"/>
      <c r="F9" s="76" t="s">
        <v>70</v>
      </c>
      <c r="G9" s="76">
        <v>6505741</v>
      </c>
      <c r="H9" s="76">
        <v>6347833</v>
      </c>
      <c r="I9" s="76">
        <v>6335335</v>
      </c>
      <c r="J9" s="1063">
        <v>6236730</v>
      </c>
      <c r="K9" s="76">
        <v>6904016</v>
      </c>
      <c r="L9" s="76">
        <v>21806</v>
      </c>
      <c r="M9" s="360">
        <f>SUM(K9:L9)</f>
        <v>6925822</v>
      </c>
    </row>
    <row r="10" spans="1:13" ht="25.5" customHeight="1">
      <c r="A10" s="52">
        <v>3</v>
      </c>
      <c r="B10" s="74"/>
      <c r="C10" s="75"/>
      <c r="D10" s="75">
        <v>2</v>
      </c>
      <c r="E10" s="75"/>
      <c r="F10" s="76" t="s">
        <v>234</v>
      </c>
      <c r="G10" s="76">
        <f>SUM(G11:G12)</f>
        <v>162262</v>
      </c>
      <c r="H10" s="76">
        <f>SUM(H11:H12)</f>
        <v>70281</v>
      </c>
      <c r="I10" s="76">
        <v>262247</v>
      </c>
      <c r="J10" s="1063">
        <f>SUM(J11:J12)</f>
        <v>56594</v>
      </c>
      <c r="K10" s="87">
        <f>SUM(K11:K12)</f>
        <v>177798</v>
      </c>
      <c r="L10" s="87">
        <f>SUM(L11:L12)</f>
        <v>10376</v>
      </c>
      <c r="M10" s="360">
        <f>SUM(K10:L10)</f>
        <v>188174</v>
      </c>
    </row>
    <row r="11" spans="1:13" ht="16.5">
      <c r="A11" s="52">
        <v>4</v>
      </c>
      <c r="B11" s="74"/>
      <c r="C11" s="75"/>
      <c r="D11" s="75"/>
      <c r="E11" s="75">
        <v>1</v>
      </c>
      <c r="F11" s="77" t="s">
        <v>235</v>
      </c>
      <c r="G11" s="76">
        <v>138538</v>
      </c>
      <c r="H11" s="76">
        <v>64149</v>
      </c>
      <c r="I11" s="76">
        <v>205508</v>
      </c>
      <c r="J11" s="1063">
        <v>56594</v>
      </c>
      <c r="K11" s="76">
        <v>175751</v>
      </c>
      <c r="L11" s="76">
        <v>10376</v>
      </c>
      <c r="M11" s="360">
        <f>SUM(K11:L11)</f>
        <v>186127</v>
      </c>
    </row>
    <row r="12" spans="1:13" ht="16.5">
      <c r="A12" s="52">
        <v>5</v>
      </c>
      <c r="B12" s="74"/>
      <c r="C12" s="75"/>
      <c r="D12" s="75"/>
      <c r="E12" s="75">
        <v>2</v>
      </c>
      <c r="F12" s="77" t="s">
        <v>236</v>
      </c>
      <c r="G12" s="76">
        <v>23724</v>
      </c>
      <c r="H12" s="76">
        <v>6132</v>
      </c>
      <c r="I12" s="76">
        <v>56739</v>
      </c>
      <c r="J12" s="1063"/>
      <c r="K12" s="76">
        <v>2047</v>
      </c>
      <c r="L12" s="76"/>
      <c r="M12" s="360">
        <f>SUM(K12:L12)</f>
        <v>2047</v>
      </c>
    </row>
    <row r="13" spans="1:13" s="73" customFormat="1" ht="30" customHeight="1">
      <c r="A13" s="52">
        <v>6</v>
      </c>
      <c r="B13" s="78" t="s">
        <v>302</v>
      </c>
      <c r="C13" s="79"/>
      <c r="D13" s="80"/>
      <c r="E13" s="80"/>
      <c r="F13" s="81" t="s">
        <v>201</v>
      </c>
      <c r="G13" s="81">
        <f aca="true" t="shared" si="1" ref="G13:M13">SUM(G14:G15,G26,G27)</f>
        <v>7966953</v>
      </c>
      <c r="H13" s="81">
        <f t="shared" si="1"/>
        <v>7478930</v>
      </c>
      <c r="I13" s="81">
        <f t="shared" si="1"/>
        <v>9199091</v>
      </c>
      <c r="J13" s="1064">
        <f t="shared" si="1"/>
        <v>5891029</v>
      </c>
      <c r="K13" s="81">
        <f>SUM(K14:K15,K26,K27)</f>
        <v>7854168</v>
      </c>
      <c r="L13" s="81">
        <f>SUM(L14:L15,L26,L27)</f>
        <v>17023</v>
      </c>
      <c r="M13" s="361">
        <f t="shared" si="1"/>
        <v>7871191</v>
      </c>
    </row>
    <row r="14" spans="1:13" s="73" customFormat="1" ht="25.5" customHeight="1">
      <c r="A14" s="52">
        <v>7</v>
      </c>
      <c r="B14" s="74"/>
      <c r="C14" s="82"/>
      <c r="D14" s="75">
        <v>1</v>
      </c>
      <c r="E14" s="82"/>
      <c r="F14" s="83" t="s">
        <v>70</v>
      </c>
      <c r="G14" s="83">
        <v>4371390</v>
      </c>
      <c r="H14" s="83">
        <v>4180802</v>
      </c>
      <c r="I14" s="83">
        <v>4415679</v>
      </c>
      <c r="J14" s="1065">
        <v>4109152</v>
      </c>
      <c r="K14" s="83">
        <v>5076972</v>
      </c>
      <c r="L14" s="83">
        <v>252980</v>
      </c>
      <c r="M14" s="362">
        <f>SUM(K14:L14)</f>
        <v>5329952</v>
      </c>
    </row>
    <row r="15" spans="1:13" ht="25.5" customHeight="1">
      <c r="A15" s="52">
        <v>8</v>
      </c>
      <c r="B15" s="74"/>
      <c r="C15" s="82"/>
      <c r="D15" s="82"/>
      <c r="E15" s="82"/>
      <c r="F15" s="83" t="s">
        <v>303</v>
      </c>
      <c r="G15" s="83">
        <f aca="true" t="shared" si="2" ref="G15:M15">SUM(G16,G22)</f>
        <v>0</v>
      </c>
      <c r="H15" s="83">
        <f t="shared" si="2"/>
        <v>156619</v>
      </c>
      <c r="I15" s="83">
        <f t="shared" si="2"/>
        <v>0</v>
      </c>
      <c r="J15" s="1065">
        <f t="shared" si="2"/>
        <v>210150</v>
      </c>
      <c r="K15" s="83">
        <f t="shared" si="2"/>
        <v>215696</v>
      </c>
      <c r="L15" s="83">
        <f>SUM(L16,L22)</f>
        <v>-151892</v>
      </c>
      <c r="M15" s="362">
        <f t="shared" si="2"/>
        <v>63804</v>
      </c>
    </row>
    <row r="16" spans="1:13" s="88" customFormat="1" ht="25.5" customHeight="1">
      <c r="A16" s="52">
        <v>9</v>
      </c>
      <c r="B16" s="84"/>
      <c r="C16" s="85"/>
      <c r="D16" s="75">
        <v>1</v>
      </c>
      <c r="E16" s="85"/>
      <c r="F16" s="86" t="s">
        <v>304</v>
      </c>
      <c r="G16" s="87">
        <f>SUM(G17:G19)</f>
        <v>0</v>
      </c>
      <c r="H16" s="87">
        <f>SUM(H17:H19)</f>
        <v>156619</v>
      </c>
      <c r="I16" s="87"/>
      <c r="J16" s="1066">
        <f>SUM(J17:J20)+J21</f>
        <v>210150</v>
      </c>
      <c r="K16" s="87">
        <f>SUM(K17:K20)+K21</f>
        <v>175396</v>
      </c>
      <c r="L16" s="87">
        <f>SUM(L17:L20)+L21</f>
        <v>-151892</v>
      </c>
      <c r="M16" s="363">
        <f>SUM(K16:L16)</f>
        <v>23504</v>
      </c>
    </row>
    <row r="17" spans="1:13" s="88" customFormat="1" ht="25.5" customHeight="1">
      <c r="A17" s="52">
        <v>10</v>
      </c>
      <c r="B17" s="84"/>
      <c r="C17" s="85"/>
      <c r="D17" s="75"/>
      <c r="E17" s="85"/>
      <c r="F17" s="89" t="s">
        <v>305</v>
      </c>
      <c r="G17" s="76"/>
      <c r="H17" s="76">
        <v>57784</v>
      </c>
      <c r="I17" s="76"/>
      <c r="J17" s="1066"/>
      <c r="K17" s="87"/>
      <c r="L17" s="87"/>
      <c r="M17" s="363"/>
    </row>
    <row r="18" spans="1:13" ht="16.5">
      <c r="A18" s="52">
        <v>11</v>
      </c>
      <c r="B18" s="74"/>
      <c r="C18" s="75"/>
      <c r="D18" s="75"/>
      <c r="E18" s="75"/>
      <c r="F18" s="89" t="s">
        <v>306</v>
      </c>
      <c r="G18" s="76"/>
      <c r="H18" s="76">
        <v>74835</v>
      </c>
      <c r="I18" s="76"/>
      <c r="J18" s="1063">
        <v>106150</v>
      </c>
      <c r="K18" s="76">
        <v>15140</v>
      </c>
      <c r="L18" s="76">
        <v>-450</v>
      </c>
      <c r="M18" s="360">
        <f>SUM(K18:L18)</f>
        <v>14690</v>
      </c>
    </row>
    <row r="19" spans="1:13" ht="16.5">
      <c r="A19" s="52">
        <v>12</v>
      </c>
      <c r="B19" s="74"/>
      <c r="C19" s="75"/>
      <c r="D19" s="75"/>
      <c r="E19" s="75"/>
      <c r="F19" s="89" t="s">
        <v>307</v>
      </c>
      <c r="G19" s="76"/>
      <c r="H19" s="76">
        <v>24000</v>
      </c>
      <c r="I19" s="76"/>
      <c r="J19" s="1063">
        <v>24000</v>
      </c>
      <c r="K19" s="76">
        <v>10256</v>
      </c>
      <c r="L19" s="76">
        <v>-1442</v>
      </c>
      <c r="M19" s="360">
        <f>SUM(K19:L19)</f>
        <v>8814</v>
      </c>
    </row>
    <row r="20" spans="1:13" ht="16.5">
      <c r="A20" s="52">
        <v>13</v>
      </c>
      <c r="B20" s="74"/>
      <c r="C20" s="75"/>
      <c r="D20" s="75"/>
      <c r="E20" s="75"/>
      <c r="F20" s="172" t="s">
        <v>460</v>
      </c>
      <c r="G20" s="76"/>
      <c r="H20" s="76"/>
      <c r="I20" s="76"/>
      <c r="J20" s="1063">
        <v>80000</v>
      </c>
      <c r="K20" s="76">
        <v>0</v>
      </c>
      <c r="L20" s="76"/>
      <c r="M20" s="360">
        <f>SUM(K20:L20)</f>
        <v>0</v>
      </c>
    </row>
    <row r="21" spans="1:13" ht="16.5">
      <c r="A21" s="52">
        <v>14</v>
      </c>
      <c r="B21" s="74"/>
      <c r="C21" s="75"/>
      <c r="D21" s="75"/>
      <c r="E21" s="75"/>
      <c r="F21" s="172" t="s">
        <v>775</v>
      </c>
      <c r="G21" s="76"/>
      <c r="H21" s="76"/>
      <c r="I21" s="76"/>
      <c r="J21" s="1063"/>
      <c r="K21" s="76">
        <v>150000</v>
      </c>
      <c r="L21" s="76">
        <v>-150000</v>
      </c>
      <c r="M21" s="360">
        <f>SUM(K21:L21)</f>
        <v>0</v>
      </c>
    </row>
    <row r="22" spans="1:13" s="88" customFormat="1" ht="25.5" customHeight="1">
      <c r="A22" s="52">
        <v>15</v>
      </c>
      <c r="B22" s="84"/>
      <c r="C22" s="85"/>
      <c r="D22" s="75">
        <v>2</v>
      </c>
      <c r="E22" s="85"/>
      <c r="F22" s="86" t="s">
        <v>308</v>
      </c>
      <c r="G22" s="87">
        <f aca="true" t="shared" si="3" ref="G22:M22">SUM(G23:G25)</f>
        <v>0</v>
      </c>
      <c r="H22" s="87">
        <f t="shared" si="3"/>
        <v>0</v>
      </c>
      <c r="I22" s="87">
        <f t="shared" si="3"/>
        <v>0</v>
      </c>
      <c r="J22" s="1066">
        <f t="shared" si="3"/>
        <v>0</v>
      </c>
      <c r="K22" s="76">
        <f t="shared" si="3"/>
        <v>40300</v>
      </c>
      <c r="L22" s="76">
        <f t="shared" si="3"/>
        <v>0</v>
      </c>
      <c r="M22" s="363">
        <f t="shared" si="3"/>
        <v>40300</v>
      </c>
    </row>
    <row r="23" spans="1:13" ht="17.25">
      <c r="A23" s="52">
        <v>16</v>
      </c>
      <c r="B23" s="74"/>
      <c r="C23" s="75"/>
      <c r="D23" s="85"/>
      <c r="E23" s="75"/>
      <c r="F23" s="89" t="s">
        <v>309</v>
      </c>
      <c r="G23" s="76"/>
      <c r="H23" s="76"/>
      <c r="I23" s="76"/>
      <c r="J23" s="1063"/>
      <c r="K23" s="76">
        <v>40300</v>
      </c>
      <c r="L23" s="76"/>
      <c r="M23" s="360">
        <f>SUM(K23:L23)</f>
        <v>40300</v>
      </c>
    </row>
    <row r="24" spans="1:13" ht="16.5">
      <c r="A24" s="52">
        <v>17</v>
      </c>
      <c r="B24" s="74"/>
      <c r="C24" s="75"/>
      <c r="D24" s="75"/>
      <c r="E24" s="75"/>
      <c r="F24" s="89" t="s">
        <v>310</v>
      </c>
      <c r="G24" s="76"/>
      <c r="H24" s="76"/>
      <c r="I24" s="76"/>
      <c r="J24" s="1063"/>
      <c r="K24" s="76"/>
      <c r="L24" s="76"/>
      <c r="M24" s="360">
        <f>SUM(K24:L24)</f>
        <v>0</v>
      </c>
    </row>
    <row r="25" spans="1:13" ht="16.5">
      <c r="A25" s="52">
        <v>18</v>
      </c>
      <c r="B25" s="74"/>
      <c r="C25" s="75"/>
      <c r="D25" s="75"/>
      <c r="E25" s="75"/>
      <c r="F25" s="89" t="s">
        <v>311</v>
      </c>
      <c r="G25" s="76"/>
      <c r="H25" s="76"/>
      <c r="I25" s="76"/>
      <c r="J25" s="1063"/>
      <c r="K25" s="76"/>
      <c r="L25" s="76"/>
      <c r="M25" s="360">
        <f>SUM(K25:L25)</f>
        <v>0</v>
      </c>
    </row>
    <row r="26" spans="1:13" s="57" customFormat="1" ht="25.5" customHeight="1">
      <c r="A26" s="52">
        <v>19</v>
      </c>
      <c r="B26" s="90"/>
      <c r="C26" s="91"/>
      <c r="D26" s="91"/>
      <c r="E26" s="91"/>
      <c r="F26" s="92" t="s">
        <v>312</v>
      </c>
      <c r="G26" s="92"/>
      <c r="H26" s="92">
        <v>100000</v>
      </c>
      <c r="I26" s="92">
        <v>0</v>
      </c>
      <c r="J26" s="1067">
        <v>100000</v>
      </c>
      <c r="K26" s="92">
        <v>100000</v>
      </c>
      <c r="L26" s="1449">
        <v>-100000</v>
      </c>
      <c r="M26" s="758">
        <f>SUM(K26:L26)</f>
        <v>0</v>
      </c>
    </row>
    <row r="27" spans="1:13" s="73" customFormat="1" ht="25.5" customHeight="1">
      <c r="A27" s="52">
        <v>20</v>
      </c>
      <c r="B27" s="74"/>
      <c r="C27" s="82"/>
      <c r="D27" s="75">
        <v>2</v>
      </c>
      <c r="E27" s="82"/>
      <c r="F27" s="83" t="s">
        <v>234</v>
      </c>
      <c r="G27" s="83">
        <f aca="true" t="shared" si="4" ref="G27:M27">SUM(G28:G30)</f>
        <v>3595563</v>
      </c>
      <c r="H27" s="83">
        <f t="shared" si="4"/>
        <v>3041509</v>
      </c>
      <c r="I27" s="83">
        <f t="shared" si="4"/>
        <v>4783412</v>
      </c>
      <c r="J27" s="1065">
        <f t="shared" si="4"/>
        <v>1471727</v>
      </c>
      <c r="K27" s="83">
        <f t="shared" si="4"/>
        <v>2461500</v>
      </c>
      <c r="L27" s="83">
        <f t="shared" si="4"/>
        <v>15935</v>
      </c>
      <c r="M27" s="362">
        <f t="shared" si="4"/>
        <v>2477435</v>
      </c>
    </row>
    <row r="28" spans="1:13" ht="17.25">
      <c r="A28" s="52">
        <v>21</v>
      </c>
      <c r="B28" s="74"/>
      <c r="C28" s="82"/>
      <c r="D28" s="75"/>
      <c r="E28" s="75">
        <v>1</v>
      </c>
      <c r="F28" s="77" t="s">
        <v>235</v>
      </c>
      <c r="G28" s="76">
        <v>3000675</v>
      </c>
      <c r="H28" s="76">
        <v>1712579</v>
      </c>
      <c r="I28" s="76">
        <v>4305427</v>
      </c>
      <c r="J28" s="1063">
        <v>1247177</v>
      </c>
      <c r="K28" s="76">
        <v>2076227</v>
      </c>
      <c r="L28" s="76">
        <v>14817</v>
      </c>
      <c r="M28" s="360">
        <f>SUM(K28:L28)</f>
        <v>2091044</v>
      </c>
    </row>
    <row r="29" spans="1:13" ht="17.25">
      <c r="A29" s="52">
        <v>22</v>
      </c>
      <c r="B29" s="74"/>
      <c r="C29" s="82"/>
      <c r="D29" s="75"/>
      <c r="E29" s="75">
        <v>2</v>
      </c>
      <c r="F29" s="77" t="s">
        <v>237</v>
      </c>
      <c r="G29" s="76">
        <v>36923</v>
      </c>
      <c r="H29" s="76">
        <v>748630</v>
      </c>
      <c r="I29" s="76">
        <v>35000</v>
      </c>
      <c r="J29" s="1063"/>
      <c r="K29" s="76">
        <v>32537</v>
      </c>
      <c r="L29" s="76">
        <v>200</v>
      </c>
      <c r="M29" s="360">
        <f>SUM(K29:L29)</f>
        <v>32737</v>
      </c>
    </row>
    <row r="30" spans="1:13" ht="17.25">
      <c r="A30" s="52">
        <v>23</v>
      </c>
      <c r="B30" s="74"/>
      <c r="C30" s="82"/>
      <c r="D30" s="75"/>
      <c r="E30" s="75">
        <v>3</v>
      </c>
      <c r="F30" s="77" t="s">
        <v>236</v>
      </c>
      <c r="G30" s="76">
        <v>557965</v>
      </c>
      <c r="H30" s="76">
        <v>580300</v>
      </c>
      <c r="I30" s="76">
        <v>442985</v>
      </c>
      <c r="J30" s="1063">
        <v>224550</v>
      </c>
      <c r="K30" s="76">
        <v>352736</v>
      </c>
      <c r="L30" s="76">
        <v>918</v>
      </c>
      <c r="M30" s="360">
        <f>SUM(K30:L30)</f>
        <v>353654</v>
      </c>
    </row>
    <row r="31" spans="1:13" s="73" customFormat="1" ht="30" customHeight="1">
      <c r="A31" s="52">
        <v>24</v>
      </c>
      <c r="B31" s="78" t="s">
        <v>302</v>
      </c>
      <c r="C31" s="79"/>
      <c r="D31" s="80"/>
      <c r="E31" s="79"/>
      <c r="F31" s="81" t="s">
        <v>313</v>
      </c>
      <c r="G31" s="81">
        <f aca="true" t="shared" si="5" ref="G31:M31">SUM(G32:G33)</f>
        <v>0</v>
      </c>
      <c r="H31" s="81">
        <f t="shared" si="5"/>
        <v>0</v>
      </c>
      <c r="I31" s="81">
        <f t="shared" si="5"/>
        <v>42</v>
      </c>
      <c r="J31" s="1064">
        <f t="shared" si="5"/>
        <v>0</v>
      </c>
      <c r="K31" s="81">
        <f t="shared" si="5"/>
        <v>0</v>
      </c>
      <c r="L31" s="81">
        <f t="shared" si="5"/>
        <v>0</v>
      </c>
      <c r="M31" s="361">
        <f t="shared" si="5"/>
        <v>0</v>
      </c>
    </row>
    <row r="32" spans="1:13" ht="16.5">
      <c r="A32" s="52">
        <v>25</v>
      </c>
      <c r="B32" s="74"/>
      <c r="C32" s="75"/>
      <c r="D32" s="75">
        <v>1</v>
      </c>
      <c r="E32" s="75"/>
      <c r="F32" s="93" t="s">
        <v>70</v>
      </c>
      <c r="G32" s="76"/>
      <c r="H32" s="76"/>
      <c r="I32" s="76">
        <v>42</v>
      </c>
      <c r="J32" s="1063"/>
      <c r="K32" s="76"/>
      <c r="L32" s="76"/>
      <c r="M32" s="360"/>
    </row>
    <row r="33" spans="1:13" s="98" customFormat="1" ht="24" customHeight="1" thickBot="1">
      <c r="A33" s="52">
        <v>26</v>
      </c>
      <c r="B33" s="94"/>
      <c r="C33" s="95"/>
      <c r="D33" s="95">
        <v>2</v>
      </c>
      <c r="E33" s="95"/>
      <c r="F33" s="96" t="s">
        <v>234</v>
      </c>
      <c r="G33" s="97"/>
      <c r="H33" s="97"/>
      <c r="I33" s="97"/>
      <c r="J33" s="1068"/>
      <c r="K33" s="97"/>
      <c r="L33" s="97"/>
      <c r="M33" s="364"/>
    </row>
    <row r="34" spans="1:13" s="92" customFormat="1" ht="39.75" customHeight="1" thickBot="1">
      <c r="A34" s="52">
        <v>27</v>
      </c>
      <c r="B34" s="99"/>
      <c r="C34" s="100"/>
      <c r="D34" s="101"/>
      <c r="E34" s="100"/>
      <c r="F34" s="102" t="s">
        <v>314</v>
      </c>
      <c r="G34" s="102">
        <f aca="true" t="shared" si="6" ref="G34:M34">SUM(G8,G13,G31)</f>
        <v>14634956</v>
      </c>
      <c r="H34" s="102">
        <f t="shared" si="6"/>
        <v>13897044</v>
      </c>
      <c r="I34" s="102">
        <f t="shared" si="6"/>
        <v>15796715</v>
      </c>
      <c r="J34" s="1069">
        <f t="shared" si="6"/>
        <v>12184353</v>
      </c>
      <c r="K34" s="102">
        <f>SUM(K8,K13,K31)</f>
        <v>14935982</v>
      </c>
      <c r="L34" s="102">
        <f>SUM(L8,L13,L31)</f>
        <v>49205</v>
      </c>
      <c r="M34" s="365">
        <f t="shared" si="6"/>
        <v>14985187</v>
      </c>
    </row>
    <row r="35" spans="1:13" s="55" customFormat="1" ht="30" customHeight="1">
      <c r="A35" s="52">
        <v>28</v>
      </c>
      <c r="B35" s="74" t="s">
        <v>302</v>
      </c>
      <c r="C35" s="75"/>
      <c r="D35" s="75"/>
      <c r="E35" s="75"/>
      <c r="F35" s="83" t="s">
        <v>315</v>
      </c>
      <c r="G35" s="83">
        <f aca="true" t="shared" si="7" ref="G35:M35">SUM(G39:G40,G36:G37)</f>
        <v>1740134</v>
      </c>
      <c r="H35" s="83">
        <f t="shared" si="7"/>
        <v>51734</v>
      </c>
      <c r="I35" s="83">
        <f t="shared" si="7"/>
        <v>127700</v>
      </c>
      <c r="J35" s="1065">
        <f t="shared" si="7"/>
        <v>172431</v>
      </c>
      <c r="K35" s="83">
        <f t="shared" si="7"/>
        <v>172431</v>
      </c>
      <c r="L35" s="83">
        <f t="shared" si="7"/>
        <v>0</v>
      </c>
      <c r="M35" s="362">
        <f t="shared" si="7"/>
        <v>172431</v>
      </c>
    </row>
    <row r="36" spans="1:13" s="55" customFormat="1" ht="16.5">
      <c r="A36" s="52">
        <v>29</v>
      </c>
      <c r="B36" s="74"/>
      <c r="C36" s="75"/>
      <c r="D36" s="75">
        <v>1</v>
      </c>
      <c r="E36" s="75"/>
      <c r="F36" s="103" t="s">
        <v>316</v>
      </c>
      <c r="G36" s="103"/>
      <c r="H36" s="103"/>
      <c r="I36" s="103"/>
      <c r="J36" s="1070"/>
      <c r="K36" s="103"/>
      <c r="L36" s="103"/>
      <c r="M36" s="366"/>
    </row>
    <row r="37" spans="1:13" s="55" customFormat="1" ht="16.5">
      <c r="A37" s="52">
        <v>30</v>
      </c>
      <c r="B37" s="74"/>
      <c r="C37" s="75"/>
      <c r="D37" s="75">
        <v>2</v>
      </c>
      <c r="E37" s="75"/>
      <c r="F37" s="103" t="s">
        <v>382</v>
      </c>
      <c r="G37" s="103"/>
      <c r="H37" s="103"/>
      <c r="I37" s="103">
        <v>100917</v>
      </c>
      <c r="J37" s="1070">
        <v>85309</v>
      </c>
      <c r="K37" s="103">
        <v>85309</v>
      </c>
      <c r="L37" s="103"/>
      <c r="M37" s="366">
        <f>SUM(K37:L37)</f>
        <v>85309</v>
      </c>
    </row>
    <row r="38" spans="1:13" ht="16.5">
      <c r="A38" s="52">
        <v>31</v>
      </c>
      <c r="B38" s="74"/>
      <c r="C38" s="75"/>
      <c r="D38" s="75">
        <v>3</v>
      </c>
      <c r="E38" s="75"/>
      <c r="F38" s="103" t="s">
        <v>317</v>
      </c>
      <c r="G38" s="76"/>
      <c r="H38" s="76"/>
      <c r="I38" s="76"/>
      <c r="J38" s="1063"/>
      <c r="K38" s="76"/>
      <c r="L38" s="76"/>
      <c r="M38" s="366"/>
    </row>
    <row r="39" spans="1:13" ht="16.5">
      <c r="A39" s="52">
        <v>32</v>
      </c>
      <c r="B39" s="74"/>
      <c r="C39" s="75"/>
      <c r="D39" s="75"/>
      <c r="E39" s="75"/>
      <c r="F39" s="104" t="s">
        <v>318</v>
      </c>
      <c r="G39" s="76">
        <v>1740134</v>
      </c>
      <c r="H39" s="76">
        <v>51734</v>
      </c>
      <c r="I39" s="76">
        <v>26783</v>
      </c>
      <c r="J39" s="1063">
        <v>87122</v>
      </c>
      <c r="K39" s="76">
        <v>87122</v>
      </c>
      <c r="L39" s="76"/>
      <c r="M39" s="366">
        <f>SUM(K39:L39)</f>
        <v>87122</v>
      </c>
    </row>
    <row r="40" spans="1:13" s="98" customFormat="1" ht="18" customHeight="1" thickBot="1">
      <c r="A40" s="52">
        <v>33</v>
      </c>
      <c r="B40" s="94"/>
      <c r="C40" s="95"/>
      <c r="D40" s="95"/>
      <c r="E40" s="95"/>
      <c r="F40" s="105" t="s">
        <v>319</v>
      </c>
      <c r="G40" s="97"/>
      <c r="H40" s="97"/>
      <c r="I40" s="97"/>
      <c r="J40" s="1068"/>
      <c r="K40" s="97"/>
      <c r="L40" s="97"/>
      <c r="M40" s="364"/>
    </row>
    <row r="41" spans="1:13" s="92" customFormat="1" ht="39.75" customHeight="1" thickBot="1">
      <c r="A41" s="52">
        <v>34</v>
      </c>
      <c r="B41" s="99"/>
      <c r="C41" s="100"/>
      <c r="D41" s="101"/>
      <c r="E41" s="100"/>
      <c r="F41" s="102" t="s">
        <v>320</v>
      </c>
      <c r="G41" s="102">
        <f aca="true" t="shared" si="8" ref="G41:M41">SUM(G34:G35)</f>
        <v>16375090</v>
      </c>
      <c r="H41" s="102">
        <f t="shared" si="8"/>
        <v>13948778</v>
      </c>
      <c r="I41" s="102">
        <f t="shared" si="8"/>
        <v>15924415</v>
      </c>
      <c r="J41" s="1069">
        <f t="shared" si="8"/>
        <v>12356784</v>
      </c>
      <c r="K41" s="102">
        <f t="shared" si="8"/>
        <v>15108413</v>
      </c>
      <c r="L41" s="102">
        <f t="shared" si="8"/>
        <v>49205</v>
      </c>
      <c r="M41" s="365">
        <f t="shared" si="8"/>
        <v>15157618</v>
      </c>
    </row>
    <row r="42" spans="2:13" ht="16.5">
      <c r="B42" s="106"/>
      <c r="C42" s="75"/>
      <c r="D42" s="75"/>
      <c r="E42" s="75"/>
      <c r="F42" s="76"/>
      <c r="G42" s="76"/>
      <c r="H42" s="76"/>
      <c r="I42" s="76"/>
      <c r="J42" s="76"/>
      <c r="K42" s="76"/>
      <c r="L42" s="76"/>
      <c r="M42" s="76"/>
    </row>
    <row r="43" spans="2:9" ht="16.5">
      <c r="B43" s="106"/>
      <c r="C43" s="75"/>
      <c r="D43" s="75"/>
      <c r="E43" s="75"/>
      <c r="F43" s="76"/>
      <c r="G43" s="76"/>
      <c r="H43" s="76"/>
      <c r="I43" s="76"/>
    </row>
    <row r="44" spans="2:9" ht="16.5">
      <c r="B44" s="106"/>
      <c r="C44" s="75"/>
      <c r="D44" s="75"/>
      <c r="E44" s="75"/>
      <c r="F44" s="76"/>
      <c r="G44" s="76"/>
      <c r="H44" s="76"/>
      <c r="I44" s="76"/>
    </row>
    <row r="45" spans="2:9" ht="16.5">
      <c r="B45" s="106"/>
      <c r="C45" s="75"/>
      <c r="D45" s="75"/>
      <c r="E45" s="75"/>
      <c r="F45" s="76"/>
      <c r="G45" s="76"/>
      <c r="H45" s="76"/>
      <c r="I45" s="76"/>
    </row>
    <row r="46" spans="2:9" ht="17.25">
      <c r="B46" s="106"/>
      <c r="C46" s="82"/>
      <c r="D46" s="75"/>
      <c r="E46" s="82"/>
      <c r="F46" s="83"/>
      <c r="G46" s="83"/>
      <c r="H46" s="83"/>
      <c r="I46" s="83"/>
    </row>
    <row r="47" spans="2:9" ht="16.5">
      <c r="B47" s="106"/>
      <c r="C47" s="75"/>
      <c r="D47" s="75"/>
      <c r="E47" s="75"/>
      <c r="F47" s="76"/>
      <c r="G47" s="76"/>
      <c r="H47" s="76"/>
      <c r="I47" s="76"/>
    </row>
    <row r="48" spans="2:9" ht="16.5">
      <c r="B48" s="106"/>
      <c r="C48" s="75"/>
      <c r="D48" s="75"/>
      <c r="E48" s="75"/>
      <c r="F48" s="76"/>
      <c r="G48" s="76"/>
      <c r="H48" s="76"/>
      <c r="I48" s="76"/>
    </row>
    <row r="57" spans="1:5" s="73" customFormat="1" ht="17.25">
      <c r="A57" s="59"/>
      <c r="B57" s="107"/>
      <c r="C57" s="108"/>
      <c r="D57" s="109"/>
      <c r="E57" s="108"/>
    </row>
    <row r="62" spans="1:5" s="73" customFormat="1" ht="17.25">
      <c r="A62" s="59"/>
      <c r="B62" s="107"/>
      <c r="C62" s="108"/>
      <c r="D62" s="109"/>
      <c r="E62" s="108"/>
    </row>
    <row r="64" spans="1:5" s="73" customFormat="1" ht="17.25">
      <c r="A64" s="59"/>
      <c r="B64" s="107"/>
      <c r="C64" s="108"/>
      <c r="D64" s="109"/>
      <c r="E64" s="108"/>
    </row>
    <row r="71" ht="16.5">
      <c r="F71" s="76"/>
    </row>
    <row r="72" ht="16.5">
      <c r="F72" s="76"/>
    </row>
    <row r="73" ht="16.5">
      <c r="F73" s="76"/>
    </row>
    <row r="74" ht="16.5">
      <c r="F74" s="76"/>
    </row>
    <row r="75" ht="16.5">
      <c r="F75" s="76"/>
    </row>
    <row r="76" ht="16.5">
      <c r="F76" s="76"/>
    </row>
    <row r="77" ht="16.5">
      <c r="F77" s="76"/>
    </row>
  </sheetData>
  <sheetProtection/>
  <mergeCells count="5">
    <mergeCell ref="B1:F1"/>
    <mergeCell ref="L5:M5"/>
    <mergeCell ref="B2:M2"/>
    <mergeCell ref="B3:M3"/>
    <mergeCell ref="B4:M4"/>
  </mergeCells>
  <printOptions horizontalCentered="1"/>
  <pageMargins left="0.1968503937007874" right="0.1968503937007874" top="0.984251968503937" bottom="0.5905511811023623" header="0.5118110236220472" footer="0.5118110236220472"/>
  <pageSetup horizontalDpi="600" verticalDpi="600" orientation="portrait" paperSize="9" scale="60"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Q233"/>
  <sheetViews>
    <sheetView view="pageBreakPreview" zoomScaleSheetLayoutView="100" workbookViewId="0" topLeftCell="A1">
      <selection activeCell="B2" sqref="B2:N2"/>
    </sheetView>
  </sheetViews>
  <sheetFormatPr defaultColWidth="9.00390625" defaultRowHeight="12.75"/>
  <cols>
    <col min="1" max="1" width="3.75390625" style="1078" customWidth="1"/>
    <col min="2" max="2" width="4.125" style="1071" customWidth="1"/>
    <col min="3" max="3" width="5.875" style="1071" bestFit="1" customWidth="1"/>
    <col min="4" max="4" width="50.75390625" style="1071" customWidth="1"/>
    <col min="5" max="5" width="10.00390625" style="1071" customWidth="1"/>
    <col min="6" max="6" width="14.00390625" style="1071" bestFit="1" customWidth="1"/>
    <col min="7" max="7" width="11.75390625" style="1071" customWidth="1"/>
    <col min="8" max="8" width="12.375" style="1071" bestFit="1" customWidth="1"/>
    <col min="9" max="11" width="12.75390625" style="1071" customWidth="1"/>
    <col min="12" max="12" width="9.875" style="1071" bestFit="1" customWidth="1"/>
    <col min="13" max="13" width="12.75390625" style="1072" customWidth="1"/>
    <col min="14" max="14" width="12.75390625" style="1071" customWidth="1"/>
    <col min="15" max="16384" width="9.125" style="1071" customWidth="1"/>
  </cols>
  <sheetData>
    <row r="1" spans="1:15" ht="15" customHeight="1">
      <c r="A1" s="837"/>
      <c r="B1" s="1524" t="s">
        <v>1135</v>
      </c>
      <c r="C1" s="1524"/>
      <c r="D1" s="1524"/>
      <c r="E1" s="838"/>
      <c r="F1" s="838"/>
      <c r="G1" s="838"/>
      <c r="H1" s="838"/>
      <c r="I1" s="838"/>
      <c r="J1" s="838"/>
      <c r="K1" s="838"/>
      <c r="L1" s="838"/>
      <c r="M1" s="839"/>
      <c r="N1" s="838"/>
      <c r="O1" s="838"/>
    </row>
    <row r="2" spans="1:15" ht="15">
      <c r="A2" s="837"/>
      <c r="B2" s="1525" t="s">
        <v>787</v>
      </c>
      <c r="C2" s="1525"/>
      <c r="D2" s="1525"/>
      <c r="E2" s="1525"/>
      <c r="F2" s="1525"/>
      <c r="G2" s="1525"/>
      <c r="H2" s="1525"/>
      <c r="I2" s="1525"/>
      <c r="J2" s="1525"/>
      <c r="K2" s="1525"/>
      <c r="L2" s="1525"/>
      <c r="M2" s="1525"/>
      <c r="N2" s="1525"/>
      <c r="O2" s="838"/>
    </row>
    <row r="3" spans="1:15" ht="15">
      <c r="A3" s="837"/>
      <c r="B3" s="1525" t="s">
        <v>976</v>
      </c>
      <c r="C3" s="1525"/>
      <c r="D3" s="1525"/>
      <c r="E3" s="1525"/>
      <c r="F3" s="1525"/>
      <c r="G3" s="1525"/>
      <c r="H3" s="1525"/>
      <c r="I3" s="1525"/>
      <c r="J3" s="1525"/>
      <c r="K3" s="1525"/>
      <c r="L3" s="1525"/>
      <c r="M3" s="1525"/>
      <c r="N3" s="1525"/>
      <c r="O3" s="838"/>
    </row>
    <row r="4" spans="1:15" ht="15">
      <c r="A4" s="837"/>
      <c r="B4" s="835"/>
      <c r="C4" s="838"/>
      <c r="D4" s="838"/>
      <c r="E4" s="840"/>
      <c r="F4" s="840"/>
      <c r="G4" s="840"/>
      <c r="H4" s="840"/>
      <c r="I4" s="840"/>
      <c r="J4" s="840"/>
      <c r="K4" s="838"/>
      <c r="L4" s="838"/>
      <c r="M4" s="1526" t="s">
        <v>0</v>
      </c>
      <c r="N4" s="1526"/>
      <c r="O4" s="838"/>
    </row>
    <row r="5" spans="1:14" s="841" customFormat="1" ht="15" thickBot="1">
      <c r="A5" s="837"/>
      <c r="B5" s="841" t="s">
        <v>1</v>
      </c>
      <c r="C5" s="841" t="s">
        <v>3</v>
      </c>
      <c r="D5" s="841" t="s">
        <v>2</v>
      </c>
      <c r="E5" s="151" t="s">
        <v>4</v>
      </c>
      <c r="F5" s="151" t="s">
        <v>5</v>
      </c>
      <c r="G5" s="151" t="s">
        <v>18</v>
      </c>
      <c r="H5" s="151" t="s">
        <v>19</v>
      </c>
      <c r="I5" s="151" t="s">
        <v>20</v>
      </c>
      <c r="J5" s="151" t="s">
        <v>67</v>
      </c>
      <c r="K5" s="841" t="s">
        <v>42</v>
      </c>
      <c r="L5" s="841" t="s">
        <v>26</v>
      </c>
      <c r="M5" s="842" t="s">
        <v>68</v>
      </c>
      <c r="N5" s="841" t="s">
        <v>69</v>
      </c>
    </row>
    <row r="6" spans="1:14" s="835" customFormat="1" ht="30" customHeight="1">
      <c r="A6" s="837"/>
      <c r="B6" s="1527" t="s">
        <v>21</v>
      </c>
      <c r="C6" s="1529" t="s">
        <v>22</v>
      </c>
      <c r="D6" s="1531" t="s">
        <v>6</v>
      </c>
      <c r="E6" s="1533" t="s">
        <v>215</v>
      </c>
      <c r="F6" s="1533"/>
      <c r="G6" s="1533"/>
      <c r="H6" s="1517" t="s">
        <v>216</v>
      </c>
      <c r="I6" s="1517"/>
      <c r="J6" s="1517"/>
      <c r="K6" s="1517" t="s">
        <v>788</v>
      </c>
      <c r="L6" s="1517" t="s">
        <v>789</v>
      </c>
      <c r="M6" s="1517"/>
      <c r="N6" s="1518" t="s">
        <v>790</v>
      </c>
    </row>
    <row r="7" spans="1:15" ht="75.75" thickBot="1">
      <c r="A7" s="837"/>
      <c r="B7" s="1528"/>
      <c r="C7" s="1530"/>
      <c r="D7" s="1532"/>
      <c r="E7" s="120" t="s">
        <v>217</v>
      </c>
      <c r="F7" s="120" t="s">
        <v>791</v>
      </c>
      <c r="G7" s="120" t="s">
        <v>792</v>
      </c>
      <c r="H7" s="120" t="s">
        <v>793</v>
      </c>
      <c r="I7" s="120" t="s">
        <v>794</v>
      </c>
      <c r="J7" s="120" t="s">
        <v>795</v>
      </c>
      <c r="K7" s="1534"/>
      <c r="L7" s="120" t="s">
        <v>202</v>
      </c>
      <c r="M7" s="843" t="s">
        <v>796</v>
      </c>
      <c r="N7" s="1519"/>
      <c r="O7" s="838"/>
    </row>
    <row r="8" spans="1:14" s="850" customFormat="1" ht="22.5" customHeight="1">
      <c r="A8" s="844">
        <v>1</v>
      </c>
      <c r="B8" s="845">
        <v>1</v>
      </c>
      <c r="C8" s="846"/>
      <c r="D8" s="1306" t="s">
        <v>797</v>
      </c>
      <c r="E8" s="847"/>
      <c r="F8" s="847"/>
      <c r="G8" s="847"/>
      <c r="H8" s="847"/>
      <c r="I8" s="847"/>
      <c r="J8" s="847"/>
      <c r="K8" s="847"/>
      <c r="L8" s="847"/>
      <c r="M8" s="848"/>
      <c r="N8" s="849"/>
    </row>
    <row r="9" spans="1:15" ht="18" customHeight="1">
      <c r="A9" s="844">
        <v>2</v>
      </c>
      <c r="B9" s="851"/>
      <c r="C9" s="852"/>
      <c r="D9" s="853" t="s">
        <v>601</v>
      </c>
      <c r="E9" s="854">
        <v>7434</v>
      </c>
      <c r="F9" s="855"/>
      <c r="G9" s="855"/>
      <c r="H9" s="855"/>
      <c r="I9" s="855"/>
      <c r="J9" s="855"/>
      <c r="K9" s="855"/>
      <c r="L9" s="854">
        <v>162251</v>
      </c>
      <c r="M9" s="855">
        <v>129758</v>
      </c>
      <c r="N9" s="856">
        <f>SUM(E9:L9)</f>
        <v>169685</v>
      </c>
      <c r="O9" s="838"/>
    </row>
    <row r="10" spans="1:15" ht="18" customHeight="1">
      <c r="A10" s="844">
        <v>3</v>
      </c>
      <c r="B10" s="851"/>
      <c r="C10" s="852"/>
      <c r="D10" s="853" t="s">
        <v>940</v>
      </c>
      <c r="E10" s="854">
        <v>7434</v>
      </c>
      <c r="F10" s="855"/>
      <c r="G10" s="855"/>
      <c r="H10" s="855"/>
      <c r="I10" s="855"/>
      <c r="J10" s="855"/>
      <c r="K10" s="854">
        <v>11476</v>
      </c>
      <c r="L10" s="854">
        <v>170170</v>
      </c>
      <c r="M10" s="855">
        <v>129758</v>
      </c>
      <c r="N10" s="856">
        <f>SUM(E10:L10)</f>
        <v>189080</v>
      </c>
      <c r="O10" s="838"/>
    </row>
    <row r="11" spans="1:15" s="1072" customFormat="1" ht="15">
      <c r="A11" s="844">
        <v>4</v>
      </c>
      <c r="B11" s="857"/>
      <c r="C11" s="858"/>
      <c r="D11" s="859" t="s">
        <v>986</v>
      </c>
      <c r="E11" s="860"/>
      <c r="F11" s="860"/>
      <c r="G11" s="860"/>
      <c r="H11" s="860"/>
      <c r="I11" s="860"/>
      <c r="J11" s="860"/>
      <c r="K11" s="860"/>
      <c r="L11" s="860">
        <v>54</v>
      </c>
      <c r="M11" s="860"/>
      <c r="N11" s="861">
        <f>SUM(E11:L11)</f>
        <v>54</v>
      </c>
      <c r="O11" s="839"/>
    </row>
    <row r="12" spans="1:15" s="1073" customFormat="1" ht="18" customHeight="1">
      <c r="A12" s="844">
        <v>5</v>
      </c>
      <c r="B12" s="862"/>
      <c r="C12" s="863"/>
      <c r="D12" s="864" t="s">
        <v>977</v>
      </c>
      <c r="E12" s="865">
        <f aca="true" t="shared" si="0" ref="E12:N12">SUM(E10:E11)</f>
        <v>7434</v>
      </c>
      <c r="F12" s="865">
        <f t="shared" si="0"/>
        <v>0</v>
      </c>
      <c r="G12" s="865">
        <f t="shared" si="0"/>
        <v>0</v>
      </c>
      <c r="H12" s="865">
        <f t="shared" si="0"/>
        <v>0</v>
      </c>
      <c r="I12" s="865">
        <f t="shared" si="0"/>
        <v>0</v>
      </c>
      <c r="J12" s="865">
        <f t="shared" si="0"/>
        <v>0</v>
      </c>
      <c r="K12" s="865">
        <f t="shared" si="0"/>
        <v>11476</v>
      </c>
      <c r="L12" s="865">
        <f t="shared" si="0"/>
        <v>170224</v>
      </c>
      <c r="M12" s="865">
        <f t="shared" si="0"/>
        <v>129758</v>
      </c>
      <c r="N12" s="872">
        <f t="shared" si="0"/>
        <v>189134</v>
      </c>
      <c r="O12" s="868"/>
    </row>
    <row r="13" spans="1:14" s="26" customFormat="1" ht="18" customHeight="1">
      <c r="A13" s="844">
        <v>6</v>
      </c>
      <c r="B13" s="869"/>
      <c r="C13" s="870">
        <v>1</v>
      </c>
      <c r="D13" s="871" t="s">
        <v>218</v>
      </c>
      <c r="E13" s="840"/>
      <c r="F13" s="840"/>
      <c r="G13" s="840"/>
      <c r="H13" s="840"/>
      <c r="I13" s="840"/>
      <c r="J13" s="840"/>
      <c r="K13" s="840"/>
      <c r="L13" s="840"/>
      <c r="M13" s="860"/>
      <c r="N13" s="872"/>
    </row>
    <row r="14" spans="1:14" s="26" customFormat="1" ht="18" customHeight="1">
      <c r="A14" s="844">
        <v>7</v>
      </c>
      <c r="B14" s="869"/>
      <c r="C14" s="870"/>
      <c r="D14" s="871" t="s">
        <v>601</v>
      </c>
      <c r="E14" s="27"/>
      <c r="F14" s="27"/>
      <c r="G14" s="27"/>
      <c r="H14" s="27"/>
      <c r="I14" s="27"/>
      <c r="J14" s="27"/>
      <c r="K14" s="27"/>
      <c r="L14" s="27"/>
      <c r="M14" s="873"/>
      <c r="N14" s="874">
        <f>SUM(E14:L14)</f>
        <v>0</v>
      </c>
    </row>
    <row r="15" spans="1:14" s="26" customFormat="1" ht="15">
      <c r="A15" s="844">
        <v>8</v>
      </c>
      <c r="B15" s="869"/>
      <c r="C15" s="870"/>
      <c r="D15" s="871" t="s">
        <v>940</v>
      </c>
      <c r="E15" s="27"/>
      <c r="F15" s="27"/>
      <c r="G15" s="27"/>
      <c r="H15" s="27"/>
      <c r="I15" s="27"/>
      <c r="J15" s="27"/>
      <c r="K15" s="27"/>
      <c r="L15" s="27"/>
      <c r="M15" s="873"/>
      <c r="N15" s="874">
        <f>SUM(E15:L15)</f>
        <v>0</v>
      </c>
    </row>
    <row r="16" spans="1:14" s="368" customFormat="1" ht="15">
      <c r="A16" s="844">
        <v>9</v>
      </c>
      <c r="B16" s="875"/>
      <c r="C16" s="876"/>
      <c r="D16" s="877" t="s">
        <v>602</v>
      </c>
      <c r="E16" s="873"/>
      <c r="F16" s="873"/>
      <c r="G16" s="873"/>
      <c r="H16" s="873"/>
      <c r="I16" s="873"/>
      <c r="J16" s="873"/>
      <c r="K16" s="873"/>
      <c r="L16" s="873"/>
      <c r="M16" s="873"/>
      <c r="N16" s="878">
        <f>SUM(E16:L16)</f>
        <v>0</v>
      </c>
    </row>
    <row r="17" spans="1:14" s="367" customFormat="1" ht="18" customHeight="1">
      <c r="A17" s="844">
        <v>10</v>
      </c>
      <c r="B17" s="879"/>
      <c r="C17" s="880"/>
      <c r="D17" s="881" t="s">
        <v>977</v>
      </c>
      <c r="E17" s="882">
        <f>SUM(E15:E16)</f>
        <v>0</v>
      </c>
      <c r="F17" s="882">
        <f aca="true" t="shared" si="1" ref="F17:M17">SUM(F15:F16)</f>
        <v>0</v>
      </c>
      <c r="G17" s="882">
        <f t="shared" si="1"/>
        <v>0</v>
      </c>
      <c r="H17" s="882">
        <f t="shared" si="1"/>
        <v>0</v>
      </c>
      <c r="I17" s="882">
        <f t="shared" si="1"/>
        <v>0</v>
      </c>
      <c r="J17" s="882">
        <f t="shared" si="1"/>
        <v>0</v>
      </c>
      <c r="K17" s="882">
        <f t="shared" si="1"/>
        <v>0</v>
      </c>
      <c r="L17" s="882">
        <f t="shared" si="1"/>
        <v>0</v>
      </c>
      <c r="M17" s="883">
        <f t="shared" si="1"/>
        <v>0</v>
      </c>
      <c r="N17" s="884">
        <f>SUM(E17:L17)</f>
        <v>0</v>
      </c>
    </row>
    <row r="18" spans="1:14" s="850" customFormat="1" ht="22.5" customHeight="1">
      <c r="A18" s="844">
        <v>11</v>
      </c>
      <c r="B18" s="885">
        <v>2</v>
      </c>
      <c r="C18" s="886"/>
      <c r="D18" s="1307" t="s">
        <v>798</v>
      </c>
      <c r="E18" s="27"/>
      <c r="F18" s="27"/>
      <c r="G18" s="27"/>
      <c r="H18" s="27"/>
      <c r="I18" s="27"/>
      <c r="J18" s="27"/>
      <c r="K18" s="27"/>
      <c r="L18" s="27"/>
      <c r="M18" s="873"/>
      <c r="N18" s="884"/>
    </row>
    <row r="19" spans="1:15" ht="18" customHeight="1">
      <c r="A19" s="844">
        <v>12</v>
      </c>
      <c r="B19" s="851"/>
      <c r="C19" s="852"/>
      <c r="D19" s="853" t="s">
        <v>601</v>
      </c>
      <c r="E19" s="854">
        <v>16659</v>
      </c>
      <c r="F19" s="855"/>
      <c r="G19" s="855"/>
      <c r="H19" s="855"/>
      <c r="I19" s="855"/>
      <c r="J19" s="855"/>
      <c r="K19" s="855"/>
      <c r="L19" s="854">
        <v>285125</v>
      </c>
      <c r="M19" s="855">
        <v>238875</v>
      </c>
      <c r="N19" s="856">
        <f>SUM(E19:L19)</f>
        <v>301784</v>
      </c>
      <c r="O19" s="838"/>
    </row>
    <row r="20" spans="1:15" ht="15">
      <c r="A20" s="844">
        <v>13</v>
      </c>
      <c r="B20" s="851"/>
      <c r="C20" s="852"/>
      <c r="D20" s="853" t="s">
        <v>940</v>
      </c>
      <c r="E20" s="854">
        <v>16659</v>
      </c>
      <c r="F20" s="855"/>
      <c r="G20" s="855"/>
      <c r="H20" s="855"/>
      <c r="I20" s="855"/>
      <c r="J20" s="855"/>
      <c r="K20" s="854">
        <v>6855</v>
      </c>
      <c r="L20" s="854">
        <v>302843</v>
      </c>
      <c r="M20" s="855">
        <v>238875</v>
      </c>
      <c r="N20" s="856">
        <f>SUM(E20:L20)</f>
        <v>326357</v>
      </c>
      <c r="O20" s="838"/>
    </row>
    <row r="21" spans="1:15" s="1072" customFormat="1" ht="15">
      <c r="A21" s="844">
        <v>14</v>
      </c>
      <c r="B21" s="857"/>
      <c r="C21" s="858"/>
      <c r="D21" s="859" t="s">
        <v>986</v>
      </c>
      <c r="E21" s="860"/>
      <c r="F21" s="860"/>
      <c r="G21" s="860"/>
      <c r="H21" s="860"/>
      <c r="I21" s="860"/>
      <c r="J21" s="860"/>
      <c r="K21" s="860"/>
      <c r="L21" s="860">
        <v>78</v>
      </c>
      <c r="M21" s="860"/>
      <c r="N21" s="861">
        <f>SUM(E21:L21)</f>
        <v>78</v>
      </c>
      <c r="O21" s="839"/>
    </row>
    <row r="22" spans="1:15" s="1072" customFormat="1" ht="15">
      <c r="A22" s="844">
        <v>15</v>
      </c>
      <c r="B22" s="857"/>
      <c r="C22" s="858"/>
      <c r="D22" s="859" t="s">
        <v>995</v>
      </c>
      <c r="E22" s="860"/>
      <c r="F22" s="860"/>
      <c r="G22" s="860"/>
      <c r="H22" s="860"/>
      <c r="I22" s="860"/>
      <c r="J22" s="860"/>
      <c r="K22" s="860"/>
      <c r="L22" s="860">
        <v>100</v>
      </c>
      <c r="M22" s="860"/>
      <c r="N22" s="861">
        <f>SUM(E22:L22)</f>
        <v>100</v>
      </c>
      <c r="O22" s="839"/>
    </row>
    <row r="23" spans="1:15" s="1072" customFormat="1" ht="15">
      <c r="A23" s="844">
        <v>16</v>
      </c>
      <c r="B23" s="857"/>
      <c r="C23" s="858"/>
      <c r="D23" s="859" t="s">
        <v>1103</v>
      </c>
      <c r="E23" s="860"/>
      <c r="F23" s="860"/>
      <c r="G23" s="860"/>
      <c r="H23" s="860"/>
      <c r="I23" s="860"/>
      <c r="J23" s="860"/>
      <c r="K23" s="860"/>
      <c r="L23" s="860">
        <v>450</v>
      </c>
      <c r="M23" s="860"/>
      <c r="N23" s="861">
        <f>SUM(E23:L23)</f>
        <v>450</v>
      </c>
      <c r="O23" s="839"/>
    </row>
    <row r="24" spans="1:15" s="1073" customFormat="1" ht="18" customHeight="1">
      <c r="A24" s="844">
        <v>17</v>
      </c>
      <c r="B24" s="862"/>
      <c r="C24" s="863"/>
      <c r="D24" s="864" t="s">
        <v>977</v>
      </c>
      <c r="E24" s="865">
        <f>SUM(E20:E23)</f>
        <v>16659</v>
      </c>
      <c r="F24" s="865">
        <f aca="true" t="shared" si="2" ref="F24:N24">SUM(F20:F23)</f>
        <v>0</v>
      </c>
      <c r="G24" s="865">
        <f t="shared" si="2"/>
        <v>0</v>
      </c>
      <c r="H24" s="865">
        <f t="shared" si="2"/>
        <v>0</v>
      </c>
      <c r="I24" s="865">
        <f t="shared" si="2"/>
        <v>0</v>
      </c>
      <c r="J24" s="865">
        <f t="shared" si="2"/>
        <v>0</v>
      </c>
      <c r="K24" s="865">
        <f t="shared" si="2"/>
        <v>6855</v>
      </c>
      <c r="L24" s="865">
        <f t="shared" si="2"/>
        <v>303471</v>
      </c>
      <c r="M24" s="865">
        <f t="shared" si="2"/>
        <v>238875</v>
      </c>
      <c r="N24" s="865">
        <f t="shared" si="2"/>
        <v>326985</v>
      </c>
      <c r="O24" s="868"/>
    </row>
    <row r="25" spans="1:14" s="26" customFormat="1" ht="18" customHeight="1">
      <c r="A25" s="844">
        <v>18</v>
      </c>
      <c r="B25" s="869"/>
      <c r="C25" s="870">
        <v>1</v>
      </c>
      <c r="D25" s="871" t="s">
        <v>218</v>
      </c>
      <c r="E25" s="840"/>
      <c r="F25" s="840"/>
      <c r="G25" s="840"/>
      <c r="H25" s="840"/>
      <c r="I25" s="840"/>
      <c r="J25" s="840"/>
      <c r="K25" s="840"/>
      <c r="L25" s="840"/>
      <c r="M25" s="860"/>
      <c r="N25" s="872"/>
    </row>
    <row r="26" spans="1:14" s="26" customFormat="1" ht="15">
      <c r="A26" s="844">
        <v>19</v>
      </c>
      <c r="B26" s="869"/>
      <c r="C26" s="870"/>
      <c r="D26" s="871" t="s">
        <v>601</v>
      </c>
      <c r="E26" s="27"/>
      <c r="F26" s="27"/>
      <c r="G26" s="27"/>
      <c r="H26" s="27"/>
      <c r="I26" s="27"/>
      <c r="J26" s="27"/>
      <c r="K26" s="27"/>
      <c r="L26" s="27"/>
      <c r="M26" s="873"/>
      <c r="N26" s="874">
        <f>SUM(E26:L26)</f>
        <v>0</v>
      </c>
    </row>
    <row r="27" spans="1:14" s="26" customFormat="1" ht="15">
      <c r="A27" s="844">
        <v>20</v>
      </c>
      <c r="B27" s="869"/>
      <c r="C27" s="870"/>
      <c r="D27" s="871" t="s">
        <v>940</v>
      </c>
      <c r="E27" s="27"/>
      <c r="F27" s="27"/>
      <c r="G27" s="27"/>
      <c r="H27" s="27"/>
      <c r="I27" s="27"/>
      <c r="J27" s="27"/>
      <c r="K27" s="27"/>
      <c r="L27" s="27"/>
      <c r="M27" s="873"/>
      <c r="N27" s="874">
        <f>SUM(E27:L27)</f>
        <v>0</v>
      </c>
    </row>
    <row r="28" spans="1:14" s="368" customFormat="1" ht="15">
      <c r="A28" s="844">
        <v>21</v>
      </c>
      <c r="B28" s="875"/>
      <c r="C28" s="876"/>
      <c r="D28" s="877" t="s">
        <v>602</v>
      </c>
      <c r="E28" s="873"/>
      <c r="F28" s="873"/>
      <c r="G28" s="873"/>
      <c r="H28" s="873"/>
      <c r="I28" s="873"/>
      <c r="J28" s="873"/>
      <c r="K28" s="873"/>
      <c r="L28" s="873"/>
      <c r="M28" s="873"/>
      <c r="N28" s="878">
        <f>SUM(E28:L28)</f>
        <v>0</v>
      </c>
    </row>
    <row r="29" spans="1:14" s="367" customFormat="1" ht="18" customHeight="1">
      <c r="A29" s="844">
        <v>22</v>
      </c>
      <c r="B29" s="879"/>
      <c r="C29" s="880"/>
      <c r="D29" s="881" t="s">
        <v>977</v>
      </c>
      <c r="E29" s="882">
        <f>SUM(E27:E28)</f>
        <v>0</v>
      </c>
      <c r="F29" s="882">
        <f aca="true" t="shared" si="3" ref="F29:M29">SUM(F27:F28)</f>
        <v>0</v>
      </c>
      <c r="G29" s="882">
        <f t="shared" si="3"/>
        <v>0</v>
      </c>
      <c r="H29" s="882">
        <f t="shared" si="3"/>
        <v>0</v>
      </c>
      <c r="I29" s="882">
        <f t="shared" si="3"/>
        <v>0</v>
      </c>
      <c r="J29" s="882">
        <f t="shared" si="3"/>
        <v>0</v>
      </c>
      <c r="K29" s="882">
        <f t="shared" si="3"/>
        <v>0</v>
      </c>
      <c r="L29" s="882">
        <f t="shared" si="3"/>
        <v>0</v>
      </c>
      <c r="M29" s="883">
        <f t="shared" si="3"/>
        <v>0</v>
      </c>
      <c r="N29" s="884">
        <f>SUM(E29:L29)</f>
        <v>0</v>
      </c>
    </row>
    <row r="30" spans="1:14" s="850" customFormat="1" ht="22.5" customHeight="1">
      <c r="A30" s="844">
        <v>23</v>
      </c>
      <c r="B30" s="885">
        <v>3</v>
      </c>
      <c r="C30" s="886"/>
      <c r="D30" s="1307" t="s">
        <v>384</v>
      </c>
      <c r="E30" s="27"/>
      <c r="F30" s="27"/>
      <c r="G30" s="27"/>
      <c r="H30" s="27"/>
      <c r="I30" s="27"/>
      <c r="J30" s="27"/>
      <c r="K30" s="27"/>
      <c r="L30" s="27"/>
      <c r="M30" s="873"/>
      <c r="N30" s="884"/>
    </row>
    <row r="31" spans="1:15" ht="18" customHeight="1">
      <c r="A31" s="844">
        <v>24</v>
      </c>
      <c r="B31" s="851"/>
      <c r="C31" s="852"/>
      <c r="D31" s="853" t="s">
        <v>219</v>
      </c>
      <c r="E31" s="756"/>
      <c r="F31" s="756"/>
      <c r="G31" s="756"/>
      <c r="H31" s="756"/>
      <c r="I31" s="756"/>
      <c r="J31" s="756"/>
      <c r="K31" s="756"/>
      <c r="L31" s="756"/>
      <c r="M31" s="1074"/>
      <c r="N31" s="1079"/>
      <c r="O31" s="838"/>
    </row>
    <row r="32" spans="1:15" ht="18.75" customHeight="1">
      <c r="A32" s="844">
        <v>25</v>
      </c>
      <c r="B32" s="851"/>
      <c r="C32" s="852"/>
      <c r="D32" s="853" t="s">
        <v>601</v>
      </c>
      <c r="E32" s="854">
        <v>19389</v>
      </c>
      <c r="F32" s="855"/>
      <c r="G32" s="855"/>
      <c r="H32" s="855"/>
      <c r="I32" s="855"/>
      <c r="J32" s="855"/>
      <c r="K32" s="855"/>
      <c r="L32" s="854">
        <v>334348</v>
      </c>
      <c r="M32" s="855">
        <v>303199</v>
      </c>
      <c r="N32" s="856">
        <f>SUM(E32:L32)</f>
        <v>353737</v>
      </c>
      <c r="O32" s="838"/>
    </row>
    <row r="33" spans="1:15" ht="15">
      <c r="A33" s="844">
        <v>26</v>
      </c>
      <c r="B33" s="851"/>
      <c r="C33" s="852"/>
      <c r="D33" s="853" t="s">
        <v>940</v>
      </c>
      <c r="E33" s="854">
        <v>19389</v>
      </c>
      <c r="F33" s="855"/>
      <c r="G33" s="855"/>
      <c r="H33" s="855"/>
      <c r="I33" s="855"/>
      <c r="J33" s="855"/>
      <c r="K33" s="854">
        <v>14341</v>
      </c>
      <c r="L33" s="854">
        <v>342910</v>
      </c>
      <c r="M33" s="855">
        <v>303199</v>
      </c>
      <c r="N33" s="856">
        <f>SUM(E33:L33)</f>
        <v>376640</v>
      </c>
      <c r="O33" s="838"/>
    </row>
    <row r="34" spans="1:15" s="1072" customFormat="1" ht="15">
      <c r="A34" s="844">
        <v>27</v>
      </c>
      <c r="B34" s="857"/>
      <c r="C34" s="858"/>
      <c r="D34" s="859" t="s">
        <v>986</v>
      </c>
      <c r="E34" s="860"/>
      <c r="F34" s="860"/>
      <c r="G34" s="860"/>
      <c r="H34" s="860"/>
      <c r="I34" s="860"/>
      <c r="J34" s="860"/>
      <c r="K34" s="860"/>
      <c r="L34" s="860">
        <v>55</v>
      </c>
      <c r="M34" s="860"/>
      <c r="N34" s="861">
        <f>SUM(E34:L34)</f>
        <v>55</v>
      </c>
      <c r="O34" s="839"/>
    </row>
    <row r="35" spans="1:15" s="1073" customFormat="1" ht="18" customHeight="1">
      <c r="A35" s="844">
        <v>28</v>
      </c>
      <c r="B35" s="862"/>
      <c r="C35" s="863"/>
      <c r="D35" s="864" t="s">
        <v>977</v>
      </c>
      <c r="E35" s="865">
        <f aca="true" t="shared" si="4" ref="E35:N35">SUM(E33:E34)</f>
        <v>19389</v>
      </c>
      <c r="F35" s="865">
        <f t="shared" si="4"/>
        <v>0</v>
      </c>
      <c r="G35" s="865">
        <f t="shared" si="4"/>
        <v>0</v>
      </c>
      <c r="H35" s="865">
        <f t="shared" si="4"/>
        <v>0</v>
      </c>
      <c r="I35" s="865">
        <f t="shared" si="4"/>
        <v>0</v>
      </c>
      <c r="J35" s="865">
        <f t="shared" si="4"/>
        <v>0</v>
      </c>
      <c r="K35" s="865">
        <f t="shared" si="4"/>
        <v>14341</v>
      </c>
      <c r="L35" s="865">
        <f t="shared" si="4"/>
        <v>342965</v>
      </c>
      <c r="M35" s="865">
        <f t="shared" si="4"/>
        <v>303199</v>
      </c>
      <c r="N35" s="872">
        <f t="shared" si="4"/>
        <v>376695</v>
      </c>
      <c r="O35" s="868"/>
    </row>
    <row r="36" spans="1:14" s="26" customFormat="1" ht="16.5" customHeight="1">
      <c r="A36" s="844">
        <v>29</v>
      </c>
      <c r="B36" s="869"/>
      <c r="C36" s="870">
        <v>1</v>
      </c>
      <c r="D36" s="871" t="s">
        <v>218</v>
      </c>
      <c r="E36" s="840"/>
      <c r="F36" s="840"/>
      <c r="G36" s="840"/>
      <c r="H36" s="840"/>
      <c r="I36" s="840"/>
      <c r="J36" s="840"/>
      <c r="K36" s="840"/>
      <c r="L36" s="840"/>
      <c r="M36" s="860"/>
      <c r="N36" s="872"/>
    </row>
    <row r="37" spans="1:14" s="26" customFormat="1" ht="15">
      <c r="A37" s="844">
        <v>30</v>
      </c>
      <c r="B37" s="869"/>
      <c r="C37" s="870"/>
      <c r="D37" s="871" t="s">
        <v>601</v>
      </c>
      <c r="E37" s="27"/>
      <c r="F37" s="27"/>
      <c r="G37" s="27"/>
      <c r="H37" s="27"/>
      <c r="I37" s="27"/>
      <c r="J37" s="27"/>
      <c r="K37" s="27"/>
      <c r="L37" s="27"/>
      <c r="M37" s="873"/>
      <c r="N37" s="874">
        <f>SUM(E37:L37)</f>
        <v>0</v>
      </c>
    </row>
    <row r="38" spans="1:14" s="26" customFormat="1" ht="15" customHeight="1">
      <c r="A38" s="844">
        <v>31</v>
      </c>
      <c r="B38" s="869"/>
      <c r="C38" s="870"/>
      <c r="D38" s="871" t="s">
        <v>940</v>
      </c>
      <c r="E38" s="27"/>
      <c r="F38" s="27"/>
      <c r="G38" s="27"/>
      <c r="H38" s="27"/>
      <c r="I38" s="27"/>
      <c r="J38" s="27"/>
      <c r="K38" s="27"/>
      <c r="L38" s="27"/>
      <c r="M38" s="873"/>
      <c r="N38" s="874">
        <f>SUM(E38:L38)</f>
        <v>0</v>
      </c>
    </row>
    <row r="39" spans="1:14" s="368" customFormat="1" ht="15" customHeight="1">
      <c r="A39" s="844">
        <v>32</v>
      </c>
      <c r="B39" s="875"/>
      <c r="C39" s="876"/>
      <c r="D39" s="877" t="s">
        <v>602</v>
      </c>
      <c r="E39" s="873"/>
      <c r="F39" s="873"/>
      <c r="G39" s="873"/>
      <c r="H39" s="873"/>
      <c r="I39" s="873"/>
      <c r="J39" s="873"/>
      <c r="K39" s="873"/>
      <c r="L39" s="873"/>
      <c r="M39" s="873"/>
      <c r="N39" s="878">
        <f>SUM(E39:L39)</f>
        <v>0</v>
      </c>
    </row>
    <row r="40" spans="1:14" s="367" customFormat="1" ht="18" customHeight="1">
      <c r="A40" s="844">
        <v>33</v>
      </c>
      <c r="B40" s="879"/>
      <c r="C40" s="880"/>
      <c r="D40" s="881" t="s">
        <v>977</v>
      </c>
      <c r="E40" s="882">
        <f>SUM(E38:E39)</f>
        <v>0</v>
      </c>
      <c r="F40" s="882">
        <f aca="true" t="shared" si="5" ref="F40:M40">SUM(F38:F39)</f>
        <v>0</v>
      </c>
      <c r="G40" s="882">
        <f t="shared" si="5"/>
        <v>0</v>
      </c>
      <c r="H40" s="882">
        <f t="shared" si="5"/>
        <v>0</v>
      </c>
      <c r="I40" s="882">
        <f t="shared" si="5"/>
        <v>0</v>
      </c>
      <c r="J40" s="882">
        <f t="shared" si="5"/>
        <v>0</v>
      </c>
      <c r="K40" s="882">
        <f t="shared" si="5"/>
        <v>0</v>
      </c>
      <c r="L40" s="882">
        <f t="shared" si="5"/>
        <v>0</v>
      </c>
      <c r="M40" s="883">
        <f t="shared" si="5"/>
        <v>0</v>
      </c>
      <c r="N40" s="884">
        <f>SUM(E40:L40)</f>
        <v>0</v>
      </c>
    </row>
    <row r="41" spans="1:14" s="850" customFormat="1" ht="22.5" customHeight="1">
      <c r="A41" s="844">
        <v>34</v>
      </c>
      <c r="B41" s="885">
        <v>4</v>
      </c>
      <c r="C41" s="886"/>
      <c r="D41" s="887" t="s">
        <v>385</v>
      </c>
      <c r="E41" s="27"/>
      <c r="F41" s="27"/>
      <c r="G41" s="27"/>
      <c r="H41" s="27"/>
      <c r="I41" s="27"/>
      <c r="J41" s="27"/>
      <c r="K41" s="27"/>
      <c r="L41" s="27"/>
      <c r="M41" s="873"/>
      <c r="N41" s="884"/>
    </row>
    <row r="42" spans="1:15" ht="15">
      <c r="A42" s="844">
        <v>35</v>
      </c>
      <c r="B42" s="851"/>
      <c r="C42" s="852"/>
      <c r="D42" s="853" t="s">
        <v>220</v>
      </c>
      <c r="E42" s="756"/>
      <c r="F42" s="756"/>
      <c r="G42" s="756"/>
      <c r="H42" s="756"/>
      <c r="I42" s="756"/>
      <c r="J42" s="756"/>
      <c r="K42" s="756"/>
      <c r="L42" s="756"/>
      <c r="M42" s="1074"/>
      <c r="N42" s="1079"/>
      <c r="O42" s="838"/>
    </row>
    <row r="43" spans="1:15" ht="18" customHeight="1">
      <c r="A43" s="844">
        <v>36</v>
      </c>
      <c r="B43" s="851"/>
      <c r="C43" s="852"/>
      <c r="D43" s="853" t="s">
        <v>601</v>
      </c>
      <c r="E43" s="854">
        <v>15952</v>
      </c>
      <c r="F43" s="855"/>
      <c r="G43" s="855"/>
      <c r="H43" s="855"/>
      <c r="I43" s="855"/>
      <c r="J43" s="855"/>
      <c r="K43" s="855"/>
      <c r="L43" s="854">
        <v>246949</v>
      </c>
      <c r="M43" s="855">
        <v>226642</v>
      </c>
      <c r="N43" s="856">
        <f>SUM(E43:L43)</f>
        <v>262901</v>
      </c>
      <c r="O43" s="838"/>
    </row>
    <row r="44" spans="1:15" ht="15">
      <c r="A44" s="844">
        <v>37</v>
      </c>
      <c r="B44" s="851"/>
      <c r="C44" s="852"/>
      <c r="D44" s="853" t="s">
        <v>940</v>
      </c>
      <c r="E44" s="854">
        <v>15952</v>
      </c>
      <c r="F44" s="855"/>
      <c r="G44" s="855"/>
      <c r="H44" s="855">
        <v>8</v>
      </c>
      <c r="I44" s="855"/>
      <c r="J44" s="855"/>
      <c r="K44" s="855">
        <v>27250</v>
      </c>
      <c r="L44" s="854">
        <v>258391</v>
      </c>
      <c r="M44" s="855">
        <v>226642</v>
      </c>
      <c r="N44" s="856">
        <f>SUM(E44:L44)</f>
        <v>301601</v>
      </c>
      <c r="O44" s="838"/>
    </row>
    <row r="45" spans="1:15" s="1072" customFormat="1" ht="15">
      <c r="A45" s="844">
        <v>38</v>
      </c>
      <c r="B45" s="857"/>
      <c r="C45" s="858"/>
      <c r="D45" s="859" t="s">
        <v>986</v>
      </c>
      <c r="E45" s="860"/>
      <c r="F45" s="860"/>
      <c r="G45" s="860"/>
      <c r="H45" s="860"/>
      <c r="I45" s="860"/>
      <c r="J45" s="860"/>
      <c r="K45" s="860"/>
      <c r="L45" s="860">
        <v>69</v>
      </c>
      <c r="M45" s="860"/>
      <c r="N45" s="861">
        <f>SUM(E45:L45)</f>
        <v>69</v>
      </c>
      <c r="O45" s="839"/>
    </row>
    <row r="46" spans="1:15" s="1072" customFormat="1" ht="15">
      <c r="A46" s="844">
        <v>39</v>
      </c>
      <c r="B46" s="857"/>
      <c r="C46" s="858"/>
      <c r="D46" s="859" t="s">
        <v>998</v>
      </c>
      <c r="E46" s="860"/>
      <c r="F46" s="860"/>
      <c r="G46" s="860"/>
      <c r="H46" s="860"/>
      <c r="I46" s="860"/>
      <c r="J46" s="860"/>
      <c r="K46" s="860"/>
      <c r="L46" s="860">
        <v>100</v>
      </c>
      <c r="M46" s="860"/>
      <c r="N46" s="861">
        <f>SUM(E46:L46)</f>
        <v>100</v>
      </c>
      <c r="O46" s="839"/>
    </row>
    <row r="47" spans="1:15" s="1073" customFormat="1" ht="18" customHeight="1">
      <c r="A47" s="844">
        <v>40</v>
      </c>
      <c r="B47" s="862"/>
      <c r="C47" s="863"/>
      <c r="D47" s="864" t="s">
        <v>977</v>
      </c>
      <c r="E47" s="865">
        <f aca="true" t="shared" si="6" ref="E47:N47">SUM(E44:E46)</f>
        <v>15952</v>
      </c>
      <c r="F47" s="865">
        <f t="shared" si="6"/>
        <v>0</v>
      </c>
      <c r="G47" s="865">
        <f t="shared" si="6"/>
        <v>0</v>
      </c>
      <c r="H47" s="865">
        <f t="shared" si="6"/>
        <v>8</v>
      </c>
      <c r="I47" s="865">
        <f t="shared" si="6"/>
        <v>0</v>
      </c>
      <c r="J47" s="865">
        <f t="shared" si="6"/>
        <v>0</v>
      </c>
      <c r="K47" s="865">
        <f t="shared" si="6"/>
        <v>27250</v>
      </c>
      <c r="L47" s="865">
        <f t="shared" si="6"/>
        <v>258560</v>
      </c>
      <c r="M47" s="865">
        <f t="shared" si="6"/>
        <v>226642</v>
      </c>
      <c r="N47" s="872">
        <f t="shared" si="6"/>
        <v>301770</v>
      </c>
      <c r="O47" s="868"/>
    </row>
    <row r="48" spans="1:14" s="26" customFormat="1" ht="16.5" customHeight="1">
      <c r="A48" s="844">
        <v>41</v>
      </c>
      <c r="B48" s="869"/>
      <c r="C48" s="870">
        <v>1</v>
      </c>
      <c r="D48" s="871" t="s">
        <v>218</v>
      </c>
      <c r="E48" s="840"/>
      <c r="F48" s="840"/>
      <c r="G48" s="840"/>
      <c r="H48" s="840"/>
      <c r="I48" s="840"/>
      <c r="J48" s="840"/>
      <c r="K48" s="840"/>
      <c r="L48" s="840"/>
      <c r="M48" s="860"/>
      <c r="N48" s="872"/>
    </row>
    <row r="49" spans="1:14" s="26" customFormat="1" ht="15">
      <c r="A49" s="844">
        <v>42</v>
      </c>
      <c r="B49" s="869"/>
      <c r="C49" s="870"/>
      <c r="D49" s="871" t="s">
        <v>601</v>
      </c>
      <c r="E49" s="27"/>
      <c r="F49" s="27"/>
      <c r="G49" s="27"/>
      <c r="H49" s="27"/>
      <c r="I49" s="27"/>
      <c r="J49" s="27"/>
      <c r="K49" s="27"/>
      <c r="L49" s="27"/>
      <c r="M49" s="873"/>
      <c r="N49" s="874">
        <f>SUM(E49:L49)</f>
        <v>0</v>
      </c>
    </row>
    <row r="50" spans="1:14" s="26" customFormat="1" ht="15">
      <c r="A50" s="844">
        <v>43</v>
      </c>
      <c r="B50" s="869"/>
      <c r="C50" s="870"/>
      <c r="D50" s="871" t="s">
        <v>940</v>
      </c>
      <c r="E50" s="27"/>
      <c r="F50" s="27"/>
      <c r="G50" s="27"/>
      <c r="H50" s="27"/>
      <c r="I50" s="27"/>
      <c r="J50" s="27"/>
      <c r="K50" s="27"/>
      <c r="L50" s="27"/>
      <c r="M50" s="873"/>
      <c r="N50" s="874">
        <f>SUM(E50:L50)</f>
        <v>0</v>
      </c>
    </row>
    <row r="51" spans="1:14" s="368" customFormat="1" ht="15">
      <c r="A51" s="844">
        <v>44</v>
      </c>
      <c r="B51" s="875"/>
      <c r="C51" s="876"/>
      <c r="D51" s="877" t="s">
        <v>602</v>
      </c>
      <c r="E51" s="873"/>
      <c r="F51" s="873"/>
      <c r="G51" s="873"/>
      <c r="H51" s="873"/>
      <c r="I51" s="873"/>
      <c r="J51" s="873"/>
      <c r="K51" s="873"/>
      <c r="L51" s="873"/>
      <c r="M51" s="873"/>
      <c r="N51" s="878">
        <f>SUM(E51:L51)</f>
        <v>0</v>
      </c>
    </row>
    <row r="52" spans="1:14" s="367" customFormat="1" ht="18" customHeight="1">
      <c r="A52" s="844">
        <v>45</v>
      </c>
      <c r="B52" s="879"/>
      <c r="C52" s="880"/>
      <c r="D52" s="881" t="s">
        <v>977</v>
      </c>
      <c r="E52" s="882">
        <f aca="true" t="shared" si="7" ref="E52:M52">SUM(E50:E51)</f>
        <v>0</v>
      </c>
      <c r="F52" s="882">
        <f t="shared" si="7"/>
        <v>0</v>
      </c>
      <c r="G52" s="882">
        <f t="shared" si="7"/>
        <v>0</v>
      </c>
      <c r="H52" s="882">
        <f t="shared" si="7"/>
        <v>0</v>
      </c>
      <c r="I52" s="882">
        <f t="shared" si="7"/>
        <v>0</v>
      </c>
      <c r="J52" s="882">
        <f t="shared" si="7"/>
        <v>0</v>
      </c>
      <c r="K52" s="882">
        <f t="shared" si="7"/>
        <v>0</v>
      </c>
      <c r="L52" s="882">
        <f t="shared" si="7"/>
        <v>0</v>
      </c>
      <c r="M52" s="883">
        <f t="shared" si="7"/>
        <v>0</v>
      </c>
      <c r="N52" s="884">
        <f>SUM(E52:L52)</f>
        <v>0</v>
      </c>
    </row>
    <row r="53" spans="1:14" s="850" customFormat="1" ht="22.5" customHeight="1">
      <c r="A53" s="844">
        <v>46</v>
      </c>
      <c r="B53" s="885">
        <v>5</v>
      </c>
      <c r="C53" s="886"/>
      <c r="D53" s="887" t="s">
        <v>386</v>
      </c>
      <c r="E53" s="27"/>
      <c r="F53" s="27"/>
      <c r="G53" s="27"/>
      <c r="H53" s="27"/>
      <c r="I53" s="27"/>
      <c r="J53" s="27"/>
      <c r="K53" s="27"/>
      <c r="L53" s="27"/>
      <c r="M53" s="873"/>
      <c r="N53" s="884"/>
    </row>
    <row r="54" spans="1:15" ht="15">
      <c r="A54" s="844">
        <v>47</v>
      </c>
      <c r="B54" s="851"/>
      <c r="C54" s="852"/>
      <c r="D54" s="853" t="s">
        <v>221</v>
      </c>
      <c r="E54" s="756"/>
      <c r="F54" s="756"/>
      <c r="G54" s="756"/>
      <c r="H54" s="756"/>
      <c r="I54" s="756"/>
      <c r="J54" s="756"/>
      <c r="K54" s="756"/>
      <c r="L54" s="756"/>
      <c r="M54" s="1074"/>
      <c r="N54" s="1079"/>
      <c r="O54" s="838"/>
    </row>
    <row r="55" spans="1:15" ht="18.75" customHeight="1">
      <c r="A55" s="844">
        <v>48</v>
      </c>
      <c r="B55" s="851"/>
      <c r="C55" s="852"/>
      <c r="D55" s="853" t="s">
        <v>601</v>
      </c>
      <c r="E55" s="854">
        <v>16146</v>
      </c>
      <c r="F55" s="855"/>
      <c r="G55" s="855"/>
      <c r="H55" s="855"/>
      <c r="I55" s="855"/>
      <c r="J55" s="855"/>
      <c r="K55" s="855"/>
      <c r="L55" s="854">
        <v>263741</v>
      </c>
      <c r="M55" s="855">
        <v>218178</v>
      </c>
      <c r="N55" s="856">
        <f>SUM(E55:L55)</f>
        <v>279887</v>
      </c>
      <c r="O55" s="838"/>
    </row>
    <row r="56" spans="1:15" ht="15">
      <c r="A56" s="844">
        <v>49</v>
      </c>
      <c r="B56" s="851"/>
      <c r="C56" s="852"/>
      <c r="D56" s="853" t="s">
        <v>940</v>
      </c>
      <c r="E56" s="854">
        <v>16146</v>
      </c>
      <c r="F56" s="855"/>
      <c r="G56" s="855"/>
      <c r="H56" s="855"/>
      <c r="I56" s="855"/>
      <c r="J56" s="855"/>
      <c r="K56" s="855">
        <v>18911</v>
      </c>
      <c r="L56" s="854">
        <v>275479</v>
      </c>
      <c r="M56" s="855">
        <v>218178</v>
      </c>
      <c r="N56" s="856">
        <f>SUM(E56:L56)</f>
        <v>310536</v>
      </c>
      <c r="O56" s="838"/>
    </row>
    <row r="57" spans="1:15" s="1072" customFormat="1" ht="15">
      <c r="A57" s="844">
        <v>50</v>
      </c>
      <c r="B57" s="857"/>
      <c r="C57" s="858"/>
      <c r="D57" s="859" t="s">
        <v>986</v>
      </c>
      <c r="E57" s="860"/>
      <c r="F57" s="860"/>
      <c r="G57" s="860"/>
      <c r="H57" s="860"/>
      <c r="I57" s="860"/>
      <c r="J57" s="860"/>
      <c r="K57" s="860"/>
      <c r="L57" s="860">
        <v>75</v>
      </c>
      <c r="M57" s="860"/>
      <c r="N57" s="861">
        <f>SUM(E57:L57)</f>
        <v>75</v>
      </c>
      <c r="O57" s="839"/>
    </row>
    <row r="58" spans="1:15" s="1072" customFormat="1" ht="15">
      <c r="A58" s="844">
        <v>51</v>
      </c>
      <c r="B58" s="857"/>
      <c r="C58" s="858"/>
      <c r="D58" s="859" t="s">
        <v>1008</v>
      </c>
      <c r="E58" s="860">
        <v>3059</v>
      </c>
      <c r="F58" s="860"/>
      <c r="G58" s="860"/>
      <c r="H58" s="860"/>
      <c r="I58" s="860"/>
      <c r="J58" s="860"/>
      <c r="K58" s="860"/>
      <c r="L58" s="860"/>
      <c r="M58" s="860"/>
      <c r="N58" s="861">
        <f>SUM(E58:L58)</f>
        <v>3059</v>
      </c>
      <c r="O58" s="839"/>
    </row>
    <row r="59" spans="1:15" s="1073" customFormat="1" ht="18" customHeight="1">
      <c r="A59" s="844">
        <v>52</v>
      </c>
      <c r="B59" s="862"/>
      <c r="C59" s="863"/>
      <c r="D59" s="864" t="s">
        <v>977</v>
      </c>
      <c r="E59" s="865">
        <f aca="true" t="shared" si="8" ref="E59:N59">SUM(E56:E58)</f>
        <v>19205</v>
      </c>
      <c r="F59" s="865">
        <f t="shared" si="8"/>
        <v>0</v>
      </c>
      <c r="G59" s="865">
        <f t="shared" si="8"/>
        <v>0</v>
      </c>
      <c r="H59" s="865">
        <f t="shared" si="8"/>
        <v>0</v>
      </c>
      <c r="I59" s="865">
        <f t="shared" si="8"/>
        <v>0</v>
      </c>
      <c r="J59" s="865">
        <f t="shared" si="8"/>
        <v>0</v>
      </c>
      <c r="K59" s="865">
        <f t="shared" si="8"/>
        <v>18911</v>
      </c>
      <c r="L59" s="865">
        <f t="shared" si="8"/>
        <v>275554</v>
      </c>
      <c r="M59" s="865">
        <f t="shared" si="8"/>
        <v>218178</v>
      </c>
      <c r="N59" s="872">
        <f t="shared" si="8"/>
        <v>313670</v>
      </c>
      <c r="O59" s="868"/>
    </row>
    <row r="60" spans="1:14" s="26" customFormat="1" ht="16.5" customHeight="1">
      <c r="A60" s="844">
        <v>53</v>
      </c>
      <c r="B60" s="869"/>
      <c r="C60" s="870">
        <v>1</v>
      </c>
      <c r="D60" s="871" t="s">
        <v>218</v>
      </c>
      <c r="E60" s="840"/>
      <c r="F60" s="840"/>
      <c r="G60" s="840"/>
      <c r="H60" s="840"/>
      <c r="I60" s="840"/>
      <c r="J60" s="840"/>
      <c r="K60" s="840"/>
      <c r="L60" s="840"/>
      <c r="M60" s="860"/>
      <c r="N60" s="872"/>
    </row>
    <row r="61" spans="1:14" s="26" customFormat="1" ht="15">
      <c r="A61" s="844">
        <v>54</v>
      </c>
      <c r="B61" s="869"/>
      <c r="C61" s="870"/>
      <c r="D61" s="871" t="s">
        <v>601</v>
      </c>
      <c r="E61" s="27"/>
      <c r="F61" s="27"/>
      <c r="G61" s="27"/>
      <c r="H61" s="27"/>
      <c r="I61" s="27"/>
      <c r="J61" s="27"/>
      <c r="K61" s="27"/>
      <c r="L61" s="27"/>
      <c r="M61" s="873"/>
      <c r="N61" s="874">
        <f>SUM(E61:L61)</f>
        <v>0</v>
      </c>
    </row>
    <row r="62" spans="1:14" s="26" customFormat="1" ht="15" customHeight="1">
      <c r="A62" s="844">
        <v>55</v>
      </c>
      <c r="B62" s="869"/>
      <c r="C62" s="870"/>
      <c r="D62" s="871" t="s">
        <v>940</v>
      </c>
      <c r="E62" s="27"/>
      <c r="F62" s="27"/>
      <c r="G62" s="27"/>
      <c r="H62" s="27"/>
      <c r="I62" s="27"/>
      <c r="J62" s="27"/>
      <c r="K62" s="27"/>
      <c r="L62" s="27"/>
      <c r="M62" s="873"/>
      <c r="N62" s="874">
        <f>SUM(E62:L62)</f>
        <v>0</v>
      </c>
    </row>
    <row r="63" spans="1:14" s="368" customFormat="1" ht="15">
      <c r="A63" s="844">
        <v>56</v>
      </c>
      <c r="B63" s="875"/>
      <c r="C63" s="876"/>
      <c r="D63" s="877" t="s">
        <v>602</v>
      </c>
      <c r="E63" s="873"/>
      <c r="F63" s="873"/>
      <c r="G63" s="873"/>
      <c r="H63" s="873"/>
      <c r="I63" s="873"/>
      <c r="J63" s="873"/>
      <c r="K63" s="873"/>
      <c r="L63" s="873"/>
      <c r="M63" s="873"/>
      <c r="N63" s="878">
        <f>SUM(E63:L63)</f>
        <v>0</v>
      </c>
    </row>
    <row r="64" spans="1:14" s="367" customFormat="1" ht="18" customHeight="1">
      <c r="A64" s="844">
        <v>57</v>
      </c>
      <c r="B64" s="879"/>
      <c r="C64" s="880"/>
      <c r="D64" s="881" t="s">
        <v>977</v>
      </c>
      <c r="E64" s="882">
        <f>SUM(E62:E63)</f>
        <v>0</v>
      </c>
      <c r="F64" s="882">
        <f aca="true" t="shared" si="9" ref="F64:M64">SUM(F62:F63)</f>
        <v>0</v>
      </c>
      <c r="G64" s="882">
        <f t="shared" si="9"/>
        <v>0</v>
      </c>
      <c r="H64" s="882">
        <f t="shared" si="9"/>
        <v>0</v>
      </c>
      <c r="I64" s="882">
        <f t="shared" si="9"/>
        <v>0</v>
      </c>
      <c r="J64" s="882">
        <f t="shared" si="9"/>
        <v>0</v>
      </c>
      <c r="K64" s="882">
        <f t="shared" si="9"/>
        <v>0</v>
      </c>
      <c r="L64" s="882">
        <f t="shared" si="9"/>
        <v>0</v>
      </c>
      <c r="M64" s="883">
        <f t="shared" si="9"/>
        <v>0</v>
      </c>
      <c r="N64" s="884">
        <f>SUM(E64:L64)</f>
        <v>0</v>
      </c>
    </row>
    <row r="65" spans="1:14" s="850" customFormat="1" ht="22.5" customHeight="1">
      <c r="A65" s="844">
        <v>58</v>
      </c>
      <c r="B65" s="885">
        <v>6</v>
      </c>
      <c r="C65" s="886"/>
      <c r="D65" s="887" t="s">
        <v>387</v>
      </c>
      <c r="E65" s="27"/>
      <c r="F65" s="27"/>
      <c r="G65" s="27"/>
      <c r="H65" s="27"/>
      <c r="I65" s="27"/>
      <c r="J65" s="27"/>
      <c r="K65" s="27"/>
      <c r="L65" s="27"/>
      <c r="M65" s="873"/>
      <c r="N65" s="884"/>
    </row>
    <row r="66" spans="1:15" ht="15">
      <c r="A66" s="844">
        <v>59</v>
      </c>
      <c r="B66" s="851"/>
      <c r="C66" s="852"/>
      <c r="D66" s="853" t="s">
        <v>222</v>
      </c>
      <c r="E66" s="756"/>
      <c r="F66" s="756"/>
      <c r="G66" s="756"/>
      <c r="H66" s="756"/>
      <c r="I66" s="756"/>
      <c r="J66" s="756"/>
      <c r="K66" s="756"/>
      <c r="L66" s="756"/>
      <c r="M66" s="1074"/>
      <c r="N66" s="1079"/>
      <c r="O66" s="838"/>
    </row>
    <row r="67" spans="1:15" ht="18" customHeight="1">
      <c r="A67" s="844">
        <v>60</v>
      </c>
      <c r="B67" s="851"/>
      <c r="C67" s="852"/>
      <c r="D67" s="853" t="s">
        <v>601</v>
      </c>
      <c r="E67" s="854">
        <v>9477</v>
      </c>
      <c r="F67" s="855"/>
      <c r="G67" s="855"/>
      <c r="H67" s="855"/>
      <c r="I67" s="855"/>
      <c r="J67" s="855"/>
      <c r="K67" s="855"/>
      <c r="L67" s="854">
        <v>126561</v>
      </c>
      <c r="M67" s="855">
        <v>105613</v>
      </c>
      <c r="N67" s="856">
        <f>SUM(E67:L67)</f>
        <v>136038</v>
      </c>
      <c r="O67" s="838"/>
    </row>
    <row r="68" spans="1:15" ht="15">
      <c r="A68" s="844">
        <v>61</v>
      </c>
      <c r="B68" s="851"/>
      <c r="C68" s="852"/>
      <c r="D68" s="853" t="s">
        <v>940</v>
      </c>
      <c r="E68" s="854">
        <v>9477</v>
      </c>
      <c r="F68" s="855"/>
      <c r="G68" s="855"/>
      <c r="H68" s="855"/>
      <c r="I68" s="855"/>
      <c r="J68" s="855"/>
      <c r="K68" s="855">
        <v>17282</v>
      </c>
      <c r="L68" s="854">
        <v>131472</v>
      </c>
      <c r="M68" s="855">
        <v>105613</v>
      </c>
      <c r="N68" s="856">
        <f>SUM(E68:L68)</f>
        <v>158231</v>
      </c>
      <c r="O68" s="838"/>
    </row>
    <row r="69" spans="1:15" s="1072" customFormat="1" ht="15">
      <c r="A69" s="844">
        <v>62</v>
      </c>
      <c r="B69" s="857"/>
      <c r="C69" s="858"/>
      <c r="D69" s="859" t="s">
        <v>986</v>
      </c>
      <c r="E69" s="860"/>
      <c r="F69" s="860"/>
      <c r="G69" s="860"/>
      <c r="H69" s="860"/>
      <c r="I69" s="860"/>
      <c r="J69" s="860"/>
      <c r="K69" s="860"/>
      <c r="L69" s="860">
        <v>3</v>
      </c>
      <c r="M69" s="860"/>
      <c r="N69" s="861">
        <f>SUM(E69:L69)</f>
        <v>3</v>
      </c>
      <c r="O69" s="839"/>
    </row>
    <row r="70" spans="1:15" s="1073" customFormat="1" ht="18" customHeight="1">
      <c r="A70" s="844">
        <v>63</v>
      </c>
      <c r="B70" s="862"/>
      <c r="C70" s="863"/>
      <c r="D70" s="864" t="s">
        <v>977</v>
      </c>
      <c r="E70" s="865">
        <f aca="true" t="shared" si="10" ref="E70:N70">SUM(E68:E69)</f>
        <v>9477</v>
      </c>
      <c r="F70" s="865">
        <f t="shared" si="10"/>
        <v>0</v>
      </c>
      <c r="G70" s="865">
        <f t="shared" si="10"/>
        <v>0</v>
      </c>
      <c r="H70" s="865">
        <f t="shared" si="10"/>
        <v>0</v>
      </c>
      <c r="I70" s="865">
        <f t="shared" si="10"/>
        <v>0</v>
      </c>
      <c r="J70" s="865">
        <f t="shared" si="10"/>
        <v>0</v>
      </c>
      <c r="K70" s="865">
        <f t="shared" si="10"/>
        <v>17282</v>
      </c>
      <c r="L70" s="865">
        <f t="shared" si="10"/>
        <v>131475</v>
      </c>
      <c r="M70" s="865">
        <f t="shared" si="10"/>
        <v>105613</v>
      </c>
      <c r="N70" s="872">
        <f t="shared" si="10"/>
        <v>158234</v>
      </c>
      <c r="O70" s="868"/>
    </row>
    <row r="71" spans="1:14" s="26" customFormat="1" ht="16.5" customHeight="1">
      <c r="A71" s="844">
        <v>64</v>
      </c>
      <c r="B71" s="869"/>
      <c r="C71" s="870">
        <v>1</v>
      </c>
      <c r="D71" s="871" t="s">
        <v>218</v>
      </c>
      <c r="E71" s="840"/>
      <c r="F71" s="840"/>
      <c r="G71" s="840"/>
      <c r="H71" s="840"/>
      <c r="I71" s="840"/>
      <c r="J71" s="840"/>
      <c r="K71" s="840"/>
      <c r="L71" s="840"/>
      <c r="M71" s="860"/>
      <c r="N71" s="872"/>
    </row>
    <row r="72" spans="1:14" s="26" customFormat="1" ht="15">
      <c r="A72" s="844">
        <v>65</v>
      </c>
      <c r="B72" s="869"/>
      <c r="C72" s="870"/>
      <c r="D72" s="871" t="s">
        <v>601</v>
      </c>
      <c r="E72" s="27"/>
      <c r="F72" s="27">
        <v>402</v>
      </c>
      <c r="G72" s="27"/>
      <c r="H72" s="27"/>
      <c r="I72" s="27"/>
      <c r="J72" s="27"/>
      <c r="K72" s="27"/>
      <c r="L72" s="27"/>
      <c r="M72" s="873"/>
      <c r="N72" s="874">
        <f>SUM(E72:L72)</f>
        <v>402</v>
      </c>
    </row>
    <row r="73" spans="1:14" s="26" customFormat="1" ht="15" customHeight="1">
      <c r="A73" s="844">
        <v>66</v>
      </c>
      <c r="B73" s="869"/>
      <c r="C73" s="870"/>
      <c r="D73" s="871" t="s">
        <v>940</v>
      </c>
      <c r="E73" s="27"/>
      <c r="F73" s="27">
        <v>1233</v>
      </c>
      <c r="G73" s="27"/>
      <c r="H73" s="27"/>
      <c r="I73" s="27"/>
      <c r="J73" s="27"/>
      <c r="K73" s="27"/>
      <c r="L73" s="27"/>
      <c r="M73" s="873"/>
      <c r="N73" s="874">
        <f>SUM(E73:L73)</f>
        <v>1233</v>
      </c>
    </row>
    <row r="74" spans="1:14" s="368" customFormat="1" ht="15">
      <c r="A74" s="844">
        <v>67</v>
      </c>
      <c r="B74" s="875"/>
      <c r="C74" s="876"/>
      <c r="D74" s="877" t="s">
        <v>602</v>
      </c>
      <c r="E74" s="873"/>
      <c r="F74" s="873"/>
      <c r="G74" s="873"/>
      <c r="H74" s="873"/>
      <c r="I74" s="873"/>
      <c r="J74" s="873"/>
      <c r="K74" s="873"/>
      <c r="L74" s="873"/>
      <c r="M74" s="873"/>
      <c r="N74" s="878">
        <f>SUM(E74:L74)</f>
        <v>0</v>
      </c>
    </row>
    <row r="75" spans="1:14" s="367" customFormat="1" ht="18" customHeight="1">
      <c r="A75" s="844">
        <v>68</v>
      </c>
      <c r="B75" s="879"/>
      <c r="C75" s="880"/>
      <c r="D75" s="881" t="s">
        <v>977</v>
      </c>
      <c r="E75" s="882">
        <f>SUM(E73:E74)</f>
        <v>0</v>
      </c>
      <c r="F75" s="882">
        <f>SUM(F73:F74)</f>
        <v>1233</v>
      </c>
      <c r="G75" s="882">
        <f aca="true" t="shared" si="11" ref="G75:M75">SUM(G73:G74)</f>
        <v>0</v>
      </c>
      <c r="H75" s="882">
        <f t="shared" si="11"/>
        <v>0</v>
      </c>
      <c r="I75" s="882">
        <f t="shared" si="11"/>
        <v>0</v>
      </c>
      <c r="J75" s="882">
        <f t="shared" si="11"/>
        <v>0</v>
      </c>
      <c r="K75" s="882">
        <f t="shared" si="11"/>
        <v>0</v>
      </c>
      <c r="L75" s="882">
        <f t="shared" si="11"/>
        <v>0</v>
      </c>
      <c r="M75" s="883">
        <f t="shared" si="11"/>
        <v>0</v>
      </c>
      <c r="N75" s="884">
        <f>SUM(E75:L75)</f>
        <v>1233</v>
      </c>
    </row>
    <row r="76" spans="1:15" s="839" customFormat="1" ht="15" customHeight="1">
      <c r="A76" s="844">
        <v>69</v>
      </c>
      <c r="B76" s="857"/>
      <c r="C76" s="888"/>
      <c r="D76" s="888" t="s">
        <v>223</v>
      </c>
      <c r="E76" s="889"/>
      <c r="F76" s="889"/>
      <c r="G76" s="889"/>
      <c r="H76" s="889"/>
      <c r="I76" s="889"/>
      <c r="J76" s="889"/>
      <c r="K76" s="889"/>
      <c r="L76" s="889"/>
      <c r="M76" s="890"/>
      <c r="N76" s="891"/>
      <c r="O76" s="838"/>
    </row>
    <row r="77" spans="1:15" ht="15" customHeight="1">
      <c r="A77" s="844">
        <v>70</v>
      </c>
      <c r="B77" s="851"/>
      <c r="C77" s="852"/>
      <c r="D77" s="853" t="s">
        <v>601</v>
      </c>
      <c r="E77" s="854">
        <f aca="true" t="shared" si="12" ref="E77:M77">SUM(E72,E67,E61,E55,E49,E43,E37,E32,E26,E19,E14,E9)</f>
        <v>85057</v>
      </c>
      <c r="F77" s="855">
        <f t="shared" si="12"/>
        <v>402</v>
      </c>
      <c r="G77" s="855">
        <f t="shared" si="12"/>
        <v>0</v>
      </c>
      <c r="H77" s="855">
        <f t="shared" si="12"/>
        <v>0</v>
      </c>
      <c r="I77" s="855">
        <f t="shared" si="12"/>
        <v>0</v>
      </c>
      <c r="J77" s="855">
        <f t="shared" si="12"/>
        <v>0</v>
      </c>
      <c r="K77" s="855">
        <f t="shared" si="12"/>
        <v>0</v>
      </c>
      <c r="L77" s="854">
        <f t="shared" si="12"/>
        <v>1418975</v>
      </c>
      <c r="M77" s="855">
        <f t="shared" si="12"/>
        <v>1222265</v>
      </c>
      <c r="N77" s="856">
        <f>SUM(E77:L77)</f>
        <v>1504434</v>
      </c>
      <c r="O77" s="838"/>
    </row>
    <row r="78" spans="1:15" ht="15.75" customHeight="1">
      <c r="A78" s="844">
        <v>71</v>
      </c>
      <c r="B78" s="851"/>
      <c r="C78" s="852"/>
      <c r="D78" s="853" t="s">
        <v>940</v>
      </c>
      <c r="E78" s="854">
        <f aca="true" t="shared" si="13" ref="E78:M78">SUM(E73,E68,E62,E56,E50,E44,E38,E33,E27,E20,E10)+E15</f>
        <v>85057</v>
      </c>
      <c r="F78" s="854">
        <f t="shared" si="13"/>
        <v>1233</v>
      </c>
      <c r="G78" s="854">
        <f t="shared" si="13"/>
        <v>0</v>
      </c>
      <c r="H78" s="854">
        <f t="shared" si="13"/>
        <v>8</v>
      </c>
      <c r="I78" s="854">
        <f t="shared" si="13"/>
        <v>0</v>
      </c>
      <c r="J78" s="854">
        <f t="shared" si="13"/>
        <v>0</v>
      </c>
      <c r="K78" s="854">
        <f t="shared" si="13"/>
        <v>96115</v>
      </c>
      <c r="L78" s="854">
        <f t="shared" si="13"/>
        <v>1481265</v>
      </c>
      <c r="M78" s="855">
        <f t="shared" si="13"/>
        <v>1222265</v>
      </c>
      <c r="N78" s="856">
        <f>SUM(E78:L78)</f>
        <v>1663678</v>
      </c>
      <c r="O78" s="838"/>
    </row>
    <row r="79" spans="1:15" s="1072" customFormat="1" ht="18.75" customHeight="1">
      <c r="A79" s="844">
        <v>72</v>
      </c>
      <c r="B79" s="857"/>
      <c r="C79" s="858"/>
      <c r="D79" s="859" t="s">
        <v>602</v>
      </c>
      <c r="E79" s="860">
        <f>SUM(E69:E69,E63,E57:E57,E51,E45:E45,E39,E34:E34,E28,E21:E22,E16,E11:E11)+E58+E46+E23</f>
        <v>3059</v>
      </c>
      <c r="F79" s="860">
        <f aca="true" t="shared" si="14" ref="F79:N79">SUM(F69:F69,F63,F57:F57,F51,F45:F45,F39,F34:F34,F28,F21:F22,F16,F11:F11)+F58+F46+F23</f>
        <v>0</v>
      </c>
      <c r="G79" s="860">
        <f t="shared" si="14"/>
        <v>0</v>
      </c>
      <c r="H79" s="860">
        <f t="shared" si="14"/>
        <v>0</v>
      </c>
      <c r="I79" s="860">
        <f t="shared" si="14"/>
        <v>0</v>
      </c>
      <c r="J79" s="860">
        <f t="shared" si="14"/>
        <v>0</v>
      </c>
      <c r="K79" s="860">
        <f t="shared" si="14"/>
        <v>0</v>
      </c>
      <c r="L79" s="860">
        <f t="shared" si="14"/>
        <v>984</v>
      </c>
      <c r="M79" s="860">
        <f t="shared" si="14"/>
        <v>0</v>
      </c>
      <c r="N79" s="860">
        <f t="shared" si="14"/>
        <v>4043</v>
      </c>
      <c r="O79" s="839"/>
    </row>
    <row r="80" spans="1:15" s="1073" customFormat="1" ht="18" customHeight="1">
      <c r="A80" s="844">
        <v>73</v>
      </c>
      <c r="B80" s="862"/>
      <c r="C80" s="893"/>
      <c r="D80" s="894" t="s">
        <v>977</v>
      </c>
      <c r="E80" s="895">
        <f>SUM(E78:E79)</f>
        <v>88116</v>
      </c>
      <c r="F80" s="895">
        <f aca="true" t="shared" si="15" ref="F80:M80">SUM(F78:F79)</f>
        <v>1233</v>
      </c>
      <c r="G80" s="895">
        <f t="shared" si="15"/>
        <v>0</v>
      </c>
      <c r="H80" s="895">
        <f t="shared" si="15"/>
        <v>8</v>
      </c>
      <c r="I80" s="895">
        <f t="shared" si="15"/>
        <v>0</v>
      </c>
      <c r="J80" s="895">
        <f t="shared" si="15"/>
        <v>0</v>
      </c>
      <c r="K80" s="895">
        <f t="shared" si="15"/>
        <v>96115</v>
      </c>
      <c r="L80" s="895">
        <f t="shared" si="15"/>
        <v>1482249</v>
      </c>
      <c r="M80" s="896">
        <f t="shared" si="15"/>
        <v>1222265</v>
      </c>
      <c r="N80" s="897">
        <f>SUM(E80:L80)</f>
        <v>1667721</v>
      </c>
      <c r="O80" s="868"/>
    </row>
    <row r="81" spans="1:14" s="850" customFormat="1" ht="22.5" customHeight="1">
      <c r="A81" s="844">
        <v>74</v>
      </c>
      <c r="B81" s="885">
        <v>7</v>
      </c>
      <c r="C81" s="886"/>
      <c r="D81" s="898" t="s">
        <v>197</v>
      </c>
      <c r="E81" s="840"/>
      <c r="F81" s="840"/>
      <c r="G81" s="840"/>
      <c r="H81" s="840"/>
      <c r="I81" s="840"/>
      <c r="J81" s="840"/>
      <c r="K81" s="840"/>
      <c r="L81" s="840"/>
      <c r="M81" s="860"/>
      <c r="N81" s="872"/>
    </row>
    <row r="82" spans="1:15" s="868" customFormat="1" ht="18" customHeight="1">
      <c r="A82" s="844">
        <v>75</v>
      </c>
      <c r="B82" s="851"/>
      <c r="C82" s="852"/>
      <c r="D82" s="853" t="s">
        <v>601</v>
      </c>
      <c r="E82" s="840">
        <v>4800</v>
      </c>
      <c r="F82" s="840">
        <v>929</v>
      </c>
      <c r="G82" s="840"/>
      <c r="H82" s="840"/>
      <c r="I82" s="840"/>
      <c r="J82" s="840"/>
      <c r="K82" s="840"/>
      <c r="L82" s="840">
        <v>135529</v>
      </c>
      <c r="M82" s="860"/>
      <c r="N82" s="899">
        <f>SUM(E82:L82)</f>
        <v>141258</v>
      </c>
      <c r="O82" s="838"/>
    </row>
    <row r="83" spans="1:15" s="868" customFormat="1" ht="18" customHeight="1">
      <c r="A83" s="844">
        <v>76</v>
      </c>
      <c r="B83" s="851"/>
      <c r="C83" s="852"/>
      <c r="D83" s="853" t="s">
        <v>940</v>
      </c>
      <c r="E83" s="840">
        <v>1606</v>
      </c>
      <c r="F83" s="840">
        <v>499</v>
      </c>
      <c r="G83" s="840"/>
      <c r="H83" s="840"/>
      <c r="I83" s="840"/>
      <c r="J83" s="840"/>
      <c r="K83" s="840">
        <v>28766</v>
      </c>
      <c r="L83" s="840">
        <v>62929</v>
      </c>
      <c r="M83" s="860">
        <v>0</v>
      </c>
      <c r="N83" s="899">
        <f>SUM(E83:L83)</f>
        <v>93800</v>
      </c>
      <c r="O83" s="838"/>
    </row>
    <row r="84" spans="1:15" s="1072" customFormat="1" ht="15">
      <c r="A84" s="844">
        <v>77</v>
      </c>
      <c r="B84" s="857"/>
      <c r="C84" s="858"/>
      <c r="D84" s="859" t="s">
        <v>602</v>
      </c>
      <c r="E84" s="860"/>
      <c r="F84" s="860"/>
      <c r="G84" s="860"/>
      <c r="H84" s="860"/>
      <c r="I84" s="860"/>
      <c r="J84" s="860"/>
      <c r="K84" s="860"/>
      <c r="L84" s="860"/>
      <c r="M84" s="860"/>
      <c r="N84" s="861">
        <f>SUM(E84:L84)</f>
        <v>0</v>
      </c>
      <c r="O84" s="839"/>
    </row>
    <row r="85" spans="1:15" s="1073" customFormat="1" ht="18" customHeight="1">
      <c r="A85" s="844">
        <v>78</v>
      </c>
      <c r="B85" s="862"/>
      <c r="C85" s="863"/>
      <c r="D85" s="864" t="s">
        <v>977</v>
      </c>
      <c r="E85" s="865">
        <f aca="true" t="shared" si="16" ref="E85:M85">SUM(E83:E84)</f>
        <v>1606</v>
      </c>
      <c r="F85" s="865">
        <f t="shared" si="16"/>
        <v>499</v>
      </c>
      <c r="G85" s="865">
        <f t="shared" si="16"/>
        <v>0</v>
      </c>
      <c r="H85" s="865">
        <f t="shared" si="16"/>
        <v>0</v>
      </c>
      <c r="I85" s="865">
        <f t="shared" si="16"/>
        <v>0</v>
      </c>
      <c r="J85" s="865">
        <f t="shared" si="16"/>
        <v>0</v>
      </c>
      <c r="K85" s="865">
        <f t="shared" si="16"/>
        <v>28766</v>
      </c>
      <c r="L85" s="865">
        <f t="shared" si="16"/>
        <v>62929</v>
      </c>
      <c r="M85" s="865">
        <f t="shared" si="16"/>
        <v>0</v>
      </c>
      <c r="N85" s="867">
        <f>SUM(E85:L85)</f>
        <v>93800</v>
      </c>
      <c r="O85" s="868"/>
    </row>
    <row r="86" spans="1:14" s="850" customFormat="1" ht="32.25" customHeight="1">
      <c r="A86" s="844">
        <v>79</v>
      </c>
      <c r="B86" s="885">
        <v>8</v>
      </c>
      <c r="C86" s="886"/>
      <c r="D86" s="898" t="s">
        <v>840</v>
      </c>
      <c r="E86" s="840"/>
      <c r="F86" s="840"/>
      <c r="G86" s="840"/>
      <c r="H86" s="840"/>
      <c r="I86" s="840"/>
      <c r="J86" s="840"/>
      <c r="K86" s="840"/>
      <c r="L86" s="840"/>
      <c r="M86" s="860"/>
      <c r="N86" s="872"/>
    </row>
    <row r="87" spans="1:15" s="868" customFormat="1" ht="18" customHeight="1">
      <c r="A87" s="844">
        <v>80</v>
      </c>
      <c r="B87" s="851"/>
      <c r="C87" s="852"/>
      <c r="D87" s="853" t="s">
        <v>601</v>
      </c>
      <c r="E87" s="840">
        <v>46050</v>
      </c>
      <c r="F87" s="840"/>
      <c r="G87" s="840"/>
      <c r="H87" s="840"/>
      <c r="I87" s="840"/>
      <c r="J87" s="840"/>
      <c r="K87" s="840"/>
      <c r="L87" s="840">
        <v>394509</v>
      </c>
      <c r="M87" s="860">
        <v>258172</v>
      </c>
      <c r="N87" s="899">
        <f aca="true" t="shared" si="17" ref="N87:N93">SUM(E87:L87)</f>
        <v>440559</v>
      </c>
      <c r="O87" s="838"/>
    </row>
    <row r="88" spans="1:15" s="868" customFormat="1" ht="18" customHeight="1">
      <c r="A88" s="844">
        <v>81</v>
      </c>
      <c r="B88" s="851"/>
      <c r="C88" s="852"/>
      <c r="D88" s="853" t="s">
        <v>940</v>
      </c>
      <c r="E88" s="840">
        <v>49244</v>
      </c>
      <c r="F88" s="840">
        <v>39064</v>
      </c>
      <c r="G88" s="840"/>
      <c r="H88" s="840"/>
      <c r="I88" s="840"/>
      <c r="J88" s="840"/>
      <c r="K88" s="840">
        <v>22997</v>
      </c>
      <c r="L88" s="840">
        <v>562380</v>
      </c>
      <c r="M88" s="860">
        <v>258172</v>
      </c>
      <c r="N88" s="899">
        <f t="shared" si="17"/>
        <v>673685</v>
      </c>
      <c r="O88" s="838"/>
    </row>
    <row r="89" spans="1:15" s="1072" customFormat="1" ht="15">
      <c r="A89" s="844">
        <v>82</v>
      </c>
      <c r="B89" s="857"/>
      <c r="C89" s="858"/>
      <c r="D89" s="859" t="s">
        <v>986</v>
      </c>
      <c r="E89" s="860"/>
      <c r="F89" s="860"/>
      <c r="G89" s="860"/>
      <c r="H89" s="860"/>
      <c r="I89" s="860"/>
      <c r="J89" s="860"/>
      <c r="K89" s="860"/>
      <c r="L89" s="860">
        <v>1202</v>
      </c>
      <c r="M89" s="860"/>
      <c r="N89" s="861">
        <f t="shared" si="17"/>
        <v>1202</v>
      </c>
      <c r="O89" s="839"/>
    </row>
    <row r="90" spans="1:15" s="1072" customFormat="1" ht="15">
      <c r="A90" s="844">
        <v>83</v>
      </c>
      <c r="B90" s="857"/>
      <c r="C90" s="858"/>
      <c r="D90" s="859" t="s">
        <v>990</v>
      </c>
      <c r="E90" s="860"/>
      <c r="F90" s="860"/>
      <c r="G90" s="860"/>
      <c r="H90" s="860"/>
      <c r="I90" s="860"/>
      <c r="J90" s="860"/>
      <c r="K90" s="860"/>
      <c r="L90" s="860">
        <v>2004</v>
      </c>
      <c r="M90" s="860"/>
      <c r="N90" s="861">
        <f t="shared" si="17"/>
        <v>2004</v>
      </c>
      <c r="O90" s="839"/>
    </row>
    <row r="91" spans="1:15" s="1072" customFormat="1" ht="15">
      <c r="A91" s="844">
        <v>84</v>
      </c>
      <c r="B91" s="857"/>
      <c r="C91" s="858"/>
      <c r="D91" s="859" t="s">
        <v>997</v>
      </c>
      <c r="E91" s="860"/>
      <c r="F91" s="860"/>
      <c r="G91" s="860"/>
      <c r="H91" s="860"/>
      <c r="I91" s="860"/>
      <c r="J91" s="860"/>
      <c r="K91" s="860"/>
      <c r="L91" s="860">
        <v>50</v>
      </c>
      <c r="M91" s="860"/>
      <c r="N91" s="861">
        <f t="shared" si="17"/>
        <v>50</v>
      </c>
      <c r="O91" s="839"/>
    </row>
    <row r="92" spans="1:15" s="1072" customFormat="1" ht="15">
      <c r="A92" s="844">
        <v>85</v>
      </c>
      <c r="B92" s="857"/>
      <c r="C92" s="858"/>
      <c r="D92" s="859" t="s">
        <v>1064</v>
      </c>
      <c r="E92" s="860"/>
      <c r="F92" s="860"/>
      <c r="G92" s="860"/>
      <c r="H92" s="860"/>
      <c r="I92" s="860"/>
      <c r="J92" s="860"/>
      <c r="K92" s="860"/>
      <c r="L92" s="860">
        <v>-841</v>
      </c>
      <c r="M92" s="860"/>
      <c r="N92" s="861">
        <f t="shared" si="17"/>
        <v>-841</v>
      </c>
      <c r="O92" s="839"/>
    </row>
    <row r="93" spans="1:15" s="1072" customFormat="1" ht="15">
      <c r="A93" s="844">
        <v>86</v>
      </c>
      <c r="B93" s="857"/>
      <c r="C93" s="858"/>
      <c r="D93" s="859" t="s">
        <v>1107</v>
      </c>
      <c r="E93" s="860"/>
      <c r="F93" s="860"/>
      <c r="G93" s="860"/>
      <c r="H93" s="860"/>
      <c r="I93" s="860"/>
      <c r="J93" s="860"/>
      <c r="K93" s="860"/>
      <c r="L93" s="860">
        <v>4697</v>
      </c>
      <c r="M93" s="860"/>
      <c r="N93" s="861">
        <f t="shared" si="17"/>
        <v>4697</v>
      </c>
      <c r="O93" s="839"/>
    </row>
    <row r="94" spans="1:15" s="1073" customFormat="1" ht="18" customHeight="1">
      <c r="A94" s="844">
        <v>87</v>
      </c>
      <c r="B94" s="862"/>
      <c r="C94" s="863"/>
      <c r="D94" s="864" t="s">
        <v>977</v>
      </c>
      <c r="E94" s="865">
        <f>SUM(E88:E93)</f>
        <v>49244</v>
      </c>
      <c r="F94" s="865">
        <f aca="true" t="shared" si="18" ref="F94:N94">SUM(F88:F93)</f>
        <v>39064</v>
      </c>
      <c r="G94" s="865">
        <f t="shared" si="18"/>
        <v>0</v>
      </c>
      <c r="H94" s="865">
        <f t="shared" si="18"/>
        <v>0</v>
      </c>
      <c r="I94" s="865">
        <f t="shared" si="18"/>
        <v>0</v>
      </c>
      <c r="J94" s="865">
        <f t="shared" si="18"/>
        <v>0</v>
      </c>
      <c r="K94" s="865">
        <f t="shared" si="18"/>
        <v>22997</v>
      </c>
      <c r="L94" s="865">
        <f>SUM(L88:L93)</f>
        <v>569492</v>
      </c>
      <c r="M94" s="865">
        <f t="shared" si="18"/>
        <v>258172</v>
      </c>
      <c r="N94" s="865">
        <f t="shared" si="18"/>
        <v>680797</v>
      </c>
      <c r="O94" s="868"/>
    </row>
    <row r="95" spans="1:15" s="1080" customFormat="1" ht="18" customHeight="1">
      <c r="A95" s="844">
        <v>88</v>
      </c>
      <c r="B95" s="885"/>
      <c r="C95" s="886">
        <v>1</v>
      </c>
      <c r="D95" s="900" t="s">
        <v>218</v>
      </c>
      <c r="E95" s="854"/>
      <c r="F95" s="854"/>
      <c r="G95" s="854"/>
      <c r="H95" s="854"/>
      <c r="I95" s="854"/>
      <c r="J95" s="854"/>
      <c r="K95" s="854"/>
      <c r="L95" s="854"/>
      <c r="M95" s="855"/>
      <c r="N95" s="867"/>
      <c r="O95" s="850"/>
    </row>
    <row r="96" spans="1:14" s="26" customFormat="1" ht="17.25" customHeight="1">
      <c r="A96" s="844">
        <v>89</v>
      </c>
      <c r="B96" s="869"/>
      <c r="C96" s="870"/>
      <c r="D96" s="871" t="s">
        <v>601</v>
      </c>
      <c r="E96" s="27"/>
      <c r="F96" s="27">
        <v>90</v>
      </c>
      <c r="G96" s="27"/>
      <c r="H96" s="27"/>
      <c r="I96" s="27"/>
      <c r="J96" s="27"/>
      <c r="K96" s="27"/>
      <c r="L96" s="27"/>
      <c r="M96" s="873"/>
      <c r="N96" s="874">
        <f>SUM(E96:L96)</f>
        <v>90</v>
      </c>
    </row>
    <row r="97" spans="1:14" s="26" customFormat="1" ht="15">
      <c r="A97" s="844">
        <v>90</v>
      </c>
      <c r="B97" s="869"/>
      <c r="C97" s="870"/>
      <c r="D97" s="871" t="s">
        <v>940</v>
      </c>
      <c r="E97" s="27"/>
      <c r="F97" s="27">
        <v>90</v>
      </c>
      <c r="G97" s="27"/>
      <c r="H97" s="27"/>
      <c r="I97" s="27"/>
      <c r="J97" s="27"/>
      <c r="K97" s="27">
        <v>180</v>
      </c>
      <c r="L97" s="27"/>
      <c r="M97" s="873"/>
      <c r="N97" s="874">
        <f>SUM(E97:L97)</f>
        <v>270</v>
      </c>
    </row>
    <row r="98" spans="1:14" s="368" customFormat="1" ht="15">
      <c r="A98" s="844">
        <v>91</v>
      </c>
      <c r="B98" s="875"/>
      <c r="C98" s="876"/>
      <c r="D98" s="877" t="s">
        <v>602</v>
      </c>
      <c r="E98" s="873"/>
      <c r="F98" s="873"/>
      <c r="G98" s="873"/>
      <c r="H98" s="873"/>
      <c r="I98" s="873"/>
      <c r="J98" s="873"/>
      <c r="K98" s="873"/>
      <c r="L98" s="873"/>
      <c r="M98" s="873"/>
      <c r="N98" s="878">
        <f>SUM(E98:L98)</f>
        <v>0</v>
      </c>
    </row>
    <row r="99" spans="1:14" s="367" customFormat="1" ht="18" customHeight="1">
      <c r="A99" s="844">
        <v>92</v>
      </c>
      <c r="B99" s="879"/>
      <c r="C99" s="880"/>
      <c r="D99" s="881" t="s">
        <v>977</v>
      </c>
      <c r="E99" s="882">
        <f>SUM(E96:E98)</f>
        <v>0</v>
      </c>
      <c r="F99" s="882">
        <f>SUM(F97:F98)</f>
        <v>90</v>
      </c>
      <c r="G99" s="882">
        <f aca="true" t="shared" si="19" ref="G99:M99">SUM(G97:G98)</f>
        <v>0</v>
      </c>
      <c r="H99" s="882">
        <f t="shared" si="19"/>
        <v>0</v>
      </c>
      <c r="I99" s="882">
        <f t="shared" si="19"/>
        <v>0</v>
      </c>
      <c r="J99" s="882">
        <f t="shared" si="19"/>
        <v>0</v>
      </c>
      <c r="K99" s="882">
        <f t="shared" si="19"/>
        <v>180</v>
      </c>
      <c r="L99" s="882">
        <f t="shared" si="19"/>
        <v>0</v>
      </c>
      <c r="M99" s="882">
        <f t="shared" si="19"/>
        <v>0</v>
      </c>
      <c r="N99" s="884">
        <f>SUM(E99:L99)</f>
        <v>270</v>
      </c>
    </row>
    <row r="100" spans="1:14" s="850" customFormat="1" ht="22.5" customHeight="1">
      <c r="A100" s="844">
        <v>93</v>
      </c>
      <c r="B100" s="885">
        <v>9</v>
      </c>
      <c r="C100" s="886"/>
      <c r="D100" s="898" t="s">
        <v>198</v>
      </c>
      <c r="E100" s="840"/>
      <c r="F100" s="840"/>
      <c r="G100" s="840"/>
      <c r="H100" s="840"/>
      <c r="I100" s="840"/>
      <c r="J100" s="840"/>
      <c r="K100" s="840"/>
      <c r="L100" s="840"/>
      <c r="M100" s="860"/>
      <c r="N100" s="872"/>
    </row>
    <row r="101" spans="1:15" s="868" customFormat="1" ht="15">
      <c r="A101" s="844">
        <v>94</v>
      </c>
      <c r="B101" s="851"/>
      <c r="C101" s="852"/>
      <c r="D101" s="853" t="s">
        <v>601</v>
      </c>
      <c r="E101" s="840">
        <v>10236</v>
      </c>
      <c r="F101" s="840"/>
      <c r="G101" s="840"/>
      <c r="H101" s="840"/>
      <c r="I101" s="840"/>
      <c r="J101" s="840"/>
      <c r="K101" s="840"/>
      <c r="L101" s="840">
        <v>45228</v>
      </c>
      <c r="M101" s="860">
        <v>21000</v>
      </c>
      <c r="N101" s="899">
        <f>SUM(E101:L101)</f>
        <v>55464</v>
      </c>
      <c r="O101" s="838"/>
    </row>
    <row r="102" spans="1:15" s="868" customFormat="1" ht="15">
      <c r="A102" s="844">
        <v>95</v>
      </c>
      <c r="B102" s="851"/>
      <c r="C102" s="852"/>
      <c r="D102" s="853" t="s">
        <v>940</v>
      </c>
      <c r="E102" s="840">
        <v>10236</v>
      </c>
      <c r="F102" s="840"/>
      <c r="G102" s="840"/>
      <c r="H102" s="840"/>
      <c r="I102" s="840"/>
      <c r="J102" s="840"/>
      <c r="K102" s="840">
        <v>9431</v>
      </c>
      <c r="L102" s="840">
        <v>58319</v>
      </c>
      <c r="M102" s="860">
        <v>21000</v>
      </c>
      <c r="N102" s="899">
        <f>SUM(E102:L102)</f>
        <v>77986</v>
      </c>
      <c r="O102" s="838"/>
    </row>
    <row r="103" spans="1:15" s="1072" customFormat="1" ht="15">
      <c r="A103" s="844">
        <v>96</v>
      </c>
      <c r="B103" s="857"/>
      <c r="C103" s="858"/>
      <c r="D103" s="859" t="s">
        <v>986</v>
      </c>
      <c r="E103" s="860"/>
      <c r="F103" s="860"/>
      <c r="G103" s="860"/>
      <c r="H103" s="860"/>
      <c r="I103" s="860"/>
      <c r="J103" s="860"/>
      <c r="K103" s="860"/>
      <c r="L103" s="860">
        <v>77</v>
      </c>
      <c r="M103" s="860"/>
      <c r="N103" s="861">
        <f>SUM(E103:L103)</f>
        <v>77</v>
      </c>
      <c r="O103" s="839"/>
    </row>
    <row r="104" spans="1:15" s="1072" customFormat="1" ht="15">
      <c r="A104" s="844">
        <v>97</v>
      </c>
      <c r="B104" s="857"/>
      <c r="C104" s="858"/>
      <c r="D104" s="859" t="s">
        <v>990</v>
      </c>
      <c r="E104" s="860"/>
      <c r="F104" s="860"/>
      <c r="G104" s="860"/>
      <c r="H104" s="860"/>
      <c r="I104" s="860"/>
      <c r="J104" s="860"/>
      <c r="K104" s="860"/>
      <c r="L104" s="860">
        <v>266</v>
      </c>
      <c r="M104" s="860"/>
      <c r="N104" s="861">
        <f>SUM(E104:L104)</f>
        <v>266</v>
      </c>
      <c r="O104" s="839"/>
    </row>
    <row r="105" spans="1:15" s="1073" customFormat="1" ht="18" customHeight="1">
      <c r="A105" s="844">
        <v>98</v>
      </c>
      <c r="B105" s="862"/>
      <c r="C105" s="863"/>
      <c r="D105" s="864" t="s">
        <v>977</v>
      </c>
      <c r="E105" s="865">
        <f aca="true" t="shared" si="20" ref="E105:M105">SUM(E102:E104)</f>
        <v>10236</v>
      </c>
      <c r="F105" s="865">
        <f t="shared" si="20"/>
        <v>0</v>
      </c>
      <c r="G105" s="865">
        <f t="shared" si="20"/>
        <v>0</v>
      </c>
      <c r="H105" s="865">
        <f t="shared" si="20"/>
        <v>0</v>
      </c>
      <c r="I105" s="865">
        <f t="shared" si="20"/>
        <v>0</v>
      </c>
      <c r="J105" s="865">
        <f t="shared" si="20"/>
        <v>0</v>
      </c>
      <c r="K105" s="865">
        <f t="shared" si="20"/>
        <v>9431</v>
      </c>
      <c r="L105" s="865">
        <f t="shared" si="20"/>
        <v>58662</v>
      </c>
      <c r="M105" s="865">
        <f t="shared" si="20"/>
        <v>21000</v>
      </c>
      <c r="N105" s="867">
        <f>SUM(E105:L105)</f>
        <v>78329</v>
      </c>
      <c r="O105" s="868"/>
    </row>
    <row r="106" spans="1:14" s="850" customFormat="1" ht="18" customHeight="1">
      <c r="A106" s="844">
        <v>99</v>
      </c>
      <c r="B106" s="885"/>
      <c r="C106" s="886">
        <v>1</v>
      </c>
      <c r="D106" s="900" t="s">
        <v>218</v>
      </c>
      <c r="E106" s="854"/>
      <c r="F106" s="854"/>
      <c r="G106" s="854"/>
      <c r="H106" s="854"/>
      <c r="I106" s="854"/>
      <c r="J106" s="854"/>
      <c r="K106" s="854"/>
      <c r="L106" s="854"/>
      <c r="M106" s="855"/>
      <c r="N106" s="867"/>
    </row>
    <row r="107" spans="1:14" s="26" customFormat="1" ht="15">
      <c r="A107" s="844">
        <v>100</v>
      </c>
      <c r="B107" s="869"/>
      <c r="C107" s="870"/>
      <c r="D107" s="871" t="s">
        <v>601</v>
      </c>
      <c r="E107" s="27"/>
      <c r="F107" s="27">
        <v>180</v>
      </c>
      <c r="G107" s="27"/>
      <c r="H107" s="27"/>
      <c r="I107" s="27"/>
      <c r="J107" s="27"/>
      <c r="K107" s="27"/>
      <c r="L107" s="27"/>
      <c r="M107" s="873"/>
      <c r="N107" s="874">
        <f>SUM(E107:L107)</f>
        <v>180</v>
      </c>
    </row>
    <row r="108" spans="1:14" s="26" customFormat="1" ht="15">
      <c r="A108" s="844">
        <v>101</v>
      </c>
      <c r="B108" s="869"/>
      <c r="C108" s="870"/>
      <c r="D108" s="871" t="s">
        <v>940</v>
      </c>
      <c r="E108" s="27"/>
      <c r="F108" s="27">
        <v>1059</v>
      </c>
      <c r="G108" s="27"/>
      <c r="H108" s="27"/>
      <c r="I108" s="27"/>
      <c r="J108" s="27"/>
      <c r="K108" s="27"/>
      <c r="L108" s="27"/>
      <c r="M108" s="873"/>
      <c r="N108" s="874">
        <f>SUM(E108:L108)</f>
        <v>1059</v>
      </c>
    </row>
    <row r="109" spans="1:14" s="368" customFormat="1" ht="15">
      <c r="A109" s="844">
        <v>102</v>
      </c>
      <c r="B109" s="875"/>
      <c r="C109" s="876"/>
      <c r="D109" s="877" t="s">
        <v>602</v>
      </c>
      <c r="E109" s="873"/>
      <c r="F109" s="873"/>
      <c r="G109" s="873"/>
      <c r="H109" s="873"/>
      <c r="I109" s="873"/>
      <c r="J109" s="873"/>
      <c r="K109" s="873"/>
      <c r="L109" s="873"/>
      <c r="M109" s="873"/>
      <c r="N109" s="878">
        <f>SUM(E109:L109)</f>
        <v>0</v>
      </c>
    </row>
    <row r="110" spans="1:14" s="367" customFormat="1" ht="18" customHeight="1">
      <c r="A110" s="844">
        <v>103</v>
      </c>
      <c r="B110" s="879"/>
      <c r="C110" s="880"/>
      <c r="D110" s="881" t="s">
        <v>977</v>
      </c>
      <c r="E110" s="882">
        <f>SUM(E108:E109)</f>
        <v>0</v>
      </c>
      <c r="F110" s="882">
        <f>SUM(F108:F109)</f>
        <v>1059</v>
      </c>
      <c r="G110" s="882">
        <f aca="true" t="shared" si="21" ref="G110:M110">SUM(G108:G109)</f>
        <v>0</v>
      </c>
      <c r="H110" s="882">
        <f t="shared" si="21"/>
        <v>0</v>
      </c>
      <c r="I110" s="882">
        <f t="shared" si="21"/>
        <v>0</v>
      </c>
      <c r="J110" s="882">
        <f t="shared" si="21"/>
        <v>0</v>
      </c>
      <c r="K110" s="882">
        <f t="shared" si="21"/>
        <v>0</v>
      </c>
      <c r="L110" s="882">
        <f t="shared" si="21"/>
        <v>0</v>
      </c>
      <c r="M110" s="882">
        <f t="shared" si="21"/>
        <v>0</v>
      </c>
      <c r="N110" s="884">
        <f>SUM(E110:L110)</f>
        <v>1059</v>
      </c>
    </row>
    <row r="111" spans="1:15" s="839" customFormat="1" ht="15">
      <c r="A111" s="844">
        <v>104</v>
      </c>
      <c r="B111" s="857"/>
      <c r="C111" s="888"/>
      <c r="D111" s="888" t="s">
        <v>224</v>
      </c>
      <c r="E111" s="888"/>
      <c r="F111" s="888"/>
      <c r="G111" s="888"/>
      <c r="H111" s="888"/>
      <c r="I111" s="888"/>
      <c r="J111" s="888"/>
      <c r="K111" s="888"/>
      <c r="L111" s="888"/>
      <c r="M111" s="888"/>
      <c r="N111" s="901"/>
      <c r="O111" s="838"/>
    </row>
    <row r="112" spans="1:15" s="868" customFormat="1" ht="15">
      <c r="A112" s="844">
        <v>105</v>
      </c>
      <c r="B112" s="851"/>
      <c r="C112" s="852"/>
      <c r="D112" s="853" t="s">
        <v>601</v>
      </c>
      <c r="E112" s="840">
        <f aca="true" t="shared" si="22" ref="E112:M112">SUM(E107,E101,E96,E87,E82)</f>
        <v>61086</v>
      </c>
      <c r="F112" s="840">
        <f t="shared" si="22"/>
        <v>1199</v>
      </c>
      <c r="G112" s="840">
        <f t="shared" si="22"/>
        <v>0</v>
      </c>
      <c r="H112" s="840">
        <f t="shared" si="22"/>
        <v>0</v>
      </c>
      <c r="I112" s="840">
        <f t="shared" si="22"/>
        <v>0</v>
      </c>
      <c r="J112" s="840">
        <f t="shared" si="22"/>
        <v>0</v>
      </c>
      <c r="K112" s="840">
        <f t="shared" si="22"/>
        <v>0</v>
      </c>
      <c r="L112" s="840">
        <f t="shared" si="22"/>
        <v>575266</v>
      </c>
      <c r="M112" s="860">
        <f t="shared" si="22"/>
        <v>279172</v>
      </c>
      <c r="N112" s="899">
        <f>SUM(E112:L112)</f>
        <v>637551</v>
      </c>
      <c r="O112" s="838"/>
    </row>
    <row r="113" spans="1:15" ht="15">
      <c r="A113" s="844">
        <v>106</v>
      </c>
      <c r="B113" s="851"/>
      <c r="C113" s="852"/>
      <c r="D113" s="853" t="s">
        <v>940</v>
      </c>
      <c r="E113" s="854">
        <f aca="true" t="shared" si="23" ref="E113:M113">SUM(E108+E102+E97+E88+E83)</f>
        <v>61086</v>
      </c>
      <c r="F113" s="854">
        <f t="shared" si="23"/>
        <v>40712</v>
      </c>
      <c r="G113" s="854">
        <f t="shared" si="23"/>
        <v>0</v>
      </c>
      <c r="H113" s="854">
        <f t="shared" si="23"/>
        <v>0</v>
      </c>
      <c r="I113" s="854">
        <f t="shared" si="23"/>
        <v>0</v>
      </c>
      <c r="J113" s="854">
        <f t="shared" si="23"/>
        <v>0</v>
      </c>
      <c r="K113" s="854">
        <f t="shared" si="23"/>
        <v>61374</v>
      </c>
      <c r="L113" s="854">
        <f t="shared" si="23"/>
        <v>683628</v>
      </c>
      <c r="M113" s="854">
        <f t="shared" si="23"/>
        <v>279172</v>
      </c>
      <c r="N113" s="899">
        <f>SUM(E113:L113)</f>
        <v>846800</v>
      </c>
      <c r="O113" s="838"/>
    </row>
    <row r="114" spans="1:15" s="1072" customFormat="1" ht="18.75" customHeight="1">
      <c r="A114" s="844">
        <v>107</v>
      </c>
      <c r="B114" s="857"/>
      <c r="C114" s="858"/>
      <c r="D114" s="902" t="s">
        <v>602</v>
      </c>
      <c r="E114" s="860">
        <f>SUM(E109,E103:E104,E98,E89:E92,E84:E84)+E93</f>
        <v>0</v>
      </c>
      <c r="F114" s="860">
        <f aca="true" t="shared" si="24" ref="F114:N114">SUM(F109,F103:F104,F98,F89:F92,F84:F84)+F93</f>
        <v>0</v>
      </c>
      <c r="G114" s="860">
        <f t="shared" si="24"/>
        <v>0</v>
      </c>
      <c r="H114" s="860">
        <f t="shared" si="24"/>
        <v>0</v>
      </c>
      <c r="I114" s="860">
        <f t="shared" si="24"/>
        <v>0</v>
      </c>
      <c r="J114" s="860">
        <f t="shared" si="24"/>
        <v>0</v>
      </c>
      <c r="K114" s="860">
        <f t="shared" si="24"/>
        <v>0</v>
      </c>
      <c r="L114" s="860">
        <f t="shared" si="24"/>
        <v>7455</v>
      </c>
      <c r="M114" s="860">
        <f t="shared" si="24"/>
        <v>0</v>
      </c>
      <c r="N114" s="860">
        <f t="shared" si="24"/>
        <v>7455</v>
      </c>
      <c r="O114" s="839"/>
    </row>
    <row r="115" spans="1:15" s="1073" customFormat="1" ht="18" customHeight="1">
      <c r="A115" s="844">
        <v>108</v>
      </c>
      <c r="B115" s="862"/>
      <c r="C115" s="893"/>
      <c r="D115" s="894" t="s">
        <v>977</v>
      </c>
      <c r="E115" s="895">
        <f>SUM(E113:E114)</f>
        <v>61086</v>
      </c>
      <c r="F115" s="895">
        <f aca="true" t="shared" si="25" ref="F115:M115">SUM(F113:F114)</f>
        <v>40712</v>
      </c>
      <c r="G115" s="895">
        <f t="shared" si="25"/>
        <v>0</v>
      </c>
      <c r="H115" s="895">
        <f t="shared" si="25"/>
        <v>0</v>
      </c>
      <c r="I115" s="895">
        <f t="shared" si="25"/>
        <v>0</v>
      </c>
      <c r="J115" s="895">
        <f t="shared" si="25"/>
        <v>0</v>
      </c>
      <c r="K115" s="895">
        <f t="shared" si="25"/>
        <v>61374</v>
      </c>
      <c r="L115" s="895">
        <f t="shared" si="25"/>
        <v>691083</v>
      </c>
      <c r="M115" s="895">
        <f t="shared" si="25"/>
        <v>279172</v>
      </c>
      <c r="N115" s="897">
        <f>SUM(E115:L115)</f>
        <v>854255</v>
      </c>
      <c r="O115" s="868"/>
    </row>
    <row r="116" spans="1:14" s="850" customFormat="1" ht="22.5" customHeight="1">
      <c r="A116" s="844">
        <v>109</v>
      </c>
      <c r="B116" s="885">
        <v>10</v>
      </c>
      <c r="C116" s="886"/>
      <c r="D116" s="898" t="s">
        <v>642</v>
      </c>
      <c r="E116" s="854"/>
      <c r="F116" s="854"/>
      <c r="G116" s="854"/>
      <c r="H116" s="854"/>
      <c r="I116" s="854"/>
      <c r="J116" s="854"/>
      <c r="K116" s="854"/>
      <c r="L116" s="854"/>
      <c r="M116" s="855"/>
      <c r="N116" s="856"/>
    </row>
    <row r="117" spans="1:15" s="868" customFormat="1" ht="15">
      <c r="A117" s="844">
        <v>110</v>
      </c>
      <c r="B117" s="851"/>
      <c r="C117" s="852"/>
      <c r="D117" s="853" t="s">
        <v>601</v>
      </c>
      <c r="E117" s="840">
        <v>50524</v>
      </c>
      <c r="F117" s="840"/>
      <c r="G117" s="840"/>
      <c r="H117" s="840"/>
      <c r="I117" s="840"/>
      <c r="J117" s="840"/>
      <c r="K117" s="840"/>
      <c r="L117" s="840">
        <v>128146</v>
      </c>
      <c r="M117" s="860"/>
      <c r="N117" s="899">
        <f aca="true" t="shared" si="26" ref="N117:N126">SUM(E117:L117)</f>
        <v>178670</v>
      </c>
      <c r="O117" s="838"/>
    </row>
    <row r="118" spans="1:15" s="868" customFormat="1" ht="18.75" customHeight="1">
      <c r="A118" s="844">
        <v>111</v>
      </c>
      <c r="B118" s="851"/>
      <c r="C118" s="852"/>
      <c r="D118" s="853" t="s">
        <v>940</v>
      </c>
      <c r="E118" s="840">
        <v>50524</v>
      </c>
      <c r="F118" s="840">
        <v>1682</v>
      </c>
      <c r="G118" s="840"/>
      <c r="H118" s="840"/>
      <c r="I118" s="840"/>
      <c r="J118" s="840"/>
      <c r="K118" s="840">
        <v>25701</v>
      </c>
      <c r="L118" s="840">
        <v>139621</v>
      </c>
      <c r="M118" s="860">
        <v>0</v>
      </c>
      <c r="N118" s="899">
        <f t="shared" si="26"/>
        <v>217528</v>
      </c>
      <c r="O118" s="838"/>
    </row>
    <row r="119" spans="1:15" s="1072" customFormat="1" ht="15">
      <c r="A119" s="844">
        <v>112</v>
      </c>
      <c r="B119" s="857"/>
      <c r="C119" s="858"/>
      <c r="D119" s="859" t="s">
        <v>986</v>
      </c>
      <c r="E119" s="860"/>
      <c r="F119" s="860"/>
      <c r="G119" s="860"/>
      <c r="H119" s="860"/>
      <c r="I119" s="860"/>
      <c r="J119" s="860"/>
      <c r="K119" s="860"/>
      <c r="L119" s="860">
        <v>102</v>
      </c>
      <c r="M119" s="860"/>
      <c r="N119" s="861">
        <f t="shared" si="26"/>
        <v>102</v>
      </c>
      <c r="O119" s="839"/>
    </row>
    <row r="120" spans="1:15" s="1072" customFormat="1" ht="15">
      <c r="A120" s="844">
        <v>113</v>
      </c>
      <c r="B120" s="857"/>
      <c r="C120" s="858"/>
      <c r="D120" s="859" t="s">
        <v>985</v>
      </c>
      <c r="E120" s="860"/>
      <c r="F120" s="860"/>
      <c r="G120" s="860"/>
      <c r="H120" s="860"/>
      <c r="I120" s="860"/>
      <c r="J120" s="860"/>
      <c r="K120" s="860"/>
      <c r="L120" s="860">
        <v>1326</v>
      </c>
      <c r="M120" s="860"/>
      <c r="N120" s="861">
        <f t="shared" si="26"/>
        <v>1326</v>
      </c>
      <c r="O120" s="839"/>
    </row>
    <row r="121" spans="1:15" s="1072" customFormat="1" ht="15">
      <c r="A121" s="844">
        <v>114</v>
      </c>
      <c r="B121" s="857"/>
      <c r="C121" s="858"/>
      <c r="D121" s="859" t="s">
        <v>991</v>
      </c>
      <c r="E121" s="860"/>
      <c r="F121" s="860"/>
      <c r="G121" s="860"/>
      <c r="H121" s="860"/>
      <c r="I121" s="860"/>
      <c r="J121" s="860"/>
      <c r="K121" s="860"/>
      <c r="L121" s="860">
        <v>100</v>
      </c>
      <c r="M121" s="860"/>
      <c r="N121" s="861">
        <f t="shared" si="26"/>
        <v>100</v>
      </c>
      <c r="O121" s="839"/>
    </row>
    <row r="122" spans="1:15" s="1072" customFormat="1" ht="15">
      <c r="A122" s="844">
        <v>115</v>
      </c>
      <c r="B122" s="857"/>
      <c r="C122" s="858"/>
      <c r="D122" s="859" t="s">
        <v>992</v>
      </c>
      <c r="E122" s="860"/>
      <c r="F122" s="860"/>
      <c r="G122" s="860"/>
      <c r="H122" s="860"/>
      <c r="I122" s="860"/>
      <c r="J122" s="860"/>
      <c r="K122" s="860"/>
      <c r="L122" s="860">
        <v>-30</v>
      </c>
      <c r="M122" s="860"/>
      <c r="N122" s="861">
        <f t="shared" si="26"/>
        <v>-30</v>
      </c>
      <c r="O122" s="839"/>
    </row>
    <row r="123" spans="1:15" s="1072" customFormat="1" ht="15">
      <c r="A123" s="844">
        <v>116</v>
      </c>
      <c r="B123" s="857"/>
      <c r="C123" s="858"/>
      <c r="D123" s="859" t="s">
        <v>993</v>
      </c>
      <c r="E123" s="860"/>
      <c r="F123" s="860"/>
      <c r="G123" s="860"/>
      <c r="H123" s="860"/>
      <c r="I123" s="860"/>
      <c r="J123" s="860"/>
      <c r="K123" s="860"/>
      <c r="L123" s="860">
        <v>100</v>
      </c>
      <c r="M123" s="860"/>
      <c r="N123" s="861">
        <f t="shared" si="26"/>
        <v>100</v>
      </c>
      <c r="O123" s="839"/>
    </row>
    <row r="124" spans="1:15" s="1072" customFormat="1" ht="15">
      <c r="A124" s="844">
        <v>117</v>
      </c>
      <c r="B124" s="857"/>
      <c r="C124" s="858"/>
      <c r="D124" s="859" t="s">
        <v>994</v>
      </c>
      <c r="E124" s="860"/>
      <c r="F124" s="860"/>
      <c r="G124" s="860"/>
      <c r="H124" s="860"/>
      <c r="I124" s="860"/>
      <c r="J124" s="860"/>
      <c r="K124" s="860"/>
      <c r="L124" s="860">
        <v>100</v>
      </c>
      <c r="M124" s="860"/>
      <c r="N124" s="861">
        <f t="shared" si="26"/>
        <v>100</v>
      </c>
      <c r="O124" s="839"/>
    </row>
    <row r="125" spans="1:15" s="1072" customFormat="1" ht="15">
      <c r="A125" s="844">
        <v>118</v>
      </c>
      <c r="B125" s="857"/>
      <c r="C125" s="858"/>
      <c r="D125" s="859" t="s">
        <v>1001</v>
      </c>
      <c r="E125" s="860"/>
      <c r="F125" s="860"/>
      <c r="G125" s="860"/>
      <c r="H125" s="860"/>
      <c r="I125" s="860"/>
      <c r="J125" s="860"/>
      <c r="K125" s="860"/>
      <c r="L125" s="860">
        <v>40</v>
      </c>
      <c r="M125" s="860"/>
      <c r="N125" s="861">
        <f t="shared" si="26"/>
        <v>40</v>
      </c>
      <c r="O125" s="839"/>
    </row>
    <row r="126" spans="1:15" s="1072" customFormat="1" ht="15">
      <c r="A126" s="844">
        <v>119</v>
      </c>
      <c r="B126" s="857"/>
      <c r="C126" s="858"/>
      <c r="D126" s="859" t="s">
        <v>1009</v>
      </c>
      <c r="E126" s="860">
        <v>-245</v>
      </c>
      <c r="F126" s="860">
        <v>245</v>
      </c>
      <c r="G126" s="860"/>
      <c r="H126" s="860"/>
      <c r="I126" s="860"/>
      <c r="J126" s="860"/>
      <c r="K126" s="860"/>
      <c r="L126" s="860"/>
      <c r="M126" s="860"/>
      <c r="N126" s="861">
        <f t="shared" si="26"/>
        <v>0</v>
      </c>
      <c r="O126" s="839"/>
    </row>
    <row r="127" spans="1:15" s="1073" customFormat="1" ht="16.5" customHeight="1">
      <c r="A127" s="844">
        <v>120</v>
      </c>
      <c r="B127" s="862"/>
      <c r="C127" s="863"/>
      <c r="D127" s="864" t="s">
        <v>977</v>
      </c>
      <c r="E127" s="865">
        <f>SUM(E118:E126)</f>
        <v>50279</v>
      </c>
      <c r="F127" s="865">
        <f aca="true" t="shared" si="27" ref="F127:N127">SUM(F118:F126)</f>
        <v>1927</v>
      </c>
      <c r="G127" s="865">
        <f t="shared" si="27"/>
        <v>0</v>
      </c>
      <c r="H127" s="865">
        <f t="shared" si="27"/>
        <v>0</v>
      </c>
      <c r="I127" s="865">
        <f t="shared" si="27"/>
        <v>0</v>
      </c>
      <c r="J127" s="865">
        <f t="shared" si="27"/>
        <v>0</v>
      </c>
      <c r="K127" s="865">
        <f t="shared" si="27"/>
        <v>25701</v>
      </c>
      <c r="L127" s="865">
        <f t="shared" si="27"/>
        <v>141359</v>
      </c>
      <c r="M127" s="865">
        <f t="shared" si="27"/>
        <v>0</v>
      </c>
      <c r="N127" s="872">
        <f t="shared" si="27"/>
        <v>219266</v>
      </c>
      <c r="O127" s="868"/>
    </row>
    <row r="128" spans="1:15" ht="29.25" customHeight="1">
      <c r="A128" s="844">
        <v>121</v>
      </c>
      <c r="B128" s="851"/>
      <c r="C128" s="852">
        <v>1</v>
      </c>
      <c r="D128" s="903" t="s">
        <v>225</v>
      </c>
      <c r="E128" s="854"/>
      <c r="F128" s="854"/>
      <c r="G128" s="854"/>
      <c r="H128" s="854"/>
      <c r="I128" s="854"/>
      <c r="J128" s="854"/>
      <c r="K128" s="854"/>
      <c r="L128" s="854"/>
      <c r="M128" s="855"/>
      <c r="N128" s="867"/>
      <c r="O128" s="838"/>
    </row>
    <row r="129" spans="1:14" s="26" customFormat="1" ht="15">
      <c r="A129" s="844">
        <v>122</v>
      </c>
      <c r="B129" s="869"/>
      <c r="C129" s="870"/>
      <c r="D129" s="871" t="s">
        <v>601</v>
      </c>
      <c r="E129" s="27"/>
      <c r="F129" s="27"/>
      <c r="G129" s="27"/>
      <c r="H129" s="27"/>
      <c r="I129" s="27"/>
      <c r="J129" s="27"/>
      <c r="K129" s="27"/>
      <c r="L129" s="27"/>
      <c r="M129" s="873"/>
      <c r="N129" s="874">
        <f>SUM(E129:L129)</f>
        <v>0</v>
      </c>
    </row>
    <row r="130" spans="1:14" s="26" customFormat="1" ht="18" customHeight="1">
      <c r="A130" s="844">
        <v>123</v>
      </c>
      <c r="B130" s="869"/>
      <c r="C130" s="870"/>
      <c r="D130" s="871" t="s">
        <v>940</v>
      </c>
      <c r="E130" s="27"/>
      <c r="F130" s="27"/>
      <c r="G130" s="27"/>
      <c r="H130" s="27"/>
      <c r="I130" s="27"/>
      <c r="J130" s="27"/>
      <c r="K130" s="27"/>
      <c r="L130" s="27"/>
      <c r="M130" s="873"/>
      <c r="N130" s="874">
        <f>SUM(E130:L130)</f>
        <v>0</v>
      </c>
    </row>
    <row r="131" spans="1:14" s="368" customFormat="1" ht="15" customHeight="1">
      <c r="A131" s="844">
        <v>124</v>
      </c>
      <c r="B131" s="875"/>
      <c r="C131" s="876"/>
      <c r="D131" s="877" t="s">
        <v>602</v>
      </c>
      <c r="E131" s="873"/>
      <c r="F131" s="873"/>
      <c r="G131" s="873"/>
      <c r="H131" s="873"/>
      <c r="I131" s="873"/>
      <c r="J131" s="873"/>
      <c r="K131" s="873"/>
      <c r="L131" s="873"/>
      <c r="M131" s="873"/>
      <c r="N131" s="878">
        <f>SUM(E131:L131)</f>
        <v>0</v>
      </c>
    </row>
    <row r="132" spans="1:14" s="367" customFormat="1" ht="16.5" customHeight="1">
      <c r="A132" s="844">
        <v>125</v>
      </c>
      <c r="B132" s="879"/>
      <c r="C132" s="880"/>
      <c r="D132" s="881" t="s">
        <v>977</v>
      </c>
      <c r="E132" s="882">
        <f>SUM(E129:E131)</f>
        <v>0</v>
      </c>
      <c r="F132" s="882">
        <f aca="true" t="shared" si="28" ref="F132:M132">SUM(F129:F131)</f>
        <v>0</v>
      </c>
      <c r="G132" s="882">
        <f t="shared" si="28"/>
        <v>0</v>
      </c>
      <c r="H132" s="882">
        <f t="shared" si="28"/>
        <v>0</v>
      </c>
      <c r="I132" s="882">
        <f t="shared" si="28"/>
        <v>0</v>
      </c>
      <c r="J132" s="882">
        <f t="shared" si="28"/>
        <v>0</v>
      </c>
      <c r="K132" s="882">
        <f t="shared" si="28"/>
        <v>0</v>
      </c>
      <c r="L132" s="882">
        <f t="shared" si="28"/>
        <v>0</v>
      </c>
      <c r="M132" s="883">
        <f t="shared" si="28"/>
        <v>0</v>
      </c>
      <c r="N132" s="884">
        <f>SUM(E132:L132)</f>
        <v>0</v>
      </c>
    </row>
    <row r="133" spans="1:14" s="850" customFormat="1" ht="22.5" customHeight="1">
      <c r="A133" s="844">
        <v>126</v>
      </c>
      <c r="B133" s="885">
        <v>11</v>
      </c>
      <c r="C133" s="886"/>
      <c r="D133" s="898" t="s">
        <v>36</v>
      </c>
      <c r="E133" s="840"/>
      <c r="F133" s="840"/>
      <c r="G133" s="840"/>
      <c r="H133" s="840"/>
      <c r="I133" s="840"/>
      <c r="J133" s="840"/>
      <c r="K133" s="840"/>
      <c r="L133" s="840"/>
      <c r="M133" s="860"/>
      <c r="N133" s="872"/>
    </row>
    <row r="134" spans="1:15" s="868" customFormat="1" ht="15">
      <c r="A134" s="844">
        <v>127</v>
      </c>
      <c r="B134" s="851"/>
      <c r="C134" s="852"/>
      <c r="D134" s="853" t="s">
        <v>601</v>
      </c>
      <c r="E134" s="840">
        <v>7117</v>
      </c>
      <c r="F134" s="840">
        <v>8350</v>
      </c>
      <c r="G134" s="840"/>
      <c r="H134" s="840"/>
      <c r="I134" s="840"/>
      <c r="J134" s="840"/>
      <c r="K134" s="840"/>
      <c r="L134" s="840">
        <v>74982</v>
      </c>
      <c r="M134" s="860"/>
      <c r="N134" s="899">
        <f aca="true" t="shared" si="29" ref="N134:N195">SUM(E134:L134)</f>
        <v>90449</v>
      </c>
      <c r="O134" s="838"/>
    </row>
    <row r="135" spans="1:15" s="868" customFormat="1" ht="18" customHeight="1">
      <c r="A135" s="844">
        <v>128</v>
      </c>
      <c r="B135" s="851"/>
      <c r="C135" s="852"/>
      <c r="D135" s="853" t="s">
        <v>940</v>
      </c>
      <c r="E135" s="840">
        <v>7117</v>
      </c>
      <c r="F135" s="840">
        <v>4512</v>
      </c>
      <c r="G135" s="840"/>
      <c r="H135" s="840"/>
      <c r="I135" s="840"/>
      <c r="J135" s="840"/>
      <c r="K135" s="840">
        <v>14735</v>
      </c>
      <c r="L135" s="840">
        <v>80660</v>
      </c>
      <c r="M135" s="860">
        <v>0</v>
      </c>
      <c r="N135" s="856">
        <f t="shared" si="29"/>
        <v>107024</v>
      </c>
      <c r="O135" s="838"/>
    </row>
    <row r="136" spans="1:15" s="1072" customFormat="1" ht="15" customHeight="1">
      <c r="A136" s="844">
        <v>129</v>
      </c>
      <c r="B136" s="857"/>
      <c r="C136" s="858"/>
      <c r="D136" s="859" t="s">
        <v>986</v>
      </c>
      <c r="E136" s="860"/>
      <c r="F136" s="860"/>
      <c r="G136" s="860"/>
      <c r="H136" s="860"/>
      <c r="I136" s="860"/>
      <c r="J136" s="860"/>
      <c r="K136" s="860"/>
      <c r="L136" s="860">
        <v>57</v>
      </c>
      <c r="M136" s="860"/>
      <c r="N136" s="861">
        <f t="shared" si="29"/>
        <v>57</v>
      </c>
      <c r="O136" s="839"/>
    </row>
    <row r="137" spans="1:15" s="1073" customFormat="1" ht="16.5" customHeight="1">
      <c r="A137" s="844">
        <v>130</v>
      </c>
      <c r="B137" s="862"/>
      <c r="C137" s="863"/>
      <c r="D137" s="864" t="s">
        <v>977</v>
      </c>
      <c r="E137" s="865">
        <f aca="true" t="shared" si="30" ref="E137:N137">SUM(E135:E136)</f>
        <v>7117</v>
      </c>
      <c r="F137" s="865">
        <f t="shared" si="30"/>
        <v>4512</v>
      </c>
      <c r="G137" s="865">
        <f t="shared" si="30"/>
        <v>0</v>
      </c>
      <c r="H137" s="865">
        <f t="shared" si="30"/>
        <v>0</v>
      </c>
      <c r="I137" s="865">
        <f t="shared" si="30"/>
        <v>0</v>
      </c>
      <c r="J137" s="865">
        <f t="shared" si="30"/>
        <v>0</v>
      </c>
      <c r="K137" s="865">
        <f t="shared" si="30"/>
        <v>14735</v>
      </c>
      <c r="L137" s="865">
        <f t="shared" si="30"/>
        <v>80717</v>
      </c>
      <c r="M137" s="865">
        <f t="shared" si="30"/>
        <v>0</v>
      </c>
      <c r="N137" s="872">
        <f t="shared" si="30"/>
        <v>107081</v>
      </c>
      <c r="O137" s="868"/>
    </row>
    <row r="138" spans="1:15" ht="30" customHeight="1">
      <c r="A138" s="844">
        <v>131</v>
      </c>
      <c r="B138" s="851"/>
      <c r="C138" s="852">
        <v>1</v>
      </c>
      <c r="D138" s="903" t="s">
        <v>225</v>
      </c>
      <c r="E138" s="854"/>
      <c r="F138" s="854"/>
      <c r="G138" s="854"/>
      <c r="H138" s="854"/>
      <c r="I138" s="854"/>
      <c r="J138" s="854"/>
      <c r="K138" s="854"/>
      <c r="L138" s="854"/>
      <c r="M138" s="855"/>
      <c r="N138" s="867"/>
      <c r="O138" s="838"/>
    </row>
    <row r="139" spans="1:14" s="26" customFormat="1" ht="15">
      <c r="A139" s="844">
        <v>132</v>
      </c>
      <c r="B139" s="869"/>
      <c r="C139" s="870"/>
      <c r="D139" s="871" t="s">
        <v>601</v>
      </c>
      <c r="E139" s="27"/>
      <c r="F139" s="27"/>
      <c r="G139" s="27"/>
      <c r="H139" s="27"/>
      <c r="I139" s="27"/>
      <c r="J139" s="27"/>
      <c r="K139" s="27"/>
      <c r="L139" s="27"/>
      <c r="M139" s="873"/>
      <c r="N139" s="874">
        <f t="shared" si="29"/>
        <v>0</v>
      </c>
    </row>
    <row r="140" spans="1:14" s="26" customFormat="1" ht="15">
      <c r="A140" s="844">
        <v>133</v>
      </c>
      <c r="B140" s="869"/>
      <c r="C140" s="870"/>
      <c r="D140" s="871" t="s">
        <v>940</v>
      </c>
      <c r="E140" s="27"/>
      <c r="F140" s="27"/>
      <c r="G140" s="27"/>
      <c r="H140" s="27"/>
      <c r="I140" s="27"/>
      <c r="J140" s="27"/>
      <c r="K140" s="27"/>
      <c r="L140" s="27"/>
      <c r="M140" s="873"/>
      <c r="N140" s="874">
        <f t="shared" si="29"/>
        <v>0</v>
      </c>
    </row>
    <row r="141" spans="1:14" s="368" customFormat="1" ht="15">
      <c r="A141" s="844">
        <v>134</v>
      </c>
      <c r="B141" s="875"/>
      <c r="C141" s="876"/>
      <c r="D141" s="877" t="s">
        <v>602</v>
      </c>
      <c r="E141" s="873"/>
      <c r="F141" s="873"/>
      <c r="G141" s="873"/>
      <c r="H141" s="873"/>
      <c r="I141" s="873"/>
      <c r="J141" s="873"/>
      <c r="K141" s="873"/>
      <c r="L141" s="873"/>
      <c r="M141" s="873"/>
      <c r="N141" s="878">
        <f t="shared" si="29"/>
        <v>0</v>
      </c>
    </row>
    <row r="142" spans="1:14" s="367" customFormat="1" ht="16.5" customHeight="1">
      <c r="A142" s="844">
        <v>135</v>
      </c>
      <c r="B142" s="879"/>
      <c r="C142" s="880"/>
      <c r="D142" s="881" t="s">
        <v>977</v>
      </c>
      <c r="E142" s="882">
        <f>SUM(E139:E141)</f>
        <v>0</v>
      </c>
      <c r="F142" s="882">
        <f aca="true" t="shared" si="31" ref="F142:M142">SUM(F139:F141)</f>
        <v>0</v>
      </c>
      <c r="G142" s="882">
        <f t="shared" si="31"/>
        <v>0</v>
      </c>
      <c r="H142" s="882">
        <f t="shared" si="31"/>
        <v>0</v>
      </c>
      <c r="I142" s="882">
        <f t="shared" si="31"/>
        <v>0</v>
      </c>
      <c r="J142" s="882">
        <f t="shared" si="31"/>
        <v>0</v>
      </c>
      <c r="K142" s="882">
        <f t="shared" si="31"/>
        <v>0</v>
      </c>
      <c r="L142" s="882">
        <f t="shared" si="31"/>
        <v>0</v>
      </c>
      <c r="M142" s="883">
        <f t="shared" si="31"/>
        <v>0</v>
      </c>
      <c r="N142" s="884">
        <f t="shared" si="29"/>
        <v>0</v>
      </c>
    </row>
    <row r="143" spans="1:14" s="850" customFormat="1" ht="18" customHeight="1">
      <c r="A143" s="844">
        <v>136</v>
      </c>
      <c r="B143" s="885">
        <v>12</v>
      </c>
      <c r="C143" s="886"/>
      <c r="D143" s="898" t="s">
        <v>37</v>
      </c>
      <c r="E143" s="27"/>
      <c r="F143" s="27"/>
      <c r="G143" s="27"/>
      <c r="H143" s="27"/>
      <c r="I143" s="27"/>
      <c r="J143" s="27"/>
      <c r="K143" s="27"/>
      <c r="L143" s="27"/>
      <c r="M143" s="873"/>
      <c r="N143" s="884"/>
    </row>
    <row r="144" spans="1:15" s="868" customFormat="1" ht="15">
      <c r="A144" s="844">
        <v>137</v>
      </c>
      <c r="B144" s="851"/>
      <c r="C144" s="852"/>
      <c r="D144" s="853" t="s">
        <v>601</v>
      </c>
      <c r="E144" s="840">
        <v>23200</v>
      </c>
      <c r="F144" s="840"/>
      <c r="G144" s="840"/>
      <c r="H144" s="840"/>
      <c r="I144" s="840"/>
      <c r="J144" s="840"/>
      <c r="K144" s="840"/>
      <c r="L144" s="840">
        <v>346686</v>
      </c>
      <c r="M144" s="860">
        <v>277697</v>
      </c>
      <c r="N144" s="899">
        <f t="shared" si="29"/>
        <v>369886</v>
      </c>
      <c r="O144" s="838"/>
    </row>
    <row r="145" spans="1:15" s="868" customFormat="1" ht="15" customHeight="1">
      <c r="A145" s="844">
        <v>138</v>
      </c>
      <c r="B145" s="851"/>
      <c r="C145" s="852"/>
      <c r="D145" s="853" t="s">
        <v>940</v>
      </c>
      <c r="E145" s="840">
        <v>36232</v>
      </c>
      <c r="F145" s="840">
        <v>2677</v>
      </c>
      <c r="G145" s="840">
        <v>3786</v>
      </c>
      <c r="H145" s="840"/>
      <c r="I145" s="840"/>
      <c r="J145" s="840"/>
      <c r="K145" s="840">
        <v>15678</v>
      </c>
      <c r="L145" s="840">
        <v>360038</v>
      </c>
      <c r="M145" s="860">
        <v>277697</v>
      </c>
      <c r="N145" s="899">
        <f t="shared" si="29"/>
        <v>418411</v>
      </c>
      <c r="O145" s="838"/>
    </row>
    <row r="146" spans="1:15" s="1072" customFormat="1" ht="15" customHeight="1">
      <c r="A146" s="844">
        <v>139</v>
      </c>
      <c r="B146" s="857"/>
      <c r="C146" s="858"/>
      <c r="D146" s="859" t="s">
        <v>986</v>
      </c>
      <c r="E146" s="860"/>
      <c r="F146" s="860"/>
      <c r="G146" s="860"/>
      <c r="H146" s="860"/>
      <c r="I146" s="860"/>
      <c r="J146" s="860"/>
      <c r="K146" s="860"/>
      <c r="L146" s="860">
        <v>332</v>
      </c>
      <c r="M146" s="860"/>
      <c r="N146" s="861">
        <f t="shared" si="29"/>
        <v>332</v>
      </c>
      <c r="O146" s="839"/>
    </row>
    <row r="147" spans="1:15" s="1072" customFormat="1" ht="15" customHeight="1">
      <c r="A147" s="844">
        <v>140</v>
      </c>
      <c r="B147" s="857"/>
      <c r="C147" s="858"/>
      <c r="D147" s="859" t="s">
        <v>1008</v>
      </c>
      <c r="E147" s="860">
        <v>4495</v>
      </c>
      <c r="F147" s="860"/>
      <c r="G147" s="860"/>
      <c r="H147" s="860"/>
      <c r="I147" s="860"/>
      <c r="J147" s="860"/>
      <c r="K147" s="860"/>
      <c r="L147" s="860"/>
      <c r="M147" s="860"/>
      <c r="N147" s="861">
        <f t="shared" si="29"/>
        <v>4495</v>
      </c>
      <c r="O147" s="839"/>
    </row>
    <row r="148" spans="1:15" s="1073" customFormat="1" ht="16.5" customHeight="1">
      <c r="A148" s="844">
        <v>141</v>
      </c>
      <c r="B148" s="862"/>
      <c r="C148" s="863"/>
      <c r="D148" s="864" t="s">
        <v>977</v>
      </c>
      <c r="E148" s="865">
        <f aca="true" t="shared" si="32" ref="E148:M148">SUM(E145:E147)</f>
        <v>40727</v>
      </c>
      <c r="F148" s="865">
        <f t="shared" si="32"/>
        <v>2677</v>
      </c>
      <c r="G148" s="865">
        <f t="shared" si="32"/>
        <v>3786</v>
      </c>
      <c r="H148" s="865">
        <f t="shared" si="32"/>
        <v>0</v>
      </c>
      <c r="I148" s="865">
        <f t="shared" si="32"/>
        <v>0</v>
      </c>
      <c r="J148" s="865">
        <f t="shared" si="32"/>
        <v>0</v>
      </c>
      <c r="K148" s="865">
        <f t="shared" si="32"/>
        <v>15678</v>
      </c>
      <c r="L148" s="865">
        <f t="shared" si="32"/>
        <v>360370</v>
      </c>
      <c r="M148" s="865">
        <f t="shared" si="32"/>
        <v>277697</v>
      </c>
      <c r="N148" s="867">
        <f>SUM(E148:L148)</f>
        <v>423238</v>
      </c>
      <c r="O148" s="868"/>
    </row>
    <row r="149" spans="1:15" ht="30" customHeight="1">
      <c r="A149" s="844">
        <v>142</v>
      </c>
      <c r="B149" s="851"/>
      <c r="C149" s="852">
        <v>1</v>
      </c>
      <c r="D149" s="903" t="s">
        <v>226</v>
      </c>
      <c r="E149" s="854"/>
      <c r="F149" s="854"/>
      <c r="G149" s="854"/>
      <c r="H149" s="854"/>
      <c r="I149" s="854"/>
      <c r="J149" s="854"/>
      <c r="K149" s="854"/>
      <c r="L149" s="854"/>
      <c r="M149" s="855"/>
      <c r="N149" s="867"/>
      <c r="O149" s="838"/>
    </row>
    <row r="150" spans="1:14" s="26" customFormat="1" ht="15">
      <c r="A150" s="844">
        <v>143</v>
      </c>
      <c r="B150" s="869"/>
      <c r="C150" s="870"/>
      <c r="D150" s="871" t="s">
        <v>601</v>
      </c>
      <c r="E150" s="27"/>
      <c r="F150" s="27"/>
      <c r="G150" s="27"/>
      <c r="H150" s="27"/>
      <c r="I150" s="27"/>
      <c r="J150" s="27"/>
      <c r="K150" s="27"/>
      <c r="L150" s="27"/>
      <c r="M150" s="873"/>
      <c r="N150" s="874">
        <f t="shared" si="29"/>
        <v>0</v>
      </c>
    </row>
    <row r="151" spans="1:14" s="26" customFormat="1" ht="15">
      <c r="A151" s="844">
        <v>144</v>
      </c>
      <c r="B151" s="869"/>
      <c r="C151" s="870"/>
      <c r="D151" s="871" t="s">
        <v>940</v>
      </c>
      <c r="E151" s="27"/>
      <c r="F151" s="27"/>
      <c r="G151" s="27"/>
      <c r="H151" s="27"/>
      <c r="I151" s="27"/>
      <c r="J151" s="27"/>
      <c r="K151" s="27"/>
      <c r="L151" s="27"/>
      <c r="M151" s="873"/>
      <c r="N151" s="874">
        <f t="shared" si="29"/>
        <v>0</v>
      </c>
    </row>
    <row r="152" spans="1:14" s="368" customFormat="1" ht="15" customHeight="1">
      <c r="A152" s="844">
        <v>145</v>
      </c>
      <c r="B152" s="875"/>
      <c r="C152" s="876"/>
      <c r="D152" s="877" t="s">
        <v>602</v>
      </c>
      <c r="E152" s="873"/>
      <c r="F152" s="873"/>
      <c r="G152" s="873"/>
      <c r="H152" s="873"/>
      <c r="I152" s="873"/>
      <c r="J152" s="873"/>
      <c r="K152" s="873"/>
      <c r="L152" s="873"/>
      <c r="M152" s="873"/>
      <c r="N152" s="878">
        <f t="shared" si="29"/>
        <v>0</v>
      </c>
    </row>
    <row r="153" spans="1:14" s="367" customFormat="1" ht="16.5" customHeight="1">
      <c r="A153" s="844">
        <v>146</v>
      </c>
      <c r="B153" s="879"/>
      <c r="C153" s="880"/>
      <c r="D153" s="881" t="s">
        <v>977</v>
      </c>
      <c r="E153" s="882">
        <f>SUM(E150:E152)</f>
        <v>0</v>
      </c>
      <c r="F153" s="882">
        <f aca="true" t="shared" si="33" ref="F153:M153">SUM(F150:F152)</f>
        <v>0</v>
      </c>
      <c r="G153" s="882">
        <f t="shared" si="33"/>
        <v>0</v>
      </c>
      <c r="H153" s="882">
        <f t="shared" si="33"/>
        <v>0</v>
      </c>
      <c r="I153" s="882">
        <f t="shared" si="33"/>
        <v>0</v>
      </c>
      <c r="J153" s="882">
        <f t="shared" si="33"/>
        <v>0</v>
      </c>
      <c r="K153" s="882">
        <f t="shared" si="33"/>
        <v>0</v>
      </c>
      <c r="L153" s="882">
        <f t="shared" si="33"/>
        <v>0</v>
      </c>
      <c r="M153" s="883">
        <f t="shared" si="33"/>
        <v>0</v>
      </c>
      <c r="N153" s="884">
        <f t="shared" si="29"/>
        <v>0</v>
      </c>
    </row>
    <row r="154" spans="1:15" ht="15">
      <c r="A154" s="844">
        <v>147</v>
      </c>
      <c r="B154" s="851"/>
      <c r="C154" s="852">
        <v>2</v>
      </c>
      <c r="D154" s="871" t="s">
        <v>218</v>
      </c>
      <c r="E154" s="840"/>
      <c r="F154" s="840"/>
      <c r="G154" s="840"/>
      <c r="H154" s="840"/>
      <c r="I154" s="840"/>
      <c r="J154" s="840"/>
      <c r="K154" s="840"/>
      <c r="L154" s="840"/>
      <c r="M154" s="860"/>
      <c r="N154" s="872"/>
      <c r="O154" s="838"/>
    </row>
    <row r="155" spans="1:14" s="26" customFormat="1" ht="15">
      <c r="A155" s="844">
        <v>148</v>
      </c>
      <c r="B155" s="869"/>
      <c r="C155" s="870"/>
      <c r="D155" s="871" t="s">
        <v>601</v>
      </c>
      <c r="E155" s="27"/>
      <c r="F155" s="27">
        <v>449</v>
      </c>
      <c r="G155" s="27"/>
      <c r="H155" s="27"/>
      <c r="I155" s="27"/>
      <c r="J155" s="27"/>
      <c r="K155" s="27"/>
      <c r="L155" s="27"/>
      <c r="M155" s="873"/>
      <c r="N155" s="874">
        <f t="shared" si="29"/>
        <v>449</v>
      </c>
    </row>
    <row r="156" spans="1:14" s="26" customFormat="1" ht="15">
      <c r="A156" s="844">
        <v>149</v>
      </c>
      <c r="B156" s="869"/>
      <c r="C156" s="870"/>
      <c r="D156" s="871" t="s">
        <v>940</v>
      </c>
      <c r="E156" s="27"/>
      <c r="F156" s="27">
        <v>4042</v>
      </c>
      <c r="G156" s="27"/>
      <c r="H156" s="27"/>
      <c r="I156" s="27"/>
      <c r="J156" s="27"/>
      <c r="K156" s="27">
        <v>899</v>
      </c>
      <c r="L156" s="27"/>
      <c r="M156" s="873"/>
      <c r="N156" s="874">
        <f t="shared" si="29"/>
        <v>4941</v>
      </c>
    </row>
    <row r="157" spans="1:14" s="368" customFormat="1" ht="15">
      <c r="A157" s="844">
        <v>150</v>
      </c>
      <c r="B157" s="875"/>
      <c r="C157" s="876"/>
      <c r="D157" s="877" t="s">
        <v>602</v>
      </c>
      <c r="E157" s="873"/>
      <c r="F157" s="873"/>
      <c r="G157" s="873"/>
      <c r="H157" s="873"/>
      <c r="I157" s="873"/>
      <c r="J157" s="873"/>
      <c r="K157" s="873"/>
      <c r="L157" s="873"/>
      <c r="M157" s="873"/>
      <c r="N157" s="878">
        <f t="shared" si="29"/>
        <v>0</v>
      </c>
    </row>
    <row r="158" spans="1:14" s="367" customFormat="1" ht="16.5" customHeight="1">
      <c r="A158" s="844">
        <v>151</v>
      </c>
      <c r="B158" s="879"/>
      <c r="C158" s="880"/>
      <c r="D158" s="881" t="s">
        <v>977</v>
      </c>
      <c r="E158" s="882">
        <f>SUM(E156:E157)</f>
        <v>0</v>
      </c>
      <c r="F158" s="882">
        <f>SUM(F156:F157)</f>
        <v>4042</v>
      </c>
      <c r="G158" s="882">
        <f aca="true" t="shared" si="34" ref="G158:M158">SUM(G156:G157)</f>
        <v>0</v>
      </c>
      <c r="H158" s="882">
        <f t="shared" si="34"/>
        <v>0</v>
      </c>
      <c r="I158" s="882">
        <f t="shared" si="34"/>
        <v>0</v>
      </c>
      <c r="J158" s="882">
        <f t="shared" si="34"/>
        <v>0</v>
      </c>
      <c r="K158" s="882">
        <f t="shared" si="34"/>
        <v>899</v>
      </c>
      <c r="L158" s="882">
        <f t="shared" si="34"/>
        <v>0</v>
      </c>
      <c r="M158" s="883">
        <f t="shared" si="34"/>
        <v>0</v>
      </c>
      <c r="N158" s="884">
        <f t="shared" si="29"/>
        <v>4941</v>
      </c>
    </row>
    <row r="159" spans="1:14" s="850" customFormat="1" ht="21" customHeight="1">
      <c r="A159" s="844">
        <v>152</v>
      </c>
      <c r="B159" s="885">
        <v>13</v>
      </c>
      <c r="C159" s="886"/>
      <c r="D159" s="898" t="s">
        <v>64</v>
      </c>
      <c r="E159" s="27"/>
      <c r="F159" s="27"/>
      <c r="G159" s="27"/>
      <c r="H159" s="27"/>
      <c r="I159" s="27"/>
      <c r="J159" s="27"/>
      <c r="K159" s="27"/>
      <c r="L159" s="27"/>
      <c r="M159" s="873"/>
      <c r="N159" s="884"/>
    </row>
    <row r="160" spans="1:15" s="868" customFormat="1" ht="15">
      <c r="A160" s="844">
        <v>153</v>
      </c>
      <c r="B160" s="851"/>
      <c r="C160" s="852"/>
      <c r="D160" s="853" t="s">
        <v>601</v>
      </c>
      <c r="E160" s="840">
        <v>70670</v>
      </c>
      <c r="F160" s="840"/>
      <c r="G160" s="840"/>
      <c r="H160" s="840"/>
      <c r="I160" s="840"/>
      <c r="J160" s="840"/>
      <c r="K160" s="840"/>
      <c r="L160" s="840">
        <v>120730</v>
      </c>
      <c r="M160" s="860">
        <v>112700</v>
      </c>
      <c r="N160" s="899">
        <f t="shared" si="29"/>
        <v>191400</v>
      </c>
      <c r="O160" s="838"/>
    </row>
    <row r="161" spans="1:15" s="868" customFormat="1" ht="15">
      <c r="A161" s="844">
        <v>154</v>
      </c>
      <c r="B161" s="851"/>
      <c r="C161" s="852"/>
      <c r="D161" s="853" t="s">
        <v>940</v>
      </c>
      <c r="E161" s="840">
        <v>70670</v>
      </c>
      <c r="F161" s="840">
        <v>1785</v>
      </c>
      <c r="G161" s="840"/>
      <c r="H161" s="840"/>
      <c r="I161" s="840"/>
      <c r="J161" s="840"/>
      <c r="K161" s="840">
        <v>97647</v>
      </c>
      <c r="L161" s="840">
        <v>129395</v>
      </c>
      <c r="M161" s="860">
        <v>112700</v>
      </c>
      <c r="N161" s="899">
        <f t="shared" si="29"/>
        <v>299497</v>
      </c>
      <c r="O161" s="838"/>
    </row>
    <row r="162" spans="1:15" s="1072" customFormat="1" ht="15">
      <c r="A162" s="844">
        <v>155</v>
      </c>
      <c r="B162" s="857"/>
      <c r="C162" s="858"/>
      <c r="D162" s="859" t="s">
        <v>986</v>
      </c>
      <c r="E162" s="860"/>
      <c r="F162" s="860"/>
      <c r="G162" s="860"/>
      <c r="H162" s="860"/>
      <c r="I162" s="860"/>
      <c r="J162" s="860"/>
      <c r="K162" s="860"/>
      <c r="L162" s="860">
        <v>126</v>
      </c>
      <c r="M162" s="860"/>
      <c r="N162" s="861">
        <f t="shared" si="29"/>
        <v>126</v>
      </c>
      <c r="O162" s="839"/>
    </row>
    <row r="163" spans="1:15" s="1072" customFormat="1" ht="15">
      <c r="A163" s="844">
        <v>156</v>
      </c>
      <c r="B163" s="857"/>
      <c r="C163" s="858"/>
      <c r="D163" s="859" t="s">
        <v>1010</v>
      </c>
      <c r="E163" s="860"/>
      <c r="F163" s="860">
        <v>7213</v>
      </c>
      <c r="G163" s="860"/>
      <c r="H163" s="860"/>
      <c r="I163" s="860"/>
      <c r="J163" s="860"/>
      <c r="K163" s="860"/>
      <c r="L163" s="860"/>
      <c r="M163" s="860"/>
      <c r="N163" s="861">
        <f t="shared" si="29"/>
        <v>7213</v>
      </c>
      <c r="O163" s="839"/>
    </row>
    <row r="164" spans="1:15" s="1073" customFormat="1" ht="16.5" customHeight="1">
      <c r="A164" s="844">
        <v>157</v>
      </c>
      <c r="B164" s="862"/>
      <c r="C164" s="863"/>
      <c r="D164" s="864" t="s">
        <v>977</v>
      </c>
      <c r="E164" s="865">
        <f>SUM(E161:E163)</f>
        <v>70670</v>
      </c>
      <c r="F164" s="865">
        <f aca="true" t="shared" si="35" ref="F164:N164">SUM(F161:F163)</f>
        <v>8998</v>
      </c>
      <c r="G164" s="865">
        <f t="shared" si="35"/>
        <v>0</v>
      </c>
      <c r="H164" s="865">
        <f t="shared" si="35"/>
        <v>0</v>
      </c>
      <c r="I164" s="865">
        <f t="shared" si="35"/>
        <v>0</v>
      </c>
      <c r="J164" s="865">
        <f t="shared" si="35"/>
        <v>0</v>
      </c>
      <c r="K164" s="865">
        <f t="shared" si="35"/>
        <v>97647</v>
      </c>
      <c r="L164" s="865">
        <f t="shared" si="35"/>
        <v>129521</v>
      </c>
      <c r="M164" s="865">
        <f t="shared" si="35"/>
        <v>112700</v>
      </c>
      <c r="N164" s="872">
        <f t="shared" si="35"/>
        <v>306836</v>
      </c>
      <c r="O164" s="868"/>
    </row>
    <row r="165" spans="1:15" ht="36" customHeight="1">
      <c r="A165" s="844">
        <v>158</v>
      </c>
      <c r="B165" s="851"/>
      <c r="C165" s="852">
        <v>1</v>
      </c>
      <c r="D165" s="903" t="s">
        <v>227</v>
      </c>
      <c r="E165" s="854"/>
      <c r="F165" s="854"/>
      <c r="G165" s="854"/>
      <c r="H165" s="854"/>
      <c r="I165" s="854"/>
      <c r="J165" s="854"/>
      <c r="K165" s="854"/>
      <c r="L165" s="854"/>
      <c r="M165" s="855"/>
      <c r="N165" s="867"/>
      <c r="O165" s="838"/>
    </row>
    <row r="166" spans="1:14" s="26" customFormat="1" ht="15">
      <c r="A166" s="844">
        <v>159</v>
      </c>
      <c r="B166" s="869"/>
      <c r="C166" s="870"/>
      <c r="D166" s="871" t="s">
        <v>601</v>
      </c>
      <c r="E166" s="27"/>
      <c r="F166" s="27"/>
      <c r="G166" s="27"/>
      <c r="H166" s="27"/>
      <c r="I166" s="27"/>
      <c r="J166" s="27"/>
      <c r="K166" s="27"/>
      <c r="L166" s="27"/>
      <c r="M166" s="873"/>
      <c r="N166" s="874">
        <f t="shared" si="29"/>
        <v>0</v>
      </c>
    </row>
    <row r="167" spans="1:14" s="26" customFormat="1" ht="15" customHeight="1">
      <c r="A167" s="844">
        <v>160</v>
      </c>
      <c r="B167" s="869"/>
      <c r="C167" s="870"/>
      <c r="D167" s="871" t="s">
        <v>940</v>
      </c>
      <c r="E167" s="27"/>
      <c r="F167" s="27"/>
      <c r="G167" s="27"/>
      <c r="H167" s="27"/>
      <c r="I167" s="27"/>
      <c r="J167" s="27"/>
      <c r="K167" s="27"/>
      <c r="L167" s="27"/>
      <c r="M167" s="873"/>
      <c r="N167" s="874">
        <f t="shared" si="29"/>
        <v>0</v>
      </c>
    </row>
    <row r="168" spans="1:14" s="368" customFormat="1" ht="15">
      <c r="A168" s="844">
        <v>161</v>
      </c>
      <c r="B168" s="875"/>
      <c r="C168" s="876"/>
      <c r="D168" s="877" t="s">
        <v>602</v>
      </c>
      <c r="E168" s="873"/>
      <c r="F168" s="873"/>
      <c r="G168" s="873"/>
      <c r="H168" s="873"/>
      <c r="I168" s="873"/>
      <c r="J168" s="873"/>
      <c r="K168" s="873"/>
      <c r="L168" s="873"/>
      <c r="M168" s="873"/>
      <c r="N168" s="878">
        <f t="shared" si="29"/>
        <v>0</v>
      </c>
    </row>
    <row r="169" spans="1:14" s="367" customFormat="1" ht="16.5" customHeight="1">
      <c r="A169" s="844">
        <v>162</v>
      </c>
      <c r="B169" s="879"/>
      <c r="C169" s="880"/>
      <c r="D169" s="881" t="s">
        <v>977</v>
      </c>
      <c r="E169" s="882">
        <f>SUM(E166:E168)</f>
        <v>0</v>
      </c>
      <c r="F169" s="882">
        <f aca="true" t="shared" si="36" ref="F169:M169">SUM(F166:F168)</f>
        <v>0</v>
      </c>
      <c r="G169" s="882">
        <f t="shared" si="36"/>
        <v>0</v>
      </c>
      <c r="H169" s="882">
        <f t="shared" si="36"/>
        <v>0</v>
      </c>
      <c r="I169" s="882">
        <f t="shared" si="36"/>
        <v>0</v>
      </c>
      <c r="J169" s="882">
        <f t="shared" si="36"/>
        <v>0</v>
      </c>
      <c r="K169" s="882">
        <f t="shared" si="36"/>
        <v>0</v>
      </c>
      <c r="L169" s="882">
        <f t="shared" si="36"/>
        <v>0</v>
      </c>
      <c r="M169" s="883">
        <f t="shared" si="36"/>
        <v>0</v>
      </c>
      <c r="N169" s="884">
        <f t="shared" si="29"/>
        <v>0</v>
      </c>
    </row>
    <row r="170" spans="1:14" s="850" customFormat="1" ht="19.5" customHeight="1">
      <c r="A170" s="844">
        <v>163</v>
      </c>
      <c r="B170" s="885"/>
      <c r="C170" s="886">
        <v>2</v>
      </c>
      <c r="D170" s="900" t="s">
        <v>218</v>
      </c>
      <c r="E170" s="898"/>
      <c r="F170" s="898"/>
      <c r="G170" s="898"/>
      <c r="H170" s="898"/>
      <c r="I170" s="898"/>
      <c r="J170" s="898"/>
      <c r="K170" s="854"/>
      <c r="L170" s="854"/>
      <c r="M170" s="855"/>
      <c r="N170" s="867"/>
    </row>
    <row r="171" spans="1:14" s="26" customFormat="1" ht="15" customHeight="1">
      <c r="A171" s="844">
        <v>164</v>
      </c>
      <c r="B171" s="869"/>
      <c r="C171" s="870"/>
      <c r="D171" s="871" t="s">
        <v>601</v>
      </c>
      <c r="E171" s="27"/>
      <c r="F171" s="27">
        <v>30999</v>
      </c>
      <c r="G171" s="27"/>
      <c r="H171" s="27"/>
      <c r="I171" s="27"/>
      <c r="J171" s="27"/>
      <c r="K171" s="27"/>
      <c r="L171" s="27"/>
      <c r="M171" s="873"/>
      <c r="N171" s="874">
        <f t="shared" si="29"/>
        <v>30999</v>
      </c>
    </row>
    <row r="172" spans="1:14" s="26" customFormat="1" ht="15">
      <c r="A172" s="844">
        <v>165</v>
      </c>
      <c r="B172" s="869"/>
      <c r="C172" s="870"/>
      <c r="D172" s="871" t="s">
        <v>940</v>
      </c>
      <c r="E172" s="27"/>
      <c r="F172" s="27">
        <v>30999</v>
      </c>
      <c r="G172" s="27"/>
      <c r="H172" s="27"/>
      <c r="I172" s="27"/>
      <c r="J172" s="27"/>
      <c r="K172" s="27"/>
      <c r="L172" s="27"/>
      <c r="M172" s="873"/>
      <c r="N172" s="874">
        <f t="shared" si="29"/>
        <v>30999</v>
      </c>
    </row>
    <row r="173" spans="1:14" s="368" customFormat="1" ht="15">
      <c r="A173" s="844">
        <v>166</v>
      </c>
      <c r="B173" s="875"/>
      <c r="C173" s="876"/>
      <c r="D173" s="877" t="s">
        <v>602</v>
      </c>
      <c r="E173" s="873"/>
      <c r="F173" s="873"/>
      <c r="G173" s="873"/>
      <c r="H173" s="873"/>
      <c r="I173" s="873"/>
      <c r="J173" s="873"/>
      <c r="K173" s="873"/>
      <c r="L173" s="873"/>
      <c r="M173" s="873"/>
      <c r="N173" s="878">
        <f t="shared" si="29"/>
        <v>0</v>
      </c>
    </row>
    <row r="174" spans="1:14" s="367" customFormat="1" ht="16.5" customHeight="1">
      <c r="A174" s="844">
        <v>167</v>
      </c>
      <c r="B174" s="879"/>
      <c r="C174" s="880"/>
      <c r="D174" s="881" t="s">
        <v>977</v>
      </c>
      <c r="E174" s="882">
        <f>SUM(E172:E173)</f>
        <v>0</v>
      </c>
      <c r="F174" s="882">
        <f>SUM(F172:F173)</f>
        <v>30999</v>
      </c>
      <c r="G174" s="882">
        <f aca="true" t="shared" si="37" ref="G174:M174">SUM(G172:G173)</f>
        <v>0</v>
      </c>
      <c r="H174" s="882">
        <f t="shared" si="37"/>
        <v>0</v>
      </c>
      <c r="I174" s="882">
        <f t="shared" si="37"/>
        <v>0</v>
      </c>
      <c r="J174" s="882">
        <f t="shared" si="37"/>
        <v>0</v>
      </c>
      <c r="K174" s="882">
        <f t="shared" si="37"/>
        <v>0</v>
      </c>
      <c r="L174" s="882">
        <f t="shared" si="37"/>
        <v>0</v>
      </c>
      <c r="M174" s="882">
        <f t="shared" si="37"/>
        <v>0</v>
      </c>
      <c r="N174" s="884">
        <f t="shared" si="29"/>
        <v>30999</v>
      </c>
    </row>
    <row r="175" spans="1:14" s="850" customFormat="1" ht="38.25" customHeight="1">
      <c r="A175" s="844">
        <v>168</v>
      </c>
      <c r="B175" s="885">
        <v>14</v>
      </c>
      <c r="C175" s="886"/>
      <c r="D175" s="898" t="s">
        <v>199</v>
      </c>
      <c r="E175" s="27"/>
      <c r="F175" s="27"/>
      <c r="G175" s="27"/>
      <c r="H175" s="27"/>
      <c r="I175" s="27"/>
      <c r="J175" s="27"/>
      <c r="K175" s="27"/>
      <c r="L175" s="27"/>
      <c r="M175" s="873"/>
      <c r="N175" s="884"/>
    </row>
    <row r="176" spans="1:15" s="868" customFormat="1" ht="15">
      <c r="A176" s="844">
        <v>169</v>
      </c>
      <c r="B176" s="851"/>
      <c r="C176" s="852"/>
      <c r="D176" s="853" t="s">
        <v>601</v>
      </c>
      <c r="E176" s="840">
        <v>30926</v>
      </c>
      <c r="F176" s="840">
        <v>2250</v>
      </c>
      <c r="G176" s="840">
        <v>5000</v>
      </c>
      <c r="H176" s="840"/>
      <c r="I176" s="840"/>
      <c r="J176" s="840"/>
      <c r="K176" s="840"/>
      <c r="L176" s="840">
        <v>60550</v>
      </c>
      <c r="M176" s="860">
        <v>44300</v>
      </c>
      <c r="N176" s="899">
        <f t="shared" si="29"/>
        <v>98726</v>
      </c>
      <c r="O176" s="838"/>
    </row>
    <row r="177" spans="1:15" s="868" customFormat="1" ht="15">
      <c r="A177" s="844">
        <v>170</v>
      </c>
      <c r="B177" s="851"/>
      <c r="C177" s="852"/>
      <c r="D177" s="853" t="s">
        <v>940</v>
      </c>
      <c r="E177" s="840">
        <v>22460</v>
      </c>
      <c r="F177" s="840">
        <v>7150</v>
      </c>
      <c r="G177" s="840">
        <v>8566</v>
      </c>
      <c r="H177" s="840"/>
      <c r="I177" s="840"/>
      <c r="J177" s="840"/>
      <c r="K177" s="840">
        <v>3608</v>
      </c>
      <c r="L177" s="840">
        <v>61123</v>
      </c>
      <c r="M177" s="860">
        <v>44300</v>
      </c>
      <c r="N177" s="899">
        <f t="shared" si="29"/>
        <v>102907</v>
      </c>
      <c r="O177" s="838"/>
    </row>
    <row r="178" spans="1:15" s="1072" customFormat="1" ht="15">
      <c r="A178" s="844">
        <v>171</v>
      </c>
      <c r="B178" s="857"/>
      <c r="C178" s="858"/>
      <c r="D178" s="859" t="s">
        <v>986</v>
      </c>
      <c r="E178" s="860"/>
      <c r="F178" s="860"/>
      <c r="G178" s="860"/>
      <c r="H178" s="860"/>
      <c r="I178" s="860"/>
      <c r="J178" s="860"/>
      <c r="K178" s="860"/>
      <c r="L178" s="860">
        <v>2</v>
      </c>
      <c r="M178" s="860"/>
      <c r="N178" s="861">
        <f t="shared" si="29"/>
        <v>2</v>
      </c>
      <c r="O178" s="839"/>
    </row>
    <row r="179" spans="1:15" s="1073" customFormat="1" ht="16.5" customHeight="1">
      <c r="A179" s="844">
        <v>172</v>
      </c>
      <c r="B179" s="862"/>
      <c r="C179" s="863"/>
      <c r="D179" s="864" t="s">
        <v>977</v>
      </c>
      <c r="E179" s="865">
        <f aca="true" t="shared" si="38" ref="E179:N179">SUM(E177:E178)</f>
        <v>22460</v>
      </c>
      <c r="F179" s="865">
        <f t="shared" si="38"/>
        <v>7150</v>
      </c>
      <c r="G179" s="865">
        <f t="shared" si="38"/>
        <v>8566</v>
      </c>
      <c r="H179" s="865">
        <f t="shared" si="38"/>
        <v>0</v>
      </c>
      <c r="I179" s="865">
        <f t="shared" si="38"/>
        <v>0</v>
      </c>
      <c r="J179" s="865">
        <f t="shared" si="38"/>
        <v>0</v>
      </c>
      <c r="K179" s="865">
        <f t="shared" si="38"/>
        <v>3608</v>
      </c>
      <c r="L179" s="865">
        <f t="shared" si="38"/>
        <v>61125</v>
      </c>
      <c r="M179" s="865">
        <f t="shared" si="38"/>
        <v>44300</v>
      </c>
      <c r="N179" s="872">
        <f t="shared" si="38"/>
        <v>102909</v>
      </c>
      <c r="O179" s="868"/>
    </row>
    <row r="180" spans="1:14" s="26" customFormat="1" ht="19.5" customHeight="1">
      <c r="A180" s="844">
        <v>173</v>
      </c>
      <c r="B180" s="869"/>
      <c r="C180" s="870">
        <v>1</v>
      </c>
      <c r="D180" s="871" t="s">
        <v>218</v>
      </c>
      <c r="E180" s="854"/>
      <c r="F180" s="854"/>
      <c r="G180" s="854"/>
      <c r="H180" s="854"/>
      <c r="I180" s="854"/>
      <c r="J180" s="854"/>
      <c r="K180" s="854"/>
      <c r="L180" s="854"/>
      <c r="M180" s="855"/>
      <c r="N180" s="867"/>
    </row>
    <row r="181" spans="1:14" s="26" customFormat="1" ht="15">
      <c r="A181" s="844">
        <v>174</v>
      </c>
      <c r="B181" s="869"/>
      <c r="C181" s="870"/>
      <c r="D181" s="871" t="s">
        <v>601</v>
      </c>
      <c r="E181" s="27"/>
      <c r="F181" s="27">
        <v>360</v>
      </c>
      <c r="G181" s="27"/>
      <c r="H181" s="27"/>
      <c r="I181" s="27"/>
      <c r="J181" s="27"/>
      <c r="K181" s="27"/>
      <c r="L181" s="27"/>
      <c r="M181" s="873"/>
      <c r="N181" s="874">
        <f t="shared" si="29"/>
        <v>360</v>
      </c>
    </row>
    <row r="182" spans="1:14" s="26" customFormat="1" ht="15">
      <c r="A182" s="844">
        <v>175</v>
      </c>
      <c r="B182" s="869"/>
      <c r="C182" s="870"/>
      <c r="D182" s="871" t="s">
        <v>940</v>
      </c>
      <c r="E182" s="27"/>
      <c r="F182" s="27">
        <v>1799</v>
      </c>
      <c r="G182" s="27"/>
      <c r="H182" s="27"/>
      <c r="I182" s="27"/>
      <c r="J182" s="27"/>
      <c r="K182" s="27">
        <v>360</v>
      </c>
      <c r="L182" s="27"/>
      <c r="M182" s="873"/>
      <c r="N182" s="874">
        <f t="shared" si="29"/>
        <v>2159</v>
      </c>
    </row>
    <row r="183" spans="1:14" s="368" customFormat="1" ht="15">
      <c r="A183" s="844">
        <v>176</v>
      </c>
      <c r="B183" s="875"/>
      <c r="C183" s="876"/>
      <c r="D183" s="877" t="s">
        <v>602</v>
      </c>
      <c r="E183" s="873"/>
      <c r="F183" s="873"/>
      <c r="G183" s="873"/>
      <c r="H183" s="873"/>
      <c r="I183" s="873"/>
      <c r="J183" s="873"/>
      <c r="K183" s="873"/>
      <c r="L183" s="873"/>
      <c r="M183" s="873"/>
      <c r="N183" s="878">
        <f t="shared" si="29"/>
        <v>0</v>
      </c>
    </row>
    <row r="184" spans="1:14" s="367" customFormat="1" ht="16.5" customHeight="1">
      <c r="A184" s="844">
        <v>177</v>
      </c>
      <c r="B184" s="879"/>
      <c r="C184" s="880"/>
      <c r="D184" s="881" t="s">
        <v>977</v>
      </c>
      <c r="E184" s="882">
        <f>SUM(E182:E183)</f>
        <v>0</v>
      </c>
      <c r="F184" s="882">
        <f>SUM(F182:F183)</f>
        <v>1799</v>
      </c>
      <c r="G184" s="882">
        <f aca="true" t="shared" si="39" ref="G184:M184">SUM(G182:G183)</f>
        <v>0</v>
      </c>
      <c r="H184" s="882">
        <f t="shared" si="39"/>
        <v>0</v>
      </c>
      <c r="I184" s="882">
        <f t="shared" si="39"/>
        <v>0</v>
      </c>
      <c r="J184" s="882">
        <f t="shared" si="39"/>
        <v>0</v>
      </c>
      <c r="K184" s="882">
        <f t="shared" si="39"/>
        <v>360</v>
      </c>
      <c r="L184" s="882">
        <f t="shared" si="39"/>
        <v>0</v>
      </c>
      <c r="M184" s="882">
        <f t="shared" si="39"/>
        <v>0</v>
      </c>
      <c r="N184" s="884">
        <f t="shared" si="29"/>
        <v>2159</v>
      </c>
    </row>
    <row r="185" spans="1:14" s="850" customFormat="1" ht="21" customHeight="1">
      <c r="A185" s="844">
        <v>178</v>
      </c>
      <c r="B185" s="885">
        <v>15</v>
      </c>
      <c r="C185" s="886"/>
      <c r="D185" s="898" t="s">
        <v>228</v>
      </c>
      <c r="E185" s="27"/>
      <c r="F185" s="27"/>
      <c r="G185" s="27"/>
      <c r="H185" s="27"/>
      <c r="I185" s="27"/>
      <c r="J185" s="27"/>
      <c r="K185" s="27"/>
      <c r="L185" s="27"/>
      <c r="M185" s="873"/>
      <c r="N185" s="884"/>
    </row>
    <row r="186" spans="1:15" s="868" customFormat="1" ht="15">
      <c r="A186" s="844">
        <v>179</v>
      </c>
      <c r="B186" s="851"/>
      <c r="C186" s="852"/>
      <c r="D186" s="853" t="s">
        <v>601</v>
      </c>
      <c r="E186" s="840">
        <v>203045</v>
      </c>
      <c r="F186" s="840">
        <v>13000</v>
      </c>
      <c r="G186" s="840">
        <v>80000</v>
      </c>
      <c r="H186" s="840"/>
      <c r="I186" s="840"/>
      <c r="J186" s="840"/>
      <c r="K186" s="840"/>
      <c r="L186" s="840">
        <v>397682</v>
      </c>
      <c r="M186" s="860">
        <v>250800</v>
      </c>
      <c r="N186" s="899">
        <f t="shared" si="29"/>
        <v>693727</v>
      </c>
      <c r="O186" s="838"/>
    </row>
    <row r="187" spans="1:15" s="868" customFormat="1" ht="15">
      <c r="A187" s="844">
        <v>180</v>
      </c>
      <c r="B187" s="851"/>
      <c r="C187" s="852"/>
      <c r="D187" s="853" t="s">
        <v>940</v>
      </c>
      <c r="E187" s="840">
        <v>199235</v>
      </c>
      <c r="F187" s="840">
        <v>7781</v>
      </c>
      <c r="G187" s="840">
        <v>88851</v>
      </c>
      <c r="H187" s="840">
        <v>178</v>
      </c>
      <c r="I187" s="840"/>
      <c r="J187" s="840"/>
      <c r="K187" s="840">
        <v>44543</v>
      </c>
      <c r="L187" s="840">
        <v>402747</v>
      </c>
      <c r="M187" s="860">
        <v>250800</v>
      </c>
      <c r="N187" s="899">
        <f t="shared" si="29"/>
        <v>743335</v>
      </c>
      <c r="O187" s="838"/>
    </row>
    <row r="188" spans="1:15" s="1072" customFormat="1" ht="15">
      <c r="A188" s="844">
        <v>181</v>
      </c>
      <c r="B188" s="857"/>
      <c r="C188" s="858"/>
      <c r="D188" s="859" t="s">
        <v>986</v>
      </c>
      <c r="E188" s="860"/>
      <c r="F188" s="860"/>
      <c r="G188" s="860"/>
      <c r="H188" s="860"/>
      <c r="I188" s="860"/>
      <c r="J188" s="860"/>
      <c r="K188" s="860"/>
      <c r="L188" s="860">
        <v>258</v>
      </c>
      <c r="M188" s="860"/>
      <c r="N188" s="861">
        <f t="shared" si="29"/>
        <v>258</v>
      </c>
      <c r="O188" s="839"/>
    </row>
    <row r="189" spans="1:15" s="1072" customFormat="1" ht="15">
      <c r="A189" s="844">
        <v>182</v>
      </c>
      <c r="B189" s="857"/>
      <c r="C189" s="858"/>
      <c r="D189" s="859" t="s">
        <v>1037</v>
      </c>
      <c r="E189" s="860"/>
      <c r="F189" s="860"/>
      <c r="G189" s="860"/>
      <c r="H189" s="860">
        <v>2000</v>
      </c>
      <c r="I189" s="860"/>
      <c r="J189" s="860"/>
      <c r="K189" s="860"/>
      <c r="L189" s="860"/>
      <c r="M189" s="860"/>
      <c r="N189" s="861">
        <f t="shared" si="29"/>
        <v>2000</v>
      </c>
      <c r="O189" s="839"/>
    </row>
    <row r="190" spans="1:15" s="1073" customFormat="1" ht="18" customHeight="1">
      <c r="A190" s="844">
        <v>183</v>
      </c>
      <c r="B190" s="862"/>
      <c r="C190" s="863"/>
      <c r="D190" s="864" t="s">
        <v>977</v>
      </c>
      <c r="E190" s="865">
        <f aca="true" t="shared" si="40" ref="E190:N190">SUM(E187:E189)</f>
        <v>199235</v>
      </c>
      <c r="F190" s="865">
        <f t="shared" si="40"/>
        <v>7781</v>
      </c>
      <c r="G190" s="865">
        <f t="shared" si="40"/>
        <v>88851</v>
      </c>
      <c r="H190" s="865">
        <f t="shared" si="40"/>
        <v>2178</v>
      </c>
      <c r="I190" s="865">
        <f t="shared" si="40"/>
        <v>0</v>
      </c>
      <c r="J190" s="865">
        <f t="shared" si="40"/>
        <v>0</v>
      </c>
      <c r="K190" s="865">
        <f t="shared" si="40"/>
        <v>44543</v>
      </c>
      <c r="L190" s="865">
        <f t="shared" si="40"/>
        <v>403005</v>
      </c>
      <c r="M190" s="865">
        <f t="shared" si="40"/>
        <v>250800</v>
      </c>
      <c r="N190" s="872">
        <f t="shared" si="40"/>
        <v>745593</v>
      </c>
      <c r="O190" s="868"/>
    </row>
    <row r="191" spans="1:14" s="26" customFormat="1" ht="19.5" customHeight="1">
      <c r="A191" s="844">
        <v>184</v>
      </c>
      <c r="B191" s="869"/>
      <c r="C191" s="870">
        <v>1</v>
      </c>
      <c r="D191" s="871" t="s">
        <v>218</v>
      </c>
      <c r="E191" s="854"/>
      <c r="F191" s="854"/>
      <c r="G191" s="854"/>
      <c r="H191" s="854"/>
      <c r="I191" s="854"/>
      <c r="J191" s="854"/>
      <c r="K191" s="854"/>
      <c r="L191" s="854"/>
      <c r="M191" s="855"/>
      <c r="N191" s="867"/>
    </row>
    <row r="192" spans="1:14" s="26" customFormat="1" ht="15">
      <c r="A192" s="844">
        <v>185</v>
      </c>
      <c r="B192" s="869"/>
      <c r="C192" s="870"/>
      <c r="D192" s="871" t="s">
        <v>601</v>
      </c>
      <c r="E192" s="27"/>
      <c r="F192" s="27"/>
      <c r="G192" s="27"/>
      <c r="H192" s="27"/>
      <c r="I192" s="27"/>
      <c r="J192" s="27"/>
      <c r="K192" s="27"/>
      <c r="L192" s="27"/>
      <c r="M192" s="873"/>
      <c r="N192" s="874">
        <f t="shared" si="29"/>
        <v>0</v>
      </c>
    </row>
    <row r="193" spans="1:14" s="26" customFormat="1" ht="15">
      <c r="A193" s="844">
        <v>186</v>
      </c>
      <c r="B193" s="869"/>
      <c r="C193" s="870"/>
      <c r="D193" s="871" t="s">
        <v>940</v>
      </c>
      <c r="E193" s="27"/>
      <c r="F193" s="27"/>
      <c r="G193" s="27"/>
      <c r="H193" s="27"/>
      <c r="I193" s="27"/>
      <c r="J193" s="27"/>
      <c r="K193" s="27"/>
      <c r="L193" s="27"/>
      <c r="M193" s="873"/>
      <c r="N193" s="874">
        <f t="shared" si="29"/>
        <v>0</v>
      </c>
    </row>
    <row r="194" spans="1:14" s="368" customFormat="1" ht="15">
      <c r="A194" s="844">
        <v>187</v>
      </c>
      <c r="B194" s="875"/>
      <c r="C194" s="876"/>
      <c r="D194" s="877" t="s">
        <v>602</v>
      </c>
      <c r="E194" s="873"/>
      <c r="F194" s="873"/>
      <c r="G194" s="873"/>
      <c r="H194" s="873"/>
      <c r="I194" s="873"/>
      <c r="J194" s="873"/>
      <c r="K194" s="873"/>
      <c r="L194" s="873"/>
      <c r="M194" s="873"/>
      <c r="N194" s="878">
        <f t="shared" si="29"/>
        <v>0</v>
      </c>
    </row>
    <row r="195" spans="1:14" s="367" customFormat="1" ht="16.5" customHeight="1">
      <c r="A195" s="844">
        <v>188</v>
      </c>
      <c r="B195" s="879"/>
      <c r="C195" s="880"/>
      <c r="D195" s="881" t="s">
        <v>977</v>
      </c>
      <c r="E195" s="882">
        <f>SUM(E192:E194)</f>
        <v>0</v>
      </c>
      <c r="F195" s="882">
        <f aca="true" t="shared" si="41" ref="F195:M195">SUM(F192:F194)</f>
        <v>0</v>
      </c>
      <c r="G195" s="882">
        <f t="shared" si="41"/>
        <v>0</v>
      </c>
      <c r="H195" s="882">
        <f t="shared" si="41"/>
        <v>0</v>
      </c>
      <c r="I195" s="882">
        <f t="shared" si="41"/>
        <v>0</v>
      </c>
      <c r="J195" s="882">
        <f t="shared" si="41"/>
        <v>0</v>
      </c>
      <c r="K195" s="882">
        <f t="shared" si="41"/>
        <v>0</v>
      </c>
      <c r="L195" s="882">
        <f t="shared" si="41"/>
        <v>0</v>
      </c>
      <c r="M195" s="883">
        <f t="shared" si="41"/>
        <v>0</v>
      </c>
      <c r="N195" s="884">
        <f t="shared" si="29"/>
        <v>0</v>
      </c>
    </row>
    <row r="196" spans="1:15" s="839" customFormat="1" ht="15">
      <c r="A196" s="844">
        <v>189</v>
      </c>
      <c r="B196" s="857"/>
      <c r="C196" s="888"/>
      <c r="D196" s="888" t="s">
        <v>799</v>
      </c>
      <c r="E196" s="888"/>
      <c r="F196" s="888"/>
      <c r="G196" s="888"/>
      <c r="H196" s="888"/>
      <c r="I196" s="888"/>
      <c r="J196" s="888"/>
      <c r="K196" s="888"/>
      <c r="L196" s="888"/>
      <c r="M196" s="888"/>
      <c r="N196" s="901"/>
      <c r="O196" s="838"/>
    </row>
    <row r="197" spans="1:15" s="868" customFormat="1" ht="15">
      <c r="A197" s="844">
        <v>190</v>
      </c>
      <c r="B197" s="851"/>
      <c r="C197" s="852"/>
      <c r="D197" s="853" t="s">
        <v>601</v>
      </c>
      <c r="E197" s="840">
        <f aca="true" t="shared" si="42" ref="E197:M197">SUM(E192,E186,E181,E176,E171,E166,E160,E155,E150,E144,E139,E134,E129,E117)</f>
        <v>385482</v>
      </c>
      <c r="F197" s="840">
        <f t="shared" si="42"/>
        <v>55408</v>
      </c>
      <c r="G197" s="840">
        <f t="shared" si="42"/>
        <v>85000</v>
      </c>
      <c r="H197" s="840">
        <f t="shared" si="42"/>
        <v>0</v>
      </c>
      <c r="I197" s="840">
        <f t="shared" si="42"/>
        <v>0</v>
      </c>
      <c r="J197" s="840">
        <f t="shared" si="42"/>
        <v>0</v>
      </c>
      <c r="K197" s="840">
        <f t="shared" si="42"/>
        <v>0</v>
      </c>
      <c r="L197" s="840">
        <f t="shared" si="42"/>
        <v>1128776</v>
      </c>
      <c r="M197" s="860">
        <f t="shared" si="42"/>
        <v>685497</v>
      </c>
      <c r="N197" s="899">
        <f>SUM(E197:L197)</f>
        <v>1654666</v>
      </c>
      <c r="O197" s="838"/>
    </row>
    <row r="198" spans="1:15" ht="15">
      <c r="A198" s="844">
        <v>191</v>
      </c>
      <c r="B198" s="851"/>
      <c r="C198" s="852"/>
      <c r="D198" s="853" t="s">
        <v>940</v>
      </c>
      <c r="E198" s="854">
        <f aca="true" t="shared" si="43" ref="E198:M198">SUM(E193+E187+E182+E177+E172+E167+E161+E156+E151+E145+E140+E135+E130+E118)</f>
        <v>386238</v>
      </c>
      <c r="F198" s="854">
        <f t="shared" si="43"/>
        <v>62427</v>
      </c>
      <c r="G198" s="854">
        <f t="shared" si="43"/>
        <v>101203</v>
      </c>
      <c r="H198" s="854">
        <f t="shared" si="43"/>
        <v>178</v>
      </c>
      <c r="I198" s="854">
        <f t="shared" si="43"/>
        <v>0</v>
      </c>
      <c r="J198" s="854">
        <f t="shared" si="43"/>
        <v>0</v>
      </c>
      <c r="K198" s="854">
        <f t="shared" si="43"/>
        <v>203171</v>
      </c>
      <c r="L198" s="854">
        <f t="shared" si="43"/>
        <v>1173584</v>
      </c>
      <c r="M198" s="854">
        <f t="shared" si="43"/>
        <v>685497</v>
      </c>
      <c r="N198" s="899">
        <f>SUM(E198:L198)</f>
        <v>1926801</v>
      </c>
      <c r="O198" s="838"/>
    </row>
    <row r="199" spans="1:15" s="1072" customFormat="1" ht="18.75" customHeight="1">
      <c r="A199" s="844">
        <v>192</v>
      </c>
      <c r="B199" s="857"/>
      <c r="C199" s="858"/>
      <c r="D199" s="902" t="s">
        <v>602</v>
      </c>
      <c r="E199" s="860">
        <f>SUM(E194,E188:E188,E183,E178:E178,E173,E168,E162:E162,E157,E152,E146:E147,E141,E136:E136,E131,E119:E120)+E189+E163+E121+E122+E123+E124+E125+E126</f>
        <v>4250</v>
      </c>
      <c r="F199" s="860">
        <f aca="true" t="shared" si="44" ref="F199:N199">SUM(F194,F188:F188,F183,F178:F178,F173,F168,F162:F162,F157,F152,F146:F147,F141,F136:F136,F131,F119:F120)+F189+F163+F121+F122+F123+F124+F125+F126</f>
        <v>7458</v>
      </c>
      <c r="G199" s="860">
        <f t="shared" si="44"/>
        <v>0</v>
      </c>
      <c r="H199" s="860">
        <f t="shared" si="44"/>
        <v>2000</v>
      </c>
      <c r="I199" s="860">
        <f t="shared" si="44"/>
        <v>0</v>
      </c>
      <c r="J199" s="860">
        <f t="shared" si="44"/>
        <v>0</v>
      </c>
      <c r="K199" s="860">
        <f t="shared" si="44"/>
        <v>0</v>
      </c>
      <c r="L199" s="860">
        <f t="shared" si="44"/>
        <v>2513</v>
      </c>
      <c r="M199" s="860">
        <f t="shared" si="44"/>
        <v>0</v>
      </c>
      <c r="N199" s="892">
        <f t="shared" si="44"/>
        <v>16221</v>
      </c>
      <c r="O199" s="839"/>
    </row>
    <row r="200" spans="1:15" s="1073" customFormat="1" ht="16.5" customHeight="1">
      <c r="A200" s="844">
        <v>193</v>
      </c>
      <c r="B200" s="862"/>
      <c r="C200" s="893"/>
      <c r="D200" s="894" t="s">
        <v>977</v>
      </c>
      <c r="E200" s="895">
        <f>SUM(E198:E199)</f>
        <v>390488</v>
      </c>
      <c r="F200" s="895">
        <f aca="true" t="shared" si="45" ref="F200:M200">SUM(F198:F199)</f>
        <v>69885</v>
      </c>
      <c r="G200" s="895">
        <f t="shared" si="45"/>
        <v>101203</v>
      </c>
      <c r="H200" s="895">
        <f t="shared" si="45"/>
        <v>2178</v>
      </c>
      <c r="I200" s="895">
        <f t="shared" si="45"/>
        <v>0</v>
      </c>
      <c r="J200" s="895">
        <f t="shared" si="45"/>
        <v>0</v>
      </c>
      <c r="K200" s="895">
        <f t="shared" si="45"/>
        <v>203171</v>
      </c>
      <c r="L200" s="895">
        <f t="shared" si="45"/>
        <v>1176097</v>
      </c>
      <c r="M200" s="895">
        <f t="shared" si="45"/>
        <v>685497</v>
      </c>
      <c r="N200" s="897">
        <f>SUM(E200:L200)</f>
        <v>1943022</v>
      </c>
      <c r="O200" s="868"/>
    </row>
    <row r="201" spans="1:14" s="369" customFormat="1" ht="24.75" customHeight="1">
      <c r="A201" s="844">
        <v>194</v>
      </c>
      <c r="B201" s="885">
        <v>16</v>
      </c>
      <c r="C201" s="886"/>
      <c r="D201" s="887" t="s">
        <v>388</v>
      </c>
      <c r="E201" s="855"/>
      <c r="F201" s="855"/>
      <c r="G201" s="855"/>
      <c r="H201" s="855"/>
      <c r="I201" s="855"/>
      <c r="J201" s="855"/>
      <c r="K201" s="855"/>
      <c r="L201" s="855"/>
      <c r="M201" s="855"/>
      <c r="N201" s="861"/>
    </row>
    <row r="202" spans="1:15" s="868" customFormat="1" ht="15">
      <c r="A202" s="844">
        <v>195</v>
      </c>
      <c r="B202" s="851"/>
      <c r="C202" s="852"/>
      <c r="D202" s="853" t="s">
        <v>601</v>
      </c>
      <c r="E202" s="840">
        <v>345110</v>
      </c>
      <c r="F202" s="840"/>
      <c r="G202" s="840"/>
      <c r="H202" s="840"/>
      <c r="I202" s="840"/>
      <c r="J202" s="840"/>
      <c r="K202" s="840"/>
      <c r="L202" s="840">
        <v>784631</v>
      </c>
      <c r="M202" s="860">
        <v>158066</v>
      </c>
      <c r="N202" s="899">
        <f>SUM(E202:L202)</f>
        <v>1129741</v>
      </c>
      <c r="O202" s="838"/>
    </row>
    <row r="203" spans="1:15" s="868" customFormat="1" ht="15">
      <c r="A203" s="844">
        <v>196</v>
      </c>
      <c r="B203" s="851"/>
      <c r="C203" s="852"/>
      <c r="D203" s="853" t="s">
        <v>940</v>
      </c>
      <c r="E203" s="840">
        <v>345110</v>
      </c>
      <c r="F203" s="840">
        <v>617</v>
      </c>
      <c r="G203" s="840"/>
      <c r="H203" s="840"/>
      <c r="I203" s="840"/>
      <c r="J203" s="840"/>
      <c r="K203" s="840">
        <v>6082</v>
      </c>
      <c r="L203" s="840">
        <v>792264</v>
      </c>
      <c r="M203" s="860">
        <v>158066</v>
      </c>
      <c r="N203" s="899">
        <f>SUM(E203:L203)</f>
        <v>1144073</v>
      </c>
      <c r="O203" s="838"/>
    </row>
    <row r="204" spans="1:15" s="1072" customFormat="1" ht="15">
      <c r="A204" s="844">
        <v>197</v>
      </c>
      <c r="B204" s="857"/>
      <c r="C204" s="858"/>
      <c r="D204" s="859" t="s">
        <v>986</v>
      </c>
      <c r="E204" s="860"/>
      <c r="F204" s="860"/>
      <c r="G204" s="860"/>
      <c r="H204" s="860"/>
      <c r="I204" s="860"/>
      <c r="J204" s="860"/>
      <c r="K204" s="860"/>
      <c r="L204" s="860">
        <v>310</v>
      </c>
      <c r="M204" s="860"/>
      <c r="N204" s="861">
        <f>SUM(E204:L204)</f>
        <v>310</v>
      </c>
      <c r="O204" s="839"/>
    </row>
    <row r="205" spans="1:15" s="1072" customFormat="1" ht="15">
      <c r="A205" s="844">
        <v>198</v>
      </c>
      <c r="B205" s="857"/>
      <c r="C205" s="858"/>
      <c r="D205" s="859" t="s">
        <v>1034</v>
      </c>
      <c r="E205" s="860"/>
      <c r="F205" s="860">
        <v>54</v>
      </c>
      <c r="G205" s="860"/>
      <c r="H205" s="860"/>
      <c r="I205" s="860"/>
      <c r="J205" s="860"/>
      <c r="K205" s="860"/>
      <c r="L205" s="860"/>
      <c r="M205" s="860"/>
      <c r="N205" s="861">
        <f>SUM(E205:L205)</f>
        <v>54</v>
      </c>
      <c r="O205" s="839"/>
    </row>
    <row r="206" spans="1:15" s="1075" customFormat="1" ht="18" customHeight="1" thickBot="1">
      <c r="A206" s="844">
        <v>199</v>
      </c>
      <c r="B206" s="879"/>
      <c r="C206" s="880"/>
      <c r="D206" s="904" t="s">
        <v>977</v>
      </c>
      <c r="E206" s="882">
        <f>SUM(E203:E205)</f>
        <v>345110</v>
      </c>
      <c r="F206" s="882">
        <f aca="true" t="shared" si="46" ref="F206:N206">SUM(F203:F205)</f>
        <v>671</v>
      </c>
      <c r="G206" s="882">
        <f t="shared" si="46"/>
        <v>0</v>
      </c>
      <c r="H206" s="882">
        <f t="shared" si="46"/>
        <v>0</v>
      </c>
      <c r="I206" s="882">
        <f t="shared" si="46"/>
        <v>0</v>
      </c>
      <c r="J206" s="882">
        <f t="shared" si="46"/>
        <v>0</v>
      </c>
      <c r="K206" s="882">
        <f t="shared" si="46"/>
        <v>6082</v>
      </c>
      <c r="L206" s="882">
        <f t="shared" si="46"/>
        <v>792574</v>
      </c>
      <c r="M206" s="882">
        <f t="shared" si="46"/>
        <v>158066</v>
      </c>
      <c r="N206" s="884">
        <f t="shared" si="46"/>
        <v>1144437</v>
      </c>
      <c r="O206" s="367"/>
    </row>
    <row r="207" spans="1:17" ht="21.75" customHeight="1">
      <c r="A207" s="844">
        <v>200</v>
      </c>
      <c r="B207" s="836"/>
      <c r="C207" s="1520" t="s">
        <v>800</v>
      </c>
      <c r="D207" s="1520"/>
      <c r="E207" s="1082"/>
      <c r="F207" s="1082"/>
      <c r="G207" s="1082"/>
      <c r="H207" s="1082"/>
      <c r="I207" s="1082"/>
      <c r="J207" s="1082"/>
      <c r="K207" s="1082"/>
      <c r="L207" s="1082"/>
      <c r="M207" s="1076"/>
      <c r="N207" s="1083"/>
      <c r="O207" s="838"/>
      <c r="P207" s="838"/>
      <c r="Q207" s="838"/>
    </row>
    <row r="208" spans="1:15" s="868" customFormat="1" ht="15">
      <c r="A208" s="844">
        <v>201</v>
      </c>
      <c r="B208" s="851"/>
      <c r="C208" s="852"/>
      <c r="D208" s="853" t="s">
        <v>601</v>
      </c>
      <c r="E208" s="840">
        <f aca="true" t="shared" si="47" ref="E208:M208">SUM(E77,E112,E197,E202)</f>
        <v>876735</v>
      </c>
      <c r="F208" s="840">
        <f t="shared" si="47"/>
        <v>57009</v>
      </c>
      <c r="G208" s="840">
        <f t="shared" si="47"/>
        <v>85000</v>
      </c>
      <c r="H208" s="840">
        <f t="shared" si="47"/>
        <v>0</v>
      </c>
      <c r="I208" s="840">
        <f t="shared" si="47"/>
        <v>0</v>
      </c>
      <c r="J208" s="840">
        <f t="shared" si="47"/>
        <v>0</v>
      </c>
      <c r="K208" s="840">
        <f t="shared" si="47"/>
        <v>0</v>
      </c>
      <c r="L208" s="840">
        <f t="shared" si="47"/>
        <v>3907648</v>
      </c>
      <c r="M208" s="860">
        <f t="shared" si="47"/>
        <v>2345000</v>
      </c>
      <c r="N208" s="899">
        <f>SUM(E208:L208)</f>
        <v>4926392</v>
      </c>
      <c r="O208" s="838"/>
    </row>
    <row r="209" spans="1:15" ht="15">
      <c r="A209" s="844">
        <v>202</v>
      </c>
      <c r="B209" s="851"/>
      <c r="C209" s="852"/>
      <c r="D209" s="853" t="s">
        <v>940</v>
      </c>
      <c r="E209" s="854">
        <f aca="true" t="shared" si="48" ref="E209:M209">SUM(E203+E198+E113+E78)</f>
        <v>877491</v>
      </c>
      <c r="F209" s="854">
        <f t="shared" si="48"/>
        <v>104989</v>
      </c>
      <c r="G209" s="854">
        <f t="shared" si="48"/>
        <v>101203</v>
      </c>
      <c r="H209" s="854">
        <f t="shared" si="48"/>
        <v>186</v>
      </c>
      <c r="I209" s="854">
        <f t="shared" si="48"/>
        <v>0</v>
      </c>
      <c r="J209" s="854">
        <f t="shared" si="48"/>
        <v>0</v>
      </c>
      <c r="K209" s="854">
        <f t="shared" si="48"/>
        <v>366742</v>
      </c>
      <c r="L209" s="854">
        <f t="shared" si="48"/>
        <v>4130741</v>
      </c>
      <c r="M209" s="854">
        <f t="shared" si="48"/>
        <v>2345000</v>
      </c>
      <c r="N209" s="899">
        <f>SUM(E209:L209)</f>
        <v>5581352</v>
      </c>
      <c r="O209" s="838"/>
    </row>
    <row r="210" spans="1:15" s="1072" customFormat="1" ht="18.75" customHeight="1">
      <c r="A210" s="844">
        <v>203</v>
      </c>
      <c r="B210" s="857"/>
      <c r="C210" s="858"/>
      <c r="D210" s="902" t="s">
        <v>602</v>
      </c>
      <c r="E210" s="860">
        <f aca="true" t="shared" si="49" ref="E210:N210">SUM(E204:E204,E199,E114,E79)+E205</f>
        <v>7309</v>
      </c>
      <c r="F210" s="860">
        <f t="shared" si="49"/>
        <v>7512</v>
      </c>
      <c r="G210" s="860">
        <f t="shared" si="49"/>
        <v>0</v>
      </c>
      <c r="H210" s="860">
        <f t="shared" si="49"/>
        <v>2000</v>
      </c>
      <c r="I210" s="860">
        <f t="shared" si="49"/>
        <v>0</v>
      </c>
      <c r="J210" s="860">
        <f t="shared" si="49"/>
        <v>0</v>
      </c>
      <c r="K210" s="860">
        <f t="shared" si="49"/>
        <v>0</v>
      </c>
      <c r="L210" s="860">
        <f t="shared" si="49"/>
        <v>11262</v>
      </c>
      <c r="M210" s="860">
        <f t="shared" si="49"/>
        <v>0</v>
      </c>
      <c r="N210" s="892">
        <f t="shared" si="49"/>
        <v>28083</v>
      </c>
      <c r="O210" s="839"/>
    </row>
    <row r="211" spans="1:15" s="1073" customFormat="1" ht="15.75" thickBot="1">
      <c r="A211" s="844">
        <v>204</v>
      </c>
      <c r="B211" s="905"/>
      <c r="C211" s="906"/>
      <c r="D211" s="907" t="s">
        <v>977</v>
      </c>
      <c r="E211" s="908">
        <f>SUM(E209:E210)</f>
        <v>884800</v>
      </c>
      <c r="F211" s="908">
        <f aca="true" t="shared" si="50" ref="F211:M211">SUM(F209:F210)</f>
        <v>112501</v>
      </c>
      <c r="G211" s="908">
        <f t="shared" si="50"/>
        <v>101203</v>
      </c>
      <c r="H211" s="908">
        <f t="shared" si="50"/>
        <v>2186</v>
      </c>
      <c r="I211" s="908">
        <f t="shared" si="50"/>
        <v>0</v>
      </c>
      <c r="J211" s="908">
        <f t="shared" si="50"/>
        <v>0</v>
      </c>
      <c r="K211" s="908">
        <f t="shared" si="50"/>
        <v>366742</v>
      </c>
      <c r="L211" s="908">
        <f t="shared" si="50"/>
        <v>4142003</v>
      </c>
      <c r="M211" s="908">
        <f t="shared" si="50"/>
        <v>2345000</v>
      </c>
      <c r="N211" s="909">
        <f>SUM(E211:L211)</f>
        <v>5609435</v>
      </c>
      <c r="O211" s="868"/>
    </row>
    <row r="212" spans="1:14" s="850" customFormat="1" ht="22.5" customHeight="1">
      <c r="A212" s="844">
        <v>205</v>
      </c>
      <c r="B212" s="885">
        <v>17</v>
      </c>
      <c r="C212" s="886"/>
      <c r="D212" s="1521" t="s">
        <v>801</v>
      </c>
      <c r="E212" s="1521"/>
      <c r="F212" s="1521"/>
      <c r="G212" s="854"/>
      <c r="H212" s="854"/>
      <c r="I212" s="854"/>
      <c r="J212" s="854"/>
      <c r="K212" s="854"/>
      <c r="L212" s="854"/>
      <c r="M212" s="855"/>
      <c r="N212" s="856"/>
    </row>
    <row r="213" spans="1:15" s="868" customFormat="1" ht="15">
      <c r="A213" s="844">
        <v>206</v>
      </c>
      <c r="B213" s="851"/>
      <c r="C213" s="852"/>
      <c r="D213" s="853" t="s">
        <v>601</v>
      </c>
      <c r="E213" s="840"/>
      <c r="F213" s="840"/>
      <c r="G213" s="840"/>
      <c r="H213" s="840"/>
      <c r="I213" s="840"/>
      <c r="J213" s="840"/>
      <c r="K213" s="840"/>
      <c r="L213" s="840">
        <v>1366932</v>
      </c>
      <c r="M213" s="860"/>
      <c r="N213" s="899">
        <f aca="true" t="shared" si="51" ref="N213:N218">SUM(E213:L213)</f>
        <v>1366932</v>
      </c>
      <c r="O213" s="838"/>
    </row>
    <row r="214" spans="1:15" s="868" customFormat="1" ht="15">
      <c r="A214" s="844">
        <v>207</v>
      </c>
      <c r="B214" s="851"/>
      <c r="C214" s="852"/>
      <c r="D214" s="853" t="s">
        <v>940</v>
      </c>
      <c r="E214" s="840"/>
      <c r="F214" s="840"/>
      <c r="G214" s="840"/>
      <c r="H214" s="840"/>
      <c r="I214" s="840"/>
      <c r="J214" s="840"/>
      <c r="K214" s="840">
        <v>194491</v>
      </c>
      <c r="L214" s="840">
        <v>1297472</v>
      </c>
      <c r="M214" s="860"/>
      <c r="N214" s="899">
        <f t="shared" si="51"/>
        <v>1491963</v>
      </c>
      <c r="O214" s="838"/>
    </row>
    <row r="215" spans="1:15" s="1072" customFormat="1" ht="15">
      <c r="A215" s="844">
        <v>208</v>
      </c>
      <c r="B215" s="857"/>
      <c r="C215" s="858"/>
      <c r="D215" s="859" t="s">
        <v>986</v>
      </c>
      <c r="E215" s="860"/>
      <c r="F215" s="860"/>
      <c r="G215" s="860"/>
      <c r="H215" s="860"/>
      <c r="I215" s="860"/>
      <c r="J215" s="860"/>
      <c r="K215" s="860"/>
      <c r="L215" s="860">
        <v>491</v>
      </c>
      <c r="M215" s="860"/>
      <c r="N215" s="861">
        <f t="shared" si="51"/>
        <v>491</v>
      </c>
      <c r="O215" s="839"/>
    </row>
    <row r="216" spans="1:15" s="1072" customFormat="1" ht="15">
      <c r="A216" s="844">
        <v>209</v>
      </c>
      <c r="B216" s="857"/>
      <c r="C216" s="858"/>
      <c r="D216" s="859" t="s">
        <v>1043</v>
      </c>
      <c r="E216" s="860"/>
      <c r="F216" s="860"/>
      <c r="G216" s="860"/>
      <c r="H216" s="860"/>
      <c r="I216" s="860"/>
      <c r="J216" s="860"/>
      <c r="K216" s="860"/>
      <c r="L216" s="860">
        <v>1500</v>
      </c>
      <c r="M216" s="860"/>
      <c r="N216" s="861">
        <f t="shared" si="51"/>
        <v>1500</v>
      </c>
      <c r="O216" s="839"/>
    </row>
    <row r="217" spans="1:15" s="1072" customFormat="1" ht="15">
      <c r="A217" s="844">
        <v>210</v>
      </c>
      <c r="B217" s="857"/>
      <c r="C217" s="858"/>
      <c r="D217" s="859" t="s">
        <v>1045</v>
      </c>
      <c r="E217" s="860"/>
      <c r="F217" s="860"/>
      <c r="G217" s="860"/>
      <c r="H217" s="860"/>
      <c r="I217" s="860"/>
      <c r="J217" s="860"/>
      <c r="K217" s="860"/>
      <c r="L217" s="860">
        <v>568</v>
      </c>
      <c r="M217" s="860"/>
      <c r="N217" s="892">
        <f t="shared" si="51"/>
        <v>568</v>
      </c>
      <c r="O217" s="839"/>
    </row>
    <row r="218" spans="1:15" s="1072" customFormat="1" ht="15">
      <c r="A218" s="844">
        <v>211</v>
      </c>
      <c r="B218" s="857"/>
      <c r="C218" s="858"/>
      <c r="D218" s="859" t="s">
        <v>1009</v>
      </c>
      <c r="E218" s="860">
        <v>3780</v>
      </c>
      <c r="F218" s="860"/>
      <c r="G218" s="860"/>
      <c r="H218" s="860">
        <v>1220</v>
      </c>
      <c r="I218" s="860"/>
      <c r="J218" s="860"/>
      <c r="K218" s="860"/>
      <c r="L218" s="860">
        <v>-5000</v>
      </c>
      <c r="M218" s="860"/>
      <c r="N218" s="861">
        <f t="shared" si="51"/>
        <v>0</v>
      </c>
      <c r="O218" s="839"/>
    </row>
    <row r="219" spans="1:15" s="1073" customFormat="1" ht="16.5" customHeight="1">
      <c r="A219" s="844">
        <v>212</v>
      </c>
      <c r="B219" s="862"/>
      <c r="C219" s="863"/>
      <c r="D219" s="864" t="s">
        <v>977</v>
      </c>
      <c r="E219" s="865">
        <f>SUM(E214:E218)</f>
        <v>3780</v>
      </c>
      <c r="F219" s="865">
        <f aca="true" t="shared" si="52" ref="F219:M219">SUM(F214:F218)</f>
        <v>0</v>
      </c>
      <c r="G219" s="865">
        <f t="shared" si="52"/>
        <v>0</v>
      </c>
      <c r="H219" s="865">
        <f t="shared" si="52"/>
        <v>1220</v>
      </c>
      <c r="I219" s="865">
        <f t="shared" si="52"/>
        <v>0</v>
      </c>
      <c r="J219" s="865">
        <f t="shared" si="52"/>
        <v>0</v>
      </c>
      <c r="K219" s="865">
        <f t="shared" si="52"/>
        <v>194491</v>
      </c>
      <c r="L219" s="865">
        <f>SUM(L214:L218)</f>
        <v>1295031</v>
      </c>
      <c r="M219" s="865">
        <f t="shared" si="52"/>
        <v>0</v>
      </c>
      <c r="N219" s="872">
        <f>SUM(N214:N218)</f>
        <v>1494522</v>
      </c>
      <c r="O219" s="868"/>
    </row>
    <row r="220" spans="1:15" s="1073" customFormat="1" ht="22.5" customHeight="1">
      <c r="A220" s="844">
        <v>213</v>
      </c>
      <c r="B220" s="862"/>
      <c r="C220" s="852">
        <v>6</v>
      </c>
      <c r="D220" s="871" t="s">
        <v>884</v>
      </c>
      <c r="E220" s="871"/>
      <c r="F220" s="871"/>
      <c r="G220" s="865"/>
      <c r="H220" s="865"/>
      <c r="I220" s="865"/>
      <c r="J220" s="865"/>
      <c r="K220" s="865"/>
      <c r="L220" s="865"/>
      <c r="M220" s="865"/>
      <c r="N220" s="872"/>
      <c r="O220" s="868"/>
    </row>
    <row r="221" spans="1:15" s="1073" customFormat="1" ht="15">
      <c r="A221" s="844">
        <v>214</v>
      </c>
      <c r="B221" s="862"/>
      <c r="C221" s="863"/>
      <c r="D221" s="871" t="s">
        <v>940</v>
      </c>
      <c r="E221" s="871"/>
      <c r="F221" s="1359">
        <v>8499</v>
      </c>
      <c r="G221" s="840"/>
      <c r="H221" s="840"/>
      <c r="I221" s="840"/>
      <c r="J221" s="840"/>
      <c r="K221" s="840"/>
      <c r="L221" s="840"/>
      <c r="M221" s="840"/>
      <c r="N221" s="899">
        <f>SUM(E221:M221)</f>
        <v>8499</v>
      </c>
      <c r="O221" s="868"/>
    </row>
    <row r="222" spans="1:15" s="1073" customFormat="1" ht="15">
      <c r="A222" s="844">
        <v>215</v>
      </c>
      <c r="B222" s="862"/>
      <c r="C222" s="863"/>
      <c r="D222" s="877" t="s">
        <v>1093</v>
      </c>
      <c r="E222" s="871"/>
      <c r="F222" s="860">
        <v>1540</v>
      </c>
      <c r="G222" s="866"/>
      <c r="H222" s="866"/>
      <c r="I222" s="866"/>
      <c r="J222" s="866"/>
      <c r="K222" s="866"/>
      <c r="L222" s="866"/>
      <c r="M222" s="866"/>
      <c r="N222" s="892">
        <f>SUM(E222:M222)</f>
        <v>1540</v>
      </c>
      <c r="O222" s="868"/>
    </row>
    <row r="223" spans="1:15" s="1073" customFormat="1" ht="15">
      <c r="A223" s="844">
        <v>216</v>
      </c>
      <c r="B223" s="862"/>
      <c r="C223" s="893"/>
      <c r="D223" s="1357" t="s">
        <v>977</v>
      </c>
      <c r="E223" s="1358">
        <f>SUM(E221:E222)</f>
        <v>0</v>
      </c>
      <c r="F223" s="1358">
        <f>SUM(F221:F222)</f>
        <v>10039</v>
      </c>
      <c r="G223" s="1358">
        <f aca="true" t="shared" si="53" ref="G223:N223">SUM(G221:G222)</f>
        <v>0</v>
      </c>
      <c r="H223" s="1358">
        <f t="shared" si="53"/>
        <v>0</v>
      </c>
      <c r="I223" s="1358">
        <f t="shared" si="53"/>
        <v>0</v>
      </c>
      <c r="J223" s="1358">
        <f t="shared" si="53"/>
        <v>0</v>
      </c>
      <c r="K223" s="1358">
        <f t="shared" si="53"/>
        <v>0</v>
      </c>
      <c r="L223" s="1358">
        <f t="shared" si="53"/>
        <v>0</v>
      </c>
      <c r="M223" s="1358">
        <f t="shared" si="53"/>
        <v>0</v>
      </c>
      <c r="N223" s="1421">
        <f t="shared" si="53"/>
        <v>10039</v>
      </c>
      <c r="O223" s="868"/>
    </row>
    <row r="224" spans="1:15" s="913" customFormat="1" ht="16.5" customHeight="1">
      <c r="A224" s="844">
        <v>217</v>
      </c>
      <c r="B224" s="910"/>
      <c r="C224" s="1523" t="s">
        <v>890</v>
      </c>
      <c r="D224" s="1523" t="s">
        <v>802</v>
      </c>
      <c r="E224" s="911"/>
      <c r="F224" s="911"/>
      <c r="G224" s="911"/>
      <c r="H224" s="911"/>
      <c r="I224" s="911"/>
      <c r="J224" s="911"/>
      <c r="K224" s="911"/>
      <c r="L224" s="911"/>
      <c r="M224" s="911"/>
      <c r="N224" s="912"/>
      <c r="O224" s="850"/>
    </row>
    <row r="225" spans="1:15" s="868" customFormat="1" ht="16.5" customHeight="1">
      <c r="A225" s="844">
        <v>218</v>
      </c>
      <c r="B225" s="851"/>
      <c r="C225" s="852"/>
      <c r="D225" s="853" t="s">
        <v>601</v>
      </c>
      <c r="E225" s="840">
        <f>SUM(E212:E212)</f>
        <v>0</v>
      </c>
      <c r="F225" s="840">
        <f>SUM(F212:F212)</f>
        <v>0</v>
      </c>
      <c r="G225" s="840">
        <f aca="true" t="shared" si="54" ref="G225:M225">SUM(G213:G213)</f>
        <v>0</v>
      </c>
      <c r="H225" s="840">
        <f t="shared" si="54"/>
        <v>0</v>
      </c>
      <c r="I225" s="840">
        <f t="shared" si="54"/>
        <v>0</v>
      </c>
      <c r="J225" s="840">
        <f t="shared" si="54"/>
        <v>0</v>
      </c>
      <c r="K225" s="840">
        <f t="shared" si="54"/>
        <v>0</v>
      </c>
      <c r="L225" s="840">
        <f t="shared" si="54"/>
        <v>1366932</v>
      </c>
      <c r="M225" s="860">
        <f t="shared" si="54"/>
        <v>0</v>
      </c>
      <c r="N225" s="899">
        <f>SUM(E225:L225)</f>
        <v>1366932</v>
      </c>
      <c r="O225" s="838"/>
    </row>
    <row r="226" spans="1:15" ht="16.5" customHeight="1">
      <c r="A226" s="844">
        <v>219</v>
      </c>
      <c r="B226" s="851"/>
      <c r="C226" s="852"/>
      <c r="D226" s="853" t="s">
        <v>940</v>
      </c>
      <c r="E226" s="854">
        <f aca="true" t="shared" si="55" ref="E226:N226">SUM(E214)+E221</f>
        <v>0</v>
      </c>
      <c r="F226" s="854">
        <f t="shared" si="55"/>
        <v>8499</v>
      </c>
      <c r="G226" s="854">
        <f t="shared" si="55"/>
        <v>0</v>
      </c>
      <c r="H226" s="854">
        <f t="shared" si="55"/>
        <v>0</v>
      </c>
      <c r="I226" s="854">
        <f t="shared" si="55"/>
        <v>0</v>
      </c>
      <c r="J226" s="854">
        <f t="shared" si="55"/>
        <v>0</v>
      </c>
      <c r="K226" s="854">
        <f t="shared" si="55"/>
        <v>194491</v>
      </c>
      <c r="L226" s="854">
        <f t="shared" si="55"/>
        <v>1297472</v>
      </c>
      <c r="M226" s="854">
        <f t="shared" si="55"/>
        <v>0</v>
      </c>
      <c r="N226" s="856">
        <f t="shared" si="55"/>
        <v>1500462</v>
      </c>
      <c r="O226" s="838"/>
    </row>
    <row r="227" spans="1:15" s="1072" customFormat="1" ht="16.5" customHeight="1">
      <c r="A227" s="844">
        <v>220</v>
      </c>
      <c r="B227" s="857"/>
      <c r="C227" s="858"/>
      <c r="D227" s="902" t="s">
        <v>602</v>
      </c>
      <c r="E227" s="860">
        <f>SUM(E215:E215)+E222+E216+E218</f>
        <v>3780</v>
      </c>
      <c r="F227" s="860">
        <f>SUM(F215:F215)+F222+F216+F218+F217</f>
        <v>1540</v>
      </c>
      <c r="G227" s="860">
        <f aca="true" t="shared" si="56" ref="G227:N227">SUM(G215:G215)+G222+G216+G218+G217</f>
        <v>0</v>
      </c>
      <c r="H227" s="860">
        <f t="shared" si="56"/>
        <v>1220</v>
      </c>
      <c r="I227" s="860">
        <f t="shared" si="56"/>
        <v>0</v>
      </c>
      <c r="J227" s="860">
        <f t="shared" si="56"/>
        <v>0</v>
      </c>
      <c r="K227" s="860">
        <f t="shared" si="56"/>
        <v>0</v>
      </c>
      <c r="L227" s="860">
        <f t="shared" si="56"/>
        <v>-2441</v>
      </c>
      <c r="M227" s="860">
        <f t="shared" si="56"/>
        <v>0</v>
      </c>
      <c r="N227" s="892">
        <f t="shared" si="56"/>
        <v>4099</v>
      </c>
      <c r="O227" s="839"/>
    </row>
    <row r="228" spans="1:15" s="1073" customFormat="1" ht="16.5" customHeight="1">
      <c r="A228" s="844">
        <v>221</v>
      </c>
      <c r="B228" s="862"/>
      <c r="C228" s="863"/>
      <c r="D228" s="864" t="s">
        <v>977</v>
      </c>
      <c r="E228" s="865">
        <f>SUM(E226:E227)</f>
        <v>3780</v>
      </c>
      <c r="F228" s="865">
        <f aca="true" t="shared" si="57" ref="F228:M228">SUM(F226:F227)</f>
        <v>10039</v>
      </c>
      <c r="G228" s="865">
        <f t="shared" si="57"/>
        <v>0</v>
      </c>
      <c r="H228" s="865">
        <f t="shared" si="57"/>
        <v>1220</v>
      </c>
      <c r="I228" s="865">
        <f t="shared" si="57"/>
        <v>0</v>
      </c>
      <c r="J228" s="865">
        <f t="shared" si="57"/>
        <v>0</v>
      </c>
      <c r="K228" s="865">
        <f t="shared" si="57"/>
        <v>194491</v>
      </c>
      <c r="L228" s="865">
        <f t="shared" si="57"/>
        <v>1295031</v>
      </c>
      <c r="M228" s="865">
        <f t="shared" si="57"/>
        <v>0</v>
      </c>
      <c r="N228" s="867">
        <f>SUM(E228:L228)</f>
        <v>1504561</v>
      </c>
      <c r="O228" s="868"/>
    </row>
    <row r="229" spans="1:17" ht="24.75" customHeight="1">
      <c r="A229" s="844">
        <v>222</v>
      </c>
      <c r="B229" s="1424"/>
      <c r="C229" s="1522" t="s">
        <v>16</v>
      </c>
      <c r="D229" s="1522"/>
      <c r="E229" s="1425"/>
      <c r="F229" s="1425"/>
      <c r="G229" s="1425"/>
      <c r="H229" s="1425"/>
      <c r="I229" s="1425"/>
      <c r="J229" s="1425"/>
      <c r="K229" s="1425"/>
      <c r="L229" s="1425"/>
      <c r="M229" s="1426"/>
      <c r="N229" s="1427"/>
      <c r="O229" s="838"/>
      <c r="P229" s="838"/>
      <c r="Q229" s="838"/>
    </row>
    <row r="230" spans="1:15" s="868" customFormat="1" ht="15">
      <c r="A230" s="844">
        <v>223</v>
      </c>
      <c r="B230" s="851"/>
      <c r="C230" s="852"/>
      <c r="D230" s="853" t="s">
        <v>601</v>
      </c>
      <c r="E230" s="840">
        <f aca="true" t="shared" si="58" ref="E230:M230">SUM(E208,E225)</f>
        <v>876735</v>
      </c>
      <c r="F230" s="840">
        <f t="shared" si="58"/>
        <v>57009</v>
      </c>
      <c r="G230" s="840">
        <f t="shared" si="58"/>
        <v>85000</v>
      </c>
      <c r="H230" s="840">
        <f t="shared" si="58"/>
        <v>0</v>
      </c>
      <c r="I230" s="840">
        <f t="shared" si="58"/>
        <v>0</v>
      </c>
      <c r="J230" s="840">
        <f t="shared" si="58"/>
        <v>0</v>
      </c>
      <c r="K230" s="840">
        <f t="shared" si="58"/>
        <v>0</v>
      </c>
      <c r="L230" s="840">
        <f t="shared" si="58"/>
        <v>5274580</v>
      </c>
      <c r="M230" s="860">
        <f t="shared" si="58"/>
        <v>2345000</v>
      </c>
      <c r="N230" s="899">
        <f>SUM(E230:L230)</f>
        <v>6293324</v>
      </c>
      <c r="O230" s="838"/>
    </row>
    <row r="231" spans="1:15" ht="15">
      <c r="A231" s="844">
        <v>224</v>
      </c>
      <c r="B231" s="851"/>
      <c r="C231" s="852"/>
      <c r="D231" s="853" t="s">
        <v>940</v>
      </c>
      <c r="E231" s="854">
        <f aca="true" t="shared" si="59" ref="E231:M231">SUM(E226+E209)</f>
        <v>877491</v>
      </c>
      <c r="F231" s="854">
        <f t="shared" si="59"/>
        <v>113488</v>
      </c>
      <c r="G231" s="854">
        <f t="shared" si="59"/>
        <v>101203</v>
      </c>
      <c r="H231" s="854">
        <f t="shared" si="59"/>
        <v>186</v>
      </c>
      <c r="I231" s="854">
        <f t="shared" si="59"/>
        <v>0</v>
      </c>
      <c r="J231" s="854">
        <f t="shared" si="59"/>
        <v>0</v>
      </c>
      <c r="K231" s="854">
        <f t="shared" si="59"/>
        <v>561233</v>
      </c>
      <c r="L231" s="854">
        <f t="shared" si="59"/>
        <v>5428213</v>
      </c>
      <c r="M231" s="854">
        <f t="shared" si="59"/>
        <v>2345000</v>
      </c>
      <c r="N231" s="899">
        <f>SUM(E231:L231)</f>
        <v>7081814</v>
      </c>
      <c r="O231" s="838"/>
    </row>
    <row r="232" spans="1:15" s="1077" customFormat="1" ht="18.75" customHeight="1">
      <c r="A232" s="844">
        <v>225</v>
      </c>
      <c r="B232" s="857"/>
      <c r="C232" s="858"/>
      <c r="D232" s="902" t="s">
        <v>602</v>
      </c>
      <c r="E232" s="860">
        <f aca="true" t="shared" si="60" ref="E232:M232">SUM(E227,E210)</f>
        <v>11089</v>
      </c>
      <c r="F232" s="860">
        <f t="shared" si="60"/>
        <v>9052</v>
      </c>
      <c r="G232" s="860">
        <f t="shared" si="60"/>
        <v>0</v>
      </c>
      <c r="H232" s="860">
        <f t="shared" si="60"/>
        <v>3220</v>
      </c>
      <c r="I232" s="860">
        <f t="shared" si="60"/>
        <v>0</v>
      </c>
      <c r="J232" s="860">
        <f t="shared" si="60"/>
        <v>0</v>
      </c>
      <c r="K232" s="860">
        <f t="shared" si="60"/>
        <v>0</v>
      </c>
      <c r="L232" s="860">
        <f t="shared" si="60"/>
        <v>8821</v>
      </c>
      <c r="M232" s="860">
        <f t="shared" si="60"/>
        <v>0</v>
      </c>
      <c r="N232" s="892">
        <f>SUM(E232:L232)</f>
        <v>32182</v>
      </c>
      <c r="O232" s="839"/>
    </row>
    <row r="233" spans="1:15" s="1073" customFormat="1" ht="15.75" thickBot="1">
      <c r="A233" s="844">
        <v>226</v>
      </c>
      <c r="B233" s="905"/>
      <c r="C233" s="906"/>
      <c r="D233" s="907" t="s">
        <v>977</v>
      </c>
      <c r="E233" s="908">
        <f>SUM(E231:E232)</f>
        <v>888580</v>
      </c>
      <c r="F233" s="908">
        <f>SUM(F231:F232)</f>
        <v>122540</v>
      </c>
      <c r="G233" s="908">
        <f aca="true" t="shared" si="61" ref="G233:M233">SUM(G231:G232)</f>
        <v>101203</v>
      </c>
      <c r="H233" s="908">
        <f t="shared" si="61"/>
        <v>3406</v>
      </c>
      <c r="I233" s="908">
        <f t="shared" si="61"/>
        <v>0</v>
      </c>
      <c r="J233" s="908">
        <f t="shared" si="61"/>
        <v>0</v>
      </c>
      <c r="K233" s="908">
        <f t="shared" si="61"/>
        <v>561233</v>
      </c>
      <c r="L233" s="908">
        <f t="shared" si="61"/>
        <v>5437034</v>
      </c>
      <c r="M233" s="908">
        <f t="shared" si="61"/>
        <v>2345000</v>
      </c>
      <c r="N233" s="909">
        <f>SUM(E233:L233)</f>
        <v>7113996</v>
      </c>
      <c r="O233" s="868"/>
    </row>
  </sheetData>
  <sheetProtection/>
  <mergeCells count="16">
    <mergeCell ref="B1:D1"/>
    <mergeCell ref="B2:N2"/>
    <mergeCell ref="B3:N3"/>
    <mergeCell ref="M4:N4"/>
    <mergeCell ref="B6:B7"/>
    <mergeCell ref="C6:C7"/>
    <mergeCell ref="D6:D7"/>
    <mergeCell ref="E6:G6"/>
    <mergeCell ref="H6:J6"/>
    <mergeCell ref="K6:K7"/>
    <mergeCell ref="L6:M6"/>
    <mergeCell ref="N6:N7"/>
    <mergeCell ref="C207:D207"/>
    <mergeCell ref="D212:F212"/>
    <mergeCell ref="C229:D229"/>
    <mergeCell ref="C224:D224"/>
  </mergeCells>
  <printOptions horizontalCentered="1"/>
  <pageMargins left="0.3937007874015748" right="0.3937007874015748" top="0.5905511811023623" bottom="0.5905511811023623" header="0.31496062992125984" footer="0.31496062992125984"/>
  <pageSetup fitToHeight="2"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65"/>
  <sheetViews>
    <sheetView view="pageBreakPreview" zoomScaleSheetLayoutView="100" workbookViewId="0" topLeftCell="A1">
      <selection activeCell="B2" sqref="B2:H2"/>
    </sheetView>
  </sheetViews>
  <sheetFormatPr defaultColWidth="9.00390625" defaultRowHeight="12.75"/>
  <cols>
    <col min="1" max="1" width="3.75390625" style="226" customWidth="1"/>
    <col min="2" max="2" width="4.125" style="1071" customWidth="1"/>
    <col min="3" max="3" width="5.75390625" style="1071" bestFit="1" customWidth="1"/>
    <col min="4" max="4" width="50.75390625" style="1071" customWidth="1"/>
    <col min="5" max="7" width="10.75390625" style="1071" customWidth="1"/>
    <col min="8" max="8" width="15.75390625" style="1071" customWidth="1"/>
    <col min="9" max="16384" width="9.125" style="1071" customWidth="1"/>
  </cols>
  <sheetData>
    <row r="1" spans="1:8" ht="15" customHeight="1">
      <c r="A1" s="1084"/>
      <c r="B1" s="1524" t="s">
        <v>1136</v>
      </c>
      <c r="C1" s="1524"/>
      <c r="D1" s="1524"/>
      <c r="E1" s="928"/>
      <c r="F1" s="928"/>
      <c r="G1" s="928"/>
      <c r="H1" s="929"/>
    </row>
    <row r="2" spans="1:8" ht="24.75" customHeight="1">
      <c r="A2" s="841"/>
      <c r="B2" s="1525" t="s">
        <v>787</v>
      </c>
      <c r="C2" s="1525"/>
      <c r="D2" s="1525"/>
      <c r="E2" s="1525"/>
      <c r="F2" s="1525"/>
      <c r="G2" s="1525"/>
      <c r="H2" s="1525"/>
    </row>
    <row r="3" spans="1:8" ht="24.75" customHeight="1">
      <c r="A3" s="841"/>
      <c r="B3" s="1525" t="s">
        <v>855</v>
      </c>
      <c r="C3" s="1525"/>
      <c r="D3" s="1525"/>
      <c r="E3" s="1525"/>
      <c r="F3" s="1525"/>
      <c r="G3" s="1525"/>
      <c r="H3" s="1525"/>
    </row>
    <row r="4" spans="1:8" ht="15">
      <c r="A4" s="841"/>
      <c r="B4" s="835"/>
      <c r="C4" s="838"/>
      <c r="D4" s="838"/>
      <c r="E4" s="928"/>
      <c r="F4" s="928"/>
      <c r="G4" s="928"/>
      <c r="H4" s="929" t="s">
        <v>0</v>
      </c>
    </row>
    <row r="5" spans="2:8" s="841" customFormat="1" ht="15" thickBot="1">
      <c r="B5" s="841" t="s">
        <v>1</v>
      </c>
      <c r="C5" s="841" t="s">
        <v>3</v>
      </c>
      <c r="D5" s="841" t="s">
        <v>2</v>
      </c>
      <c r="E5" s="841" t="s">
        <v>4</v>
      </c>
      <c r="F5" s="841" t="s">
        <v>5</v>
      </c>
      <c r="G5" s="841" t="s">
        <v>18</v>
      </c>
      <c r="H5" s="841" t="s">
        <v>19</v>
      </c>
    </row>
    <row r="6" spans="1:8" s="835" customFormat="1" ht="30" customHeight="1">
      <c r="A6" s="841"/>
      <c r="B6" s="1527" t="s">
        <v>21</v>
      </c>
      <c r="C6" s="1529" t="s">
        <v>22</v>
      </c>
      <c r="D6" s="1531" t="s">
        <v>6</v>
      </c>
      <c r="E6" s="1535" t="s">
        <v>381</v>
      </c>
      <c r="F6" s="1537" t="s">
        <v>379</v>
      </c>
      <c r="G6" s="1535" t="s">
        <v>597</v>
      </c>
      <c r="H6" s="1518" t="s">
        <v>856</v>
      </c>
    </row>
    <row r="7" spans="1:8" ht="45" customHeight="1" thickBot="1">
      <c r="A7" s="841"/>
      <c r="B7" s="1528"/>
      <c r="C7" s="1530"/>
      <c r="D7" s="1532"/>
      <c r="E7" s="1536"/>
      <c r="F7" s="1538"/>
      <c r="G7" s="1536"/>
      <c r="H7" s="1519"/>
    </row>
    <row r="8" spans="1:8" ht="15">
      <c r="A8" s="841">
        <v>1</v>
      </c>
      <c r="B8" s="851">
        <v>1</v>
      </c>
      <c r="C8" s="852"/>
      <c r="D8" s="1085" t="s">
        <v>605</v>
      </c>
      <c r="E8" s="29">
        <v>16918</v>
      </c>
      <c r="F8" s="29">
        <v>13613</v>
      </c>
      <c r="G8" s="29">
        <v>12915</v>
      </c>
      <c r="H8" s="899">
        <v>7434</v>
      </c>
    </row>
    <row r="9" spans="1:8" ht="15">
      <c r="A9" s="841">
        <v>2</v>
      </c>
      <c r="B9" s="851"/>
      <c r="C9" s="852"/>
      <c r="D9" s="1085" t="s">
        <v>857</v>
      </c>
      <c r="E9" s="29"/>
      <c r="F9" s="29"/>
      <c r="G9" s="29"/>
      <c r="H9" s="899"/>
    </row>
    <row r="10" spans="1:8" ht="15">
      <c r="A10" s="841">
        <v>3</v>
      </c>
      <c r="B10" s="851">
        <v>2</v>
      </c>
      <c r="C10" s="852"/>
      <c r="D10" s="1085" t="s">
        <v>604</v>
      </c>
      <c r="E10" s="29">
        <v>28720</v>
      </c>
      <c r="F10" s="29">
        <v>27687</v>
      </c>
      <c r="G10" s="29">
        <v>24349</v>
      </c>
      <c r="H10" s="899">
        <v>16659</v>
      </c>
    </row>
    <row r="11" spans="1:8" ht="15">
      <c r="A11" s="841">
        <v>4</v>
      </c>
      <c r="B11" s="851"/>
      <c r="C11" s="852"/>
      <c r="D11" s="1085" t="s">
        <v>603</v>
      </c>
      <c r="E11" s="29"/>
      <c r="F11" s="29"/>
      <c r="G11" s="29"/>
      <c r="H11" s="899"/>
    </row>
    <row r="12" spans="1:8" ht="15">
      <c r="A12" s="841">
        <v>5</v>
      </c>
      <c r="B12" s="851">
        <v>3</v>
      </c>
      <c r="C12" s="852"/>
      <c r="D12" s="1085" t="s">
        <v>384</v>
      </c>
      <c r="E12" s="29">
        <v>29090</v>
      </c>
      <c r="F12" s="29">
        <v>31163</v>
      </c>
      <c r="G12" s="29">
        <v>26180</v>
      </c>
      <c r="H12" s="899">
        <v>19389</v>
      </c>
    </row>
    <row r="13" spans="1:8" ht="15">
      <c r="A13" s="841">
        <v>6</v>
      </c>
      <c r="B13" s="851"/>
      <c r="C13" s="852"/>
      <c r="D13" s="1085" t="s">
        <v>219</v>
      </c>
      <c r="E13" s="29"/>
      <c r="F13" s="29"/>
      <c r="G13" s="29"/>
      <c r="H13" s="899"/>
    </row>
    <row r="14" spans="1:8" ht="15">
      <c r="A14" s="841">
        <v>7</v>
      </c>
      <c r="B14" s="851">
        <v>4</v>
      </c>
      <c r="C14" s="852"/>
      <c r="D14" s="1085" t="s">
        <v>385</v>
      </c>
      <c r="E14" s="29">
        <v>27513</v>
      </c>
      <c r="F14" s="29">
        <v>25207</v>
      </c>
      <c r="G14" s="29">
        <v>21341</v>
      </c>
      <c r="H14" s="899">
        <v>15952</v>
      </c>
    </row>
    <row r="15" spans="1:8" ht="15">
      <c r="A15" s="841">
        <v>8</v>
      </c>
      <c r="B15" s="851"/>
      <c r="C15" s="852"/>
      <c r="D15" s="1085" t="s">
        <v>220</v>
      </c>
      <c r="E15" s="29"/>
      <c r="F15" s="29"/>
      <c r="G15" s="29"/>
      <c r="H15" s="899"/>
    </row>
    <row r="16" spans="1:8" ht="15">
      <c r="A16" s="841">
        <v>9</v>
      </c>
      <c r="B16" s="851">
        <v>5</v>
      </c>
      <c r="C16" s="852"/>
      <c r="D16" s="1085" t="s">
        <v>386</v>
      </c>
      <c r="E16" s="29">
        <v>32723</v>
      </c>
      <c r="F16" s="29">
        <v>26960</v>
      </c>
      <c r="G16" s="29">
        <v>25924</v>
      </c>
      <c r="H16" s="899">
        <v>19205</v>
      </c>
    </row>
    <row r="17" spans="1:8" ht="15">
      <c r="A17" s="841">
        <v>10</v>
      </c>
      <c r="B17" s="851"/>
      <c r="C17" s="852"/>
      <c r="D17" s="1085" t="s">
        <v>221</v>
      </c>
      <c r="E17" s="29"/>
      <c r="F17" s="29"/>
      <c r="G17" s="29"/>
      <c r="H17" s="899"/>
    </row>
    <row r="18" spans="1:8" ht="15">
      <c r="A18" s="841">
        <v>11</v>
      </c>
      <c r="B18" s="851">
        <v>6</v>
      </c>
      <c r="C18" s="852"/>
      <c r="D18" s="1085" t="s">
        <v>387</v>
      </c>
      <c r="E18" s="29">
        <v>11834</v>
      </c>
      <c r="F18" s="29">
        <v>14268</v>
      </c>
      <c r="G18" s="29">
        <v>10588</v>
      </c>
      <c r="H18" s="899">
        <v>9477</v>
      </c>
    </row>
    <row r="19" spans="1:8" ht="15">
      <c r="A19" s="841">
        <v>12</v>
      </c>
      <c r="B19" s="851"/>
      <c r="C19" s="852"/>
      <c r="D19" s="1085" t="s">
        <v>222</v>
      </c>
      <c r="E19" s="29"/>
      <c r="F19" s="29"/>
      <c r="G19" s="29"/>
      <c r="H19" s="899"/>
    </row>
    <row r="20" spans="1:8" s="839" customFormat="1" ht="30" customHeight="1">
      <c r="A20" s="841">
        <v>13</v>
      </c>
      <c r="B20" s="857"/>
      <c r="C20" s="1086"/>
      <c r="D20" s="1086" t="s">
        <v>223</v>
      </c>
      <c r="E20" s="930">
        <f>SUM(E8:E18)</f>
        <v>146798</v>
      </c>
      <c r="F20" s="930">
        <f>SUM(F8:F18)</f>
        <v>138898</v>
      </c>
      <c r="G20" s="930">
        <f>SUM(G8:G18)</f>
        <v>121297</v>
      </c>
      <c r="H20" s="931">
        <f>SUM(H8:H18)</f>
        <v>88116</v>
      </c>
    </row>
    <row r="21" spans="1:8" s="868" customFormat="1" ht="30" customHeight="1">
      <c r="A21" s="841">
        <v>14</v>
      </c>
      <c r="B21" s="851">
        <v>7</v>
      </c>
      <c r="C21" s="852"/>
      <c r="D21" s="1085" t="s">
        <v>197</v>
      </c>
      <c r="E21" s="29">
        <v>3052</v>
      </c>
      <c r="F21" s="29">
        <v>2015</v>
      </c>
      <c r="G21" s="29">
        <v>2985</v>
      </c>
      <c r="H21" s="899">
        <v>1606</v>
      </c>
    </row>
    <row r="22" spans="1:8" ht="30" customHeight="1">
      <c r="A22" s="841">
        <v>15</v>
      </c>
      <c r="B22" s="851">
        <v>8</v>
      </c>
      <c r="C22" s="852"/>
      <c r="D22" s="1087" t="s">
        <v>840</v>
      </c>
      <c r="E22" s="29">
        <v>68009</v>
      </c>
      <c r="F22" s="29">
        <v>60727</v>
      </c>
      <c r="G22" s="29">
        <v>59670</v>
      </c>
      <c r="H22" s="899">
        <v>49244</v>
      </c>
    </row>
    <row r="23" spans="1:8" ht="30">
      <c r="A23" s="841">
        <v>16</v>
      </c>
      <c r="B23" s="851">
        <v>9</v>
      </c>
      <c r="C23" s="852"/>
      <c r="D23" s="1087" t="s">
        <v>198</v>
      </c>
      <c r="E23" s="29">
        <v>10877</v>
      </c>
      <c r="F23" s="29">
        <v>10260</v>
      </c>
      <c r="G23" s="29">
        <v>11470</v>
      </c>
      <c r="H23" s="899">
        <v>10236</v>
      </c>
    </row>
    <row r="24" spans="1:8" s="839" customFormat="1" ht="30" customHeight="1">
      <c r="A24" s="841">
        <v>17</v>
      </c>
      <c r="B24" s="857"/>
      <c r="C24" s="1086"/>
      <c r="D24" s="1086" t="s">
        <v>224</v>
      </c>
      <c r="E24" s="930">
        <f>SUM(E21:E23)</f>
        <v>81938</v>
      </c>
      <c r="F24" s="930">
        <f>SUM(F21:F23)</f>
        <v>73002</v>
      </c>
      <c r="G24" s="930">
        <f>SUM(G21:G23)</f>
        <v>74125</v>
      </c>
      <c r="H24" s="931">
        <f>SUM(H21:H23)</f>
        <v>61086</v>
      </c>
    </row>
    <row r="25" spans="1:8" ht="30" customHeight="1">
      <c r="A25" s="841">
        <v>18</v>
      </c>
      <c r="B25" s="851">
        <v>10</v>
      </c>
      <c r="C25" s="852"/>
      <c r="D25" s="1087" t="s">
        <v>643</v>
      </c>
      <c r="E25" s="29">
        <v>24818</v>
      </c>
      <c r="F25" s="29">
        <v>24000</v>
      </c>
      <c r="G25" s="29">
        <v>15503</v>
      </c>
      <c r="H25" s="899">
        <v>50279</v>
      </c>
    </row>
    <row r="26" spans="1:8" ht="30" customHeight="1">
      <c r="A26" s="841">
        <v>19</v>
      </c>
      <c r="B26" s="851">
        <v>11</v>
      </c>
      <c r="C26" s="852"/>
      <c r="D26" s="1087" t="s">
        <v>36</v>
      </c>
      <c r="E26" s="29">
        <v>6708</v>
      </c>
      <c r="F26" s="29">
        <v>7160</v>
      </c>
      <c r="G26" s="29">
        <v>14316</v>
      </c>
      <c r="H26" s="899">
        <v>7117</v>
      </c>
    </row>
    <row r="27" spans="1:8" ht="30" customHeight="1">
      <c r="A27" s="841">
        <v>20</v>
      </c>
      <c r="B27" s="851">
        <v>12</v>
      </c>
      <c r="C27" s="852"/>
      <c r="D27" s="1085" t="s">
        <v>37</v>
      </c>
      <c r="E27" s="29">
        <v>40969</v>
      </c>
      <c r="F27" s="29">
        <v>20200</v>
      </c>
      <c r="G27" s="29">
        <v>41514</v>
      </c>
      <c r="H27" s="899">
        <v>40727</v>
      </c>
    </row>
    <row r="28" spans="1:8" ht="30" customHeight="1">
      <c r="A28" s="841">
        <v>21</v>
      </c>
      <c r="B28" s="851">
        <v>13</v>
      </c>
      <c r="C28" s="852"/>
      <c r="D28" s="1085" t="s">
        <v>64</v>
      </c>
      <c r="E28" s="29">
        <v>198964</v>
      </c>
      <c r="F28" s="29">
        <v>194000</v>
      </c>
      <c r="G28" s="29">
        <v>251424</v>
      </c>
      <c r="H28" s="899">
        <v>70670</v>
      </c>
    </row>
    <row r="29" spans="1:8" ht="30" customHeight="1">
      <c r="A29" s="841">
        <v>22</v>
      </c>
      <c r="B29" s="869">
        <v>14</v>
      </c>
      <c r="C29" s="870"/>
      <c r="D29" s="1087" t="s">
        <v>199</v>
      </c>
      <c r="E29" s="29">
        <v>22588</v>
      </c>
      <c r="F29" s="29">
        <v>26298</v>
      </c>
      <c r="G29" s="29">
        <v>29893</v>
      </c>
      <c r="H29" s="899">
        <v>22460</v>
      </c>
    </row>
    <row r="30" spans="1:8" ht="30" customHeight="1">
      <c r="A30" s="841">
        <v>23</v>
      </c>
      <c r="B30" s="851">
        <v>15</v>
      </c>
      <c r="C30" s="852"/>
      <c r="D30" s="1085" t="s">
        <v>228</v>
      </c>
      <c r="E30" s="29">
        <v>213385</v>
      </c>
      <c r="F30" s="29">
        <v>220000</v>
      </c>
      <c r="G30" s="29">
        <v>207744</v>
      </c>
      <c r="H30" s="899">
        <v>199235</v>
      </c>
    </row>
    <row r="31" spans="1:8" s="839" customFormat="1" ht="30" customHeight="1">
      <c r="A31" s="841">
        <v>24</v>
      </c>
      <c r="B31" s="857"/>
      <c r="C31" s="1086"/>
      <c r="D31" s="1086" t="s">
        <v>799</v>
      </c>
      <c r="E31" s="930">
        <f>SUM(E25:E30)</f>
        <v>507432</v>
      </c>
      <c r="F31" s="930">
        <f>SUM(F25:F30)</f>
        <v>491658</v>
      </c>
      <c r="G31" s="930">
        <f>SUM(G25:G30)</f>
        <v>560394</v>
      </c>
      <c r="H31" s="931">
        <f>SUM(H25:H30)</f>
        <v>390488</v>
      </c>
    </row>
    <row r="32" spans="1:8" s="868" customFormat="1" ht="30" customHeight="1" thickBot="1">
      <c r="A32" s="841">
        <v>25</v>
      </c>
      <c r="B32" s="851">
        <v>16</v>
      </c>
      <c r="C32" s="852"/>
      <c r="D32" s="1085" t="s">
        <v>388</v>
      </c>
      <c r="E32" s="29">
        <v>384438</v>
      </c>
      <c r="F32" s="29">
        <v>378716</v>
      </c>
      <c r="G32" s="29">
        <v>353439</v>
      </c>
      <c r="H32" s="899">
        <v>345110</v>
      </c>
    </row>
    <row r="33" spans="1:10" ht="33" customHeight="1" thickBot="1">
      <c r="A33" s="841">
        <v>26</v>
      </c>
      <c r="B33" s="1088"/>
      <c r="C33" s="1539" t="s">
        <v>800</v>
      </c>
      <c r="D33" s="1539"/>
      <c r="E33" s="932">
        <f>SUM(E20,E24,E31,E32)</f>
        <v>1120606</v>
      </c>
      <c r="F33" s="932">
        <f>SUM(F20,F24,F31,F32)</f>
        <v>1082274</v>
      </c>
      <c r="G33" s="932">
        <f>SUM(G20,G24,G31,G32)</f>
        <v>1109255</v>
      </c>
      <c r="H33" s="933">
        <f>SUM(H20,H24,H31,H32)</f>
        <v>884800</v>
      </c>
      <c r="I33" s="838"/>
      <c r="J33" s="838"/>
    </row>
    <row r="34" spans="1:10" ht="33" customHeight="1" thickBot="1">
      <c r="A34" s="841">
        <v>27</v>
      </c>
      <c r="B34" s="869">
        <v>17</v>
      </c>
      <c r="C34" s="1540" t="s">
        <v>801</v>
      </c>
      <c r="D34" s="1540"/>
      <c r="E34" s="29">
        <v>3654</v>
      </c>
      <c r="F34" s="29"/>
      <c r="G34" s="29">
        <v>11346</v>
      </c>
      <c r="H34" s="899">
        <v>3780</v>
      </c>
      <c r="I34" s="838"/>
      <c r="J34" s="838"/>
    </row>
    <row r="35" spans="1:10" ht="33" customHeight="1" thickBot="1">
      <c r="A35" s="841">
        <v>28</v>
      </c>
      <c r="B35" s="1088"/>
      <c r="C35" s="1539" t="s">
        <v>16</v>
      </c>
      <c r="D35" s="1539"/>
      <c r="E35" s="932">
        <f>SUM(E33,E34)</f>
        <v>1124260</v>
      </c>
      <c r="F35" s="932">
        <f>SUM(F33,F34)</f>
        <v>1082274</v>
      </c>
      <c r="G35" s="932">
        <f>SUM(G33,G34)</f>
        <v>1120601</v>
      </c>
      <c r="H35" s="933">
        <f>SUM(H33,H34)</f>
        <v>888580</v>
      </c>
      <c r="I35" s="838"/>
      <c r="J35" s="838"/>
    </row>
    <row r="36" spans="1:10" ht="15" hidden="1">
      <c r="A36" s="841">
        <v>32</v>
      </c>
      <c r="B36" s="851"/>
      <c r="C36" s="852">
        <v>7</v>
      </c>
      <c r="D36" s="1085" t="s">
        <v>803</v>
      </c>
      <c r="E36" s="29">
        <v>23700</v>
      </c>
      <c r="F36" s="29"/>
      <c r="G36" s="29"/>
      <c r="H36" s="899"/>
      <c r="I36" s="840"/>
      <c r="J36" s="840"/>
    </row>
    <row r="37" spans="1:10" ht="15" hidden="1">
      <c r="A37" s="841">
        <v>33</v>
      </c>
      <c r="B37" s="851"/>
      <c r="C37" s="852">
        <v>8</v>
      </c>
      <c r="D37" s="1085" t="s">
        <v>34</v>
      </c>
      <c r="E37" s="29">
        <v>23854</v>
      </c>
      <c r="F37" s="29"/>
      <c r="G37" s="29"/>
      <c r="H37" s="899"/>
      <c r="I37" s="840"/>
      <c r="J37" s="840"/>
    </row>
    <row r="38" spans="1:10" ht="15" hidden="1">
      <c r="A38" s="841">
        <v>34</v>
      </c>
      <c r="B38" s="851"/>
      <c r="C38" s="852">
        <v>9</v>
      </c>
      <c r="D38" s="1085" t="s">
        <v>804</v>
      </c>
      <c r="E38" s="29">
        <v>26145</v>
      </c>
      <c r="F38" s="29"/>
      <c r="G38" s="29"/>
      <c r="H38" s="899"/>
      <c r="I38" s="840"/>
      <c r="J38" s="840"/>
    </row>
    <row r="39" spans="1:10" ht="15" hidden="1">
      <c r="A39" s="841">
        <v>35</v>
      </c>
      <c r="B39" s="851"/>
      <c r="C39" s="852">
        <v>10</v>
      </c>
      <c r="D39" s="1085" t="s">
        <v>805</v>
      </c>
      <c r="E39" s="29">
        <v>35582</v>
      </c>
      <c r="F39" s="29"/>
      <c r="G39" s="29"/>
      <c r="H39" s="899"/>
      <c r="I39" s="840"/>
      <c r="J39" s="840"/>
    </row>
    <row r="40" spans="1:10" ht="15" hidden="1">
      <c r="A40" s="841">
        <v>36</v>
      </c>
      <c r="B40" s="851"/>
      <c r="C40" s="852">
        <v>11</v>
      </c>
      <c r="D40" s="1085" t="s">
        <v>806</v>
      </c>
      <c r="E40" s="29">
        <v>31340</v>
      </c>
      <c r="F40" s="29"/>
      <c r="G40" s="29"/>
      <c r="H40" s="899"/>
      <c r="I40" s="840"/>
      <c r="J40" s="840"/>
    </row>
    <row r="41" spans="1:10" s="839" customFormat="1" ht="15" hidden="1">
      <c r="A41" s="841">
        <v>37</v>
      </c>
      <c r="B41" s="857"/>
      <c r="C41" s="852"/>
      <c r="D41" s="1089" t="s">
        <v>807</v>
      </c>
      <c r="E41" s="30">
        <v>0</v>
      </c>
      <c r="F41" s="30"/>
      <c r="G41" s="30"/>
      <c r="H41" s="892"/>
      <c r="I41" s="860"/>
      <c r="J41" s="860"/>
    </row>
    <row r="42" spans="1:10" ht="15" hidden="1">
      <c r="A42" s="841">
        <v>38</v>
      </c>
      <c r="B42" s="851"/>
      <c r="C42" s="852">
        <v>12</v>
      </c>
      <c r="D42" s="1085" t="s">
        <v>808</v>
      </c>
      <c r="E42" s="29">
        <v>24585</v>
      </c>
      <c r="F42" s="29"/>
      <c r="G42" s="29"/>
      <c r="H42" s="899"/>
      <c r="I42" s="840"/>
      <c r="J42" s="840"/>
    </row>
    <row r="43" spans="1:10" ht="15" hidden="1">
      <c r="A43" s="841">
        <v>39</v>
      </c>
      <c r="B43" s="851"/>
      <c r="C43" s="852">
        <v>13</v>
      </c>
      <c r="D43" s="1087" t="s">
        <v>809</v>
      </c>
      <c r="E43" s="29">
        <v>20009</v>
      </c>
      <c r="F43" s="29"/>
      <c r="G43" s="29"/>
      <c r="H43" s="899"/>
      <c r="I43" s="840"/>
      <c r="J43" s="840"/>
    </row>
    <row r="44" spans="1:10" ht="15" hidden="1">
      <c r="A44" s="841">
        <v>40</v>
      </c>
      <c r="B44" s="851"/>
      <c r="C44" s="852">
        <v>14</v>
      </c>
      <c r="D44" s="1085" t="s">
        <v>810</v>
      </c>
      <c r="E44" s="29">
        <v>24245</v>
      </c>
      <c r="F44" s="29"/>
      <c r="G44" s="29"/>
      <c r="H44" s="899"/>
      <c r="I44" s="840"/>
      <c r="J44" s="840"/>
    </row>
    <row r="45" spans="1:10" ht="15" hidden="1">
      <c r="A45" s="841">
        <v>41</v>
      </c>
      <c r="B45" s="851"/>
      <c r="C45" s="852">
        <v>15</v>
      </c>
      <c r="D45" s="1087" t="s">
        <v>811</v>
      </c>
      <c r="E45" s="29">
        <v>10368</v>
      </c>
      <c r="F45" s="29"/>
      <c r="G45" s="29"/>
      <c r="H45" s="899"/>
      <c r="I45" s="840"/>
      <c r="J45" s="840"/>
    </row>
    <row r="46" spans="1:10" ht="15" hidden="1">
      <c r="A46" s="841">
        <v>42</v>
      </c>
      <c r="B46" s="851"/>
      <c r="C46" s="852">
        <v>16</v>
      </c>
      <c r="D46" s="1087" t="s">
        <v>812</v>
      </c>
      <c r="E46" s="29">
        <v>13532</v>
      </c>
      <c r="F46" s="29"/>
      <c r="G46" s="29"/>
      <c r="H46" s="899"/>
      <c r="I46" s="840"/>
      <c r="J46" s="840"/>
    </row>
    <row r="47" spans="1:10" ht="15" hidden="1">
      <c r="A47" s="841">
        <v>43</v>
      </c>
      <c r="B47" s="851"/>
      <c r="C47" s="852">
        <v>17</v>
      </c>
      <c r="D47" s="1085" t="s">
        <v>813</v>
      </c>
      <c r="E47" s="29">
        <v>9120</v>
      </c>
      <c r="F47" s="29"/>
      <c r="G47" s="29"/>
      <c r="H47" s="899"/>
      <c r="I47" s="840"/>
      <c r="J47" s="840"/>
    </row>
    <row r="48" spans="1:10" s="839" customFormat="1" ht="30" customHeight="1" hidden="1">
      <c r="A48" s="841">
        <v>44</v>
      </c>
      <c r="B48" s="857"/>
      <c r="C48" s="1086"/>
      <c r="D48" s="1086" t="s">
        <v>814</v>
      </c>
      <c r="E48" s="930">
        <f>SUM(E36:E40,E42:E47)</f>
        <v>242480</v>
      </c>
      <c r="F48" s="930">
        <f>SUM(F36:F40,F42:F47)</f>
        <v>0</v>
      </c>
      <c r="G48" s="930">
        <f>SUM(G36:G40,G42:G47)</f>
        <v>0</v>
      </c>
      <c r="H48" s="931">
        <f>SUM(H36:H40,H42:H47)</f>
        <v>0</v>
      </c>
      <c r="I48" s="860"/>
      <c r="J48" s="860"/>
    </row>
    <row r="49" spans="1:10" ht="24.75" customHeight="1" hidden="1">
      <c r="A49" s="841">
        <v>45</v>
      </c>
      <c r="B49" s="851"/>
      <c r="C49" s="852">
        <v>18</v>
      </c>
      <c r="D49" s="1085" t="s">
        <v>815</v>
      </c>
      <c r="E49" s="29">
        <v>271</v>
      </c>
      <c r="F49" s="29"/>
      <c r="G49" s="29"/>
      <c r="H49" s="899"/>
      <c r="I49" s="840"/>
      <c r="J49" s="840"/>
    </row>
    <row r="50" spans="1:10" ht="30" customHeight="1" hidden="1">
      <c r="A50" s="841">
        <v>46</v>
      </c>
      <c r="B50" s="1090"/>
      <c r="C50" s="1091">
        <v>23</v>
      </c>
      <c r="D50" s="1092" t="s">
        <v>816</v>
      </c>
      <c r="E50" s="934">
        <v>9091</v>
      </c>
      <c r="F50" s="934"/>
      <c r="G50" s="934"/>
      <c r="H50" s="935"/>
      <c r="I50" s="840"/>
      <c r="J50" s="840"/>
    </row>
    <row r="51" spans="1:10" ht="30" customHeight="1" hidden="1">
      <c r="A51" s="841">
        <v>47</v>
      </c>
      <c r="B51" s="851"/>
      <c r="C51" s="1523" t="s">
        <v>817</v>
      </c>
      <c r="D51" s="1523"/>
      <c r="E51" s="29"/>
      <c r="F51" s="29"/>
      <c r="G51" s="29"/>
      <c r="H51" s="899"/>
      <c r="I51" s="840"/>
      <c r="J51" s="840"/>
    </row>
    <row r="52" spans="1:10" ht="15" hidden="1">
      <c r="A52" s="841">
        <v>48</v>
      </c>
      <c r="B52" s="851">
        <v>2</v>
      </c>
      <c r="C52" s="28"/>
      <c r="D52" s="1085" t="s">
        <v>229</v>
      </c>
      <c r="E52" s="29">
        <v>98348</v>
      </c>
      <c r="F52" s="29"/>
      <c r="G52" s="29"/>
      <c r="H52" s="899"/>
      <c r="I52" s="840"/>
      <c r="J52" s="840"/>
    </row>
    <row r="53" spans="1:10" ht="15" hidden="1">
      <c r="A53" s="841">
        <v>49</v>
      </c>
      <c r="B53" s="851">
        <v>3</v>
      </c>
      <c r="C53" s="28"/>
      <c r="D53" s="1085" t="s">
        <v>818</v>
      </c>
      <c r="E53" s="29">
        <v>27101</v>
      </c>
      <c r="F53" s="29"/>
      <c r="G53" s="29"/>
      <c r="H53" s="899"/>
      <c r="I53" s="840"/>
      <c r="J53" s="840"/>
    </row>
    <row r="54" spans="1:10" ht="15" hidden="1">
      <c r="A54" s="841">
        <v>50</v>
      </c>
      <c r="B54" s="851">
        <v>4</v>
      </c>
      <c r="C54" s="28"/>
      <c r="D54" s="1085" t="s">
        <v>35</v>
      </c>
      <c r="E54" s="29">
        <v>29734</v>
      </c>
      <c r="F54" s="29"/>
      <c r="G54" s="29"/>
      <c r="H54" s="899"/>
      <c r="I54" s="840"/>
      <c r="J54" s="840"/>
    </row>
    <row r="55" spans="1:10" ht="30" hidden="1">
      <c r="A55" s="841">
        <v>51</v>
      </c>
      <c r="B55" s="851">
        <v>5</v>
      </c>
      <c r="C55" s="28"/>
      <c r="D55" s="1087" t="s">
        <v>819</v>
      </c>
      <c r="E55" s="29">
        <v>29930</v>
      </c>
      <c r="F55" s="29"/>
      <c r="G55" s="29"/>
      <c r="H55" s="899"/>
      <c r="I55" s="840"/>
      <c r="J55" s="840"/>
    </row>
    <row r="56" spans="1:10" ht="15" hidden="1">
      <c r="A56" s="841">
        <v>52</v>
      </c>
      <c r="B56" s="851">
        <v>6</v>
      </c>
      <c r="C56" s="28"/>
      <c r="D56" s="1085" t="s">
        <v>820</v>
      </c>
      <c r="E56" s="29">
        <v>18187</v>
      </c>
      <c r="F56" s="29"/>
      <c r="G56" s="29"/>
      <c r="H56" s="899"/>
      <c r="I56" s="840"/>
      <c r="J56" s="840"/>
    </row>
    <row r="57" spans="1:10" ht="30" customHeight="1" hidden="1">
      <c r="A57" s="841">
        <v>53</v>
      </c>
      <c r="B57" s="851">
        <v>7</v>
      </c>
      <c r="C57" s="914" t="s">
        <v>821</v>
      </c>
      <c r="D57" s="840"/>
      <c r="E57" s="29"/>
      <c r="F57" s="29"/>
      <c r="G57" s="29"/>
      <c r="H57" s="899"/>
      <c r="I57" s="840"/>
      <c r="J57" s="840"/>
    </row>
    <row r="58" spans="1:10" ht="15" hidden="1">
      <c r="A58" s="841">
        <v>54</v>
      </c>
      <c r="B58" s="851"/>
      <c r="C58" s="852">
        <v>1</v>
      </c>
      <c r="D58" s="1085" t="s">
        <v>822</v>
      </c>
      <c r="E58" s="29">
        <v>6593</v>
      </c>
      <c r="F58" s="29"/>
      <c r="G58" s="29"/>
      <c r="H58" s="899"/>
      <c r="I58" s="840"/>
      <c r="J58" s="840"/>
    </row>
    <row r="59" spans="1:10" ht="30" hidden="1">
      <c r="A59" s="841">
        <v>55</v>
      </c>
      <c r="B59" s="851"/>
      <c r="C59" s="852">
        <v>2</v>
      </c>
      <c r="D59" s="1087" t="s">
        <v>823</v>
      </c>
      <c r="E59" s="29">
        <v>5725</v>
      </c>
      <c r="F59" s="29"/>
      <c r="G59" s="29"/>
      <c r="H59" s="899"/>
      <c r="I59" s="840"/>
      <c r="J59" s="840"/>
    </row>
    <row r="60" spans="1:10" ht="15" hidden="1">
      <c r="A60" s="841">
        <v>56</v>
      </c>
      <c r="B60" s="851"/>
      <c r="C60" s="852">
        <v>3</v>
      </c>
      <c r="D60" s="1087" t="s">
        <v>824</v>
      </c>
      <c r="E60" s="29">
        <v>15217</v>
      </c>
      <c r="F60" s="29"/>
      <c r="G60" s="29"/>
      <c r="H60" s="899"/>
      <c r="I60" s="840"/>
      <c r="J60" s="840"/>
    </row>
    <row r="61" spans="1:10" ht="30" hidden="1">
      <c r="A61" s="841">
        <v>57</v>
      </c>
      <c r="B61" s="851"/>
      <c r="C61" s="852">
        <v>4</v>
      </c>
      <c r="D61" s="1087" t="s">
        <v>825</v>
      </c>
      <c r="E61" s="29">
        <v>4582</v>
      </c>
      <c r="F61" s="29"/>
      <c r="G61" s="29"/>
      <c r="H61" s="899"/>
      <c r="I61" s="840"/>
      <c r="J61" s="840"/>
    </row>
    <row r="62" spans="1:10" ht="15" hidden="1">
      <c r="A62" s="841">
        <v>58</v>
      </c>
      <c r="B62" s="1090"/>
      <c r="C62" s="1091">
        <v>5</v>
      </c>
      <c r="D62" s="1093" t="s">
        <v>826</v>
      </c>
      <c r="E62" s="934">
        <v>30263</v>
      </c>
      <c r="F62" s="934"/>
      <c r="G62" s="934"/>
      <c r="H62" s="936"/>
      <c r="I62" s="840"/>
      <c r="J62" s="840"/>
    </row>
    <row r="63" spans="1:10" ht="30" customHeight="1" hidden="1" thickBot="1">
      <c r="A63" s="841">
        <v>59</v>
      </c>
      <c r="B63" s="1094">
        <v>7</v>
      </c>
      <c r="C63" s="1541" t="s">
        <v>827</v>
      </c>
      <c r="D63" s="1541"/>
      <c r="E63" s="411">
        <f>SUM(E58:E62)</f>
        <v>62380</v>
      </c>
      <c r="F63" s="411">
        <f>SUM(F58:F62)</f>
        <v>0</v>
      </c>
      <c r="G63" s="411">
        <f>SUM(G58:G62)</f>
        <v>0</v>
      </c>
      <c r="H63" s="937">
        <f>SUM(H58:H62)</f>
        <v>0</v>
      </c>
      <c r="I63" s="840"/>
      <c r="J63" s="840"/>
    </row>
    <row r="64" spans="1:10" ht="30" customHeight="1" hidden="1" thickBot="1">
      <c r="A64" s="841">
        <v>60</v>
      </c>
      <c r="B64" s="1094"/>
      <c r="C64" s="1541" t="s">
        <v>828</v>
      </c>
      <c r="D64" s="1541"/>
      <c r="E64" s="411">
        <f>SUM(E52:E62)</f>
        <v>265680</v>
      </c>
      <c r="F64" s="411">
        <f>SUM(F52:F62)</f>
        <v>0</v>
      </c>
      <c r="G64" s="411">
        <f>SUM(G52:G62)</f>
        <v>0</v>
      </c>
      <c r="H64" s="937">
        <f>SUM(H52:H62)</f>
        <v>0</v>
      </c>
      <c r="I64" s="840"/>
      <c r="J64" s="840"/>
    </row>
    <row r="65" spans="1:10" ht="15">
      <c r="A65" s="841"/>
      <c r="B65" s="835"/>
      <c r="C65" s="838"/>
      <c r="D65" s="838"/>
      <c r="E65" s="928"/>
      <c r="F65" s="928"/>
      <c r="G65" s="928"/>
      <c r="H65" s="838"/>
      <c r="I65" s="838"/>
      <c r="J65" s="838"/>
    </row>
  </sheetData>
  <sheetProtection/>
  <mergeCells count="16">
    <mergeCell ref="C33:D33"/>
    <mergeCell ref="C34:D34"/>
    <mergeCell ref="C35:D35"/>
    <mergeCell ref="C51:D51"/>
    <mergeCell ref="C63:D63"/>
    <mergeCell ref="C64:D64"/>
    <mergeCell ref="B1:D1"/>
    <mergeCell ref="B2:H2"/>
    <mergeCell ref="B3:H3"/>
    <mergeCell ref="B6:B7"/>
    <mergeCell ref="C6:C7"/>
    <mergeCell ref="D6:D7"/>
    <mergeCell ref="E6:E7"/>
    <mergeCell ref="F6:F7"/>
    <mergeCell ref="G6:G7"/>
    <mergeCell ref="H6:H7"/>
  </mergeCells>
  <printOptions horizontalCentered="1"/>
  <pageMargins left="0.1968503937007874" right="0.1968503937007874" top="1.1811023622047245" bottom="0.5905511811023623" header="0.5118110236220472" footer="0.5118110236220472"/>
  <pageSetup horizontalDpi="600" verticalDpi="600" orientation="portrait" paperSize="9" scale="8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377"/>
  <sheetViews>
    <sheetView view="pageBreakPreview" zoomScale="85" zoomScaleSheetLayoutView="85" workbookViewId="0" topLeftCell="A1">
      <selection activeCell="B2" sqref="B2:Q2"/>
    </sheetView>
  </sheetViews>
  <sheetFormatPr defaultColWidth="9.00390625" defaultRowHeight="12.75"/>
  <cols>
    <col min="1" max="1" width="3.75390625" style="669" customWidth="1"/>
    <col min="2" max="2" width="4.00390625" style="31" customWidth="1"/>
    <col min="3" max="3" width="4.125" style="26" customWidth="1"/>
    <col min="4" max="4" width="55.75390625" style="665" customWidth="1"/>
    <col min="5" max="5" width="6.75390625" style="1096" customWidth="1"/>
    <col min="6" max="8" width="10.75390625" style="127" customWidth="1"/>
    <col min="9" max="9" width="14.75390625" style="426" customWidth="1"/>
    <col min="10" max="17" width="14.75390625" style="1097" customWidth="1"/>
    <col min="18" max="18" width="9.625" style="1097" bestFit="1" customWidth="1"/>
    <col min="19" max="30" width="9.125" style="1097" customWidth="1"/>
    <col min="31" max="16384" width="9.125" style="1098" customWidth="1"/>
  </cols>
  <sheetData>
    <row r="1" spans="1:30" s="838" customFormat="1" ht="15">
      <c r="A1" s="669"/>
      <c r="B1" s="1524" t="s">
        <v>1137</v>
      </c>
      <c r="C1" s="1524"/>
      <c r="D1" s="1524"/>
      <c r="E1" s="1524"/>
      <c r="F1" s="1524"/>
      <c r="G1" s="126"/>
      <c r="H1" s="126"/>
      <c r="I1" s="1095"/>
      <c r="J1" s="929"/>
      <c r="K1" s="929"/>
      <c r="L1" s="929"/>
      <c r="M1" s="929"/>
      <c r="N1" s="929"/>
      <c r="O1" s="929"/>
      <c r="P1" s="929"/>
      <c r="Q1" s="929"/>
      <c r="R1" s="929"/>
      <c r="S1" s="929"/>
      <c r="T1" s="929"/>
      <c r="U1" s="929"/>
      <c r="V1" s="929"/>
      <c r="W1" s="929"/>
      <c r="X1" s="929"/>
      <c r="Y1" s="929"/>
      <c r="Z1" s="929"/>
      <c r="AA1" s="929"/>
      <c r="AB1" s="929"/>
      <c r="AC1" s="929"/>
      <c r="AD1" s="929"/>
    </row>
    <row r="2" spans="1:30" s="838" customFormat="1" ht="15">
      <c r="A2" s="669"/>
      <c r="B2" s="1525" t="s">
        <v>230</v>
      </c>
      <c r="C2" s="1525"/>
      <c r="D2" s="1525"/>
      <c r="E2" s="1525"/>
      <c r="F2" s="1525"/>
      <c r="G2" s="1525"/>
      <c r="H2" s="1525"/>
      <c r="I2" s="1525"/>
      <c r="J2" s="1525"/>
      <c r="K2" s="1525"/>
      <c r="L2" s="1525"/>
      <c r="M2" s="1525"/>
      <c r="N2" s="1525"/>
      <c r="O2" s="1525"/>
      <c r="P2" s="1525"/>
      <c r="Q2" s="1525"/>
      <c r="R2" s="929"/>
      <c r="S2" s="929"/>
      <c r="T2" s="929"/>
      <c r="U2" s="929"/>
      <c r="V2" s="929"/>
      <c r="W2" s="929"/>
      <c r="X2" s="929"/>
      <c r="Y2" s="929"/>
      <c r="Z2" s="929"/>
      <c r="AA2" s="929"/>
      <c r="AB2" s="929"/>
      <c r="AC2" s="929"/>
      <c r="AD2" s="929"/>
    </row>
    <row r="3" spans="1:30" s="838" customFormat="1" ht="15">
      <c r="A3" s="669"/>
      <c r="B3" s="1525" t="s">
        <v>600</v>
      </c>
      <c r="C3" s="1525"/>
      <c r="D3" s="1525"/>
      <c r="E3" s="1525"/>
      <c r="F3" s="1525"/>
      <c r="G3" s="1525"/>
      <c r="H3" s="1525"/>
      <c r="I3" s="1525"/>
      <c r="J3" s="1525"/>
      <c r="K3" s="1525"/>
      <c r="L3" s="1525"/>
      <c r="M3" s="1525"/>
      <c r="N3" s="1525"/>
      <c r="O3" s="1525"/>
      <c r="P3" s="1525"/>
      <c r="Q3" s="1525"/>
      <c r="R3" s="929"/>
      <c r="S3" s="929"/>
      <c r="T3" s="929"/>
      <c r="U3" s="929"/>
      <c r="V3" s="929"/>
      <c r="W3" s="929"/>
      <c r="X3" s="929"/>
      <c r="Y3" s="929"/>
      <c r="Z3" s="929"/>
      <c r="AA3" s="929"/>
      <c r="AB3" s="929"/>
      <c r="AC3" s="929"/>
      <c r="AD3" s="929"/>
    </row>
    <row r="4" spans="1:30" s="838" customFormat="1" ht="15">
      <c r="A4" s="669"/>
      <c r="B4" s="1554" t="s">
        <v>974</v>
      </c>
      <c r="C4" s="1554"/>
      <c r="D4" s="1554"/>
      <c r="E4" s="1554"/>
      <c r="F4" s="1554"/>
      <c r="G4" s="1554"/>
      <c r="H4" s="1554"/>
      <c r="I4" s="1554"/>
      <c r="J4" s="1554"/>
      <c r="K4" s="1554"/>
      <c r="L4" s="1554"/>
      <c r="M4" s="1554"/>
      <c r="N4" s="1554"/>
      <c r="O4" s="1554"/>
      <c r="P4" s="1554"/>
      <c r="Q4" s="1554"/>
      <c r="R4" s="929"/>
      <c r="S4" s="929"/>
      <c r="T4" s="929"/>
      <c r="U4" s="929"/>
      <c r="V4" s="929"/>
      <c r="W4" s="929"/>
      <c r="X4" s="929"/>
      <c r="Y4" s="929"/>
      <c r="Z4" s="929"/>
      <c r="AA4" s="929"/>
      <c r="AB4" s="929"/>
      <c r="AC4" s="929"/>
      <c r="AD4" s="929"/>
    </row>
    <row r="5" spans="16:17" ht="15">
      <c r="P5" s="1570" t="s">
        <v>0</v>
      </c>
      <c r="Q5" s="1570"/>
    </row>
    <row r="6" spans="1:17" s="132" customFormat="1" ht="15" thickBot="1">
      <c r="A6" s="669"/>
      <c r="B6" s="131" t="s">
        <v>1</v>
      </c>
      <c r="C6" s="131" t="s">
        <v>3</v>
      </c>
      <c r="D6" s="132" t="s">
        <v>2</v>
      </c>
      <c r="E6" s="132" t="s">
        <v>4</v>
      </c>
      <c r="F6" s="132" t="s">
        <v>5</v>
      </c>
      <c r="G6" s="132" t="s">
        <v>18</v>
      </c>
      <c r="H6" s="171" t="s">
        <v>19</v>
      </c>
      <c r="I6" s="132" t="s">
        <v>20</v>
      </c>
      <c r="J6" s="132" t="s">
        <v>67</v>
      </c>
      <c r="K6" s="132" t="s">
        <v>42</v>
      </c>
      <c r="L6" s="132" t="s">
        <v>26</v>
      </c>
      <c r="M6" s="132" t="s">
        <v>68</v>
      </c>
      <c r="N6" s="132" t="s">
        <v>69</v>
      </c>
      <c r="O6" s="132" t="s">
        <v>231</v>
      </c>
      <c r="P6" s="132" t="s">
        <v>232</v>
      </c>
      <c r="Q6" s="132" t="s">
        <v>233</v>
      </c>
    </row>
    <row r="7" spans="1:17" s="1096" customFormat="1" ht="30" customHeight="1">
      <c r="A7" s="669"/>
      <c r="B7" s="1560" t="s">
        <v>21</v>
      </c>
      <c r="C7" s="1560" t="s">
        <v>22</v>
      </c>
      <c r="D7" s="1562" t="s">
        <v>6</v>
      </c>
      <c r="E7" s="1564" t="s">
        <v>23</v>
      </c>
      <c r="F7" s="1566" t="s">
        <v>389</v>
      </c>
      <c r="G7" s="1566" t="s">
        <v>379</v>
      </c>
      <c r="H7" s="1568" t="s">
        <v>597</v>
      </c>
      <c r="I7" s="1571" t="s">
        <v>7</v>
      </c>
      <c r="J7" s="1556" t="s">
        <v>70</v>
      </c>
      <c r="K7" s="1557"/>
      <c r="L7" s="1557"/>
      <c r="M7" s="1557"/>
      <c r="N7" s="1558"/>
      <c r="O7" s="1559" t="s">
        <v>234</v>
      </c>
      <c r="P7" s="1559"/>
      <c r="Q7" s="1559"/>
    </row>
    <row r="8" spans="1:17" s="1096" customFormat="1" ht="45" customHeight="1" thickBot="1">
      <c r="A8" s="669"/>
      <c r="B8" s="1561"/>
      <c r="C8" s="1561"/>
      <c r="D8" s="1563"/>
      <c r="E8" s="1565"/>
      <c r="F8" s="1567"/>
      <c r="G8" s="1567"/>
      <c r="H8" s="1569"/>
      <c r="I8" s="1572"/>
      <c r="J8" s="120" t="s">
        <v>71</v>
      </c>
      <c r="K8" s="120" t="s">
        <v>72</v>
      </c>
      <c r="L8" s="120" t="s">
        <v>73</v>
      </c>
      <c r="M8" s="120" t="s">
        <v>74</v>
      </c>
      <c r="N8" s="120" t="s">
        <v>75</v>
      </c>
      <c r="O8" s="32" t="s">
        <v>235</v>
      </c>
      <c r="P8" s="1099" t="s">
        <v>236</v>
      </c>
      <c r="Q8" s="120" t="s">
        <v>237</v>
      </c>
    </row>
    <row r="9" spans="1:30" s="854" customFormat="1" ht="24" customHeight="1">
      <c r="A9" s="670">
        <v>1</v>
      </c>
      <c r="B9" s="156">
        <v>1</v>
      </c>
      <c r="C9" s="157"/>
      <c r="D9" s="158" t="s">
        <v>605</v>
      </c>
      <c r="E9" s="1100" t="s">
        <v>26</v>
      </c>
      <c r="F9" s="154">
        <v>165422</v>
      </c>
      <c r="G9" s="154">
        <v>171179</v>
      </c>
      <c r="H9" s="154">
        <v>177144</v>
      </c>
      <c r="I9" s="1101"/>
      <c r="Q9" s="856"/>
      <c r="R9" s="128"/>
      <c r="S9" s="128"/>
      <c r="T9" s="128"/>
      <c r="U9" s="128"/>
      <c r="V9" s="128"/>
      <c r="W9" s="128"/>
      <c r="X9" s="128"/>
      <c r="Y9" s="128"/>
      <c r="Z9" s="128"/>
      <c r="AA9" s="128"/>
      <c r="AB9" s="128"/>
      <c r="AC9" s="128"/>
      <c r="AD9" s="128"/>
    </row>
    <row r="10" spans="1:30" s="854" customFormat="1" ht="15">
      <c r="A10" s="670">
        <v>2</v>
      </c>
      <c r="B10" s="156"/>
      <c r="C10" s="157"/>
      <c r="D10" s="158" t="s">
        <v>857</v>
      </c>
      <c r="I10" s="1102"/>
      <c r="Q10" s="856"/>
      <c r="R10" s="128"/>
      <c r="S10" s="128"/>
      <c r="T10" s="128"/>
      <c r="U10" s="128"/>
      <c r="V10" s="128"/>
      <c r="W10" s="128"/>
      <c r="X10" s="128"/>
      <c r="Y10" s="128"/>
      <c r="Z10" s="128"/>
      <c r="AA10" s="128"/>
      <c r="AB10" s="128"/>
      <c r="AC10" s="128"/>
      <c r="AD10" s="128"/>
    </row>
    <row r="11" spans="1:30" s="840" customFormat="1" ht="15">
      <c r="A11" s="670">
        <v>3</v>
      </c>
      <c r="B11" s="159"/>
      <c r="C11" s="151"/>
      <c r="D11" s="160" t="s">
        <v>601</v>
      </c>
      <c r="I11" s="1102">
        <f>J11+K11+L11+M11+N11+O11+P11+Q11</f>
        <v>169685</v>
      </c>
      <c r="J11" s="128">
        <v>103530</v>
      </c>
      <c r="K11" s="128">
        <v>30132</v>
      </c>
      <c r="L11" s="128">
        <v>36023</v>
      </c>
      <c r="M11" s="128"/>
      <c r="N11" s="128"/>
      <c r="O11" s="128"/>
      <c r="P11" s="128"/>
      <c r="Q11" s="805"/>
      <c r="R11" s="28"/>
      <c r="S11" s="28"/>
      <c r="T11" s="28"/>
      <c r="U11" s="28"/>
      <c r="V11" s="28"/>
      <c r="W11" s="28"/>
      <c r="X11" s="28"/>
      <c r="Y11" s="28"/>
      <c r="Z11" s="28"/>
      <c r="AA11" s="28"/>
      <c r="AB11" s="28"/>
      <c r="AC11" s="28"/>
      <c r="AD11" s="28"/>
    </row>
    <row r="12" spans="1:30" s="840" customFormat="1" ht="15">
      <c r="A12" s="670">
        <v>4</v>
      </c>
      <c r="B12" s="159"/>
      <c r="C12" s="151"/>
      <c r="D12" s="160" t="s">
        <v>940</v>
      </c>
      <c r="I12" s="1102">
        <f>J12+K12+L12+M12+N12+O12+P12+Q12</f>
        <v>189080</v>
      </c>
      <c r="J12" s="128">
        <v>112494</v>
      </c>
      <c r="K12" s="128">
        <v>32548</v>
      </c>
      <c r="L12" s="128">
        <v>38966</v>
      </c>
      <c r="M12" s="128"/>
      <c r="N12" s="128"/>
      <c r="O12" s="128">
        <v>5072</v>
      </c>
      <c r="P12" s="128"/>
      <c r="Q12" s="805"/>
      <c r="R12" s="28"/>
      <c r="S12" s="28"/>
      <c r="T12" s="28"/>
      <c r="U12" s="28"/>
      <c r="V12" s="28"/>
      <c r="W12" s="28"/>
      <c r="X12" s="28"/>
      <c r="Y12" s="28"/>
      <c r="Z12" s="28"/>
      <c r="AA12" s="28"/>
      <c r="AB12" s="28"/>
      <c r="AC12" s="28"/>
      <c r="AD12" s="28"/>
    </row>
    <row r="13" spans="1:30" s="860" customFormat="1" ht="15">
      <c r="A13" s="670">
        <v>5</v>
      </c>
      <c r="B13" s="370"/>
      <c r="C13" s="371"/>
      <c r="D13" s="859" t="s">
        <v>986</v>
      </c>
      <c r="E13" s="1103"/>
      <c r="F13" s="30"/>
      <c r="G13" s="30"/>
      <c r="H13" s="30"/>
      <c r="I13" s="1108">
        <f>J13+K13+L13+M13+N13+O13+P13+Q13</f>
        <v>54</v>
      </c>
      <c r="J13" s="391">
        <v>43</v>
      </c>
      <c r="K13" s="391">
        <v>11</v>
      </c>
      <c r="L13" s="391"/>
      <c r="M13" s="391"/>
      <c r="N13" s="391"/>
      <c r="O13" s="391"/>
      <c r="P13" s="391"/>
      <c r="Q13" s="1081"/>
      <c r="R13" s="391"/>
      <c r="S13" s="391"/>
      <c r="T13" s="391"/>
      <c r="U13" s="391"/>
      <c r="V13" s="391"/>
      <c r="W13" s="391"/>
      <c r="X13" s="391"/>
      <c r="Y13" s="391"/>
      <c r="Z13" s="391"/>
      <c r="AA13" s="391"/>
      <c r="AB13" s="391"/>
      <c r="AC13" s="391"/>
      <c r="AD13" s="391"/>
    </row>
    <row r="14" spans="1:30" s="860" customFormat="1" ht="15">
      <c r="A14" s="670">
        <v>6</v>
      </c>
      <c r="B14" s="370"/>
      <c r="C14" s="371"/>
      <c r="D14" s="859" t="s">
        <v>1009</v>
      </c>
      <c r="E14" s="1103"/>
      <c r="F14" s="30"/>
      <c r="G14" s="30"/>
      <c r="H14" s="30"/>
      <c r="I14" s="1108">
        <f>J14+K14+L14+M14+N14+O14+P14+Q14</f>
        <v>0</v>
      </c>
      <c r="J14" s="391">
        <v>-460</v>
      </c>
      <c r="K14" s="391">
        <v>460</v>
      </c>
      <c r="L14" s="391"/>
      <c r="M14" s="391"/>
      <c r="N14" s="391"/>
      <c r="O14" s="391"/>
      <c r="P14" s="391"/>
      <c r="Q14" s="1081"/>
      <c r="R14" s="391"/>
      <c r="S14" s="391"/>
      <c r="T14" s="391"/>
      <c r="U14" s="391"/>
      <c r="V14" s="391"/>
      <c r="W14" s="391"/>
      <c r="X14" s="391"/>
      <c r="Y14" s="391"/>
      <c r="Z14" s="391"/>
      <c r="AA14" s="391"/>
      <c r="AB14" s="391"/>
      <c r="AC14" s="391"/>
      <c r="AD14" s="391"/>
    </row>
    <row r="15" spans="1:30" s="865" customFormat="1" ht="18" customHeight="1">
      <c r="A15" s="670">
        <v>7</v>
      </c>
      <c r="B15" s="373"/>
      <c r="C15" s="169"/>
      <c r="D15" s="168" t="s">
        <v>977</v>
      </c>
      <c r="E15" s="1104"/>
      <c r="F15" s="374"/>
      <c r="G15" s="374"/>
      <c r="H15" s="374"/>
      <c r="I15" s="1105">
        <f>J15+K15+L15+M15+N15+O15+P15+Q15</f>
        <v>189134</v>
      </c>
      <c r="J15" s="1106">
        <f aca="true" t="shared" si="0" ref="J15:Q15">SUM(J12:J14)</f>
        <v>112077</v>
      </c>
      <c r="K15" s="1106">
        <f t="shared" si="0"/>
        <v>33019</v>
      </c>
      <c r="L15" s="1106">
        <f t="shared" si="0"/>
        <v>38966</v>
      </c>
      <c r="M15" s="1106">
        <f t="shared" si="0"/>
        <v>0</v>
      </c>
      <c r="N15" s="1106">
        <f t="shared" si="0"/>
        <v>0</v>
      </c>
      <c r="O15" s="1106">
        <f t="shared" si="0"/>
        <v>5072</v>
      </c>
      <c r="P15" s="1106">
        <f t="shared" si="0"/>
        <v>0</v>
      </c>
      <c r="Q15" s="1107">
        <f t="shared" si="0"/>
        <v>0</v>
      </c>
      <c r="R15" s="1106"/>
      <c r="S15" s="1106"/>
      <c r="T15" s="1106"/>
      <c r="U15" s="1106"/>
      <c r="V15" s="1106"/>
      <c r="W15" s="1106"/>
      <c r="X15" s="1106"/>
      <c r="Y15" s="1106"/>
      <c r="Z15" s="1106"/>
      <c r="AA15" s="1106"/>
      <c r="AB15" s="1106"/>
      <c r="AC15" s="1106"/>
      <c r="AD15" s="1106"/>
    </row>
    <row r="16" spans="1:30" s="840" customFormat="1" ht="28.5">
      <c r="A16" s="670">
        <v>8</v>
      </c>
      <c r="B16" s="159"/>
      <c r="C16" s="151">
        <v>1</v>
      </c>
      <c r="D16" s="161" t="s">
        <v>238</v>
      </c>
      <c r="E16" s="162"/>
      <c r="F16" s="166">
        <v>1628</v>
      </c>
      <c r="G16" s="162"/>
      <c r="H16" s="385"/>
      <c r="I16" s="392"/>
      <c r="J16" s="28"/>
      <c r="K16" s="28"/>
      <c r="L16" s="28"/>
      <c r="M16" s="28"/>
      <c r="N16" s="28"/>
      <c r="O16" s="28"/>
      <c r="P16" s="28"/>
      <c r="Q16" s="434"/>
      <c r="R16" s="28"/>
      <c r="S16" s="28"/>
      <c r="T16" s="28"/>
      <c r="U16" s="28"/>
      <c r="V16" s="28"/>
      <c r="W16" s="28"/>
      <c r="X16" s="28"/>
      <c r="Y16" s="28"/>
      <c r="Z16" s="28"/>
      <c r="AA16" s="28"/>
      <c r="AB16" s="28"/>
      <c r="AC16" s="28"/>
      <c r="AD16" s="28"/>
    </row>
    <row r="17" spans="1:30" s="840" customFormat="1" ht="15">
      <c r="A17" s="670">
        <v>9</v>
      </c>
      <c r="B17" s="159"/>
      <c r="C17" s="151"/>
      <c r="D17" s="375" t="s">
        <v>601</v>
      </c>
      <c r="E17" s="1100"/>
      <c r="F17" s="154"/>
      <c r="G17" s="154"/>
      <c r="H17" s="154"/>
      <c r="I17" s="1102">
        <f>J16+K16+L16+M16+N16+O16+P16+Q16</f>
        <v>0</v>
      </c>
      <c r="J17" s="128"/>
      <c r="K17" s="128"/>
      <c r="L17" s="128"/>
      <c r="M17" s="128"/>
      <c r="N17" s="128"/>
      <c r="O17" s="128"/>
      <c r="P17" s="128"/>
      <c r="Q17" s="805"/>
      <c r="R17" s="28"/>
      <c r="S17" s="28"/>
      <c r="T17" s="28"/>
      <c r="U17" s="28"/>
      <c r="V17" s="28"/>
      <c r="W17" s="28"/>
      <c r="X17" s="28"/>
      <c r="Y17" s="28"/>
      <c r="Z17" s="28"/>
      <c r="AA17" s="28"/>
      <c r="AB17" s="28"/>
      <c r="AC17" s="28"/>
      <c r="AD17" s="28"/>
    </row>
    <row r="18" spans="1:30" s="840" customFormat="1" ht="15">
      <c r="A18" s="670">
        <v>10</v>
      </c>
      <c r="B18" s="159"/>
      <c r="C18" s="151"/>
      <c r="D18" s="375" t="s">
        <v>940</v>
      </c>
      <c r="E18" s="1100"/>
      <c r="F18" s="154"/>
      <c r="G18" s="154"/>
      <c r="H18" s="154"/>
      <c r="I18" s="1102">
        <f>J17+K17+L17+M17+N17+O17+P17+Q17</f>
        <v>0</v>
      </c>
      <c r="J18" s="128"/>
      <c r="K18" s="128"/>
      <c r="L18" s="128"/>
      <c r="M18" s="128"/>
      <c r="N18" s="128"/>
      <c r="O18" s="128"/>
      <c r="P18" s="128"/>
      <c r="Q18" s="805"/>
      <c r="R18" s="28"/>
      <c r="S18" s="28"/>
      <c r="T18" s="28"/>
      <c r="U18" s="28"/>
      <c r="V18" s="28"/>
      <c r="W18" s="28"/>
      <c r="X18" s="28"/>
      <c r="Y18" s="28"/>
      <c r="Z18" s="28"/>
      <c r="AA18" s="28"/>
      <c r="AB18" s="28"/>
      <c r="AC18" s="28"/>
      <c r="AD18" s="28"/>
    </row>
    <row r="19" spans="1:30" s="860" customFormat="1" ht="15">
      <c r="A19" s="670">
        <v>11</v>
      </c>
      <c r="B19" s="370"/>
      <c r="C19" s="371"/>
      <c r="D19" s="376" t="s">
        <v>602</v>
      </c>
      <c r="E19" s="1103"/>
      <c r="F19" s="30"/>
      <c r="G19" s="30"/>
      <c r="H19" s="30"/>
      <c r="I19" s="1108">
        <f>J17+K17+L17+M17+N17+O17+P17+Q17</f>
        <v>0</v>
      </c>
      <c r="J19" s="391"/>
      <c r="K19" s="391"/>
      <c r="L19" s="391"/>
      <c r="M19" s="391"/>
      <c r="N19" s="391"/>
      <c r="O19" s="391"/>
      <c r="P19" s="391"/>
      <c r="Q19" s="1081"/>
      <c r="R19" s="391"/>
      <c r="S19" s="391"/>
      <c r="T19" s="391"/>
      <c r="U19" s="391"/>
      <c r="V19" s="391"/>
      <c r="W19" s="391"/>
      <c r="X19" s="391"/>
      <c r="Y19" s="391"/>
      <c r="Z19" s="391"/>
      <c r="AA19" s="391"/>
      <c r="AB19" s="391"/>
      <c r="AC19" s="391"/>
      <c r="AD19" s="391"/>
    </row>
    <row r="20" spans="1:30" s="865" customFormat="1" ht="18" customHeight="1">
      <c r="A20" s="670">
        <v>12</v>
      </c>
      <c r="B20" s="373"/>
      <c r="C20" s="169"/>
      <c r="D20" s="377" t="s">
        <v>977</v>
      </c>
      <c r="E20" s="1104"/>
      <c r="F20" s="374"/>
      <c r="G20" s="374"/>
      <c r="H20" s="374"/>
      <c r="I20" s="1105">
        <f>J19+K19+L19+M19+N19+O19+P19+Q19</f>
        <v>0</v>
      </c>
      <c r="J20" s="1106">
        <f>SUM(J17:J19)</f>
        <v>0</v>
      </c>
      <c r="K20" s="1106">
        <f aca="true" t="shared" si="1" ref="K20:Q20">SUM(K17:K19)</f>
        <v>0</v>
      </c>
      <c r="L20" s="1106">
        <f t="shared" si="1"/>
        <v>0</v>
      </c>
      <c r="M20" s="1106">
        <f t="shared" si="1"/>
        <v>0</v>
      </c>
      <c r="N20" s="1106">
        <f t="shared" si="1"/>
        <v>0</v>
      </c>
      <c r="O20" s="1106">
        <f t="shared" si="1"/>
        <v>0</v>
      </c>
      <c r="P20" s="1106">
        <f t="shared" si="1"/>
        <v>0</v>
      </c>
      <c r="Q20" s="1107">
        <f t="shared" si="1"/>
        <v>0</v>
      </c>
      <c r="R20" s="1106"/>
      <c r="S20" s="1106"/>
      <c r="T20" s="1106"/>
      <c r="U20" s="1106"/>
      <c r="V20" s="1106"/>
      <c r="W20" s="1106"/>
      <c r="X20" s="1106"/>
      <c r="Y20" s="1106"/>
      <c r="Z20" s="1106"/>
      <c r="AA20" s="1106"/>
      <c r="AB20" s="1106"/>
      <c r="AC20" s="1106"/>
      <c r="AD20" s="1106"/>
    </row>
    <row r="21" spans="1:30" s="26" customFormat="1" ht="18" customHeight="1">
      <c r="A21" s="670">
        <v>13</v>
      </c>
      <c r="B21" s="163"/>
      <c r="C21" s="164">
        <v>2</v>
      </c>
      <c r="D21" s="165" t="s">
        <v>218</v>
      </c>
      <c r="E21" s="1109"/>
      <c r="F21" s="155">
        <v>733</v>
      </c>
      <c r="G21" s="155"/>
      <c r="H21" s="155"/>
      <c r="I21" s="1110"/>
      <c r="J21" s="33"/>
      <c r="K21" s="33"/>
      <c r="L21" s="33"/>
      <c r="M21" s="33"/>
      <c r="N21" s="33"/>
      <c r="O21" s="33"/>
      <c r="P21" s="33"/>
      <c r="Q21" s="1111"/>
      <c r="R21" s="1112"/>
      <c r="S21" s="1112"/>
      <c r="T21" s="1112"/>
      <c r="U21" s="1112"/>
      <c r="V21" s="1112"/>
      <c r="W21" s="1112"/>
      <c r="X21" s="1112"/>
      <c r="Y21" s="1112"/>
      <c r="Z21" s="1112"/>
      <c r="AA21" s="1112"/>
      <c r="AB21" s="1112"/>
      <c r="AC21" s="1112"/>
      <c r="AD21" s="1112"/>
    </row>
    <row r="22" spans="1:30" s="840" customFormat="1" ht="15">
      <c r="A22" s="670">
        <v>14</v>
      </c>
      <c r="B22" s="159"/>
      <c r="C22" s="151"/>
      <c r="D22" s="375" t="s">
        <v>601</v>
      </c>
      <c r="E22" s="1100"/>
      <c r="F22" s="154"/>
      <c r="G22" s="154"/>
      <c r="H22" s="154"/>
      <c r="I22" s="1102">
        <f>J21+K21+L21+M21+N21+O21+P21+Q21</f>
        <v>0</v>
      </c>
      <c r="J22" s="128"/>
      <c r="K22" s="128"/>
      <c r="L22" s="128"/>
      <c r="M22" s="128"/>
      <c r="N22" s="128"/>
      <c r="O22" s="128"/>
      <c r="P22" s="128"/>
      <c r="Q22" s="805"/>
      <c r="R22" s="28"/>
      <c r="S22" s="28"/>
      <c r="T22" s="28"/>
      <c r="U22" s="28"/>
      <c r="V22" s="28"/>
      <c r="W22" s="28"/>
      <c r="X22" s="28"/>
      <c r="Y22" s="28"/>
      <c r="Z22" s="28"/>
      <c r="AA22" s="28"/>
      <c r="AB22" s="28"/>
      <c r="AC22" s="28"/>
      <c r="AD22" s="28"/>
    </row>
    <row r="23" spans="1:30" s="840" customFormat="1" ht="15">
      <c r="A23" s="670">
        <v>15</v>
      </c>
      <c r="B23" s="159"/>
      <c r="C23" s="151"/>
      <c r="D23" s="375" t="s">
        <v>940</v>
      </c>
      <c r="E23" s="1100"/>
      <c r="F23" s="154"/>
      <c r="G23" s="154"/>
      <c r="H23" s="154"/>
      <c r="I23" s="1102">
        <f>J22+K22+L22+M22+N22+O22+P22+Q22</f>
        <v>0</v>
      </c>
      <c r="J23" s="128"/>
      <c r="K23" s="128"/>
      <c r="L23" s="128"/>
      <c r="M23" s="128"/>
      <c r="N23" s="128"/>
      <c r="O23" s="128"/>
      <c r="P23" s="128"/>
      <c r="Q23" s="805"/>
      <c r="R23" s="28"/>
      <c r="S23" s="28"/>
      <c r="T23" s="28"/>
      <c r="U23" s="28"/>
      <c r="V23" s="28"/>
      <c r="W23" s="28"/>
      <c r="X23" s="28"/>
      <c r="Y23" s="28"/>
      <c r="Z23" s="28"/>
      <c r="AA23" s="28"/>
      <c r="AB23" s="28"/>
      <c r="AC23" s="28"/>
      <c r="AD23" s="28"/>
    </row>
    <row r="24" spans="1:30" s="860" customFormat="1" ht="15">
      <c r="A24" s="670">
        <v>16</v>
      </c>
      <c r="B24" s="370"/>
      <c r="C24" s="371"/>
      <c r="D24" s="376" t="s">
        <v>602</v>
      </c>
      <c r="E24" s="1103"/>
      <c r="F24" s="30"/>
      <c r="G24" s="30"/>
      <c r="H24" s="30"/>
      <c r="I24" s="1108">
        <f>J22+K22+L22+M22+N22+O22+P22+Q22</f>
        <v>0</v>
      </c>
      <c r="J24" s="391"/>
      <c r="K24" s="391"/>
      <c r="L24" s="391"/>
      <c r="M24" s="391"/>
      <c r="N24" s="391"/>
      <c r="O24" s="391"/>
      <c r="P24" s="391"/>
      <c r="Q24" s="1081"/>
      <c r="R24" s="391"/>
      <c r="S24" s="391"/>
      <c r="T24" s="391"/>
      <c r="U24" s="391"/>
      <c r="V24" s="391"/>
      <c r="W24" s="391"/>
      <c r="X24" s="391"/>
      <c r="Y24" s="391"/>
      <c r="Z24" s="391"/>
      <c r="AA24" s="391"/>
      <c r="AB24" s="391"/>
      <c r="AC24" s="391"/>
      <c r="AD24" s="391"/>
    </row>
    <row r="25" spans="1:30" s="865" customFormat="1" ht="18" customHeight="1">
      <c r="A25" s="670">
        <v>17</v>
      </c>
      <c r="B25" s="373"/>
      <c r="C25" s="169"/>
      <c r="D25" s="377" t="s">
        <v>977</v>
      </c>
      <c r="E25" s="1104"/>
      <c r="F25" s="374"/>
      <c r="G25" s="374"/>
      <c r="H25" s="374"/>
      <c r="I25" s="1105">
        <f>J24+K24+L24+M24+N24+O24+P24+Q24</f>
        <v>0</v>
      </c>
      <c r="J25" s="1106">
        <f>SUM(J22:J24)</f>
        <v>0</v>
      </c>
      <c r="K25" s="1106">
        <f aca="true" t="shared" si="2" ref="K25:Q25">SUM(K22:K24)</f>
        <v>0</v>
      </c>
      <c r="L25" s="1106">
        <f t="shared" si="2"/>
        <v>0</v>
      </c>
      <c r="M25" s="1106">
        <f t="shared" si="2"/>
        <v>0</v>
      </c>
      <c r="N25" s="1106">
        <f t="shared" si="2"/>
        <v>0</v>
      </c>
      <c r="O25" s="1106">
        <f t="shared" si="2"/>
        <v>0</v>
      </c>
      <c r="P25" s="1106">
        <f t="shared" si="2"/>
        <v>0</v>
      </c>
      <c r="Q25" s="1107">
        <f t="shared" si="2"/>
        <v>0</v>
      </c>
      <c r="R25" s="1106"/>
      <c r="S25" s="1106"/>
      <c r="T25" s="1106"/>
      <c r="U25" s="1106"/>
      <c r="V25" s="1106"/>
      <c r="W25" s="1106"/>
      <c r="X25" s="1106"/>
      <c r="Y25" s="1106"/>
      <c r="Z25" s="1106"/>
      <c r="AA25" s="1106"/>
      <c r="AB25" s="1106"/>
      <c r="AC25" s="1106"/>
      <c r="AD25" s="1106"/>
    </row>
    <row r="26" spans="1:30" s="854" customFormat="1" ht="24" customHeight="1">
      <c r="A26" s="670">
        <v>18</v>
      </c>
      <c r="B26" s="156">
        <v>2</v>
      </c>
      <c r="C26" s="157"/>
      <c r="D26" s="158" t="s">
        <v>604</v>
      </c>
      <c r="E26" s="1100" t="s">
        <v>26</v>
      </c>
      <c r="F26" s="154">
        <v>299833</v>
      </c>
      <c r="G26" s="154">
        <v>290968</v>
      </c>
      <c r="H26" s="154">
        <v>306355</v>
      </c>
      <c r="I26" s="1102"/>
      <c r="Q26" s="856"/>
      <c r="R26" s="128"/>
      <c r="S26" s="128"/>
      <c r="T26" s="128"/>
      <c r="U26" s="128"/>
      <c r="V26" s="128"/>
      <c r="W26" s="128"/>
      <c r="X26" s="128"/>
      <c r="Y26" s="128"/>
      <c r="Z26" s="128"/>
      <c r="AA26" s="128"/>
      <c r="AB26" s="128"/>
      <c r="AC26" s="128"/>
      <c r="AD26" s="128"/>
    </row>
    <row r="27" spans="1:30" s="854" customFormat="1" ht="15">
      <c r="A27" s="670">
        <v>19</v>
      </c>
      <c r="B27" s="156"/>
      <c r="C27" s="157"/>
      <c r="D27" s="158" t="s">
        <v>603</v>
      </c>
      <c r="I27" s="1102"/>
      <c r="Q27" s="856"/>
      <c r="R27" s="128"/>
      <c r="S27" s="128"/>
      <c r="T27" s="128"/>
      <c r="U27" s="128"/>
      <c r="V27" s="128"/>
      <c r="W27" s="128"/>
      <c r="X27" s="128"/>
      <c r="Y27" s="128"/>
      <c r="Z27" s="128"/>
      <c r="AA27" s="128"/>
      <c r="AB27" s="128"/>
      <c r="AC27" s="128"/>
      <c r="AD27" s="128"/>
    </row>
    <row r="28" spans="1:30" s="840" customFormat="1" ht="15">
      <c r="A28" s="670">
        <v>20</v>
      </c>
      <c r="B28" s="159"/>
      <c r="C28" s="151"/>
      <c r="D28" s="160" t="s">
        <v>601</v>
      </c>
      <c r="I28" s="1102">
        <f aca="true" t="shared" si="3" ref="I28:I34">J28+K28+L28+M28+N28+O28+P28+Q28</f>
        <v>301784</v>
      </c>
      <c r="J28" s="128">
        <v>192044</v>
      </c>
      <c r="K28" s="128">
        <v>55754</v>
      </c>
      <c r="L28" s="128">
        <v>53986</v>
      </c>
      <c r="M28" s="128"/>
      <c r="N28" s="128"/>
      <c r="O28" s="128"/>
      <c r="P28" s="128"/>
      <c r="Q28" s="805"/>
      <c r="R28" s="28"/>
      <c r="S28" s="28"/>
      <c r="T28" s="28"/>
      <c r="U28" s="28"/>
      <c r="V28" s="28"/>
      <c r="W28" s="28"/>
      <c r="X28" s="28"/>
      <c r="Y28" s="28"/>
      <c r="Z28" s="28"/>
      <c r="AA28" s="28"/>
      <c r="AB28" s="28"/>
      <c r="AC28" s="28"/>
      <c r="AD28" s="28"/>
    </row>
    <row r="29" spans="1:30" s="840" customFormat="1" ht="15">
      <c r="A29" s="670">
        <v>21</v>
      </c>
      <c r="B29" s="159"/>
      <c r="C29" s="151"/>
      <c r="D29" s="160" t="s">
        <v>940</v>
      </c>
      <c r="I29" s="1102">
        <f t="shared" si="3"/>
        <v>326357</v>
      </c>
      <c r="J29" s="128">
        <v>207702</v>
      </c>
      <c r="K29" s="128">
        <v>59795</v>
      </c>
      <c r="L29" s="128">
        <v>57180</v>
      </c>
      <c r="M29" s="128"/>
      <c r="N29" s="128"/>
      <c r="O29" s="128">
        <v>1680</v>
      </c>
      <c r="P29" s="128"/>
      <c r="Q29" s="805"/>
      <c r="R29" s="28"/>
      <c r="S29" s="28"/>
      <c r="T29" s="28"/>
      <c r="U29" s="28"/>
      <c r="V29" s="28"/>
      <c r="W29" s="28"/>
      <c r="X29" s="28"/>
      <c r="Y29" s="28"/>
      <c r="Z29" s="28"/>
      <c r="AA29" s="28"/>
      <c r="AB29" s="28"/>
      <c r="AC29" s="28"/>
      <c r="AD29" s="28"/>
    </row>
    <row r="30" spans="1:30" s="860" customFormat="1" ht="15">
      <c r="A30" s="670">
        <v>22</v>
      </c>
      <c r="B30" s="370"/>
      <c r="C30" s="371"/>
      <c r="D30" s="372" t="s">
        <v>986</v>
      </c>
      <c r="E30" s="1103"/>
      <c r="F30" s="30"/>
      <c r="G30" s="30"/>
      <c r="H30" s="30"/>
      <c r="I30" s="1108">
        <f t="shared" si="3"/>
        <v>78</v>
      </c>
      <c r="J30" s="391">
        <v>61</v>
      </c>
      <c r="K30" s="391">
        <v>17</v>
      </c>
      <c r="L30" s="391"/>
      <c r="M30" s="391"/>
      <c r="N30" s="391"/>
      <c r="O30" s="391"/>
      <c r="P30" s="391"/>
      <c r="Q30" s="1081"/>
      <c r="R30" s="391"/>
      <c r="S30" s="391"/>
      <c r="T30" s="391"/>
      <c r="U30" s="391"/>
      <c r="V30" s="391"/>
      <c r="W30" s="391"/>
      <c r="X30" s="391"/>
      <c r="Y30" s="391"/>
      <c r="Z30" s="391"/>
      <c r="AA30" s="391"/>
      <c r="AB30" s="391"/>
      <c r="AC30" s="391"/>
      <c r="AD30" s="391"/>
    </row>
    <row r="31" spans="1:30" s="860" customFormat="1" ht="15">
      <c r="A31" s="670">
        <v>23</v>
      </c>
      <c r="B31" s="370"/>
      <c r="C31" s="371"/>
      <c r="D31" s="859" t="s">
        <v>995</v>
      </c>
      <c r="E31" s="1103"/>
      <c r="F31" s="30"/>
      <c r="G31" s="30"/>
      <c r="H31" s="30"/>
      <c r="I31" s="1108">
        <f t="shared" si="3"/>
        <v>100</v>
      </c>
      <c r="J31" s="391"/>
      <c r="K31" s="391"/>
      <c r="L31" s="391">
        <v>100</v>
      </c>
      <c r="M31" s="391"/>
      <c r="N31" s="391"/>
      <c r="O31" s="391"/>
      <c r="P31" s="391"/>
      <c r="Q31" s="1081"/>
      <c r="R31" s="391"/>
      <c r="S31" s="391"/>
      <c r="T31" s="391"/>
      <c r="U31" s="391"/>
      <c r="V31" s="391"/>
      <c r="W31" s="391"/>
      <c r="X31" s="391"/>
      <c r="Y31" s="391"/>
      <c r="Z31" s="391"/>
      <c r="AA31" s="391"/>
      <c r="AB31" s="391"/>
      <c r="AC31" s="391"/>
      <c r="AD31" s="391"/>
    </row>
    <row r="32" spans="1:30" s="860" customFormat="1" ht="15">
      <c r="A32" s="670">
        <v>24</v>
      </c>
      <c r="B32" s="370"/>
      <c r="C32" s="371"/>
      <c r="D32" s="859" t="s">
        <v>1009</v>
      </c>
      <c r="E32" s="1103"/>
      <c r="F32" s="30"/>
      <c r="G32" s="30"/>
      <c r="H32" s="30"/>
      <c r="I32" s="1108">
        <f t="shared" si="3"/>
        <v>0</v>
      </c>
      <c r="J32" s="391"/>
      <c r="K32" s="391"/>
      <c r="L32" s="391">
        <v>-200</v>
      </c>
      <c r="M32" s="391"/>
      <c r="N32" s="391"/>
      <c r="O32" s="391">
        <v>200</v>
      </c>
      <c r="P32" s="391"/>
      <c r="Q32" s="1081"/>
      <c r="R32" s="391"/>
      <c r="S32" s="391"/>
      <c r="T32" s="391"/>
      <c r="U32" s="391"/>
      <c r="V32" s="391"/>
      <c r="W32" s="391"/>
      <c r="X32" s="391"/>
      <c r="Y32" s="391"/>
      <c r="Z32" s="391"/>
      <c r="AA32" s="391"/>
      <c r="AB32" s="391"/>
      <c r="AC32" s="391"/>
      <c r="AD32" s="391"/>
    </row>
    <row r="33" spans="1:30" s="860" customFormat="1" ht="15">
      <c r="A33" s="670">
        <v>25</v>
      </c>
      <c r="B33" s="370"/>
      <c r="C33" s="371"/>
      <c r="D33" s="859" t="s">
        <v>1103</v>
      </c>
      <c r="E33" s="1103"/>
      <c r="F33" s="30"/>
      <c r="G33" s="30"/>
      <c r="H33" s="30"/>
      <c r="I33" s="1108">
        <f t="shared" si="3"/>
        <v>450</v>
      </c>
      <c r="J33" s="391">
        <v>354</v>
      </c>
      <c r="K33" s="391">
        <v>96</v>
      </c>
      <c r="L33" s="391"/>
      <c r="M33" s="391"/>
      <c r="N33" s="391"/>
      <c r="O33" s="391"/>
      <c r="P33" s="391"/>
      <c r="Q33" s="1081"/>
      <c r="R33" s="391"/>
      <c r="S33" s="391"/>
      <c r="T33" s="391"/>
      <c r="U33" s="391"/>
      <c r="V33" s="391"/>
      <c r="W33" s="391"/>
      <c r="X33" s="391"/>
      <c r="Y33" s="391"/>
      <c r="Z33" s="391"/>
      <c r="AA33" s="391"/>
      <c r="AB33" s="391"/>
      <c r="AC33" s="391"/>
      <c r="AD33" s="391"/>
    </row>
    <row r="34" spans="1:30" s="865" customFormat="1" ht="18" customHeight="1">
      <c r="A34" s="670">
        <v>26</v>
      </c>
      <c r="B34" s="373"/>
      <c r="C34" s="169"/>
      <c r="D34" s="168" t="s">
        <v>977</v>
      </c>
      <c r="E34" s="1104"/>
      <c r="F34" s="374"/>
      <c r="G34" s="374"/>
      <c r="H34" s="374"/>
      <c r="I34" s="1105">
        <f t="shared" si="3"/>
        <v>326985</v>
      </c>
      <c r="J34" s="1106">
        <f>SUM(J29:J33)</f>
        <v>208117</v>
      </c>
      <c r="K34" s="1106">
        <f aca="true" t="shared" si="4" ref="K34:Q34">SUM(K29:K33)</f>
        <v>59908</v>
      </c>
      <c r="L34" s="1106">
        <f t="shared" si="4"/>
        <v>57080</v>
      </c>
      <c r="M34" s="1106">
        <f t="shared" si="4"/>
        <v>0</v>
      </c>
      <c r="N34" s="1106">
        <f t="shared" si="4"/>
        <v>0</v>
      </c>
      <c r="O34" s="1106">
        <f t="shared" si="4"/>
        <v>1880</v>
      </c>
      <c r="P34" s="1106">
        <f t="shared" si="4"/>
        <v>0</v>
      </c>
      <c r="Q34" s="1106">
        <f t="shared" si="4"/>
        <v>0</v>
      </c>
      <c r="R34" s="1106"/>
      <c r="S34" s="1106"/>
      <c r="T34" s="1106"/>
      <c r="U34" s="1106"/>
      <c r="V34" s="1106"/>
      <c r="W34" s="1106"/>
      <c r="X34" s="1106"/>
      <c r="Y34" s="1106"/>
      <c r="Z34" s="1106"/>
      <c r="AA34" s="1106"/>
      <c r="AB34" s="1106"/>
      <c r="AC34" s="1106"/>
      <c r="AD34" s="1106"/>
    </row>
    <row r="35" spans="1:30" s="840" customFormat="1" ht="31.5" customHeight="1">
      <c r="A35" s="670">
        <v>27</v>
      </c>
      <c r="B35" s="159"/>
      <c r="C35" s="151">
        <v>1</v>
      </c>
      <c r="D35" s="161" t="s">
        <v>238</v>
      </c>
      <c r="E35" s="1100"/>
      <c r="F35" s="154">
        <v>2237</v>
      </c>
      <c r="G35" s="154"/>
      <c r="H35" s="154"/>
      <c r="I35" s="392"/>
      <c r="J35" s="28"/>
      <c r="K35" s="28"/>
      <c r="L35" s="28"/>
      <c r="M35" s="28"/>
      <c r="N35" s="28"/>
      <c r="O35" s="28"/>
      <c r="P35" s="28"/>
      <c r="Q35" s="434"/>
      <c r="R35" s="28"/>
      <c r="S35" s="28"/>
      <c r="T35" s="28"/>
      <c r="U35" s="28"/>
      <c r="V35" s="28"/>
      <c r="W35" s="28"/>
      <c r="X35" s="28"/>
      <c r="Y35" s="28"/>
      <c r="Z35" s="28"/>
      <c r="AA35" s="28"/>
      <c r="AB35" s="28"/>
      <c r="AC35" s="28"/>
      <c r="AD35" s="28"/>
    </row>
    <row r="36" spans="1:30" s="840" customFormat="1" ht="15">
      <c r="A36" s="670">
        <v>28</v>
      </c>
      <c r="B36" s="159"/>
      <c r="C36" s="151"/>
      <c r="D36" s="375" t="s">
        <v>601</v>
      </c>
      <c r="E36" s="1103"/>
      <c r="F36" s="30"/>
      <c r="G36" s="30"/>
      <c r="H36" s="30"/>
      <c r="I36" s="1102">
        <f>J35+K35+L35+M35+N35+O35+P35+Q35</f>
        <v>0</v>
      </c>
      <c r="J36" s="128"/>
      <c r="K36" s="128"/>
      <c r="L36" s="128"/>
      <c r="M36" s="128"/>
      <c r="N36" s="128"/>
      <c r="O36" s="128"/>
      <c r="P36" s="128"/>
      <c r="Q36" s="805"/>
      <c r="R36" s="28"/>
      <c r="S36" s="28"/>
      <c r="T36" s="28"/>
      <c r="U36" s="28"/>
      <c r="V36" s="28"/>
      <c r="W36" s="28"/>
      <c r="X36" s="28"/>
      <c r="Y36" s="28"/>
      <c r="Z36" s="28"/>
      <c r="AA36" s="28"/>
      <c r="AB36" s="28"/>
      <c r="AC36" s="28"/>
      <c r="AD36" s="28"/>
    </row>
    <row r="37" spans="1:30" s="840" customFormat="1" ht="15">
      <c r="A37" s="670">
        <v>29</v>
      </c>
      <c r="B37" s="159"/>
      <c r="C37" s="151"/>
      <c r="D37" s="375" t="s">
        <v>940</v>
      </c>
      <c r="E37" s="1103"/>
      <c r="F37" s="30"/>
      <c r="G37" s="30"/>
      <c r="H37" s="30"/>
      <c r="I37" s="1102">
        <f>J36+K36+L36+M36+N36+O36+P36+Q36</f>
        <v>0</v>
      </c>
      <c r="J37" s="128"/>
      <c r="K37" s="128"/>
      <c r="L37" s="128"/>
      <c r="M37" s="128"/>
      <c r="N37" s="128"/>
      <c r="O37" s="128"/>
      <c r="P37" s="128"/>
      <c r="Q37" s="805"/>
      <c r="R37" s="28"/>
      <c r="S37" s="28"/>
      <c r="T37" s="28"/>
      <c r="U37" s="28"/>
      <c r="V37" s="28"/>
      <c r="W37" s="28"/>
      <c r="X37" s="28"/>
      <c r="Y37" s="28"/>
      <c r="Z37" s="28"/>
      <c r="AA37" s="28"/>
      <c r="AB37" s="28"/>
      <c r="AC37" s="28"/>
      <c r="AD37" s="28"/>
    </row>
    <row r="38" spans="1:30" s="860" customFormat="1" ht="15">
      <c r="A38" s="670">
        <v>30</v>
      </c>
      <c r="B38" s="370"/>
      <c r="C38" s="371"/>
      <c r="D38" s="376" t="s">
        <v>602</v>
      </c>
      <c r="E38" s="1104"/>
      <c r="F38" s="374"/>
      <c r="G38" s="374"/>
      <c r="H38" s="374"/>
      <c r="I38" s="1108">
        <f>J36+K36+L36+M36+N36+O36+P36+Q36</f>
        <v>0</v>
      </c>
      <c r="J38" s="391"/>
      <c r="K38" s="391"/>
      <c r="L38" s="391"/>
      <c r="M38" s="391"/>
      <c r="N38" s="391"/>
      <c r="O38" s="391"/>
      <c r="P38" s="391"/>
      <c r="Q38" s="1081"/>
      <c r="R38" s="391"/>
      <c r="S38" s="391"/>
      <c r="T38" s="391"/>
      <c r="U38" s="391"/>
      <c r="V38" s="391"/>
      <c r="W38" s="391"/>
      <c r="X38" s="391"/>
      <c r="Y38" s="391"/>
      <c r="Z38" s="391"/>
      <c r="AA38" s="391"/>
      <c r="AB38" s="391"/>
      <c r="AC38" s="391"/>
      <c r="AD38" s="391"/>
    </row>
    <row r="39" spans="1:30" s="865" customFormat="1" ht="18" customHeight="1">
      <c r="A39" s="670">
        <v>31</v>
      </c>
      <c r="B39" s="373"/>
      <c r="C39" s="169"/>
      <c r="D39" s="377" t="s">
        <v>977</v>
      </c>
      <c r="E39" s="1109"/>
      <c r="F39" s="162"/>
      <c r="G39" s="162"/>
      <c r="H39" s="29"/>
      <c r="I39" s="1105">
        <f>J38+K38+L38+M38+N38+O38+P38+Q38</f>
        <v>0</v>
      </c>
      <c r="J39" s="1106">
        <f>SUM(J36:J38)</f>
        <v>0</v>
      </c>
      <c r="K39" s="1106">
        <f aca="true" t="shared" si="5" ref="K39:Q39">SUM(K36:K38)</f>
        <v>0</v>
      </c>
      <c r="L39" s="1106">
        <f t="shared" si="5"/>
        <v>0</v>
      </c>
      <c r="M39" s="1106">
        <f t="shared" si="5"/>
        <v>0</v>
      </c>
      <c r="N39" s="1106">
        <f t="shared" si="5"/>
        <v>0</v>
      </c>
      <c r="O39" s="1106">
        <f t="shared" si="5"/>
        <v>0</v>
      </c>
      <c r="P39" s="1106">
        <f t="shared" si="5"/>
        <v>0</v>
      </c>
      <c r="Q39" s="1107">
        <f t="shared" si="5"/>
        <v>0</v>
      </c>
      <c r="R39" s="1106"/>
      <c r="S39" s="1106"/>
      <c r="T39" s="1106"/>
      <c r="U39" s="1106"/>
      <c r="V39" s="1106"/>
      <c r="W39" s="1106"/>
      <c r="X39" s="1106"/>
      <c r="Y39" s="1106"/>
      <c r="Z39" s="1106"/>
      <c r="AA39" s="1106"/>
      <c r="AB39" s="1106"/>
      <c r="AC39" s="1106"/>
      <c r="AD39" s="1106"/>
    </row>
    <row r="40" spans="1:30" s="26" customFormat="1" ht="18" customHeight="1">
      <c r="A40" s="670">
        <v>32</v>
      </c>
      <c r="B40" s="163"/>
      <c r="C40" s="164">
        <v>2</v>
      </c>
      <c r="D40" s="165" t="s">
        <v>218</v>
      </c>
      <c r="E40" s="1100"/>
      <c r="F40" s="154">
        <v>1158</v>
      </c>
      <c r="G40" s="154">
        <v>268</v>
      </c>
      <c r="H40" s="154">
        <v>782</v>
      </c>
      <c r="I40" s="1110"/>
      <c r="J40" s="33"/>
      <c r="K40" s="33"/>
      <c r="L40" s="33"/>
      <c r="M40" s="33"/>
      <c r="N40" s="33"/>
      <c r="O40" s="33"/>
      <c r="P40" s="33"/>
      <c r="Q40" s="1111"/>
      <c r="R40" s="1112"/>
      <c r="S40" s="1112"/>
      <c r="T40" s="1112"/>
      <c r="U40" s="1112"/>
      <c r="V40" s="1112"/>
      <c r="W40" s="1112"/>
      <c r="X40" s="1112"/>
      <c r="Y40" s="1112"/>
      <c r="Z40" s="1112"/>
      <c r="AA40" s="1112"/>
      <c r="AB40" s="1112"/>
      <c r="AC40" s="1112"/>
      <c r="AD40" s="1112"/>
    </row>
    <row r="41" spans="1:30" s="840" customFormat="1" ht="15">
      <c r="A41" s="670">
        <v>33</v>
      </c>
      <c r="B41" s="159"/>
      <c r="C41" s="151"/>
      <c r="D41" s="375" t="s">
        <v>601</v>
      </c>
      <c r="I41" s="1102">
        <f>J40+K40+L40+M40+N40+O40+P40+Q40</f>
        <v>0</v>
      </c>
      <c r="J41" s="128"/>
      <c r="K41" s="128"/>
      <c r="L41" s="128"/>
      <c r="M41" s="128"/>
      <c r="N41" s="128"/>
      <c r="O41" s="128"/>
      <c r="P41" s="128"/>
      <c r="Q41" s="805"/>
      <c r="R41" s="28"/>
      <c r="S41" s="28"/>
      <c r="T41" s="28"/>
      <c r="U41" s="28"/>
      <c r="V41" s="28"/>
      <c r="W41" s="28"/>
      <c r="X41" s="28"/>
      <c r="Y41" s="28"/>
      <c r="Z41" s="28"/>
      <c r="AA41" s="28"/>
      <c r="AB41" s="28"/>
      <c r="AC41" s="28"/>
      <c r="AD41" s="28"/>
    </row>
    <row r="42" spans="1:30" s="840" customFormat="1" ht="15">
      <c r="A42" s="670">
        <v>34</v>
      </c>
      <c r="B42" s="159"/>
      <c r="C42" s="151"/>
      <c r="D42" s="375" t="s">
        <v>940</v>
      </c>
      <c r="I42" s="1102">
        <f>J41+K41+L41+M41+N41+O41+P41+Q41</f>
        <v>0</v>
      </c>
      <c r="J42" s="128"/>
      <c r="K42" s="128"/>
      <c r="L42" s="128"/>
      <c r="M42" s="128"/>
      <c r="N42" s="128"/>
      <c r="O42" s="128"/>
      <c r="P42" s="128"/>
      <c r="Q42" s="805"/>
      <c r="R42" s="28"/>
      <c r="S42" s="28"/>
      <c r="T42" s="28"/>
      <c r="U42" s="28"/>
      <c r="V42" s="28"/>
      <c r="W42" s="28"/>
      <c r="X42" s="28"/>
      <c r="Y42" s="28"/>
      <c r="Z42" s="28"/>
      <c r="AA42" s="28"/>
      <c r="AB42" s="28"/>
      <c r="AC42" s="28"/>
      <c r="AD42" s="28"/>
    </row>
    <row r="43" spans="1:30" s="860" customFormat="1" ht="15">
      <c r="A43" s="670">
        <v>35</v>
      </c>
      <c r="B43" s="370"/>
      <c r="C43" s="371"/>
      <c r="D43" s="376" t="s">
        <v>602</v>
      </c>
      <c r="E43" s="1103"/>
      <c r="F43" s="30"/>
      <c r="G43" s="30"/>
      <c r="H43" s="30"/>
      <c r="I43" s="1108">
        <f>J41+K41+L41+M41+N41+O41+P41+Q41</f>
        <v>0</v>
      </c>
      <c r="J43" s="391"/>
      <c r="K43" s="391"/>
      <c r="L43" s="391"/>
      <c r="M43" s="391"/>
      <c r="N43" s="391"/>
      <c r="O43" s="391"/>
      <c r="P43" s="391"/>
      <c r="Q43" s="1081"/>
      <c r="R43" s="391"/>
      <c r="S43" s="391"/>
      <c r="T43" s="391"/>
      <c r="U43" s="391"/>
      <c r="V43" s="391"/>
      <c r="W43" s="391"/>
      <c r="X43" s="391"/>
      <c r="Y43" s="391"/>
      <c r="Z43" s="391"/>
      <c r="AA43" s="391"/>
      <c r="AB43" s="391"/>
      <c r="AC43" s="391"/>
      <c r="AD43" s="391"/>
    </row>
    <row r="44" spans="1:30" s="865" customFormat="1" ht="18" customHeight="1">
      <c r="A44" s="670">
        <v>36</v>
      </c>
      <c r="B44" s="373"/>
      <c r="C44" s="169"/>
      <c r="D44" s="377" t="s">
        <v>977</v>
      </c>
      <c r="E44" s="1104"/>
      <c r="F44" s="374"/>
      <c r="G44" s="374"/>
      <c r="H44" s="374"/>
      <c r="I44" s="1105">
        <f>J43+K43+L43+M43+N43+O43+P43+Q43</f>
        <v>0</v>
      </c>
      <c r="J44" s="1106">
        <f>SUM(J41:J43)</f>
        <v>0</v>
      </c>
      <c r="K44" s="1106">
        <f aca="true" t="shared" si="6" ref="K44:Q44">SUM(K41:K43)</f>
        <v>0</v>
      </c>
      <c r="L44" s="1106">
        <f t="shared" si="6"/>
        <v>0</v>
      </c>
      <c r="M44" s="1106">
        <f t="shared" si="6"/>
        <v>0</v>
      </c>
      <c r="N44" s="1106">
        <f t="shared" si="6"/>
        <v>0</v>
      </c>
      <c r="O44" s="1106">
        <f t="shared" si="6"/>
        <v>0</v>
      </c>
      <c r="P44" s="1106">
        <f t="shared" si="6"/>
        <v>0</v>
      </c>
      <c r="Q44" s="1107">
        <f t="shared" si="6"/>
        <v>0</v>
      </c>
      <c r="R44" s="1106"/>
      <c r="S44" s="1106"/>
      <c r="T44" s="1106"/>
      <c r="U44" s="1106"/>
      <c r="V44" s="1106"/>
      <c r="W44" s="1106"/>
      <c r="X44" s="1106"/>
      <c r="Y44" s="1106"/>
      <c r="Z44" s="1106"/>
      <c r="AA44" s="1106"/>
      <c r="AB44" s="1106"/>
      <c r="AC44" s="1106"/>
      <c r="AD44" s="1106"/>
    </row>
    <row r="45" spans="1:30" s="854" customFormat="1" ht="24" customHeight="1">
      <c r="A45" s="670">
        <v>37</v>
      </c>
      <c r="B45" s="156">
        <v>3</v>
      </c>
      <c r="C45" s="157"/>
      <c r="D45" s="158" t="s">
        <v>384</v>
      </c>
      <c r="E45" s="1100" t="s">
        <v>26</v>
      </c>
      <c r="F45" s="154">
        <v>332667</v>
      </c>
      <c r="G45" s="154">
        <v>344902</v>
      </c>
      <c r="H45" s="154">
        <v>347612</v>
      </c>
      <c r="I45" s="1102"/>
      <c r="Q45" s="856"/>
      <c r="R45" s="128"/>
      <c r="S45" s="128"/>
      <c r="T45" s="128"/>
      <c r="U45" s="128"/>
      <c r="V45" s="128"/>
      <c r="W45" s="128"/>
      <c r="X45" s="128"/>
      <c r="Y45" s="128"/>
      <c r="Z45" s="128"/>
      <c r="AA45" s="128"/>
      <c r="AB45" s="128"/>
      <c r="AC45" s="128"/>
      <c r="AD45" s="128"/>
    </row>
    <row r="46" spans="1:30" s="854" customFormat="1" ht="15">
      <c r="A46" s="670">
        <v>38</v>
      </c>
      <c r="B46" s="156"/>
      <c r="C46" s="157"/>
      <c r="D46" s="158" t="s">
        <v>219</v>
      </c>
      <c r="I46" s="1102"/>
      <c r="Q46" s="856"/>
      <c r="R46" s="128"/>
      <c r="S46" s="128"/>
      <c r="T46" s="128"/>
      <c r="U46" s="128"/>
      <c r="V46" s="128"/>
      <c r="W46" s="128"/>
      <c r="X46" s="128"/>
      <c r="Y46" s="128"/>
      <c r="Z46" s="128"/>
      <c r="AA46" s="128"/>
      <c r="AB46" s="128"/>
      <c r="AC46" s="128"/>
      <c r="AD46" s="128"/>
    </row>
    <row r="47" spans="1:30" s="840" customFormat="1" ht="15">
      <c r="A47" s="670">
        <v>39</v>
      </c>
      <c r="B47" s="159"/>
      <c r="C47" s="151"/>
      <c r="D47" s="160" t="s">
        <v>601</v>
      </c>
      <c r="I47" s="1102">
        <f>J47+K47+L47+M47+N47+O47+P47+Q47</f>
        <v>353737</v>
      </c>
      <c r="J47" s="128">
        <v>229136</v>
      </c>
      <c r="K47" s="128">
        <v>67178</v>
      </c>
      <c r="L47" s="128">
        <v>57423</v>
      </c>
      <c r="M47" s="128"/>
      <c r="N47" s="128"/>
      <c r="O47" s="128"/>
      <c r="P47" s="128"/>
      <c r="Q47" s="805"/>
      <c r="R47" s="28"/>
      <c r="S47" s="28"/>
      <c r="T47" s="28"/>
      <c r="U47" s="28"/>
      <c r="V47" s="28"/>
      <c r="W47" s="28"/>
      <c r="X47" s="28"/>
      <c r="Y47" s="28"/>
      <c r="Z47" s="28"/>
      <c r="AA47" s="28"/>
      <c r="AB47" s="28"/>
      <c r="AC47" s="28"/>
      <c r="AD47" s="28"/>
    </row>
    <row r="48" spans="1:30" s="840" customFormat="1" ht="15">
      <c r="A48" s="670">
        <v>40</v>
      </c>
      <c r="B48" s="159"/>
      <c r="C48" s="151"/>
      <c r="D48" s="160" t="s">
        <v>940</v>
      </c>
      <c r="I48" s="1102">
        <f>J48+K48+L48+M48+N48+O48+P48+Q48</f>
        <v>376640</v>
      </c>
      <c r="J48" s="128">
        <v>240278</v>
      </c>
      <c r="K48" s="128">
        <v>71098</v>
      </c>
      <c r="L48" s="128">
        <v>61264</v>
      </c>
      <c r="M48" s="128"/>
      <c r="N48" s="128"/>
      <c r="O48" s="128">
        <v>4000</v>
      </c>
      <c r="P48" s="128"/>
      <c r="Q48" s="805"/>
      <c r="R48" s="28"/>
      <c r="S48" s="28"/>
      <c r="T48" s="28"/>
      <c r="U48" s="28"/>
      <c r="V48" s="28"/>
      <c r="W48" s="28"/>
      <c r="X48" s="28"/>
      <c r="Y48" s="28"/>
      <c r="Z48" s="28"/>
      <c r="AA48" s="28"/>
      <c r="AB48" s="28"/>
      <c r="AC48" s="28"/>
      <c r="AD48" s="28"/>
    </row>
    <row r="49" spans="1:30" s="860" customFormat="1" ht="15">
      <c r="A49" s="670">
        <v>41</v>
      </c>
      <c r="B49" s="370"/>
      <c r="C49" s="371"/>
      <c r="D49" s="372" t="s">
        <v>986</v>
      </c>
      <c r="E49" s="1103"/>
      <c r="F49" s="30"/>
      <c r="G49" s="30"/>
      <c r="H49" s="30"/>
      <c r="I49" s="1108">
        <f>J49+K49+L49+M49+N49+O49+P49+Q49</f>
        <v>55</v>
      </c>
      <c r="J49" s="391">
        <v>43</v>
      </c>
      <c r="K49" s="391">
        <v>12</v>
      </c>
      <c r="L49" s="391"/>
      <c r="M49" s="391"/>
      <c r="N49" s="391"/>
      <c r="O49" s="391"/>
      <c r="P49" s="391"/>
      <c r="Q49" s="1081"/>
      <c r="R49" s="391"/>
      <c r="S49" s="391"/>
      <c r="T49" s="391"/>
      <c r="U49" s="391"/>
      <c r="V49" s="391"/>
      <c r="W49" s="391"/>
      <c r="X49" s="391"/>
      <c r="Y49" s="391"/>
      <c r="Z49" s="391"/>
      <c r="AA49" s="391"/>
      <c r="AB49" s="391"/>
      <c r="AC49" s="391"/>
      <c r="AD49" s="391"/>
    </row>
    <row r="50" spans="1:30" s="860" customFormat="1" ht="15">
      <c r="A50" s="670">
        <v>42</v>
      </c>
      <c r="B50" s="370"/>
      <c r="C50" s="371"/>
      <c r="D50" s="859" t="s">
        <v>1009</v>
      </c>
      <c r="E50" s="1103"/>
      <c r="F50" s="30"/>
      <c r="G50" s="30"/>
      <c r="H50" s="30"/>
      <c r="I50" s="1108">
        <f>J50+K50+L50+M50+N50+O50+P50+Q50</f>
        <v>0</v>
      </c>
      <c r="J50" s="391"/>
      <c r="K50" s="391"/>
      <c r="L50" s="391">
        <v>-150</v>
      </c>
      <c r="M50" s="391"/>
      <c r="N50" s="391"/>
      <c r="O50" s="391">
        <v>150</v>
      </c>
      <c r="P50" s="391"/>
      <c r="Q50" s="1081"/>
      <c r="R50" s="391"/>
      <c r="S50" s="391"/>
      <c r="T50" s="391"/>
      <c r="U50" s="391"/>
      <c r="V50" s="391"/>
      <c r="W50" s="391"/>
      <c r="X50" s="391"/>
      <c r="Y50" s="391"/>
      <c r="Z50" s="391"/>
      <c r="AA50" s="391"/>
      <c r="AB50" s="391"/>
      <c r="AC50" s="391"/>
      <c r="AD50" s="391"/>
    </row>
    <row r="51" spans="1:30" s="865" customFormat="1" ht="15">
      <c r="A51" s="670">
        <v>43</v>
      </c>
      <c r="B51" s="373"/>
      <c r="C51" s="169"/>
      <c r="D51" s="168" t="s">
        <v>977</v>
      </c>
      <c r="E51" s="1104"/>
      <c r="F51" s="374"/>
      <c r="G51" s="374"/>
      <c r="H51" s="374"/>
      <c r="I51" s="1105">
        <f>J51+K51+L51+M51+N51+O51+P51+Q51</f>
        <v>376695</v>
      </c>
      <c r="J51" s="1106">
        <f aca="true" t="shared" si="7" ref="J51:Q51">SUM(J48:J50)</f>
        <v>240321</v>
      </c>
      <c r="K51" s="1106">
        <f t="shared" si="7"/>
        <v>71110</v>
      </c>
      <c r="L51" s="1106">
        <f t="shared" si="7"/>
        <v>61114</v>
      </c>
      <c r="M51" s="1106">
        <f t="shared" si="7"/>
        <v>0</v>
      </c>
      <c r="N51" s="1106">
        <f t="shared" si="7"/>
        <v>0</v>
      </c>
      <c r="O51" s="1106">
        <f t="shared" si="7"/>
        <v>4150</v>
      </c>
      <c r="P51" s="1106">
        <f t="shared" si="7"/>
        <v>0</v>
      </c>
      <c r="Q51" s="1107">
        <f t="shared" si="7"/>
        <v>0</v>
      </c>
      <c r="R51" s="1106"/>
      <c r="S51" s="1106"/>
      <c r="T51" s="1106"/>
      <c r="U51" s="1106"/>
      <c r="V51" s="1106"/>
      <c r="W51" s="1106"/>
      <c r="X51" s="1106"/>
      <c r="Y51" s="1106"/>
      <c r="Z51" s="1106"/>
      <c r="AA51" s="1106"/>
      <c r="AB51" s="1106"/>
      <c r="AC51" s="1106"/>
      <c r="AD51" s="1106"/>
    </row>
    <row r="52" spans="1:30" s="840" customFormat="1" ht="31.5" customHeight="1">
      <c r="A52" s="670">
        <v>44</v>
      </c>
      <c r="B52" s="159"/>
      <c r="C52" s="151">
        <v>1</v>
      </c>
      <c r="D52" s="161" t="s">
        <v>238</v>
      </c>
      <c r="E52" s="162"/>
      <c r="F52" s="154">
        <v>556</v>
      </c>
      <c r="G52" s="162"/>
      <c r="H52" s="385"/>
      <c r="I52" s="392"/>
      <c r="J52" s="28"/>
      <c r="K52" s="28"/>
      <c r="L52" s="28"/>
      <c r="M52" s="28"/>
      <c r="N52" s="28"/>
      <c r="O52" s="28"/>
      <c r="P52" s="28"/>
      <c r="Q52" s="434"/>
      <c r="R52" s="28"/>
      <c r="S52" s="28"/>
      <c r="T52" s="28"/>
      <c r="U52" s="28"/>
      <c r="V52" s="28"/>
      <c r="W52" s="28"/>
      <c r="X52" s="28"/>
      <c r="Y52" s="28"/>
      <c r="Z52" s="28"/>
      <c r="AA52" s="28"/>
      <c r="AB52" s="28"/>
      <c r="AC52" s="28"/>
      <c r="AD52" s="28"/>
    </row>
    <row r="53" spans="1:30" s="840" customFormat="1" ht="15">
      <c r="A53" s="670">
        <v>45</v>
      </c>
      <c r="B53" s="159"/>
      <c r="C53" s="151"/>
      <c r="D53" s="375" t="s">
        <v>601</v>
      </c>
      <c r="E53" s="1100"/>
      <c r="F53" s="30"/>
      <c r="G53" s="154"/>
      <c r="H53" s="154"/>
      <c r="I53" s="1102">
        <f>J52+K52+L52+M52+N52+O52+P52+Q52</f>
        <v>0</v>
      </c>
      <c r="J53" s="128"/>
      <c r="K53" s="128"/>
      <c r="L53" s="128"/>
      <c r="M53" s="128"/>
      <c r="N53" s="128"/>
      <c r="O53" s="128"/>
      <c r="P53" s="128"/>
      <c r="Q53" s="805"/>
      <c r="R53" s="28"/>
      <c r="S53" s="28"/>
      <c r="T53" s="28"/>
      <c r="U53" s="28"/>
      <c r="V53" s="28"/>
      <c r="W53" s="28"/>
      <c r="X53" s="28"/>
      <c r="Y53" s="28"/>
      <c r="Z53" s="28"/>
      <c r="AA53" s="28"/>
      <c r="AB53" s="28"/>
      <c r="AC53" s="28"/>
      <c r="AD53" s="28"/>
    </row>
    <row r="54" spans="1:30" s="840" customFormat="1" ht="15">
      <c r="A54" s="670">
        <v>46</v>
      </c>
      <c r="B54" s="159"/>
      <c r="C54" s="151"/>
      <c r="D54" s="375" t="s">
        <v>940</v>
      </c>
      <c r="E54" s="1100"/>
      <c r="F54" s="30"/>
      <c r="G54" s="154"/>
      <c r="H54" s="154"/>
      <c r="I54" s="1102">
        <f>J53+K53+L53+M53+N53+O53+P53+Q53</f>
        <v>0</v>
      </c>
      <c r="J54" s="128"/>
      <c r="K54" s="128"/>
      <c r="L54" s="128"/>
      <c r="M54" s="128"/>
      <c r="N54" s="128"/>
      <c r="O54" s="128"/>
      <c r="P54" s="128"/>
      <c r="Q54" s="805"/>
      <c r="R54" s="28"/>
      <c r="S54" s="28"/>
      <c r="T54" s="28"/>
      <c r="U54" s="28"/>
      <c r="V54" s="28"/>
      <c r="W54" s="28"/>
      <c r="X54" s="28"/>
      <c r="Y54" s="28"/>
      <c r="Z54" s="28"/>
      <c r="AA54" s="28"/>
      <c r="AB54" s="28"/>
      <c r="AC54" s="28"/>
      <c r="AD54" s="28"/>
    </row>
    <row r="55" spans="1:30" s="860" customFormat="1" ht="15">
      <c r="A55" s="670">
        <v>47</v>
      </c>
      <c r="B55" s="370"/>
      <c r="C55" s="371"/>
      <c r="D55" s="376" t="s">
        <v>602</v>
      </c>
      <c r="E55" s="1103"/>
      <c r="F55" s="374"/>
      <c r="G55" s="30"/>
      <c r="H55" s="30"/>
      <c r="I55" s="1108">
        <f>J53+K53+L53+M53+N53+O53+P53+Q53</f>
        <v>0</v>
      </c>
      <c r="J55" s="391"/>
      <c r="K55" s="391"/>
      <c r="L55" s="391"/>
      <c r="M55" s="391"/>
      <c r="N55" s="391"/>
      <c r="O55" s="391"/>
      <c r="P55" s="391"/>
      <c r="Q55" s="1081"/>
      <c r="R55" s="391"/>
      <c r="S55" s="391"/>
      <c r="T55" s="391"/>
      <c r="U55" s="391"/>
      <c r="V55" s="391"/>
      <c r="W55" s="391"/>
      <c r="X55" s="391"/>
      <c r="Y55" s="391"/>
      <c r="Z55" s="391"/>
      <c r="AA55" s="391"/>
      <c r="AB55" s="391"/>
      <c r="AC55" s="391"/>
      <c r="AD55" s="391"/>
    </row>
    <row r="56" spans="1:30" s="865" customFormat="1" ht="18" customHeight="1">
      <c r="A56" s="670">
        <v>48</v>
      </c>
      <c r="B56" s="373"/>
      <c r="C56" s="169"/>
      <c r="D56" s="377" t="s">
        <v>977</v>
      </c>
      <c r="E56" s="1104"/>
      <c r="F56" s="162"/>
      <c r="G56" s="374"/>
      <c r="H56" s="374"/>
      <c r="I56" s="1105">
        <f>J55+K55+L55+M55+N55+O55+P55+Q55</f>
        <v>0</v>
      </c>
      <c r="J56" s="1106">
        <f>SUM(J53:J55)</f>
        <v>0</v>
      </c>
      <c r="K56" s="1106">
        <f aca="true" t="shared" si="8" ref="K56:Q56">SUM(K53:K55)</f>
        <v>0</v>
      </c>
      <c r="L56" s="1106">
        <f t="shared" si="8"/>
        <v>0</v>
      </c>
      <c r="M56" s="1106">
        <f t="shared" si="8"/>
        <v>0</v>
      </c>
      <c r="N56" s="1106">
        <f t="shared" si="8"/>
        <v>0</v>
      </c>
      <c r="O56" s="1106">
        <f t="shared" si="8"/>
        <v>0</v>
      </c>
      <c r="P56" s="1106">
        <f t="shared" si="8"/>
        <v>0</v>
      </c>
      <c r="Q56" s="1107">
        <f t="shared" si="8"/>
        <v>0</v>
      </c>
      <c r="R56" s="1106"/>
      <c r="S56" s="1106"/>
      <c r="T56" s="1106"/>
      <c r="U56" s="1106"/>
      <c r="V56" s="1106"/>
      <c r="W56" s="1106"/>
      <c r="X56" s="1106"/>
      <c r="Y56" s="1106"/>
      <c r="Z56" s="1106"/>
      <c r="AA56" s="1106"/>
      <c r="AB56" s="1106"/>
      <c r="AC56" s="1106"/>
      <c r="AD56" s="1106"/>
    </row>
    <row r="57" spans="1:30" s="850" customFormat="1" ht="18" customHeight="1">
      <c r="A57" s="670">
        <v>49</v>
      </c>
      <c r="B57" s="156"/>
      <c r="C57" s="157">
        <v>2</v>
      </c>
      <c r="D57" s="386" t="s">
        <v>218</v>
      </c>
      <c r="E57" s="1113"/>
      <c r="F57" s="154">
        <v>2146</v>
      </c>
      <c r="G57" s="166"/>
      <c r="H57" s="154"/>
      <c r="I57" s="1105"/>
      <c r="J57" s="128"/>
      <c r="K57" s="128"/>
      <c r="L57" s="128"/>
      <c r="M57" s="128"/>
      <c r="N57" s="128"/>
      <c r="O57" s="128"/>
      <c r="P57" s="128"/>
      <c r="Q57" s="805"/>
      <c r="R57" s="1097"/>
      <c r="S57" s="1097"/>
      <c r="T57" s="1097"/>
      <c r="U57" s="1097"/>
      <c r="V57" s="1097"/>
      <c r="W57" s="1097"/>
      <c r="X57" s="1097"/>
      <c r="Y57" s="1097"/>
      <c r="Z57" s="1097"/>
      <c r="AA57" s="1097"/>
      <c r="AB57" s="1097"/>
      <c r="AC57" s="1097"/>
      <c r="AD57" s="1097"/>
    </row>
    <row r="58" spans="1:30" s="840" customFormat="1" ht="15">
      <c r="A58" s="670">
        <v>50</v>
      </c>
      <c r="B58" s="159"/>
      <c r="C58" s="151"/>
      <c r="D58" s="375" t="s">
        <v>601</v>
      </c>
      <c r="E58" s="1100"/>
      <c r="G58" s="154"/>
      <c r="H58" s="154"/>
      <c r="I58" s="1102">
        <f>J57+K57+L57+M57+N57+O57+P57+Q57</f>
        <v>0</v>
      </c>
      <c r="J58" s="128"/>
      <c r="K58" s="128"/>
      <c r="L58" s="128"/>
      <c r="M58" s="128"/>
      <c r="N58" s="128"/>
      <c r="O58" s="128"/>
      <c r="P58" s="128"/>
      <c r="Q58" s="805"/>
      <c r="R58" s="28"/>
      <c r="S58" s="28"/>
      <c r="T58" s="28"/>
      <c r="U58" s="28"/>
      <c r="V58" s="28"/>
      <c r="W58" s="28"/>
      <c r="X58" s="28"/>
      <c r="Y58" s="28"/>
      <c r="Z58" s="28"/>
      <c r="AA58" s="28"/>
      <c r="AB58" s="28"/>
      <c r="AC58" s="28"/>
      <c r="AD58" s="28"/>
    </row>
    <row r="59" spans="1:30" s="840" customFormat="1" ht="15">
      <c r="A59" s="670">
        <v>51</v>
      </c>
      <c r="B59" s="159"/>
      <c r="C59" s="151"/>
      <c r="D59" s="375" t="s">
        <v>940</v>
      </c>
      <c r="E59" s="1100"/>
      <c r="G59" s="154"/>
      <c r="H59" s="154"/>
      <c r="I59" s="1102">
        <f>J58+K58+L58+M58+N58+O58+P58+Q58</f>
        <v>0</v>
      </c>
      <c r="J59" s="128"/>
      <c r="K59" s="128"/>
      <c r="L59" s="128"/>
      <c r="M59" s="128"/>
      <c r="N59" s="128"/>
      <c r="O59" s="128"/>
      <c r="P59" s="128"/>
      <c r="Q59" s="805"/>
      <c r="R59" s="28"/>
      <c r="S59" s="28"/>
      <c r="T59" s="28"/>
      <c r="U59" s="28"/>
      <c r="V59" s="28"/>
      <c r="W59" s="28"/>
      <c r="X59" s="28"/>
      <c r="Y59" s="28"/>
      <c r="Z59" s="28"/>
      <c r="AA59" s="28"/>
      <c r="AB59" s="28"/>
      <c r="AC59" s="28"/>
      <c r="AD59" s="28"/>
    </row>
    <row r="60" spans="1:30" s="860" customFormat="1" ht="15">
      <c r="A60" s="670">
        <v>52</v>
      </c>
      <c r="B60" s="370"/>
      <c r="C60" s="371"/>
      <c r="D60" s="376" t="s">
        <v>602</v>
      </c>
      <c r="E60" s="1103"/>
      <c r="F60" s="30"/>
      <c r="G60" s="30"/>
      <c r="H60" s="30"/>
      <c r="I60" s="1108">
        <f>J58+K58+L58+M58+N58+O58+P58+Q58</f>
        <v>0</v>
      </c>
      <c r="J60" s="391"/>
      <c r="K60" s="391"/>
      <c r="L60" s="391"/>
      <c r="M60" s="391"/>
      <c r="N60" s="391"/>
      <c r="O60" s="391"/>
      <c r="P60" s="391"/>
      <c r="Q60" s="1081"/>
      <c r="R60" s="391"/>
      <c r="S60" s="391"/>
      <c r="T60" s="391"/>
      <c r="U60" s="391"/>
      <c r="V60" s="391"/>
      <c r="W60" s="391"/>
      <c r="X60" s="391"/>
      <c r="Y60" s="391"/>
      <c r="Z60" s="391"/>
      <c r="AA60" s="391"/>
      <c r="AB60" s="391"/>
      <c r="AC60" s="391"/>
      <c r="AD60" s="391"/>
    </row>
    <row r="61" spans="1:30" s="865" customFormat="1" ht="18" customHeight="1">
      <c r="A61" s="670">
        <v>53</v>
      </c>
      <c r="B61" s="373"/>
      <c r="C61" s="169"/>
      <c r="D61" s="377" t="s">
        <v>977</v>
      </c>
      <c r="E61" s="1104"/>
      <c r="F61" s="374"/>
      <c r="G61" s="374"/>
      <c r="H61" s="374"/>
      <c r="I61" s="1105">
        <f>J60+K60+L60+M60+N60+O60+P60+Q60</f>
        <v>0</v>
      </c>
      <c r="J61" s="1106">
        <f>SUM(J58:J60)</f>
        <v>0</v>
      </c>
      <c r="K61" s="1106">
        <f aca="true" t="shared" si="9" ref="K61:Q61">SUM(K58:K60)</f>
        <v>0</v>
      </c>
      <c r="L61" s="1106">
        <f t="shared" si="9"/>
        <v>0</v>
      </c>
      <c r="M61" s="1106">
        <f t="shared" si="9"/>
        <v>0</v>
      </c>
      <c r="N61" s="1106">
        <f t="shared" si="9"/>
        <v>0</v>
      </c>
      <c r="O61" s="1106">
        <f t="shared" si="9"/>
        <v>0</v>
      </c>
      <c r="P61" s="1106">
        <f t="shared" si="9"/>
        <v>0</v>
      </c>
      <c r="Q61" s="1107">
        <f t="shared" si="9"/>
        <v>0</v>
      </c>
      <c r="R61" s="1106"/>
      <c r="S61" s="1106"/>
      <c r="T61" s="1106"/>
      <c r="U61" s="1106"/>
      <c r="V61" s="1106"/>
      <c r="W61" s="1106"/>
      <c r="X61" s="1106"/>
      <c r="Y61" s="1106"/>
      <c r="Z61" s="1106"/>
      <c r="AA61" s="1106"/>
      <c r="AB61" s="1106"/>
      <c r="AC61" s="1106"/>
      <c r="AD61" s="1106"/>
    </row>
    <row r="62" spans="1:30" s="854" customFormat="1" ht="24" customHeight="1">
      <c r="A62" s="670">
        <v>54</v>
      </c>
      <c r="B62" s="156">
        <v>4</v>
      </c>
      <c r="C62" s="157"/>
      <c r="D62" s="158" t="s">
        <v>385</v>
      </c>
      <c r="E62" s="1100" t="s">
        <v>26</v>
      </c>
      <c r="F62" s="154">
        <v>235464</v>
      </c>
      <c r="G62" s="154">
        <v>255649</v>
      </c>
      <c r="H62" s="154">
        <v>247974</v>
      </c>
      <c r="I62" s="1102"/>
      <c r="Q62" s="856"/>
      <c r="R62" s="128"/>
      <c r="S62" s="128"/>
      <c r="T62" s="128"/>
      <c r="U62" s="128"/>
      <c r="V62" s="128"/>
      <c r="W62" s="128"/>
      <c r="X62" s="128"/>
      <c r="Y62" s="128"/>
      <c r="Z62" s="128"/>
      <c r="AA62" s="128"/>
      <c r="AB62" s="128"/>
      <c r="AC62" s="128"/>
      <c r="AD62" s="128"/>
    </row>
    <row r="63" spans="1:30" s="854" customFormat="1" ht="15">
      <c r="A63" s="670">
        <v>55</v>
      </c>
      <c r="B63" s="156"/>
      <c r="C63" s="157"/>
      <c r="D63" s="158" t="s">
        <v>220</v>
      </c>
      <c r="I63" s="1102"/>
      <c r="Q63" s="856"/>
      <c r="R63" s="128"/>
      <c r="S63" s="128"/>
      <c r="T63" s="128"/>
      <c r="U63" s="128"/>
      <c r="V63" s="128"/>
      <c r="W63" s="128"/>
      <c r="X63" s="128"/>
      <c r="Y63" s="128"/>
      <c r="Z63" s="128"/>
      <c r="AA63" s="128"/>
      <c r="AB63" s="128"/>
      <c r="AC63" s="128"/>
      <c r="AD63" s="128"/>
    </row>
    <row r="64" spans="1:30" s="840" customFormat="1" ht="15">
      <c r="A64" s="670">
        <v>56</v>
      </c>
      <c r="B64" s="159"/>
      <c r="C64" s="151"/>
      <c r="D64" s="160" t="s">
        <v>601</v>
      </c>
      <c r="I64" s="1102">
        <f>J64+K64+L64+M64+N64+O64+P64+Q64</f>
        <v>262901</v>
      </c>
      <c r="J64" s="128">
        <v>168464</v>
      </c>
      <c r="K64" s="128">
        <v>48570</v>
      </c>
      <c r="L64" s="128">
        <v>45867</v>
      </c>
      <c r="M64" s="128"/>
      <c r="N64" s="128"/>
      <c r="O64" s="128"/>
      <c r="P64" s="128"/>
      <c r="Q64" s="805"/>
      <c r="R64" s="28"/>
      <c r="S64" s="28"/>
      <c r="T64" s="28"/>
      <c r="U64" s="28"/>
      <c r="V64" s="28"/>
      <c r="W64" s="28"/>
      <c r="X64" s="28"/>
      <c r="Y64" s="28"/>
      <c r="Z64" s="28"/>
      <c r="AA64" s="28"/>
      <c r="AB64" s="28"/>
      <c r="AC64" s="28"/>
      <c r="AD64" s="28"/>
    </row>
    <row r="65" spans="1:30" s="840" customFormat="1" ht="15">
      <c r="A65" s="670">
        <v>57</v>
      </c>
      <c r="B65" s="159"/>
      <c r="C65" s="151"/>
      <c r="D65" s="160" t="s">
        <v>940</v>
      </c>
      <c r="I65" s="1102">
        <f>J65+K65+L65+M65+N65+O65+P65+Q65</f>
        <v>301601</v>
      </c>
      <c r="J65" s="128">
        <v>183473</v>
      </c>
      <c r="K65" s="128">
        <v>53003</v>
      </c>
      <c r="L65" s="128">
        <v>50865</v>
      </c>
      <c r="M65" s="128"/>
      <c r="N65" s="128"/>
      <c r="O65" s="128">
        <v>14060</v>
      </c>
      <c r="P65" s="128">
        <v>200</v>
      </c>
      <c r="Q65" s="805"/>
      <c r="R65" s="28"/>
      <c r="S65" s="28"/>
      <c r="T65" s="28"/>
      <c r="U65" s="28"/>
      <c r="V65" s="28"/>
      <c r="W65" s="28"/>
      <c r="X65" s="28"/>
      <c r="Y65" s="28"/>
      <c r="Z65" s="28"/>
      <c r="AA65" s="28"/>
      <c r="AB65" s="28"/>
      <c r="AC65" s="28"/>
      <c r="AD65" s="28"/>
    </row>
    <row r="66" spans="1:30" s="860" customFormat="1" ht="15">
      <c r="A66" s="670">
        <v>58</v>
      </c>
      <c r="B66" s="370"/>
      <c r="C66" s="371"/>
      <c r="D66" s="372" t="s">
        <v>986</v>
      </c>
      <c r="E66" s="1103"/>
      <c r="F66" s="30"/>
      <c r="G66" s="30"/>
      <c r="H66" s="30"/>
      <c r="I66" s="1108">
        <f>J66+K66+L66+M66+N66+O66+P66+Q66</f>
        <v>69</v>
      </c>
      <c r="J66" s="391">
        <v>54</v>
      </c>
      <c r="K66" s="391">
        <v>15</v>
      </c>
      <c r="L66" s="391"/>
      <c r="M66" s="391"/>
      <c r="N66" s="391"/>
      <c r="O66" s="391"/>
      <c r="P66" s="391"/>
      <c r="Q66" s="1081"/>
      <c r="R66" s="391"/>
      <c r="S66" s="391"/>
      <c r="T66" s="391"/>
      <c r="U66" s="391"/>
      <c r="V66" s="391"/>
      <c r="W66" s="391"/>
      <c r="X66" s="391"/>
      <c r="Y66" s="391"/>
      <c r="Z66" s="391"/>
      <c r="AA66" s="391"/>
      <c r="AB66" s="391"/>
      <c r="AC66" s="391"/>
      <c r="AD66" s="391"/>
    </row>
    <row r="67" spans="1:30" s="860" customFormat="1" ht="15">
      <c r="A67" s="670">
        <v>59</v>
      </c>
      <c r="B67" s="370"/>
      <c r="C67" s="371"/>
      <c r="D67" s="859" t="s">
        <v>998</v>
      </c>
      <c r="E67" s="1103"/>
      <c r="F67" s="30"/>
      <c r="G67" s="30"/>
      <c r="H67" s="30"/>
      <c r="I67" s="1108">
        <f>J67+K67+L67+M67+N67+O67+P67+Q67</f>
        <v>100</v>
      </c>
      <c r="J67" s="391"/>
      <c r="K67" s="391"/>
      <c r="L67" s="391">
        <v>100</v>
      </c>
      <c r="M67" s="391"/>
      <c r="N67" s="391"/>
      <c r="O67" s="391"/>
      <c r="P67" s="391"/>
      <c r="Q67" s="1081"/>
      <c r="R67" s="391"/>
      <c r="S67" s="391"/>
      <c r="T67" s="391"/>
      <c r="U67" s="391"/>
      <c r="V67" s="391"/>
      <c r="W67" s="391"/>
      <c r="X67" s="391"/>
      <c r="Y67" s="391"/>
      <c r="Z67" s="391"/>
      <c r="AA67" s="391"/>
      <c r="AB67" s="391"/>
      <c r="AC67" s="391"/>
      <c r="AD67" s="391"/>
    </row>
    <row r="68" spans="1:30" s="865" customFormat="1" ht="18" customHeight="1">
      <c r="A68" s="670">
        <v>60</v>
      </c>
      <c r="B68" s="373"/>
      <c r="C68" s="169"/>
      <c r="D68" s="168" t="s">
        <v>977</v>
      </c>
      <c r="E68" s="1104"/>
      <c r="F68" s="374"/>
      <c r="G68" s="374"/>
      <c r="H68" s="374"/>
      <c r="I68" s="1105">
        <f>J68+K68+L68+M68+N68+O68+P68+Q68</f>
        <v>301770</v>
      </c>
      <c r="J68" s="1106">
        <f aca="true" t="shared" si="10" ref="J68:Q68">SUM(J65:J67)</f>
        <v>183527</v>
      </c>
      <c r="K68" s="1106">
        <f t="shared" si="10"/>
        <v>53018</v>
      </c>
      <c r="L68" s="1106">
        <f t="shared" si="10"/>
        <v>50965</v>
      </c>
      <c r="M68" s="1106">
        <f t="shared" si="10"/>
        <v>0</v>
      </c>
      <c r="N68" s="1106">
        <f t="shared" si="10"/>
        <v>0</v>
      </c>
      <c r="O68" s="1106">
        <f t="shared" si="10"/>
        <v>14060</v>
      </c>
      <c r="P68" s="1106">
        <f t="shared" si="10"/>
        <v>200</v>
      </c>
      <c r="Q68" s="1107">
        <f t="shared" si="10"/>
        <v>0</v>
      </c>
      <c r="R68" s="1106"/>
      <c r="S68" s="1106"/>
      <c r="T68" s="1106"/>
      <c r="U68" s="1106"/>
      <c r="V68" s="1106"/>
      <c r="W68" s="1106"/>
      <c r="X68" s="1106"/>
      <c r="Y68" s="1106"/>
      <c r="Z68" s="1106"/>
      <c r="AA68" s="1106"/>
      <c r="AB68" s="1106"/>
      <c r="AC68" s="1106"/>
      <c r="AD68" s="1106"/>
    </row>
    <row r="69" spans="1:30" s="840" customFormat="1" ht="31.5" customHeight="1">
      <c r="A69" s="670">
        <v>61</v>
      </c>
      <c r="B69" s="163"/>
      <c r="C69" s="164">
        <v>1</v>
      </c>
      <c r="D69" s="161" t="s">
        <v>238</v>
      </c>
      <c r="E69" s="162"/>
      <c r="F69" s="154">
        <v>613</v>
      </c>
      <c r="G69" s="162"/>
      <c r="H69" s="385"/>
      <c r="I69" s="392"/>
      <c r="J69" s="28"/>
      <c r="K69" s="28"/>
      <c r="L69" s="28"/>
      <c r="M69" s="28"/>
      <c r="N69" s="28"/>
      <c r="O69" s="28"/>
      <c r="P69" s="28"/>
      <c r="Q69" s="434"/>
      <c r="R69" s="28"/>
      <c r="S69" s="28"/>
      <c r="T69" s="28"/>
      <c r="U69" s="28"/>
      <c r="V69" s="28"/>
      <c r="W69" s="28"/>
      <c r="X69" s="28"/>
      <c r="Y69" s="28"/>
      <c r="Z69" s="28"/>
      <c r="AA69" s="28"/>
      <c r="AB69" s="28"/>
      <c r="AC69" s="28"/>
      <c r="AD69" s="28"/>
    </row>
    <row r="70" spans="1:30" s="840" customFormat="1" ht="15">
      <c r="A70" s="670">
        <v>62</v>
      </c>
      <c r="B70" s="159"/>
      <c r="C70" s="151"/>
      <c r="D70" s="375" t="s">
        <v>601</v>
      </c>
      <c r="E70" s="1100"/>
      <c r="F70" s="30"/>
      <c r="G70" s="154"/>
      <c r="H70" s="154"/>
      <c r="I70" s="1102">
        <f>J69+K69+L69+M69+N69+O69+P69+Q69</f>
        <v>0</v>
      </c>
      <c r="J70" s="128"/>
      <c r="K70" s="128"/>
      <c r="L70" s="128"/>
      <c r="M70" s="128"/>
      <c r="N70" s="128"/>
      <c r="O70" s="128"/>
      <c r="P70" s="128"/>
      <c r="Q70" s="805"/>
      <c r="R70" s="28"/>
      <c r="S70" s="28"/>
      <c r="T70" s="28"/>
      <c r="U70" s="28"/>
      <c r="V70" s="28"/>
      <c r="W70" s="28"/>
      <c r="X70" s="28"/>
      <c r="Y70" s="28"/>
      <c r="Z70" s="28"/>
      <c r="AA70" s="28"/>
      <c r="AB70" s="28"/>
      <c r="AC70" s="28"/>
      <c r="AD70" s="28"/>
    </row>
    <row r="71" spans="1:30" s="840" customFormat="1" ht="15">
      <c r="A71" s="670">
        <v>63</v>
      </c>
      <c r="B71" s="159"/>
      <c r="C71" s="151"/>
      <c r="D71" s="375" t="s">
        <v>940</v>
      </c>
      <c r="E71" s="1100"/>
      <c r="F71" s="30"/>
      <c r="G71" s="154"/>
      <c r="H71" s="154"/>
      <c r="I71" s="1102">
        <f>J70+K70+L70+M70+N70+O70+P70+Q70</f>
        <v>0</v>
      </c>
      <c r="J71" s="128"/>
      <c r="K71" s="128"/>
      <c r="L71" s="128"/>
      <c r="M71" s="128"/>
      <c r="N71" s="128"/>
      <c r="O71" s="128"/>
      <c r="P71" s="128"/>
      <c r="Q71" s="805"/>
      <c r="R71" s="28"/>
      <c r="S71" s="28"/>
      <c r="T71" s="28"/>
      <c r="U71" s="28"/>
      <c r="V71" s="28"/>
      <c r="W71" s="28"/>
      <c r="X71" s="28"/>
      <c r="Y71" s="28"/>
      <c r="Z71" s="28"/>
      <c r="AA71" s="28"/>
      <c r="AB71" s="28"/>
      <c r="AC71" s="28"/>
      <c r="AD71" s="28"/>
    </row>
    <row r="72" spans="1:30" s="860" customFormat="1" ht="15">
      <c r="A72" s="670">
        <v>64</v>
      </c>
      <c r="B72" s="370"/>
      <c r="C72" s="371"/>
      <c r="D72" s="376" t="s">
        <v>602</v>
      </c>
      <c r="E72" s="1103"/>
      <c r="F72" s="374"/>
      <c r="G72" s="30"/>
      <c r="H72" s="30"/>
      <c r="I72" s="1108">
        <f>J70+K70+L70+M70+N70+O70+P70+Q70</f>
        <v>0</v>
      </c>
      <c r="J72" s="391"/>
      <c r="K72" s="391"/>
      <c r="L72" s="391"/>
      <c r="M72" s="391"/>
      <c r="N72" s="391"/>
      <c r="O72" s="391"/>
      <c r="P72" s="391"/>
      <c r="Q72" s="1081"/>
      <c r="R72" s="391"/>
      <c r="S72" s="391"/>
      <c r="T72" s="391"/>
      <c r="U72" s="391"/>
      <c r="V72" s="391"/>
      <c r="W72" s="391"/>
      <c r="X72" s="391"/>
      <c r="Y72" s="391"/>
      <c r="Z72" s="391"/>
      <c r="AA72" s="391"/>
      <c r="AB72" s="391"/>
      <c r="AC72" s="391"/>
      <c r="AD72" s="391"/>
    </row>
    <row r="73" spans="1:30" s="865" customFormat="1" ht="18" customHeight="1">
      <c r="A73" s="670">
        <v>65</v>
      </c>
      <c r="B73" s="373"/>
      <c r="C73" s="169"/>
      <c r="D73" s="377" t="s">
        <v>977</v>
      </c>
      <c r="E73" s="1104"/>
      <c r="F73" s="162"/>
      <c r="G73" s="374"/>
      <c r="H73" s="374"/>
      <c r="I73" s="1105">
        <f>J72+K72+L72+M72+N72+O72+P72+Q72</f>
        <v>0</v>
      </c>
      <c r="J73" s="1106">
        <f>SUM(J70:J72)</f>
        <v>0</v>
      </c>
      <c r="K73" s="1106">
        <f aca="true" t="shared" si="11" ref="K73:Q73">SUM(K70:K72)</f>
        <v>0</v>
      </c>
      <c r="L73" s="1106">
        <f t="shared" si="11"/>
        <v>0</v>
      </c>
      <c r="M73" s="1106">
        <f t="shared" si="11"/>
        <v>0</v>
      </c>
      <c r="N73" s="1106">
        <f t="shared" si="11"/>
        <v>0</v>
      </c>
      <c r="O73" s="1106">
        <f t="shared" si="11"/>
        <v>0</v>
      </c>
      <c r="P73" s="1106">
        <f t="shared" si="11"/>
        <v>0</v>
      </c>
      <c r="Q73" s="1107">
        <f t="shared" si="11"/>
        <v>0</v>
      </c>
      <c r="R73" s="1106"/>
      <c r="S73" s="1106"/>
      <c r="T73" s="1106"/>
      <c r="U73" s="1106"/>
      <c r="V73" s="1106"/>
      <c r="W73" s="1106"/>
      <c r="X73" s="1106"/>
      <c r="Y73" s="1106"/>
      <c r="Z73" s="1106"/>
      <c r="AA73" s="1106"/>
      <c r="AB73" s="1106"/>
      <c r="AC73" s="1106"/>
      <c r="AD73" s="1106"/>
    </row>
    <row r="74" spans="1:30" s="850" customFormat="1" ht="18" customHeight="1">
      <c r="A74" s="670">
        <v>66</v>
      </c>
      <c r="B74" s="156"/>
      <c r="C74" s="157">
        <v>2</v>
      </c>
      <c r="D74" s="386" t="s">
        <v>218</v>
      </c>
      <c r="E74" s="1113"/>
      <c r="F74" s="154">
        <v>1421</v>
      </c>
      <c r="G74" s="166"/>
      <c r="H74" s="154"/>
      <c r="I74" s="1105"/>
      <c r="J74" s="128"/>
      <c r="K74" s="128"/>
      <c r="L74" s="128"/>
      <c r="M74" s="128"/>
      <c r="N74" s="128"/>
      <c r="O74" s="128"/>
      <c r="P74" s="128"/>
      <c r="Q74" s="805"/>
      <c r="R74" s="1097"/>
      <c r="S74" s="1097"/>
      <c r="T74" s="1097"/>
      <c r="U74" s="1097"/>
      <c r="V74" s="1097"/>
      <c r="W74" s="1097"/>
      <c r="X74" s="1097"/>
      <c r="Y74" s="1097"/>
      <c r="Z74" s="1097"/>
      <c r="AA74" s="1097"/>
      <c r="AB74" s="1097"/>
      <c r="AC74" s="1097"/>
      <c r="AD74" s="1097"/>
    </row>
    <row r="75" spans="1:30" s="840" customFormat="1" ht="15">
      <c r="A75" s="670">
        <v>67</v>
      </c>
      <c r="B75" s="159"/>
      <c r="C75" s="151"/>
      <c r="D75" s="375" t="s">
        <v>601</v>
      </c>
      <c r="E75" s="1100"/>
      <c r="G75" s="154"/>
      <c r="H75" s="154"/>
      <c r="I75" s="1102">
        <f>J74+K74+L74+M74+N74+O74+P74+Q74</f>
        <v>0</v>
      </c>
      <c r="J75" s="128"/>
      <c r="K75" s="128"/>
      <c r="L75" s="128"/>
      <c r="M75" s="128"/>
      <c r="N75" s="128"/>
      <c r="O75" s="128"/>
      <c r="P75" s="128"/>
      <c r="Q75" s="805"/>
      <c r="R75" s="28"/>
      <c r="S75" s="28"/>
      <c r="T75" s="28"/>
      <c r="U75" s="28"/>
      <c r="V75" s="28"/>
      <c r="W75" s="28"/>
      <c r="X75" s="28"/>
      <c r="Y75" s="28"/>
      <c r="Z75" s="28"/>
      <c r="AA75" s="28"/>
      <c r="AB75" s="28"/>
      <c r="AC75" s="28"/>
      <c r="AD75" s="28"/>
    </row>
    <row r="76" spans="1:30" s="840" customFormat="1" ht="15">
      <c r="A76" s="670">
        <v>68</v>
      </c>
      <c r="B76" s="159"/>
      <c r="C76" s="151"/>
      <c r="D76" s="375" t="s">
        <v>940</v>
      </c>
      <c r="E76" s="1100"/>
      <c r="G76" s="154"/>
      <c r="H76" s="154"/>
      <c r="I76" s="1102">
        <f>J75+K75+L75+M75+N75+O75+P75+Q75</f>
        <v>0</v>
      </c>
      <c r="J76" s="128"/>
      <c r="K76" s="128"/>
      <c r="L76" s="128"/>
      <c r="M76" s="128"/>
      <c r="N76" s="128"/>
      <c r="O76" s="128"/>
      <c r="P76" s="128"/>
      <c r="Q76" s="805"/>
      <c r="R76" s="28"/>
      <c r="S76" s="28"/>
      <c r="T76" s="28"/>
      <c r="U76" s="28"/>
      <c r="V76" s="28"/>
      <c r="W76" s="28"/>
      <c r="X76" s="28"/>
      <c r="Y76" s="28"/>
      <c r="Z76" s="28"/>
      <c r="AA76" s="28"/>
      <c r="AB76" s="28"/>
      <c r="AC76" s="28"/>
      <c r="AD76" s="28"/>
    </row>
    <row r="77" spans="1:30" s="860" customFormat="1" ht="15">
      <c r="A77" s="670">
        <v>69</v>
      </c>
      <c r="B77" s="370"/>
      <c r="C77" s="371"/>
      <c r="D77" s="376" t="s">
        <v>602</v>
      </c>
      <c r="E77" s="1103"/>
      <c r="F77" s="30"/>
      <c r="G77" s="30"/>
      <c r="H77" s="30"/>
      <c r="I77" s="1108">
        <f>J75+K75+L75+M75+N75+O75+P75+Q75</f>
        <v>0</v>
      </c>
      <c r="J77" s="391"/>
      <c r="K77" s="391"/>
      <c r="L77" s="391"/>
      <c r="M77" s="391"/>
      <c r="N77" s="391"/>
      <c r="O77" s="391"/>
      <c r="P77" s="391"/>
      <c r="Q77" s="1081"/>
      <c r="R77" s="391"/>
      <c r="S77" s="391"/>
      <c r="T77" s="391"/>
      <c r="U77" s="391"/>
      <c r="V77" s="391"/>
      <c r="W77" s="391"/>
      <c r="X77" s="391"/>
      <c r="Y77" s="391"/>
      <c r="Z77" s="391"/>
      <c r="AA77" s="391"/>
      <c r="AB77" s="391"/>
      <c r="AC77" s="391"/>
      <c r="AD77" s="391"/>
    </row>
    <row r="78" spans="1:30" s="865" customFormat="1" ht="18" customHeight="1">
      <c r="A78" s="670">
        <v>70</v>
      </c>
      <c r="B78" s="373"/>
      <c r="C78" s="169"/>
      <c r="D78" s="377" t="s">
        <v>977</v>
      </c>
      <c r="E78" s="1104"/>
      <c r="F78" s="374"/>
      <c r="G78" s="374"/>
      <c r="H78" s="374"/>
      <c r="I78" s="1105">
        <f>J77+K77+L77+M77+N77+O77+P77+Q77</f>
        <v>0</v>
      </c>
      <c r="J78" s="1106">
        <f>SUM(J75:J77)</f>
        <v>0</v>
      </c>
      <c r="K78" s="1106">
        <f aca="true" t="shared" si="12" ref="K78:Q78">SUM(K75:K77)</f>
        <v>0</v>
      </c>
      <c r="L78" s="1106">
        <f t="shared" si="12"/>
        <v>0</v>
      </c>
      <c r="M78" s="1106">
        <f t="shared" si="12"/>
        <v>0</v>
      </c>
      <c r="N78" s="1106">
        <f t="shared" si="12"/>
        <v>0</v>
      </c>
      <c r="O78" s="1106">
        <f t="shared" si="12"/>
        <v>0</v>
      </c>
      <c r="P78" s="1106">
        <f t="shared" si="12"/>
        <v>0</v>
      </c>
      <c r="Q78" s="1107">
        <f t="shared" si="12"/>
        <v>0</v>
      </c>
      <c r="R78" s="1106"/>
      <c r="S78" s="1106"/>
      <c r="T78" s="1106"/>
      <c r="U78" s="1106"/>
      <c r="V78" s="1106"/>
      <c r="W78" s="1106"/>
      <c r="X78" s="1106"/>
      <c r="Y78" s="1106"/>
      <c r="Z78" s="1106"/>
      <c r="AA78" s="1106"/>
      <c r="AB78" s="1106"/>
      <c r="AC78" s="1106"/>
      <c r="AD78" s="1106"/>
    </row>
    <row r="79" spans="1:30" s="854" customFormat="1" ht="24" customHeight="1">
      <c r="A79" s="670">
        <v>71</v>
      </c>
      <c r="B79" s="156">
        <v>5</v>
      </c>
      <c r="C79" s="157"/>
      <c r="D79" s="158" t="s">
        <v>386</v>
      </c>
      <c r="E79" s="1100" t="s">
        <v>26</v>
      </c>
      <c r="F79" s="154">
        <v>289945</v>
      </c>
      <c r="G79" s="154">
        <v>272389</v>
      </c>
      <c r="H79" s="154">
        <v>296806</v>
      </c>
      <c r="I79" s="1102"/>
      <c r="M79" s="128"/>
      <c r="N79" s="128"/>
      <c r="O79" s="128"/>
      <c r="P79" s="128"/>
      <c r="Q79" s="805"/>
      <c r="R79" s="128"/>
      <c r="S79" s="128"/>
      <c r="T79" s="128"/>
      <c r="U79" s="128"/>
      <c r="V79" s="128"/>
      <c r="W79" s="128"/>
      <c r="X79" s="128"/>
      <c r="Y79" s="128"/>
      <c r="Z79" s="128"/>
      <c r="AA79" s="128"/>
      <c r="AB79" s="128"/>
      <c r="AC79" s="128"/>
      <c r="AD79" s="128"/>
    </row>
    <row r="80" spans="1:30" s="854" customFormat="1" ht="15">
      <c r="A80" s="670">
        <v>72</v>
      </c>
      <c r="B80" s="156"/>
      <c r="C80" s="157"/>
      <c r="D80" s="158" t="s">
        <v>221</v>
      </c>
      <c r="I80" s="1102"/>
      <c r="M80" s="128"/>
      <c r="N80" s="128"/>
      <c r="O80" s="128"/>
      <c r="P80" s="128"/>
      <c r="Q80" s="805"/>
      <c r="R80" s="128"/>
      <c r="S80" s="128"/>
      <c r="T80" s="128"/>
      <c r="U80" s="128"/>
      <c r="V80" s="128"/>
      <c r="W80" s="128"/>
      <c r="X80" s="128"/>
      <c r="Y80" s="128"/>
      <c r="Z80" s="128"/>
      <c r="AA80" s="128"/>
      <c r="AB80" s="128"/>
      <c r="AC80" s="128"/>
      <c r="AD80" s="128"/>
    </row>
    <row r="81" spans="1:30" s="840" customFormat="1" ht="15">
      <c r="A81" s="670">
        <v>73</v>
      </c>
      <c r="B81" s="159"/>
      <c r="C81" s="151"/>
      <c r="D81" s="160" t="s">
        <v>601</v>
      </c>
      <c r="I81" s="1102">
        <f aca="true" t="shared" si="13" ref="I81:I86">J81+K81+L81+M81+N81+O81+P81+Q81</f>
        <v>279887</v>
      </c>
      <c r="J81" s="128">
        <v>167873</v>
      </c>
      <c r="K81" s="128">
        <v>48458</v>
      </c>
      <c r="L81" s="128">
        <v>63556</v>
      </c>
      <c r="M81" s="128"/>
      <c r="N81" s="128"/>
      <c r="O81" s="128"/>
      <c r="P81" s="128"/>
      <c r="Q81" s="805"/>
      <c r="R81" s="28"/>
      <c r="S81" s="28"/>
      <c r="T81" s="28"/>
      <c r="U81" s="28"/>
      <c r="V81" s="28"/>
      <c r="W81" s="28"/>
      <c r="X81" s="28"/>
      <c r="Y81" s="28"/>
      <c r="Z81" s="28"/>
      <c r="AA81" s="28"/>
      <c r="AB81" s="28"/>
      <c r="AC81" s="28"/>
      <c r="AD81" s="28"/>
    </row>
    <row r="82" spans="1:30" s="840" customFormat="1" ht="15">
      <c r="A82" s="670">
        <v>74</v>
      </c>
      <c r="B82" s="159"/>
      <c r="C82" s="151"/>
      <c r="D82" s="160" t="s">
        <v>940</v>
      </c>
      <c r="I82" s="1102">
        <f t="shared" si="13"/>
        <v>310536</v>
      </c>
      <c r="J82" s="128">
        <v>182325</v>
      </c>
      <c r="K82" s="128">
        <v>53951</v>
      </c>
      <c r="L82" s="128">
        <v>68896</v>
      </c>
      <c r="M82" s="128"/>
      <c r="N82" s="128"/>
      <c r="O82" s="128">
        <v>5364</v>
      </c>
      <c r="P82" s="128"/>
      <c r="Q82" s="805"/>
      <c r="R82" s="28"/>
      <c r="S82" s="28"/>
      <c r="T82" s="28"/>
      <c r="U82" s="28"/>
      <c r="V82" s="28"/>
      <c r="W82" s="28"/>
      <c r="X82" s="28"/>
      <c r="Y82" s="28"/>
      <c r="Z82" s="28"/>
      <c r="AA82" s="28"/>
      <c r="AB82" s="28"/>
      <c r="AC82" s="28"/>
      <c r="AD82" s="28"/>
    </row>
    <row r="83" spans="1:30" s="860" customFormat="1" ht="15">
      <c r="A83" s="670">
        <v>75</v>
      </c>
      <c r="B83" s="370"/>
      <c r="C83" s="371"/>
      <c r="D83" s="372" t="s">
        <v>986</v>
      </c>
      <c r="E83" s="1103"/>
      <c r="F83" s="30"/>
      <c r="G83" s="30"/>
      <c r="H83" s="30"/>
      <c r="I83" s="1108">
        <f t="shared" si="13"/>
        <v>75</v>
      </c>
      <c r="J83" s="391">
        <v>59</v>
      </c>
      <c r="K83" s="391">
        <v>16</v>
      </c>
      <c r="L83" s="391"/>
      <c r="M83" s="391"/>
      <c r="N83" s="391"/>
      <c r="O83" s="391"/>
      <c r="P83" s="391"/>
      <c r="Q83" s="1081"/>
      <c r="R83" s="391"/>
      <c r="S83" s="391"/>
      <c r="T83" s="391"/>
      <c r="U83" s="391"/>
      <c r="V83" s="391"/>
      <c r="W83" s="391"/>
      <c r="X83" s="391"/>
      <c r="Y83" s="391"/>
      <c r="Z83" s="391"/>
      <c r="AA83" s="391"/>
      <c r="AB83" s="391"/>
      <c r="AC83" s="391"/>
      <c r="AD83" s="391"/>
    </row>
    <row r="84" spans="1:30" s="860" customFormat="1" ht="15">
      <c r="A84" s="670">
        <v>76</v>
      </c>
      <c r="B84" s="370"/>
      <c r="C84" s="371"/>
      <c r="D84" s="859" t="s">
        <v>1008</v>
      </c>
      <c r="E84" s="1103"/>
      <c r="F84" s="30"/>
      <c r="G84" s="30"/>
      <c r="H84" s="30"/>
      <c r="I84" s="1108">
        <f t="shared" si="13"/>
        <v>3059</v>
      </c>
      <c r="J84" s="391"/>
      <c r="K84" s="391"/>
      <c r="L84" s="391">
        <v>3059</v>
      </c>
      <c r="M84" s="391"/>
      <c r="N84" s="391"/>
      <c r="O84" s="391"/>
      <c r="P84" s="391"/>
      <c r="Q84" s="1081"/>
      <c r="R84" s="391"/>
      <c r="S84" s="391"/>
      <c r="T84" s="391"/>
      <c r="U84" s="391"/>
      <c r="V84" s="391"/>
      <c r="W84" s="391"/>
      <c r="X84" s="391"/>
      <c r="Y84" s="391"/>
      <c r="Z84" s="391"/>
      <c r="AA84" s="391"/>
      <c r="AB84" s="391"/>
      <c r="AC84" s="391"/>
      <c r="AD84" s="391"/>
    </row>
    <row r="85" spans="1:30" s="860" customFormat="1" ht="15">
      <c r="A85" s="670">
        <v>77</v>
      </c>
      <c r="B85" s="370"/>
      <c r="C85" s="371"/>
      <c r="D85" s="859" t="s">
        <v>1009</v>
      </c>
      <c r="E85" s="1103"/>
      <c r="F85" s="30"/>
      <c r="G85" s="30"/>
      <c r="H85" s="30"/>
      <c r="I85" s="1108">
        <f t="shared" si="13"/>
        <v>0</v>
      </c>
      <c r="J85" s="391">
        <v>-1200</v>
      </c>
      <c r="K85" s="391">
        <v>1200</v>
      </c>
      <c r="L85" s="391"/>
      <c r="M85" s="391"/>
      <c r="N85" s="391"/>
      <c r="O85" s="391"/>
      <c r="P85" s="391"/>
      <c r="Q85" s="1081"/>
      <c r="R85" s="391"/>
      <c r="S85" s="391"/>
      <c r="T85" s="391"/>
      <c r="U85" s="391"/>
      <c r="V85" s="391"/>
      <c r="W85" s="391"/>
      <c r="X85" s="391"/>
      <c r="Y85" s="391"/>
      <c r="Z85" s="391"/>
      <c r="AA85" s="391"/>
      <c r="AB85" s="391"/>
      <c r="AC85" s="391"/>
      <c r="AD85" s="391"/>
    </row>
    <row r="86" spans="1:30" s="865" customFormat="1" ht="18" customHeight="1">
      <c r="A86" s="670">
        <v>78</v>
      </c>
      <c r="B86" s="373"/>
      <c r="C86" s="169"/>
      <c r="D86" s="168" t="s">
        <v>977</v>
      </c>
      <c r="E86" s="1104"/>
      <c r="F86" s="374"/>
      <c r="G86" s="374"/>
      <c r="H86" s="374"/>
      <c r="I86" s="1105">
        <f t="shared" si="13"/>
        <v>313670</v>
      </c>
      <c r="J86" s="1106">
        <f aca="true" t="shared" si="14" ref="J86:Q86">SUM(J82:J85)</f>
        <v>181184</v>
      </c>
      <c r="K86" s="1106">
        <f t="shared" si="14"/>
        <v>55167</v>
      </c>
      <c r="L86" s="1106">
        <f t="shared" si="14"/>
        <v>71955</v>
      </c>
      <c r="M86" s="1106">
        <f t="shared" si="14"/>
        <v>0</v>
      </c>
      <c r="N86" s="1106">
        <f t="shared" si="14"/>
        <v>0</v>
      </c>
      <c r="O86" s="1106">
        <f t="shared" si="14"/>
        <v>5364</v>
      </c>
      <c r="P86" s="1106">
        <f t="shared" si="14"/>
        <v>0</v>
      </c>
      <c r="Q86" s="1107">
        <f t="shared" si="14"/>
        <v>0</v>
      </c>
      <c r="R86" s="1106"/>
      <c r="S86" s="1106"/>
      <c r="T86" s="1106"/>
      <c r="U86" s="1106"/>
      <c r="V86" s="1106"/>
      <c r="W86" s="1106"/>
      <c r="X86" s="1106"/>
      <c r="Y86" s="1106"/>
      <c r="Z86" s="1106"/>
      <c r="AA86" s="1106"/>
      <c r="AB86" s="1106"/>
      <c r="AC86" s="1106"/>
      <c r="AD86" s="1106"/>
    </row>
    <row r="87" spans="1:30" s="840" customFormat="1" ht="31.5" customHeight="1">
      <c r="A87" s="670">
        <v>79</v>
      </c>
      <c r="B87" s="159"/>
      <c r="C87" s="151">
        <v>1</v>
      </c>
      <c r="D87" s="161" t="s">
        <v>238</v>
      </c>
      <c r="E87" s="162"/>
      <c r="F87" s="154">
        <v>542</v>
      </c>
      <c r="G87" s="162"/>
      <c r="H87" s="385"/>
      <c r="I87" s="1105"/>
      <c r="J87" s="28"/>
      <c r="K87" s="28"/>
      <c r="L87" s="28"/>
      <c r="M87" s="28"/>
      <c r="N87" s="28"/>
      <c r="O87" s="28"/>
      <c r="P87" s="28"/>
      <c r="Q87" s="434"/>
      <c r="R87" s="28"/>
      <c r="S87" s="28"/>
      <c r="T87" s="28"/>
      <c r="U87" s="28"/>
      <c r="V87" s="28"/>
      <c r="W87" s="28"/>
      <c r="X87" s="28"/>
      <c r="Y87" s="28"/>
      <c r="Z87" s="28"/>
      <c r="AA87" s="28"/>
      <c r="AB87" s="28"/>
      <c r="AC87" s="28"/>
      <c r="AD87" s="28"/>
    </row>
    <row r="88" spans="1:30" s="840" customFormat="1" ht="15">
      <c r="A88" s="670">
        <v>80</v>
      </c>
      <c r="B88" s="159"/>
      <c r="C88" s="151"/>
      <c r="D88" s="375" t="s">
        <v>601</v>
      </c>
      <c r="E88" s="1100"/>
      <c r="F88" s="30"/>
      <c r="G88" s="154"/>
      <c r="H88" s="154"/>
      <c r="I88" s="1102">
        <f>J88+K88+L88+M88+N88+O88+P88+Q88</f>
        <v>0</v>
      </c>
      <c r="J88" s="128"/>
      <c r="K88" s="128"/>
      <c r="L88" s="128"/>
      <c r="M88" s="128"/>
      <c r="N88" s="128"/>
      <c r="O88" s="128"/>
      <c r="P88" s="128"/>
      <c r="Q88" s="805"/>
      <c r="R88" s="28"/>
      <c r="S88" s="28"/>
      <c r="T88" s="28"/>
      <c r="U88" s="28"/>
      <c r="V88" s="28"/>
      <c r="W88" s="28"/>
      <c r="X88" s="28"/>
      <c r="Y88" s="28"/>
      <c r="Z88" s="28"/>
      <c r="AA88" s="28"/>
      <c r="AB88" s="28"/>
      <c r="AC88" s="28"/>
      <c r="AD88" s="28"/>
    </row>
    <row r="89" spans="1:30" s="840" customFormat="1" ht="15">
      <c r="A89" s="670">
        <v>81</v>
      </c>
      <c r="B89" s="159"/>
      <c r="C89" s="151"/>
      <c r="D89" s="375" t="s">
        <v>940</v>
      </c>
      <c r="E89" s="1100"/>
      <c r="F89" s="30"/>
      <c r="G89" s="154"/>
      <c r="H89" s="154"/>
      <c r="I89" s="1102">
        <f>J89+K89+L89+M89+N89+O89+P89+Q89</f>
        <v>0</v>
      </c>
      <c r="J89" s="128"/>
      <c r="K89" s="128"/>
      <c r="L89" s="128"/>
      <c r="M89" s="128"/>
      <c r="N89" s="128"/>
      <c r="O89" s="128"/>
      <c r="P89" s="128"/>
      <c r="Q89" s="805"/>
      <c r="R89" s="28"/>
      <c r="S89" s="28"/>
      <c r="T89" s="28"/>
      <c r="U89" s="28"/>
      <c r="V89" s="28"/>
      <c r="W89" s="28"/>
      <c r="X89" s="28"/>
      <c r="Y89" s="28"/>
      <c r="Z89" s="28"/>
      <c r="AA89" s="28"/>
      <c r="AB89" s="28"/>
      <c r="AC89" s="28"/>
      <c r="AD89" s="28"/>
    </row>
    <row r="90" spans="1:30" s="860" customFormat="1" ht="15">
      <c r="A90" s="670">
        <v>82</v>
      </c>
      <c r="B90" s="370"/>
      <c r="C90" s="371"/>
      <c r="D90" s="376" t="s">
        <v>602</v>
      </c>
      <c r="E90" s="1103"/>
      <c r="F90" s="374"/>
      <c r="G90" s="30"/>
      <c r="H90" s="30"/>
      <c r="I90" s="1108">
        <f>J90+K90+L90+M90+N90+O90+P90+Q90</f>
        <v>0</v>
      </c>
      <c r="J90" s="391"/>
      <c r="K90" s="391"/>
      <c r="L90" s="391"/>
      <c r="M90" s="391"/>
      <c r="N90" s="391"/>
      <c r="O90" s="391"/>
      <c r="P90" s="391"/>
      <c r="Q90" s="1081"/>
      <c r="R90" s="391"/>
      <c r="S90" s="391"/>
      <c r="T90" s="391"/>
      <c r="U90" s="391"/>
      <c r="V90" s="391"/>
      <c r="W90" s="391"/>
      <c r="X90" s="391"/>
      <c r="Y90" s="391"/>
      <c r="Z90" s="391"/>
      <c r="AA90" s="391"/>
      <c r="AB90" s="391"/>
      <c r="AC90" s="391"/>
      <c r="AD90" s="391"/>
    </row>
    <row r="91" spans="1:30" s="865" customFormat="1" ht="18" customHeight="1">
      <c r="A91" s="670">
        <v>83</v>
      </c>
      <c r="B91" s="373"/>
      <c r="C91" s="169"/>
      <c r="D91" s="377" t="s">
        <v>977</v>
      </c>
      <c r="E91" s="1104"/>
      <c r="F91" s="162"/>
      <c r="G91" s="374"/>
      <c r="H91" s="374"/>
      <c r="I91" s="1105">
        <f>J90+K90+L90+M90+N90+O90+P90+Q90</f>
        <v>0</v>
      </c>
      <c r="J91" s="1106">
        <f>SUM(J88:J90)</f>
        <v>0</v>
      </c>
      <c r="K91" s="1106">
        <f aca="true" t="shared" si="15" ref="K91:Q91">SUM(K88:K90)</f>
        <v>0</v>
      </c>
      <c r="L91" s="1106">
        <f t="shared" si="15"/>
        <v>0</v>
      </c>
      <c r="M91" s="1106">
        <f t="shared" si="15"/>
        <v>0</v>
      </c>
      <c r="N91" s="1106">
        <f t="shared" si="15"/>
        <v>0</v>
      </c>
      <c r="O91" s="1106">
        <f t="shared" si="15"/>
        <v>0</v>
      </c>
      <c r="P91" s="1106">
        <f t="shared" si="15"/>
        <v>0</v>
      </c>
      <c r="Q91" s="1107">
        <f t="shared" si="15"/>
        <v>0</v>
      </c>
      <c r="R91" s="1106"/>
      <c r="S91" s="1106"/>
      <c r="T91" s="1106"/>
      <c r="U91" s="1106"/>
      <c r="V91" s="1106"/>
      <c r="W91" s="1106"/>
      <c r="X91" s="1106"/>
      <c r="Y91" s="1106"/>
      <c r="Z91" s="1106"/>
      <c r="AA91" s="1106"/>
      <c r="AB91" s="1106"/>
      <c r="AC91" s="1106"/>
      <c r="AD91" s="1106"/>
    </row>
    <row r="92" spans="1:30" s="850" customFormat="1" ht="18" customHeight="1">
      <c r="A92" s="670">
        <v>84</v>
      </c>
      <c r="B92" s="156"/>
      <c r="C92" s="157">
        <v>2</v>
      </c>
      <c r="D92" s="386" t="s">
        <v>218</v>
      </c>
      <c r="E92" s="1113"/>
      <c r="F92" s="154">
        <v>866</v>
      </c>
      <c r="G92" s="166"/>
      <c r="H92" s="154"/>
      <c r="I92" s="1105"/>
      <c r="J92" s="128"/>
      <c r="K92" s="128"/>
      <c r="L92" s="128"/>
      <c r="M92" s="128"/>
      <c r="N92" s="128"/>
      <c r="O92" s="128"/>
      <c r="P92" s="128"/>
      <c r="Q92" s="805"/>
      <c r="R92" s="1097"/>
      <c r="S92" s="1097"/>
      <c r="T92" s="1097"/>
      <c r="U92" s="1097"/>
      <c r="V92" s="1097"/>
      <c r="W92" s="1097"/>
      <c r="X92" s="1097"/>
      <c r="Y92" s="1097"/>
      <c r="Z92" s="1097"/>
      <c r="AA92" s="1097"/>
      <c r="AB92" s="1097"/>
      <c r="AC92" s="1097"/>
      <c r="AD92" s="1097"/>
    </row>
    <row r="93" spans="1:30" s="840" customFormat="1" ht="15">
      <c r="A93" s="670">
        <v>85</v>
      </c>
      <c r="B93" s="159"/>
      <c r="C93" s="151"/>
      <c r="D93" s="375" t="s">
        <v>601</v>
      </c>
      <c r="E93" s="1100"/>
      <c r="G93" s="154"/>
      <c r="H93" s="154"/>
      <c r="I93" s="1102">
        <f>J92+K92+L92+M92+N92+O92+P92+Q92</f>
        <v>0</v>
      </c>
      <c r="J93" s="128"/>
      <c r="K93" s="128"/>
      <c r="L93" s="128"/>
      <c r="M93" s="128"/>
      <c r="N93" s="128"/>
      <c r="O93" s="128"/>
      <c r="P93" s="128"/>
      <c r="Q93" s="805"/>
      <c r="R93" s="28"/>
      <c r="S93" s="28"/>
      <c r="T93" s="28"/>
      <c r="U93" s="28"/>
      <c r="V93" s="28"/>
      <c r="W93" s="28"/>
      <c r="X93" s="28"/>
      <c r="Y93" s="28"/>
      <c r="Z93" s="28"/>
      <c r="AA93" s="28"/>
      <c r="AB93" s="28"/>
      <c r="AC93" s="28"/>
      <c r="AD93" s="28"/>
    </row>
    <row r="94" spans="1:30" s="840" customFormat="1" ht="15">
      <c r="A94" s="670">
        <v>86</v>
      </c>
      <c r="B94" s="159"/>
      <c r="C94" s="151"/>
      <c r="D94" s="375" t="s">
        <v>940</v>
      </c>
      <c r="E94" s="1100"/>
      <c r="G94" s="154"/>
      <c r="H94" s="154"/>
      <c r="I94" s="1102">
        <f>J93+K93+L93+M93+N93+O93+P93+Q93</f>
        <v>0</v>
      </c>
      <c r="J94" s="128"/>
      <c r="K94" s="128"/>
      <c r="L94" s="128"/>
      <c r="M94" s="128"/>
      <c r="N94" s="128"/>
      <c r="O94" s="128"/>
      <c r="P94" s="128"/>
      <c r="Q94" s="805"/>
      <c r="R94" s="28"/>
      <c r="S94" s="28"/>
      <c r="T94" s="28"/>
      <c r="U94" s="28"/>
      <c r="V94" s="28"/>
      <c r="W94" s="28"/>
      <c r="X94" s="28"/>
      <c r="Y94" s="28"/>
      <c r="Z94" s="28"/>
      <c r="AA94" s="28"/>
      <c r="AB94" s="28"/>
      <c r="AC94" s="28"/>
      <c r="AD94" s="28"/>
    </row>
    <row r="95" spans="1:30" s="860" customFormat="1" ht="15">
      <c r="A95" s="670">
        <v>87</v>
      </c>
      <c r="B95" s="370"/>
      <c r="C95" s="371"/>
      <c r="D95" s="376" t="s">
        <v>602</v>
      </c>
      <c r="E95" s="1103"/>
      <c r="F95" s="30"/>
      <c r="G95" s="30"/>
      <c r="H95" s="30"/>
      <c r="I95" s="1108">
        <f>J93+K93+L93+M93+N93+O93+P93+Q93</f>
        <v>0</v>
      </c>
      <c r="J95" s="391"/>
      <c r="K95" s="391"/>
      <c r="L95" s="391"/>
      <c r="M95" s="391"/>
      <c r="N95" s="391"/>
      <c r="O95" s="391"/>
      <c r="P95" s="391"/>
      <c r="Q95" s="1081"/>
      <c r="R95" s="391"/>
      <c r="S95" s="391"/>
      <c r="T95" s="391"/>
      <c r="U95" s="391"/>
      <c r="V95" s="391"/>
      <c r="W95" s="391"/>
      <c r="X95" s="391"/>
      <c r="Y95" s="391"/>
      <c r="Z95" s="391"/>
      <c r="AA95" s="391"/>
      <c r="AB95" s="391"/>
      <c r="AC95" s="391"/>
      <c r="AD95" s="391"/>
    </row>
    <row r="96" spans="1:30" s="865" customFormat="1" ht="18" customHeight="1">
      <c r="A96" s="670">
        <v>88</v>
      </c>
      <c r="B96" s="373"/>
      <c r="C96" s="169"/>
      <c r="D96" s="377" t="s">
        <v>977</v>
      </c>
      <c r="E96" s="1104"/>
      <c r="F96" s="374"/>
      <c r="G96" s="374"/>
      <c r="H96" s="374"/>
      <c r="I96" s="1105">
        <f>J95+K95+L95+M95+N95+O95+P95+Q95</f>
        <v>0</v>
      </c>
      <c r="J96" s="1106">
        <f>SUM(J93:J95)</f>
        <v>0</v>
      </c>
      <c r="K96" s="1106">
        <f aca="true" t="shared" si="16" ref="K96:Q96">SUM(K93:K95)</f>
        <v>0</v>
      </c>
      <c r="L96" s="1106">
        <f t="shared" si="16"/>
        <v>0</v>
      </c>
      <c r="M96" s="1106">
        <f t="shared" si="16"/>
        <v>0</v>
      </c>
      <c r="N96" s="1106">
        <f t="shared" si="16"/>
        <v>0</v>
      </c>
      <c r="O96" s="1106">
        <f t="shared" si="16"/>
        <v>0</v>
      </c>
      <c r="P96" s="1106">
        <f t="shared" si="16"/>
        <v>0</v>
      </c>
      <c r="Q96" s="1107">
        <f t="shared" si="16"/>
        <v>0</v>
      </c>
      <c r="R96" s="1106"/>
      <c r="S96" s="1106"/>
      <c r="T96" s="1106"/>
      <c r="U96" s="1106"/>
      <c r="V96" s="1106"/>
      <c r="W96" s="1106"/>
      <c r="X96" s="1106"/>
      <c r="Y96" s="1106"/>
      <c r="Z96" s="1106"/>
      <c r="AA96" s="1106"/>
      <c r="AB96" s="1106"/>
      <c r="AC96" s="1106"/>
      <c r="AD96" s="1106"/>
    </row>
    <row r="97" spans="1:30" s="854" customFormat="1" ht="24" customHeight="1">
      <c r="A97" s="670">
        <v>89</v>
      </c>
      <c r="B97" s="156">
        <v>6</v>
      </c>
      <c r="C97" s="157"/>
      <c r="D97" s="158" t="s">
        <v>387</v>
      </c>
      <c r="E97" s="1100" t="s">
        <v>26</v>
      </c>
      <c r="F97" s="154">
        <v>116855</v>
      </c>
      <c r="G97" s="154">
        <v>136414</v>
      </c>
      <c r="H97" s="154">
        <v>124554</v>
      </c>
      <c r="I97" s="1102"/>
      <c r="M97" s="128"/>
      <c r="N97" s="128"/>
      <c r="O97" s="128"/>
      <c r="P97" s="128"/>
      <c r="Q97" s="805"/>
      <c r="R97" s="128"/>
      <c r="S97" s="128"/>
      <c r="T97" s="128"/>
      <c r="U97" s="128"/>
      <c r="V97" s="128"/>
      <c r="W97" s="128"/>
      <c r="X97" s="128"/>
      <c r="Y97" s="128"/>
      <c r="Z97" s="128"/>
      <c r="AA97" s="128"/>
      <c r="AB97" s="128"/>
      <c r="AC97" s="128"/>
      <c r="AD97" s="128"/>
    </row>
    <row r="98" spans="1:30" s="854" customFormat="1" ht="15">
      <c r="A98" s="670">
        <v>90</v>
      </c>
      <c r="B98" s="156"/>
      <c r="C98" s="157"/>
      <c r="D98" s="158" t="s">
        <v>222</v>
      </c>
      <c r="I98" s="1102"/>
      <c r="M98" s="128"/>
      <c r="N98" s="128"/>
      <c r="O98" s="128"/>
      <c r="P98" s="128"/>
      <c r="Q98" s="805"/>
      <c r="R98" s="128"/>
      <c r="S98" s="128"/>
      <c r="T98" s="128"/>
      <c r="U98" s="128"/>
      <c r="V98" s="128"/>
      <c r="W98" s="128"/>
      <c r="X98" s="128"/>
      <c r="Y98" s="128"/>
      <c r="Z98" s="128"/>
      <c r="AA98" s="128"/>
      <c r="AB98" s="128"/>
      <c r="AC98" s="128"/>
      <c r="AD98" s="128"/>
    </row>
    <row r="99" spans="1:30" s="840" customFormat="1" ht="15">
      <c r="A99" s="670">
        <v>91</v>
      </c>
      <c r="B99" s="159"/>
      <c r="C99" s="151"/>
      <c r="D99" s="160" t="s">
        <v>601</v>
      </c>
      <c r="I99" s="1102">
        <f>J99+K99+L99+M99+N99+O99+P99+Q99</f>
        <v>136038</v>
      </c>
      <c r="J99" s="128">
        <v>87619</v>
      </c>
      <c r="K99" s="128">
        <v>25200</v>
      </c>
      <c r="L99" s="128">
        <v>23219</v>
      </c>
      <c r="M99" s="128"/>
      <c r="N99" s="128"/>
      <c r="O99" s="128"/>
      <c r="P99" s="128"/>
      <c r="Q99" s="805"/>
      <c r="R99" s="28"/>
      <c r="S99" s="28"/>
      <c r="T99" s="28"/>
      <c r="U99" s="28"/>
      <c r="V99" s="28"/>
      <c r="W99" s="28"/>
      <c r="X99" s="28"/>
      <c r="Y99" s="28"/>
      <c r="Z99" s="28"/>
      <c r="AA99" s="28"/>
      <c r="AB99" s="28"/>
      <c r="AC99" s="28"/>
      <c r="AD99" s="28"/>
    </row>
    <row r="100" spans="1:30" s="840" customFormat="1" ht="15">
      <c r="A100" s="670">
        <v>92</v>
      </c>
      <c r="B100" s="159"/>
      <c r="C100" s="151"/>
      <c r="D100" s="160" t="s">
        <v>940</v>
      </c>
      <c r="I100" s="1102">
        <f>J100+K100+L100+M100+N100+O100+P100+Q100</f>
        <v>158231</v>
      </c>
      <c r="J100" s="128">
        <v>98386</v>
      </c>
      <c r="K100" s="128">
        <v>28535</v>
      </c>
      <c r="L100" s="128">
        <v>25594</v>
      </c>
      <c r="M100" s="128"/>
      <c r="N100" s="128"/>
      <c r="O100" s="128">
        <v>5716</v>
      </c>
      <c r="P100" s="128"/>
      <c r="Q100" s="805"/>
      <c r="R100" s="28"/>
      <c r="S100" s="28"/>
      <c r="T100" s="28"/>
      <c r="U100" s="28"/>
      <c r="V100" s="28"/>
      <c r="W100" s="28"/>
      <c r="X100" s="28"/>
      <c r="Y100" s="28"/>
      <c r="Z100" s="28"/>
      <c r="AA100" s="28"/>
      <c r="AB100" s="28"/>
      <c r="AC100" s="28"/>
      <c r="AD100" s="28"/>
    </row>
    <row r="101" spans="1:30" s="860" customFormat="1" ht="15">
      <c r="A101" s="670">
        <v>93</v>
      </c>
      <c r="B101" s="370"/>
      <c r="C101" s="371"/>
      <c r="D101" s="372" t="s">
        <v>986</v>
      </c>
      <c r="E101" s="1103"/>
      <c r="F101" s="30"/>
      <c r="G101" s="30"/>
      <c r="H101" s="30"/>
      <c r="I101" s="1102">
        <f>J101+K101+L101+M101+N101+O101+P101+Q101</f>
        <v>3</v>
      </c>
      <c r="J101" s="391">
        <v>3</v>
      </c>
      <c r="K101" s="391"/>
      <c r="L101" s="391"/>
      <c r="M101" s="391"/>
      <c r="N101" s="391"/>
      <c r="O101" s="391"/>
      <c r="P101" s="391"/>
      <c r="Q101" s="1081"/>
      <c r="R101" s="391"/>
      <c r="S101" s="391"/>
      <c r="T101" s="391"/>
      <c r="U101" s="391"/>
      <c r="V101" s="391"/>
      <c r="W101" s="391"/>
      <c r="X101" s="391"/>
      <c r="Y101" s="391"/>
      <c r="Z101" s="391"/>
      <c r="AA101" s="391"/>
      <c r="AB101" s="391"/>
      <c r="AC101" s="391"/>
      <c r="AD101" s="391"/>
    </row>
    <row r="102" spans="1:30" s="860" customFormat="1" ht="15">
      <c r="A102" s="670">
        <v>94</v>
      </c>
      <c r="B102" s="370"/>
      <c r="C102" s="371"/>
      <c r="D102" s="859" t="s">
        <v>1009</v>
      </c>
      <c r="E102" s="1103"/>
      <c r="F102" s="30"/>
      <c r="G102" s="30"/>
      <c r="H102" s="30"/>
      <c r="I102" s="1102">
        <f>J102+K102+L102+M102+N102+O102+P102+Q102</f>
        <v>0</v>
      </c>
      <c r="J102" s="391"/>
      <c r="K102" s="391"/>
      <c r="L102" s="391">
        <v>-50</v>
      </c>
      <c r="M102" s="391"/>
      <c r="N102" s="391"/>
      <c r="O102" s="391">
        <v>50</v>
      </c>
      <c r="P102" s="391"/>
      <c r="Q102" s="1081"/>
      <c r="R102" s="391"/>
      <c r="S102" s="391"/>
      <c r="T102" s="391"/>
      <c r="U102" s="391"/>
      <c r="V102" s="391"/>
      <c r="W102" s="391"/>
      <c r="X102" s="391"/>
      <c r="Y102" s="391"/>
      <c r="Z102" s="391"/>
      <c r="AA102" s="391"/>
      <c r="AB102" s="391"/>
      <c r="AC102" s="391"/>
      <c r="AD102" s="391"/>
    </row>
    <row r="103" spans="1:30" s="865" customFormat="1" ht="18" customHeight="1">
      <c r="A103" s="670">
        <v>95</v>
      </c>
      <c r="B103" s="373"/>
      <c r="C103" s="169"/>
      <c r="D103" s="168" t="s">
        <v>977</v>
      </c>
      <c r="E103" s="1104"/>
      <c r="F103" s="374"/>
      <c r="G103" s="374"/>
      <c r="H103" s="374"/>
      <c r="I103" s="1105">
        <f>J103+K103+L103+M103+N103+O103+P103+Q103</f>
        <v>158234</v>
      </c>
      <c r="J103" s="1106">
        <f>SUM(J100:J102)</f>
        <v>98389</v>
      </c>
      <c r="K103" s="1106">
        <f aca="true" t="shared" si="17" ref="K103:Q103">SUM(K100:K102)</f>
        <v>28535</v>
      </c>
      <c r="L103" s="1106">
        <f t="shared" si="17"/>
        <v>25544</v>
      </c>
      <c r="M103" s="1106">
        <f t="shared" si="17"/>
        <v>0</v>
      </c>
      <c r="N103" s="1106">
        <f t="shared" si="17"/>
        <v>0</v>
      </c>
      <c r="O103" s="1106">
        <f t="shared" si="17"/>
        <v>5766</v>
      </c>
      <c r="P103" s="1106">
        <f t="shared" si="17"/>
        <v>0</v>
      </c>
      <c r="Q103" s="1107">
        <f t="shared" si="17"/>
        <v>0</v>
      </c>
      <c r="R103" s="1106"/>
      <c r="S103" s="1106"/>
      <c r="T103" s="1106"/>
      <c r="U103" s="1106"/>
      <c r="V103" s="1106"/>
      <c r="W103" s="1106"/>
      <c r="X103" s="1106"/>
      <c r="Y103" s="1106"/>
      <c r="Z103" s="1106"/>
      <c r="AA103" s="1106"/>
      <c r="AB103" s="1106"/>
      <c r="AC103" s="1106"/>
      <c r="AD103" s="1106"/>
    </row>
    <row r="104" spans="1:30" s="840" customFormat="1" ht="33.75" customHeight="1">
      <c r="A104" s="670">
        <v>96</v>
      </c>
      <c r="B104" s="159"/>
      <c r="C104" s="151">
        <v>1</v>
      </c>
      <c r="D104" s="161" t="s">
        <v>238</v>
      </c>
      <c r="E104" s="1100"/>
      <c r="F104" s="154">
        <v>394</v>
      </c>
      <c r="G104" s="154"/>
      <c r="H104" s="154"/>
      <c r="I104" s="392"/>
      <c r="J104" s="28"/>
      <c r="K104" s="28"/>
      <c r="L104" s="28"/>
      <c r="M104" s="28"/>
      <c r="N104" s="28"/>
      <c r="O104" s="28"/>
      <c r="P104" s="28"/>
      <c r="Q104" s="434"/>
      <c r="R104" s="28"/>
      <c r="S104" s="28"/>
      <c r="T104" s="28"/>
      <c r="U104" s="28"/>
      <c r="V104" s="28"/>
      <c r="W104" s="28"/>
      <c r="X104" s="28"/>
      <c r="Y104" s="28"/>
      <c r="Z104" s="28"/>
      <c r="AA104" s="28"/>
      <c r="AB104" s="28"/>
      <c r="AC104" s="28"/>
      <c r="AD104" s="28"/>
    </row>
    <row r="105" spans="1:30" s="840" customFormat="1" ht="15">
      <c r="A105" s="670">
        <v>97</v>
      </c>
      <c r="B105" s="159"/>
      <c r="C105" s="151"/>
      <c r="D105" s="375" t="s">
        <v>601</v>
      </c>
      <c r="E105" s="1103"/>
      <c r="F105" s="30"/>
      <c r="G105" s="30"/>
      <c r="H105" s="30"/>
      <c r="I105" s="1102">
        <f>J105+K105+L105+M105+N105+O105+P105+Q105</f>
        <v>0</v>
      </c>
      <c r="J105" s="128"/>
      <c r="K105" s="128"/>
      <c r="L105" s="128"/>
      <c r="M105" s="128"/>
      <c r="N105" s="128"/>
      <c r="O105" s="128"/>
      <c r="P105" s="128"/>
      <c r="Q105" s="805"/>
      <c r="R105" s="28"/>
      <c r="S105" s="28"/>
      <c r="T105" s="28"/>
      <c r="U105" s="28"/>
      <c r="V105" s="28"/>
      <c r="W105" s="28"/>
      <c r="X105" s="28"/>
      <c r="Y105" s="28"/>
      <c r="Z105" s="28"/>
      <c r="AA105" s="28"/>
      <c r="AB105" s="28"/>
      <c r="AC105" s="28"/>
      <c r="AD105" s="28"/>
    </row>
    <row r="106" spans="1:30" s="840" customFormat="1" ht="15">
      <c r="A106" s="670">
        <v>98</v>
      </c>
      <c r="B106" s="159"/>
      <c r="C106" s="151"/>
      <c r="D106" s="375" t="s">
        <v>940</v>
      </c>
      <c r="E106" s="1103"/>
      <c r="F106" s="30"/>
      <c r="G106" s="30"/>
      <c r="H106" s="30"/>
      <c r="I106" s="1102">
        <f>J106+K106+L106+M106+N106+O106+P106+Q106</f>
        <v>0</v>
      </c>
      <c r="J106" s="128"/>
      <c r="K106" s="128"/>
      <c r="L106" s="128"/>
      <c r="M106" s="128"/>
      <c r="N106" s="128"/>
      <c r="O106" s="128"/>
      <c r="P106" s="128"/>
      <c r="Q106" s="805"/>
      <c r="R106" s="28"/>
      <c r="S106" s="28"/>
      <c r="T106" s="28"/>
      <c r="U106" s="28"/>
      <c r="V106" s="28"/>
      <c r="W106" s="28"/>
      <c r="X106" s="28"/>
      <c r="Y106" s="28"/>
      <c r="Z106" s="28"/>
      <c r="AA106" s="28"/>
      <c r="AB106" s="28"/>
      <c r="AC106" s="28"/>
      <c r="AD106" s="28"/>
    </row>
    <row r="107" spans="1:30" s="860" customFormat="1" ht="15">
      <c r="A107" s="670">
        <v>99</v>
      </c>
      <c r="B107" s="370"/>
      <c r="C107" s="371"/>
      <c r="D107" s="376" t="s">
        <v>602</v>
      </c>
      <c r="E107" s="1104"/>
      <c r="F107" s="374"/>
      <c r="G107" s="374"/>
      <c r="H107" s="374"/>
      <c r="I107" s="1108">
        <f>J107+K107+L107+M107+N107+O107+P107+Q107</f>
        <v>0</v>
      </c>
      <c r="J107" s="391"/>
      <c r="K107" s="391"/>
      <c r="L107" s="391"/>
      <c r="M107" s="391"/>
      <c r="N107" s="391"/>
      <c r="O107" s="391"/>
      <c r="P107" s="391"/>
      <c r="Q107" s="1081"/>
      <c r="R107" s="391"/>
      <c r="S107" s="391"/>
      <c r="T107" s="391"/>
      <c r="U107" s="391"/>
      <c r="V107" s="391"/>
      <c r="W107" s="391"/>
      <c r="X107" s="391"/>
      <c r="Y107" s="391"/>
      <c r="Z107" s="391"/>
      <c r="AA107" s="391"/>
      <c r="AB107" s="391"/>
      <c r="AC107" s="391"/>
      <c r="AD107" s="391"/>
    </row>
    <row r="108" spans="1:30" s="865" customFormat="1" ht="18" customHeight="1">
      <c r="A108" s="670">
        <v>100</v>
      </c>
      <c r="B108" s="373"/>
      <c r="C108" s="169"/>
      <c r="D108" s="377" t="s">
        <v>977</v>
      </c>
      <c r="E108" s="1109"/>
      <c r="F108" s="162"/>
      <c r="G108" s="162"/>
      <c r="H108" s="29"/>
      <c r="I108" s="1105">
        <f>J108+K108+L108+M108+N108+O108+P108+Q108</f>
        <v>0</v>
      </c>
      <c r="J108" s="1106">
        <f>SUM(J105:J107)</f>
        <v>0</v>
      </c>
      <c r="K108" s="1106">
        <f aca="true" t="shared" si="18" ref="K108:Q108">SUM(K105:K107)</f>
        <v>0</v>
      </c>
      <c r="L108" s="1106">
        <f t="shared" si="18"/>
        <v>0</v>
      </c>
      <c r="M108" s="1106">
        <f t="shared" si="18"/>
        <v>0</v>
      </c>
      <c r="N108" s="1106">
        <f t="shared" si="18"/>
        <v>0</v>
      </c>
      <c r="O108" s="1106">
        <f t="shared" si="18"/>
        <v>0</v>
      </c>
      <c r="P108" s="1106">
        <f t="shared" si="18"/>
        <v>0</v>
      </c>
      <c r="Q108" s="1107">
        <f t="shared" si="18"/>
        <v>0</v>
      </c>
      <c r="R108" s="1106"/>
      <c r="S108" s="1106"/>
      <c r="T108" s="1106"/>
      <c r="U108" s="1106"/>
      <c r="V108" s="1106"/>
      <c r="W108" s="1106"/>
      <c r="X108" s="1106"/>
      <c r="Y108" s="1106"/>
      <c r="Z108" s="1106"/>
      <c r="AA108" s="1106"/>
      <c r="AB108" s="1106"/>
      <c r="AC108" s="1106"/>
      <c r="AD108" s="1106"/>
    </row>
    <row r="109" spans="1:30" s="26" customFormat="1" ht="18" customHeight="1">
      <c r="A109" s="670">
        <v>101</v>
      </c>
      <c r="B109" s="163"/>
      <c r="C109" s="164">
        <v>2</v>
      </c>
      <c r="D109" s="165" t="s">
        <v>218</v>
      </c>
      <c r="E109" s="1100"/>
      <c r="F109" s="154">
        <v>1147</v>
      </c>
      <c r="G109" s="154">
        <v>2236</v>
      </c>
      <c r="H109" s="154">
        <v>2512</v>
      </c>
      <c r="I109" s="1110"/>
      <c r="J109" s="28"/>
      <c r="K109" s="28"/>
      <c r="L109" s="33"/>
      <c r="M109" s="33"/>
      <c r="N109" s="33"/>
      <c r="O109" s="33"/>
      <c r="P109" s="33"/>
      <c r="Q109" s="1111"/>
      <c r="R109" s="1112"/>
      <c r="S109" s="1112"/>
      <c r="T109" s="1112"/>
      <c r="U109" s="1112"/>
      <c r="V109" s="1112"/>
      <c r="W109" s="1112"/>
      <c r="X109" s="1112"/>
      <c r="Y109" s="1112"/>
      <c r="Z109" s="1112"/>
      <c r="AA109" s="1112"/>
      <c r="AB109" s="1112"/>
      <c r="AC109" s="1112"/>
      <c r="AD109" s="1112"/>
    </row>
    <row r="110" spans="1:30" s="840" customFormat="1" ht="15">
      <c r="A110" s="670">
        <v>102</v>
      </c>
      <c r="B110" s="159"/>
      <c r="C110" s="151"/>
      <c r="D110" s="375" t="s">
        <v>601</v>
      </c>
      <c r="I110" s="1102">
        <f>J110+K110+L110+M110+N110+O110+P110+Q110</f>
        <v>402</v>
      </c>
      <c r="J110" s="128">
        <v>317</v>
      </c>
      <c r="K110" s="128">
        <v>85</v>
      </c>
      <c r="L110" s="128"/>
      <c r="M110" s="128"/>
      <c r="N110" s="128"/>
      <c r="O110" s="128"/>
      <c r="P110" s="128"/>
      <c r="Q110" s="805"/>
      <c r="R110" s="28"/>
      <c r="S110" s="28"/>
      <c r="T110" s="28"/>
      <c r="U110" s="28"/>
      <c r="V110" s="28"/>
      <c r="W110" s="28"/>
      <c r="X110" s="28"/>
      <c r="Y110" s="28"/>
      <c r="Z110" s="28"/>
      <c r="AA110" s="28"/>
      <c r="AB110" s="28"/>
      <c r="AC110" s="28"/>
      <c r="AD110" s="28"/>
    </row>
    <row r="111" spans="1:30" s="840" customFormat="1" ht="15">
      <c r="A111" s="670">
        <v>103</v>
      </c>
      <c r="B111" s="159"/>
      <c r="C111" s="151"/>
      <c r="D111" s="375" t="s">
        <v>940</v>
      </c>
      <c r="I111" s="1102">
        <f>J111+K111+L111+M111+N111+O111+P111+Q111</f>
        <v>1233</v>
      </c>
      <c r="J111" s="128">
        <v>1012</v>
      </c>
      <c r="K111" s="128">
        <v>179</v>
      </c>
      <c r="L111" s="128">
        <v>42</v>
      </c>
      <c r="M111" s="128"/>
      <c r="N111" s="128"/>
      <c r="O111" s="128"/>
      <c r="P111" s="128"/>
      <c r="Q111" s="805"/>
      <c r="R111" s="28"/>
      <c r="S111" s="28"/>
      <c r="T111" s="28"/>
      <c r="U111" s="28"/>
      <c r="V111" s="28"/>
      <c r="W111" s="28"/>
      <c r="X111" s="28"/>
      <c r="Y111" s="28"/>
      <c r="Z111" s="28"/>
      <c r="AA111" s="28"/>
      <c r="AB111" s="28"/>
      <c r="AC111" s="28"/>
      <c r="AD111" s="28"/>
    </row>
    <row r="112" spans="1:30" s="860" customFormat="1" ht="14.25" customHeight="1">
      <c r="A112" s="670">
        <v>104</v>
      </c>
      <c r="B112" s="370"/>
      <c r="C112" s="371"/>
      <c r="D112" s="376" t="s">
        <v>602</v>
      </c>
      <c r="E112" s="1103"/>
      <c r="F112" s="30"/>
      <c r="G112" s="30"/>
      <c r="H112" s="30"/>
      <c r="I112" s="1108">
        <f>J112+K112+L112+M112+N112+O112+P112+Q112</f>
        <v>0</v>
      </c>
      <c r="J112" s="391"/>
      <c r="K112" s="391"/>
      <c r="L112" s="391"/>
      <c r="M112" s="391"/>
      <c r="N112" s="391"/>
      <c r="O112" s="391"/>
      <c r="P112" s="391"/>
      <c r="Q112" s="1081"/>
      <c r="R112" s="391"/>
      <c r="S112" s="391"/>
      <c r="T112" s="391"/>
      <c r="U112" s="391"/>
      <c r="V112" s="391"/>
      <c r="W112" s="391"/>
      <c r="X112" s="391"/>
      <c r="Y112" s="391"/>
      <c r="Z112" s="391"/>
      <c r="AA112" s="391"/>
      <c r="AB112" s="391"/>
      <c r="AC112" s="391"/>
      <c r="AD112" s="391"/>
    </row>
    <row r="113" spans="1:30" s="865" customFormat="1" ht="18" customHeight="1">
      <c r="A113" s="670">
        <v>105</v>
      </c>
      <c r="B113" s="373"/>
      <c r="C113" s="169"/>
      <c r="D113" s="377" t="s">
        <v>977</v>
      </c>
      <c r="E113" s="1104"/>
      <c r="F113" s="383"/>
      <c r="G113" s="383"/>
      <c r="H113" s="387"/>
      <c r="I113" s="1105">
        <f>J113+K113+L113+M113+N113+O113+P113+Q113</f>
        <v>1233</v>
      </c>
      <c r="J113" s="1106">
        <f>SUM(J111:J112)</f>
        <v>1012</v>
      </c>
      <c r="K113" s="1106">
        <f aca="true" t="shared" si="19" ref="K113:Q113">SUM(K111:K112)</f>
        <v>179</v>
      </c>
      <c r="L113" s="1106">
        <f t="shared" si="19"/>
        <v>42</v>
      </c>
      <c r="M113" s="1106">
        <f t="shared" si="19"/>
        <v>0</v>
      </c>
      <c r="N113" s="1106">
        <f t="shared" si="19"/>
        <v>0</v>
      </c>
      <c r="O113" s="1106">
        <f t="shared" si="19"/>
        <v>0</v>
      </c>
      <c r="P113" s="1106">
        <f t="shared" si="19"/>
        <v>0</v>
      </c>
      <c r="Q113" s="1107">
        <f t="shared" si="19"/>
        <v>0</v>
      </c>
      <c r="R113" s="1106"/>
      <c r="S113" s="1106"/>
      <c r="T113" s="1106"/>
      <c r="U113" s="1106"/>
      <c r="V113" s="1106"/>
      <c r="W113" s="1106"/>
      <c r="X113" s="1106"/>
      <c r="Y113" s="1106"/>
      <c r="Z113" s="1106"/>
      <c r="AA113" s="1106"/>
      <c r="AB113" s="1106"/>
      <c r="AC113" s="1106"/>
      <c r="AD113" s="1106"/>
    </row>
    <row r="114" spans="1:30" s="839" customFormat="1" ht="15">
      <c r="A114" s="670">
        <v>106</v>
      </c>
      <c r="B114" s="384"/>
      <c r="C114" s="378"/>
      <c r="D114" s="398" t="s">
        <v>223</v>
      </c>
      <c r="E114" s="888"/>
      <c r="F114" s="154">
        <f>SUM(F9:F109)</f>
        <v>1453627</v>
      </c>
      <c r="G114" s="154">
        <f>SUM(G9:G109)</f>
        <v>1474005</v>
      </c>
      <c r="H114" s="154">
        <f>SUM(H9:H109)</f>
        <v>1503739</v>
      </c>
      <c r="I114" s="1114"/>
      <c r="J114" s="888"/>
      <c r="K114" s="888"/>
      <c r="L114" s="888"/>
      <c r="M114" s="888"/>
      <c r="N114" s="888"/>
      <c r="O114" s="888"/>
      <c r="P114" s="888"/>
      <c r="Q114" s="901"/>
      <c r="R114" s="929"/>
      <c r="S114" s="960"/>
      <c r="T114" s="960"/>
      <c r="U114" s="960"/>
      <c r="V114" s="960"/>
      <c r="W114" s="960"/>
      <c r="X114" s="960"/>
      <c r="Y114" s="960"/>
      <c r="Z114" s="960"/>
      <c r="AA114" s="960"/>
      <c r="AB114" s="960"/>
      <c r="AC114" s="960"/>
      <c r="AD114" s="960"/>
    </row>
    <row r="115" spans="1:30" s="840" customFormat="1" ht="15">
      <c r="A115" s="670">
        <v>107</v>
      </c>
      <c r="B115" s="159"/>
      <c r="C115" s="151"/>
      <c r="D115" s="375" t="s">
        <v>601</v>
      </c>
      <c r="E115" s="1100"/>
      <c r="I115" s="1102">
        <f>SUM(J115:Q115)</f>
        <v>1504434</v>
      </c>
      <c r="J115" s="128">
        <f aca="true" t="shared" si="20" ref="J115:Q115">SUM(J11,J17,J22,J28,J36,J41,J47,J53,J58,J64,J70,J75,J81,J88,J93,J99,J105,J110)</f>
        <v>948983</v>
      </c>
      <c r="K115" s="128">
        <f t="shared" si="20"/>
        <v>275377</v>
      </c>
      <c r="L115" s="128">
        <f t="shared" si="20"/>
        <v>280074</v>
      </c>
      <c r="M115" s="128">
        <f t="shared" si="20"/>
        <v>0</v>
      </c>
      <c r="N115" s="128">
        <f t="shared" si="20"/>
        <v>0</v>
      </c>
      <c r="O115" s="128">
        <f t="shared" si="20"/>
        <v>0</v>
      </c>
      <c r="P115" s="128">
        <f t="shared" si="20"/>
        <v>0</v>
      </c>
      <c r="Q115" s="805">
        <f t="shared" si="20"/>
        <v>0</v>
      </c>
      <c r="R115" s="28"/>
      <c r="S115" s="28"/>
      <c r="T115" s="28"/>
      <c r="U115" s="28"/>
      <c r="V115" s="28"/>
      <c r="W115" s="28"/>
      <c r="X115" s="28"/>
      <c r="Y115" s="28"/>
      <c r="Z115" s="28"/>
      <c r="AA115" s="28"/>
      <c r="AB115" s="28"/>
      <c r="AC115" s="28"/>
      <c r="AD115" s="28"/>
    </row>
    <row r="116" spans="1:30" s="840" customFormat="1" ht="15">
      <c r="A116" s="670">
        <v>108</v>
      </c>
      <c r="B116" s="159"/>
      <c r="C116" s="151"/>
      <c r="D116" s="375" t="s">
        <v>940</v>
      </c>
      <c r="E116" s="1100"/>
      <c r="I116" s="1102">
        <f>SUM(J116:Q116)</f>
        <v>1663678</v>
      </c>
      <c r="J116" s="128">
        <f aca="true" t="shared" si="21" ref="J116:Q116">SUM(J111,J106,J100,J94,J89,J82,J76,J71,J65,J59,J54,J48,J42,J37,J29,J23,J18,J12)</f>
        <v>1025670</v>
      </c>
      <c r="K116" s="128">
        <f t="shared" si="21"/>
        <v>299109</v>
      </c>
      <c r="L116" s="128">
        <f t="shared" si="21"/>
        <v>302807</v>
      </c>
      <c r="M116" s="128">
        <f t="shared" si="21"/>
        <v>0</v>
      </c>
      <c r="N116" s="128">
        <f t="shared" si="21"/>
        <v>0</v>
      </c>
      <c r="O116" s="128">
        <f t="shared" si="21"/>
        <v>35892</v>
      </c>
      <c r="P116" s="128">
        <f t="shared" si="21"/>
        <v>200</v>
      </c>
      <c r="Q116" s="805">
        <f t="shared" si="21"/>
        <v>0</v>
      </c>
      <c r="R116" s="28"/>
      <c r="S116" s="28"/>
      <c r="T116" s="28"/>
      <c r="U116" s="28"/>
      <c r="V116" s="28"/>
      <c r="W116" s="28"/>
      <c r="X116" s="28"/>
      <c r="Y116" s="28"/>
      <c r="Z116" s="28"/>
      <c r="AA116" s="28"/>
      <c r="AB116" s="28"/>
      <c r="AC116" s="28"/>
      <c r="AD116" s="28"/>
    </row>
    <row r="117" spans="1:30" s="860" customFormat="1" ht="15">
      <c r="A117" s="670">
        <v>109</v>
      </c>
      <c r="B117" s="370"/>
      <c r="C117" s="371"/>
      <c r="D117" s="376" t="s">
        <v>602</v>
      </c>
      <c r="E117" s="1103"/>
      <c r="F117" s="30"/>
      <c r="G117" s="30"/>
      <c r="H117" s="30"/>
      <c r="I117" s="1108">
        <f>SUM(J117:Q117)</f>
        <v>4043</v>
      </c>
      <c r="J117" s="391">
        <f>SUM(J112,J107,J101:J102,J95,J90,J83:J83,J77,J72,J66:J67,J60,J55,J49:J49,J43,J38,J30:J31,J24,J19,J13:J13)+J14+J84+J50+J85+J32+J33</f>
        <v>-1043</v>
      </c>
      <c r="K117" s="391">
        <f aca="true" t="shared" si="22" ref="K117:Q117">SUM(K112,K107,K101:K102,K95,K90,K83:K83,K77,K72,K66:K67,K60,K55,K49:K49,K43,K38,K30:K31,K24,K19,K13:K13)+K14+K84+K50+K85+K32+K33</f>
        <v>1827</v>
      </c>
      <c r="L117" s="391">
        <f t="shared" si="22"/>
        <v>2859</v>
      </c>
      <c r="M117" s="391">
        <f t="shared" si="22"/>
        <v>0</v>
      </c>
      <c r="N117" s="391">
        <f t="shared" si="22"/>
        <v>0</v>
      </c>
      <c r="O117" s="391">
        <f t="shared" si="22"/>
        <v>400</v>
      </c>
      <c r="P117" s="391">
        <f t="shared" si="22"/>
        <v>0</v>
      </c>
      <c r="Q117" s="391">
        <f t="shared" si="22"/>
        <v>0</v>
      </c>
      <c r="R117" s="391"/>
      <c r="S117" s="391"/>
      <c r="T117" s="391"/>
      <c r="U117" s="391"/>
      <c r="V117" s="391"/>
      <c r="W117" s="391"/>
      <c r="X117" s="391"/>
      <c r="Y117" s="391"/>
      <c r="Z117" s="391"/>
      <c r="AA117" s="391"/>
      <c r="AB117" s="391"/>
      <c r="AC117" s="391"/>
      <c r="AD117" s="391"/>
    </row>
    <row r="118" spans="1:30" s="865" customFormat="1" ht="15">
      <c r="A118" s="670">
        <v>110</v>
      </c>
      <c r="B118" s="380"/>
      <c r="C118" s="381"/>
      <c r="D118" s="382" t="s">
        <v>977</v>
      </c>
      <c r="E118" s="1115"/>
      <c r="F118" s="383"/>
      <c r="G118" s="383"/>
      <c r="H118" s="383"/>
      <c r="I118" s="1116">
        <f>SUM(J118:Q118)</f>
        <v>1667721</v>
      </c>
      <c r="J118" s="1117">
        <f>SUM(J116:J117)</f>
        <v>1024627</v>
      </c>
      <c r="K118" s="1117">
        <f aca="true" t="shared" si="23" ref="K118:Q118">SUM(K116:K117)</f>
        <v>300936</v>
      </c>
      <c r="L118" s="1117">
        <f t="shared" si="23"/>
        <v>305666</v>
      </c>
      <c r="M118" s="1117">
        <f t="shared" si="23"/>
        <v>0</v>
      </c>
      <c r="N118" s="1117">
        <f t="shared" si="23"/>
        <v>0</v>
      </c>
      <c r="O118" s="1117">
        <f t="shared" si="23"/>
        <v>36292</v>
      </c>
      <c r="P118" s="1117">
        <f t="shared" si="23"/>
        <v>200</v>
      </c>
      <c r="Q118" s="1118">
        <f t="shared" si="23"/>
        <v>0</v>
      </c>
      <c r="R118" s="1106"/>
      <c r="S118" s="1106"/>
      <c r="T118" s="1106"/>
      <c r="U118" s="1106"/>
      <c r="V118" s="1106"/>
      <c r="W118" s="1106"/>
      <c r="X118" s="1106"/>
      <c r="Y118" s="1106"/>
      <c r="Z118" s="1106"/>
      <c r="AA118" s="1106"/>
      <c r="AB118" s="1106"/>
      <c r="AC118" s="1106"/>
      <c r="AD118" s="1106"/>
    </row>
    <row r="119" spans="1:30" s="850" customFormat="1" ht="27" customHeight="1">
      <c r="A119" s="670">
        <v>111</v>
      </c>
      <c r="B119" s="156">
        <v>7</v>
      </c>
      <c r="C119" s="157"/>
      <c r="D119" s="158" t="s">
        <v>239</v>
      </c>
      <c r="E119" s="1100" t="s">
        <v>26</v>
      </c>
      <c r="F119" s="154">
        <v>217986</v>
      </c>
      <c r="G119" s="154">
        <v>160137</v>
      </c>
      <c r="H119" s="154">
        <v>163501</v>
      </c>
      <c r="I119" s="1119"/>
      <c r="J119" s="854"/>
      <c r="K119" s="854"/>
      <c r="L119" s="854"/>
      <c r="M119" s="854"/>
      <c r="N119" s="854"/>
      <c r="O119" s="854"/>
      <c r="P119" s="854"/>
      <c r="Q119" s="856"/>
      <c r="R119" s="1097"/>
      <c r="S119" s="1097"/>
      <c r="T119" s="1097"/>
      <c r="U119" s="1097"/>
      <c r="V119" s="1097"/>
      <c r="W119" s="1097"/>
      <c r="X119" s="1097"/>
      <c r="Y119" s="1097"/>
      <c r="Z119" s="1097"/>
      <c r="AA119" s="1097"/>
      <c r="AB119" s="1097"/>
      <c r="AC119" s="1097"/>
      <c r="AD119" s="1097"/>
    </row>
    <row r="120" spans="1:30" s="840" customFormat="1" ht="15">
      <c r="A120" s="670">
        <v>112</v>
      </c>
      <c r="B120" s="159"/>
      <c r="C120" s="151"/>
      <c r="D120" s="160" t="s">
        <v>601</v>
      </c>
      <c r="I120" s="1102">
        <f>SUM(J120:Q120)</f>
        <v>141258</v>
      </c>
      <c r="J120" s="128">
        <v>96039</v>
      </c>
      <c r="K120" s="128">
        <v>26579</v>
      </c>
      <c r="L120" s="128">
        <v>18640</v>
      </c>
      <c r="M120" s="128"/>
      <c r="N120" s="128"/>
      <c r="O120" s="128"/>
      <c r="P120" s="128"/>
      <c r="Q120" s="805"/>
      <c r="R120" s="28"/>
      <c r="S120" s="28"/>
      <c r="T120" s="28"/>
      <c r="U120" s="28"/>
      <c r="V120" s="28"/>
      <c r="W120" s="28"/>
      <c r="X120" s="28"/>
      <c r="Y120" s="28"/>
      <c r="Z120" s="28"/>
      <c r="AA120" s="28"/>
      <c r="AB120" s="28"/>
      <c r="AC120" s="28"/>
      <c r="AD120" s="28"/>
    </row>
    <row r="121" spans="1:30" s="840" customFormat="1" ht="15">
      <c r="A121" s="670">
        <v>113</v>
      </c>
      <c r="B121" s="159"/>
      <c r="C121" s="151"/>
      <c r="D121" s="160" t="s">
        <v>940</v>
      </c>
      <c r="I121" s="1102">
        <f>SUM(J121:Q121)</f>
        <v>93800</v>
      </c>
      <c r="J121" s="128">
        <v>46576</v>
      </c>
      <c r="K121" s="128">
        <v>13226</v>
      </c>
      <c r="L121" s="128">
        <v>15480</v>
      </c>
      <c r="M121" s="128"/>
      <c r="N121" s="128">
        <v>18439</v>
      </c>
      <c r="O121" s="128">
        <v>79</v>
      </c>
      <c r="P121" s="128"/>
      <c r="Q121" s="805"/>
      <c r="R121" s="28"/>
      <c r="S121" s="28"/>
      <c r="T121" s="28"/>
      <c r="U121" s="28"/>
      <c r="V121" s="28"/>
      <c r="W121" s="28"/>
      <c r="X121" s="28"/>
      <c r="Y121" s="28"/>
      <c r="Z121" s="28"/>
      <c r="AA121" s="28"/>
      <c r="AB121" s="28"/>
      <c r="AC121" s="28"/>
      <c r="AD121" s="28"/>
    </row>
    <row r="122" spans="1:30" s="860" customFormat="1" ht="15">
      <c r="A122" s="670">
        <v>114</v>
      </c>
      <c r="B122" s="370"/>
      <c r="C122" s="371"/>
      <c r="D122" s="372" t="s">
        <v>602</v>
      </c>
      <c r="E122" s="1120"/>
      <c r="F122" s="29"/>
      <c r="G122" s="29"/>
      <c r="H122" s="29"/>
      <c r="I122" s="1108">
        <f>SUM(J122:Q122)</f>
        <v>0</v>
      </c>
      <c r="J122" s="391"/>
      <c r="K122" s="391"/>
      <c r="L122" s="391"/>
      <c r="M122" s="391"/>
      <c r="N122" s="391"/>
      <c r="O122" s="391"/>
      <c r="P122" s="391"/>
      <c r="Q122" s="1081"/>
      <c r="R122" s="391"/>
      <c r="S122" s="391"/>
      <c r="T122" s="391"/>
      <c r="U122" s="391"/>
      <c r="V122" s="391"/>
      <c r="W122" s="391"/>
      <c r="X122" s="391"/>
      <c r="Y122" s="391"/>
      <c r="Z122" s="391"/>
      <c r="AA122" s="391"/>
      <c r="AB122" s="391"/>
      <c r="AC122" s="391"/>
      <c r="AD122" s="391"/>
    </row>
    <row r="123" spans="1:30" s="865" customFormat="1" ht="18" customHeight="1">
      <c r="A123" s="670">
        <v>115</v>
      </c>
      <c r="B123" s="373"/>
      <c r="C123" s="169"/>
      <c r="D123" s="168" t="s">
        <v>977</v>
      </c>
      <c r="E123" s="1104"/>
      <c r="F123" s="374"/>
      <c r="G123" s="374"/>
      <c r="H123" s="374"/>
      <c r="I123" s="1105">
        <f>SUM(J123:Q123)</f>
        <v>93800</v>
      </c>
      <c r="J123" s="1106">
        <f aca="true" t="shared" si="24" ref="J123:Q123">SUM(J121:J122)</f>
        <v>46576</v>
      </c>
      <c r="K123" s="1106">
        <f t="shared" si="24"/>
        <v>13226</v>
      </c>
      <c r="L123" s="1106">
        <f t="shared" si="24"/>
        <v>15480</v>
      </c>
      <c r="M123" s="1106">
        <f t="shared" si="24"/>
        <v>0</v>
      </c>
      <c r="N123" s="1106">
        <f t="shared" si="24"/>
        <v>18439</v>
      </c>
      <c r="O123" s="1106">
        <f t="shared" si="24"/>
        <v>79</v>
      </c>
      <c r="P123" s="1106">
        <f t="shared" si="24"/>
        <v>0</v>
      </c>
      <c r="Q123" s="1107">
        <f t="shared" si="24"/>
        <v>0</v>
      </c>
      <c r="R123" s="1106"/>
      <c r="S123" s="1106"/>
      <c r="T123" s="1106"/>
      <c r="U123" s="1106"/>
      <c r="V123" s="1106"/>
      <c r="W123" s="1106"/>
      <c r="X123" s="1106"/>
      <c r="Y123" s="1106"/>
      <c r="Z123" s="1106"/>
      <c r="AA123" s="1106"/>
      <c r="AB123" s="1106"/>
      <c r="AC123" s="1106"/>
      <c r="AD123" s="1106"/>
    </row>
    <row r="124" spans="1:30" s="850" customFormat="1" ht="35.25" customHeight="1">
      <c r="A124" s="670">
        <v>116</v>
      </c>
      <c r="B124" s="156">
        <v>8</v>
      </c>
      <c r="C124" s="157"/>
      <c r="D124" s="898" t="s">
        <v>840</v>
      </c>
      <c r="E124" s="1100" t="s">
        <v>26</v>
      </c>
      <c r="F124" s="154">
        <v>458327</v>
      </c>
      <c r="G124" s="154">
        <v>423423</v>
      </c>
      <c r="H124" s="154">
        <v>495729</v>
      </c>
      <c r="I124" s="1119"/>
      <c r="J124" s="854"/>
      <c r="K124" s="854"/>
      <c r="L124" s="854"/>
      <c r="M124" s="854"/>
      <c r="N124" s="854"/>
      <c r="O124" s="854"/>
      <c r="P124" s="854"/>
      <c r="Q124" s="856"/>
      <c r="R124" s="1097"/>
      <c r="S124" s="1097"/>
      <c r="T124" s="1097"/>
      <c r="U124" s="1097"/>
      <c r="V124" s="1097"/>
      <c r="W124" s="1097"/>
      <c r="X124" s="1097"/>
      <c r="Y124" s="1097"/>
      <c r="Z124" s="1097"/>
      <c r="AA124" s="1097"/>
      <c r="AB124" s="1097"/>
      <c r="AC124" s="1097"/>
      <c r="AD124" s="1097"/>
    </row>
    <row r="125" spans="1:30" s="840" customFormat="1" ht="15">
      <c r="A125" s="670">
        <v>117</v>
      </c>
      <c r="B125" s="159"/>
      <c r="C125" s="151"/>
      <c r="D125" s="160" t="s">
        <v>601</v>
      </c>
      <c r="I125" s="1102">
        <f aca="true" t="shared" si="25" ref="I125:I132">SUM(J125:Q125)</f>
        <v>440559</v>
      </c>
      <c r="J125" s="128">
        <v>283945</v>
      </c>
      <c r="K125" s="128">
        <v>84749</v>
      </c>
      <c r="L125" s="128">
        <v>71865</v>
      </c>
      <c r="M125" s="128"/>
      <c r="N125" s="128"/>
      <c r="O125" s="128"/>
      <c r="P125" s="128"/>
      <c r="Q125" s="805"/>
      <c r="R125" s="28"/>
      <c r="S125" s="28"/>
      <c r="T125" s="28"/>
      <c r="U125" s="28"/>
      <c r="V125" s="28"/>
      <c r="W125" s="28"/>
      <c r="X125" s="28"/>
      <c r="Y125" s="28"/>
      <c r="Z125" s="28"/>
      <c r="AA125" s="28"/>
      <c r="AB125" s="28"/>
      <c r="AC125" s="28"/>
      <c r="AD125" s="28"/>
    </row>
    <row r="126" spans="1:30" s="840" customFormat="1" ht="15">
      <c r="A126" s="670">
        <v>118</v>
      </c>
      <c r="B126" s="159"/>
      <c r="C126" s="151"/>
      <c r="D126" s="160" t="s">
        <v>940</v>
      </c>
      <c r="I126" s="1102">
        <f t="shared" si="25"/>
        <v>673685</v>
      </c>
      <c r="J126" s="128">
        <v>434940</v>
      </c>
      <c r="K126" s="128">
        <v>129488</v>
      </c>
      <c r="L126" s="128">
        <v>99626</v>
      </c>
      <c r="M126" s="128"/>
      <c r="N126" s="128">
        <v>3270</v>
      </c>
      <c r="O126" s="128">
        <v>6361</v>
      </c>
      <c r="P126" s="128"/>
      <c r="Q126" s="805"/>
      <c r="R126" s="28"/>
      <c r="S126" s="28"/>
      <c r="T126" s="28"/>
      <c r="U126" s="28"/>
      <c r="V126" s="28"/>
      <c r="W126" s="28"/>
      <c r="X126" s="28"/>
      <c r="Y126" s="28"/>
      <c r="Z126" s="28"/>
      <c r="AA126" s="28"/>
      <c r="AB126" s="28"/>
      <c r="AC126" s="28"/>
      <c r="AD126" s="28"/>
    </row>
    <row r="127" spans="1:30" s="860" customFormat="1" ht="15">
      <c r="A127" s="670">
        <v>119</v>
      </c>
      <c r="B127" s="370"/>
      <c r="C127" s="371"/>
      <c r="D127" s="859" t="s">
        <v>986</v>
      </c>
      <c r="F127" s="29"/>
      <c r="G127" s="29"/>
      <c r="H127" s="29"/>
      <c r="I127" s="1108">
        <f t="shared" si="25"/>
        <v>1202</v>
      </c>
      <c r="J127" s="391">
        <v>946</v>
      </c>
      <c r="K127" s="391">
        <v>256</v>
      </c>
      <c r="L127" s="391"/>
      <c r="M127" s="391"/>
      <c r="N127" s="391"/>
      <c r="O127" s="391"/>
      <c r="P127" s="391"/>
      <c r="Q127" s="1081"/>
      <c r="R127" s="391"/>
      <c r="S127" s="391"/>
      <c r="T127" s="391"/>
      <c r="U127" s="391"/>
      <c r="V127" s="391"/>
      <c r="W127" s="391"/>
      <c r="X127" s="391"/>
      <c r="Y127" s="391"/>
      <c r="Z127" s="391"/>
      <c r="AA127" s="391"/>
      <c r="AB127" s="391"/>
      <c r="AC127" s="391"/>
      <c r="AD127" s="391"/>
    </row>
    <row r="128" spans="1:30" s="860" customFormat="1" ht="15">
      <c r="A128" s="670">
        <v>120</v>
      </c>
      <c r="B128" s="370"/>
      <c r="C128" s="371"/>
      <c r="D128" s="859" t="s">
        <v>990</v>
      </c>
      <c r="E128" s="1120"/>
      <c r="F128" s="29"/>
      <c r="G128" s="29"/>
      <c r="H128" s="29"/>
      <c r="I128" s="1108">
        <f t="shared" si="25"/>
        <v>2004</v>
      </c>
      <c r="J128" s="391">
        <v>1578</v>
      </c>
      <c r="K128" s="391">
        <v>426</v>
      </c>
      <c r="L128" s="391"/>
      <c r="M128" s="391"/>
      <c r="N128" s="391"/>
      <c r="O128" s="391"/>
      <c r="P128" s="391"/>
      <c r="Q128" s="1081"/>
      <c r="R128" s="391"/>
      <c r="S128" s="391"/>
      <c r="T128" s="391"/>
      <c r="U128" s="391"/>
      <c r="V128" s="391"/>
      <c r="W128" s="391"/>
      <c r="X128" s="391"/>
      <c r="Y128" s="391"/>
      <c r="Z128" s="391"/>
      <c r="AA128" s="391"/>
      <c r="AB128" s="391"/>
      <c r="AC128" s="391"/>
      <c r="AD128" s="391"/>
    </row>
    <row r="129" spans="1:30" s="860" customFormat="1" ht="15">
      <c r="A129" s="670">
        <v>121</v>
      </c>
      <c r="B129" s="370"/>
      <c r="C129" s="371"/>
      <c r="D129" s="859" t="s">
        <v>997</v>
      </c>
      <c r="E129" s="1120"/>
      <c r="F129" s="29"/>
      <c r="G129" s="29"/>
      <c r="H129" s="29"/>
      <c r="I129" s="1108">
        <f t="shared" si="25"/>
        <v>50</v>
      </c>
      <c r="J129" s="391"/>
      <c r="K129" s="391"/>
      <c r="L129" s="391">
        <v>50</v>
      </c>
      <c r="M129" s="391"/>
      <c r="N129" s="391"/>
      <c r="O129" s="391"/>
      <c r="P129" s="391"/>
      <c r="Q129" s="1081"/>
      <c r="R129" s="391"/>
      <c r="S129" s="391"/>
      <c r="T129" s="391"/>
      <c r="U129" s="391"/>
      <c r="V129" s="391"/>
      <c r="W129" s="391"/>
      <c r="X129" s="391"/>
      <c r="Y129" s="391"/>
      <c r="Z129" s="391"/>
      <c r="AA129" s="391"/>
      <c r="AB129" s="391"/>
      <c r="AC129" s="391"/>
      <c r="AD129" s="391"/>
    </row>
    <row r="130" spans="1:30" s="860" customFormat="1" ht="15">
      <c r="A130" s="670">
        <v>122</v>
      </c>
      <c r="B130" s="370"/>
      <c r="C130" s="371"/>
      <c r="D130" s="372" t="s">
        <v>1009</v>
      </c>
      <c r="E130" s="1120"/>
      <c r="F130" s="29"/>
      <c r="G130" s="29"/>
      <c r="H130" s="29"/>
      <c r="I130" s="1108">
        <f t="shared" si="25"/>
        <v>0</v>
      </c>
      <c r="J130" s="391"/>
      <c r="K130" s="391"/>
      <c r="L130" s="391">
        <v>-600</v>
      </c>
      <c r="M130" s="391"/>
      <c r="N130" s="391"/>
      <c r="O130" s="391">
        <v>600</v>
      </c>
      <c r="P130" s="391"/>
      <c r="Q130" s="1081"/>
      <c r="R130" s="391"/>
      <c r="S130" s="391"/>
      <c r="T130" s="391"/>
      <c r="U130" s="391"/>
      <c r="V130" s="391"/>
      <c r="W130" s="391"/>
      <c r="X130" s="391"/>
      <c r="Y130" s="391"/>
      <c r="Z130" s="391"/>
      <c r="AA130" s="391"/>
      <c r="AB130" s="391"/>
      <c r="AC130" s="391"/>
      <c r="AD130" s="391"/>
    </row>
    <row r="131" spans="1:30" s="860" customFormat="1" ht="15">
      <c r="A131" s="670">
        <v>123</v>
      </c>
      <c r="B131" s="370"/>
      <c r="C131" s="371"/>
      <c r="D131" s="372" t="s">
        <v>1064</v>
      </c>
      <c r="E131" s="1120"/>
      <c r="F131" s="29"/>
      <c r="G131" s="29"/>
      <c r="H131" s="29"/>
      <c r="I131" s="1108">
        <f t="shared" si="25"/>
        <v>-841</v>
      </c>
      <c r="J131" s="391">
        <v>-662</v>
      </c>
      <c r="K131" s="391">
        <v>-179</v>
      </c>
      <c r="L131" s="391"/>
      <c r="M131" s="391"/>
      <c r="N131" s="391"/>
      <c r="O131" s="391"/>
      <c r="P131" s="391"/>
      <c r="Q131" s="1081"/>
      <c r="R131" s="391"/>
      <c r="S131" s="391"/>
      <c r="T131" s="391"/>
      <c r="U131" s="391"/>
      <c r="V131" s="391"/>
      <c r="W131" s="391"/>
      <c r="X131" s="391"/>
      <c r="Y131" s="391"/>
      <c r="Z131" s="391"/>
      <c r="AA131" s="391"/>
      <c r="AB131" s="391"/>
      <c r="AC131" s="391"/>
      <c r="AD131" s="391"/>
    </row>
    <row r="132" spans="1:30" s="860" customFormat="1" ht="15">
      <c r="A132" s="670">
        <v>124</v>
      </c>
      <c r="B132" s="370"/>
      <c r="C132" s="371"/>
      <c r="D132" s="372" t="s">
        <v>1107</v>
      </c>
      <c r="E132" s="1120"/>
      <c r="F132" s="29"/>
      <c r="G132" s="29"/>
      <c r="H132" s="29"/>
      <c r="I132" s="1108">
        <f t="shared" si="25"/>
        <v>4697</v>
      </c>
      <c r="J132" s="391">
        <v>3698</v>
      </c>
      <c r="K132" s="391">
        <v>999</v>
      </c>
      <c r="L132" s="391"/>
      <c r="M132" s="391"/>
      <c r="N132" s="391"/>
      <c r="O132" s="391"/>
      <c r="P132" s="391"/>
      <c r="Q132" s="1081"/>
      <c r="R132" s="391"/>
      <c r="S132" s="391"/>
      <c r="T132" s="391"/>
      <c r="U132" s="391"/>
      <c r="V132" s="391"/>
      <c r="W132" s="391"/>
      <c r="X132" s="391"/>
      <c r="Y132" s="391"/>
      <c r="Z132" s="391"/>
      <c r="AA132" s="391"/>
      <c r="AB132" s="391"/>
      <c r="AC132" s="391"/>
      <c r="AD132" s="391"/>
    </row>
    <row r="133" spans="1:30" s="865" customFormat="1" ht="16.5" customHeight="1">
      <c r="A133" s="670">
        <v>125</v>
      </c>
      <c r="B133" s="373"/>
      <c r="C133" s="169"/>
      <c r="D133" s="168" t="s">
        <v>977</v>
      </c>
      <c r="E133" s="1104"/>
      <c r="F133" s="374"/>
      <c r="G133" s="374"/>
      <c r="H133" s="374"/>
      <c r="I133" s="1105">
        <f>SUM(J133:Q133)</f>
        <v>680797</v>
      </c>
      <c r="J133" s="1106">
        <f>SUM(J126:J132)</f>
        <v>440500</v>
      </c>
      <c r="K133" s="1106">
        <f aca="true" t="shared" si="26" ref="K133:Q133">SUM(K126:K132)</f>
        <v>130990</v>
      </c>
      <c r="L133" s="1106">
        <f t="shared" si="26"/>
        <v>99076</v>
      </c>
      <c r="M133" s="1106">
        <f t="shared" si="26"/>
        <v>0</v>
      </c>
      <c r="N133" s="1106">
        <f t="shared" si="26"/>
        <v>3270</v>
      </c>
      <c r="O133" s="1106">
        <f t="shared" si="26"/>
        <v>6961</v>
      </c>
      <c r="P133" s="1106">
        <f t="shared" si="26"/>
        <v>0</v>
      </c>
      <c r="Q133" s="1106">
        <f t="shared" si="26"/>
        <v>0</v>
      </c>
      <c r="R133" s="1106"/>
      <c r="S133" s="1106"/>
      <c r="T133" s="1106"/>
      <c r="U133" s="1106"/>
      <c r="V133" s="1106"/>
      <c r="W133" s="1106"/>
      <c r="X133" s="1106"/>
      <c r="Y133" s="1106"/>
      <c r="Z133" s="1106"/>
      <c r="AA133" s="1106"/>
      <c r="AB133" s="1106"/>
      <c r="AC133" s="1106"/>
      <c r="AD133" s="1106"/>
    </row>
    <row r="134" spans="1:30" s="26" customFormat="1" ht="21" customHeight="1">
      <c r="A134" s="670">
        <v>126</v>
      </c>
      <c r="B134" s="163"/>
      <c r="C134" s="164">
        <v>1</v>
      </c>
      <c r="D134" s="165" t="s">
        <v>218</v>
      </c>
      <c r="E134" s="1109"/>
      <c r="F134" s="155">
        <v>1452</v>
      </c>
      <c r="G134" s="155"/>
      <c r="H134" s="154">
        <v>603</v>
      </c>
      <c r="I134" s="1119"/>
      <c r="J134" s="128"/>
      <c r="K134" s="128"/>
      <c r="L134" s="128"/>
      <c r="M134" s="1121"/>
      <c r="N134" s="1121"/>
      <c r="O134" s="1121"/>
      <c r="P134" s="1121"/>
      <c r="Q134" s="1122"/>
      <c r="R134" s="1112"/>
      <c r="S134" s="1112"/>
      <c r="T134" s="1112"/>
      <c r="U134" s="1112"/>
      <c r="V134" s="1112"/>
      <c r="W134" s="1112"/>
      <c r="X134" s="1112"/>
      <c r="Y134" s="1112"/>
      <c r="Z134" s="1112"/>
      <c r="AA134" s="1112"/>
      <c r="AB134" s="1112"/>
      <c r="AC134" s="1112"/>
      <c r="AD134" s="1112"/>
    </row>
    <row r="135" spans="1:30" s="840" customFormat="1" ht="15">
      <c r="A135" s="670">
        <v>127</v>
      </c>
      <c r="B135" s="159"/>
      <c r="C135" s="151"/>
      <c r="D135" s="375" t="s">
        <v>601</v>
      </c>
      <c r="E135" s="1120"/>
      <c r="F135" s="29"/>
      <c r="G135" s="29"/>
      <c r="H135" s="29"/>
      <c r="I135" s="1102">
        <f>SUM(J135:Q135)</f>
        <v>90</v>
      </c>
      <c r="J135" s="128">
        <v>79</v>
      </c>
      <c r="K135" s="128">
        <v>11</v>
      </c>
      <c r="L135" s="128"/>
      <c r="M135" s="128"/>
      <c r="N135" s="128"/>
      <c r="O135" s="128"/>
      <c r="P135" s="128"/>
      <c r="Q135" s="805"/>
      <c r="R135" s="28"/>
      <c r="S135" s="28"/>
      <c r="T135" s="28"/>
      <c r="U135" s="28"/>
      <c r="V135" s="28"/>
      <c r="W135" s="28"/>
      <c r="X135" s="28"/>
      <c r="Y135" s="28"/>
      <c r="Z135" s="28"/>
      <c r="AA135" s="28"/>
      <c r="AB135" s="28"/>
      <c r="AC135" s="28"/>
      <c r="AD135" s="28"/>
    </row>
    <row r="136" spans="1:30" s="840" customFormat="1" ht="15">
      <c r="A136" s="670">
        <v>128</v>
      </c>
      <c r="B136" s="159"/>
      <c r="C136" s="151"/>
      <c r="D136" s="375" t="s">
        <v>940</v>
      </c>
      <c r="E136" s="1120"/>
      <c r="F136" s="29"/>
      <c r="G136" s="29"/>
      <c r="H136" s="29"/>
      <c r="I136" s="1102">
        <f>SUM(J136:Q136)</f>
        <v>270</v>
      </c>
      <c r="J136" s="128">
        <v>221</v>
      </c>
      <c r="K136" s="128">
        <v>49</v>
      </c>
      <c r="L136" s="128"/>
      <c r="M136" s="128"/>
      <c r="N136" s="128"/>
      <c r="O136" s="128"/>
      <c r="P136" s="128"/>
      <c r="Q136" s="805"/>
      <c r="R136" s="28"/>
      <c r="S136" s="28"/>
      <c r="T136" s="28"/>
      <c r="U136" s="28"/>
      <c r="V136" s="28"/>
      <c r="W136" s="28"/>
      <c r="X136" s="28"/>
      <c r="Y136" s="28"/>
      <c r="Z136" s="28"/>
      <c r="AA136" s="28"/>
      <c r="AB136" s="28"/>
      <c r="AC136" s="28"/>
      <c r="AD136" s="28"/>
    </row>
    <row r="137" spans="1:30" s="860" customFormat="1" ht="15">
      <c r="A137" s="670">
        <v>129</v>
      </c>
      <c r="B137" s="370"/>
      <c r="C137" s="371"/>
      <c r="D137" s="376" t="s">
        <v>602</v>
      </c>
      <c r="E137" s="1104"/>
      <c r="F137" s="374"/>
      <c r="G137" s="374"/>
      <c r="H137" s="374"/>
      <c r="I137" s="1108">
        <f>SUM(J137:Q137)</f>
        <v>0</v>
      </c>
      <c r="J137" s="391"/>
      <c r="K137" s="391"/>
      <c r="L137" s="391"/>
      <c r="M137" s="391"/>
      <c r="N137" s="391"/>
      <c r="O137" s="391"/>
      <c r="P137" s="391"/>
      <c r="Q137" s="1081"/>
      <c r="R137" s="391"/>
      <c r="S137" s="391"/>
      <c r="T137" s="391"/>
      <c r="U137" s="391"/>
      <c r="V137" s="391"/>
      <c r="W137" s="391"/>
      <c r="X137" s="391"/>
      <c r="Y137" s="391"/>
      <c r="Z137" s="391"/>
      <c r="AA137" s="391"/>
      <c r="AB137" s="391"/>
      <c r="AC137" s="391"/>
      <c r="AD137" s="391"/>
    </row>
    <row r="138" spans="1:30" s="865" customFormat="1" ht="16.5" customHeight="1">
      <c r="A138" s="670">
        <v>130</v>
      </c>
      <c r="B138" s="373"/>
      <c r="C138" s="169"/>
      <c r="D138" s="377" t="s">
        <v>977</v>
      </c>
      <c r="E138" s="1109"/>
      <c r="F138" s="162"/>
      <c r="G138" s="162"/>
      <c r="H138" s="29"/>
      <c r="I138" s="1105">
        <f>SUM(J138:Q138)</f>
        <v>270</v>
      </c>
      <c r="J138" s="1106">
        <f>SUM(J136:J137)</f>
        <v>221</v>
      </c>
      <c r="K138" s="1106">
        <f aca="true" t="shared" si="27" ref="K138:Q138">SUM(K136:K137)</f>
        <v>49</v>
      </c>
      <c r="L138" s="1106">
        <f t="shared" si="27"/>
        <v>0</v>
      </c>
      <c r="M138" s="1106">
        <f t="shared" si="27"/>
        <v>0</v>
      </c>
      <c r="N138" s="1106">
        <f t="shared" si="27"/>
        <v>0</v>
      </c>
      <c r="O138" s="1106">
        <f t="shared" si="27"/>
        <v>0</v>
      </c>
      <c r="P138" s="1106">
        <f t="shared" si="27"/>
        <v>0</v>
      </c>
      <c r="Q138" s="1107">
        <f t="shared" si="27"/>
        <v>0</v>
      </c>
      <c r="R138" s="1106"/>
      <c r="S138" s="1106"/>
      <c r="T138" s="1106"/>
      <c r="U138" s="1106"/>
      <c r="V138" s="1106"/>
      <c r="W138" s="1106"/>
      <c r="X138" s="1106"/>
      <c r="Y138" s="1106"/>
      <c r="Z138" s="1106"/>
      <c r="AA138" s="1106"/>
      <c r="AB138" s="1106"/>
      <c r="AC138" s="1106"/>
      <c r="AD138" s="1106"/>
    </row>
    <row r="139" spans="1:30" s="850" customFormat="1" ht="24" customHeight="1">
      <c r="A139" s="670">
        <v>131</v>
      </c>
      <c r="B139" s="156">
        <v>9</v>
      </c>
      <c r="C139" s="157"/>
      <c r="D139" s="158" t="s">
        <v>198</v>
      </c>
      <c r="E139" s="1100" t="s">
        <v>26</v>
      </c>
      <c r="F139" s="154">
        <v>54648</v>
      </c>
      <c r="G139" s="154">
        <v>53330</v>
      </c>
      <c r="H139" s="154">
        <v>71155</v>
      </c>
      <c r="I139" s="1119"/>
      <c r="J139" s="854"/>
      <c r="K139" s="854"/>
      <c r="L139" s="854"/>
      <c r="M139" s="854"/>
      <c r="N139" s="854"/>
      <c r="O139" s="854"/>
      <c r="P139" s="854"/>
      <c r="Q139" s="856"/>
      <c r="R139" s="1097"/>
      <c r="S139" s="1097"/>
      <c r="T139" s="1097"/>
      <c r="U139" s="1097"/>
      <c r="V139" s="1097"/>
      <c r="W139" s="1097"/>
      <c r="X139" s="1097"/>
      <c r="Y139" s="1097"/>
      <c r="Z139" s="1097"/>
      <c r="AA139" s="1097"/>
      <c r="AB139" s="1097"/>
      <c r="AC139" s="1097"/>
      <c r="AD139" s="1097"/>
    </row>
    <row r="140" spans="1:30" s="840" customFormat="1" ht="15">
      <c r="A140" s="670">
        <v>132</v>
      </c>
      <c r="B140" s="159"/>
      <c r="C140" s="151"/>
      <c r="D140" s="160" t="s">
        <v>601</v>
      </c>
      <c r="I140" s="1102">
        <f>SUM(J140:Q140)</f>
        <v>55464</v>
      </c>
      <c r="J140" s="128">
        <v>28364</v>
      </c>
      <c r="K140" s="128">
        <v>7927</v>
      </c>
      <c r="L140" s="128">
        <v>19173</v>
      </c>
      <c r="M140" s="128"/>
      <c r="N140" s="128"/>
      <c r="O140" s="128"/>
      <c r="P140" s="128"/>
      <c r="Q140" s="805"/>
      <c r="R140" s="28"/>
      <c r="S140" s="28"/>
      <c r="T140" s="28"/>
      <c r="U140" s="28"/>
      <c r="V140" s="28"/>
      <c r="W140" s="28"/>
      <c r="X140" s="28"/>
      <c r="Y140" s="28"/>
      <c r="Z140" s="28"/>
      <c r="AA140" s="28"/>
      <c r="AB140" s="28"/>
      <c r="AC140" s="28"/>
      <c r="AD140" s="28"/>
    </row>
    <row r="141" spans="1:30" s="840" customFormat="1" ht="15">
      <c r="A141" s="670">
        <v>133</v>
      </c>
      <c r="B141" s="159"/>
      <c r="C141" s="151"/>
      <c r="D141" s="160" t="s">
        <v>940</v>
      </c>
      <c r="I141" s="1102">
        <f>SUM(J141:Q141)</f>
        <v>77986</v>
      </c>
      <c r="J141" s="128">
        <v>44077</v>
      </c>
      <c r="K141" s="128">
        <v>10682</v>
      </c>
      <c r="L141" s="128">
        <v>21436</v>
      </c>
      <c r="M141" s="128"/>
      <c r="N141" s="128"/>
      <c r="O141" s="128">
        <v>1791</v>
      </c>
      <c r="P141" s="128"/>
      <c r="Q141" s="805"/>
      <c r="R141" s="28"/>
      <c r="S141" s="28"/>
      <c r="T141" s="28"/>
      <c r="U141" s="28"/>
      <c r="V141" s="28"/>
      <c r="W141" s="28"/>
      <c r="X141" s="28"/>
      <c r="Y141" s="28"/>
      <c r="Z141" s="28"/>
      <c r="AA141" s="28"/>
      <c r="AB141" s="28"/>
      <c r="AC141" s="28"/>
      <c r="AD141" s="28"/>
    </row>
    <row r="142" spans="1:30" s="860" customFormat="1" ht="15">
      <c r="A142" s="670">
        <v>134</v>
      </c>
      <c r="B142" s="370"/>
      <c r="C142" s="371"/>
      <c r="D142" s="372" t="s">
        <v>986</v>
      </c>
      <c r="E142" s="1120"/>
      <c r="F142" s="29"/>
      <c r="G142" s="29"/>
      <c r="H142" s="29"/>
      <c r="I142" s="1108">
        <f>SUM(J142:Q142)</f>
        <v>77</v>
      </c>
      <c r="J142" s="391">
        <v>61</v>
      </c>
      <c r="K142" s="391">
        <v>16</v>
      </c>
      <c r="L142" s="391"/>
      <c r="M142" s="391"/>
      <c r="N142" s="391"/>
      <c r="O142" s="391"/>
      <c r="P142" s="391"/>
      <c r="Q142" s="1081"/>
      <c r="R142" s="391"/>
      <c r="S142" s="391"/>
      <c r="T142" s="391"/>
      <c r="U142" s="391"/>
      <c r="V142" s="391"/>
      <c r="W142" s="391"/>
      <c r="X142" s="391"/>
      <c r="Y142" s="391"/>
      <c r="Z142" s="391"/>
      <c r="AA142" s="391"/>
      <c r="AB142" s="391"/>
      <c r="AC142" s="391"/>
      <c r="AD142" s="391"/>
    </row>
    <row r="143" spans="1:30" s="860" customFormat="1" ht="15">
      <c r="A143" s="670">
        <v>135</v>
      </c>
      <c r="B143" s="370"/>
      <c r="C143" s="371"/>
      <c r="D143" s="859" t="s">
        <v>990</v>
      </c>
      <c r="E143" s="1120"/>
      <c r="F143" s="29"/>
      <c r="G143" s="29"/>
      <c r="H143" s="29"/>
      <c r="I143" s="1108">
        <f>SUM(J143:Q143)</f>
        <v>266</v>
      </c>
      <c r="J143" s="391">
        <v>209</v>
      </c>
      <c r="K143" s="391">
        <v>57</v>
      </c>
      <c r="L143" s="391"/>
      <c r="M143" s="391"/>
      <c r="N143" s="391"/>
      <c r="O143" s="391"/>
      <c r="P143" s="391"/>
      <c r="Q143" s="1081"/>
      <c r="R143" s="391"/>
      <c r="S143" s="391"/>
      <c r="T143" s="391"/>
      <c r="U143" s="391"/>
      <c r="V143" s="391"/>
      <c r="W143" s="391"/>
      <c r="X143" s="391"/>
      <c r="Y143" s="391"/>
      <c r="Z143" s="391"/>
      <c r="AA143" s="391"/>
      <c r="AB143" s="391"/>
      <c r="AC143" s="391"/>
      <c r="AD143" s="391"/>
    </row>
    <row r="144" spans="1:30" s="865" customFormat="1" ht="15">
      <c r="A144" s="670">
        <v>136</v>
      </c>
      <c r="B144" s="373"/>
      <c r="C144" s="169"/>
      <c r="D144" s="168" t="s">
        <v>977</v>
      </c>
      <c r="E144" s="1104"/>
      <c r="F144" s="374"/>
      <c r="G144" s="374"/>
      <c r="H144" s="374"/>
      <c r="I144" s="1105">
        <f>SUM(J144:Q144)</f>
        <v>78329</v>
      </c>
      <c r="J144" s="1106">
        <f aca="true" t="shared" si="28" ref="J144:Q144">SUM(J141:J143)</f>
        <v>44347</v>
      </c>
      <c r="K144" s="1106">
        <f t="shared" si="28"/>
        <v>10755</v>
      </c>
      <c r="L144" s="1106">
        <f t="shared" si="28"/>
        <v>21436</v>
      </c>
      <c r="M144" s="1106">
        <f t="shared" si="28"/>
        <v>0</v>
      </c>
      <c r="N144" s="1106">
        <f t="shared" si="28"/>
        <v>0</v>
      </c>
      <c r="O144" s="1106">
        <f t="shared" si="28"/>
        <v>1791</v>
      </c>
      <c r="P144" s="1106">
        <f t="shared" si="28"/>
        <v>0</v>
      </c>
      <c r="Q144" s="1107">
        <f t="shared" si="28"/>
        <v>0</v>
      </c>
      <c r="R144" s="1106"/>
      <c r="S144" s="1106"/>
      <c r="T144" s="1106"/>
      <c r="U144" s="1106"/>
      <c r="V144" s="1106"/>
      <c r="W144" s="1106"/>
      <c r="X144" s="1106"/>
      <c r="Y144" s="1106"/>
      <c r="Z144" s="1106"/>
      <c r="AA144" s="1106"/>
      <c r="AB144" s="1106"/>
      <c r="AC144" s="1106"/>
      <c r="AD144" s="1106"/>
    </row>
    <row r="145" spans="1:30" s="26" customFormat="1" ht="21" customHeight="1">
      <c r="A145" s="670">
        <v>137</v>
      </c>
      <c r="B145" s="163"/>
      <c r="C145" s="164">
        <v>1</v>
      </c>
      <c r="D145" s="165" t="s">
        <v>218</v>
      </c>
      <c r="E145" s="1109"/>
      <c r="F145" s="155">
        <v>522</v>
      </c>
      <c r="G145" s="155">
        <v>268</v>
      </c>
      <c r="H145" s="155">
        <v>914</v>
      </c>
      <c r="I145" s="1119"/>
      <c r="J145" s="128"/>
      <c r="K145" s="128"/>
      <c r="L145" s="128"/>
      <c r="M145" s="1121"/>
      <c r="N145" s="1121"/>
      <c r="O145" s="1121"/>
      <c r="P145" s="1121"/>
      <c r="Q145" s="1122"/>
      <c r="R145" s="1112"/>
      <c r="S145" s="1112"/>
      <c r="T145" s="1112"/>
      <c r="U145" s="1112"/>
      <c r="V145" s="1112"/>
      <c r="W145" s="1112"/>
      <c r="X145" s="1112"/>
      <c r="Y145" s="1112"/>
      <c r="Z145" s="1112"/>
      <c r="AA145" s="1112"/>
      <c r="AB145" s="1112"/>
      <c r="AC145" s="1112"/>
      <c r="AD145" s="1112"/>
    </row>
    <row r="146" spans="1:30" s="840" customFormat="1" ht="15">
      <c r="A146" s="670">
        <v>138</v>
      </c>
      <c r="B146" s="159"/>
      <c r="C146" s="151"/>
      <c r="D146" s="375" t="s">
        <v>601</v>
      </c>
      <c r="E146" s="1120"/>
      <c r="F146" s="29"/>
      <c r="G146" s="29"/>
      <c r="H146" s="29"/>
      <c r="I146" s="1102">
        <f>SUM(J146:Q146)</f>
        <v>180</v>
      </c>
      <c r="J146" s="128">
        <v>158</v>
      </c>
      <c r="K146" s="128">
        <v>22</v>
      </c>
      <c r="L146" s="128"/>
      <c r="M146" s="128"/>
      <c r="N146" s="128"/>
      <c r="O146" s="128"/>
      <c r="P146" s="128"/>
      <c r="Q146" s="805"/>
      <c r="R146" s="28"/>
      <c r="S146" s="28"/>
      <c r="T146" s="28"/>
      <c r="U146" s="28"/>
      <c r="V146" s="28"/>
      <c r="W146" s="28"/>
      <c r="X146" s="28"/>
      <c r="Y146" s="28"/>
      <c r="Z146" s="28"/>
      <c r="AA146" s="28"/>
      <c r="AB146" s="28"/>
      <c r="AC146" s="28"/>
      <c r="AD146" s="28"/>
    </row>
    <row r="147" spans="1:30" s="840" customFormat="1" ht="15">
      <c r="A147" s="670">
        <v>139</v>
      </c>
      <c r="B147" s="159"/>
      <c r="C147" s="151"/>
      <c r="D147" s="375" t="s">
        <v>940</v>
      </c>
      <c r="E147" s="1120"/>
      <c r="F147" s="29"/>
      <c r="G147" s="29"/>
      <c r="H147" s="29"/>
      <c r="I147" s="1102">
        <f>SUM(J147:Q147)</f>
        <v>1059</v>
      </c>
      <c r="J147" s="128">
        <v>932</v>
      </c>
      <c r="K147" s="128">
        <v>127</v>
      </c>
      <c r="L147" s="128"/>
      <c r="M147" s="128"/>
      <c r="N147" s="128"/>
      <c r="O147" s="128"/>
      <c r="P147" s="128"/>
      <c r="Q147" s="805"/>
      <c r="R147" s="28"/>
      <c r="S147" s="28"/>
      <c r="T147" s="28"/>
      <c r="U147" s="28"/>
      <c r="V147" s="28"/>
      <c r="W147" s="28"/>
      <c r="X147" s="28"/>
      <c r="Y147" s="28"/>
      <c r="Z147" s="28"/>
      <c r="AA147" s="28"/>
      <c r="AB147" s="28"/>
      <c r="AC147" s="28"/>
      <c r="AD147" s="28"/>
    </row>
    <row r="148" spans="1:30" s="860" customFormat="1" ht="15">
      <c r="A148" s="670">
        <v>140</v>
      </c>
      <c r="B148" s="370"/>
      <c r="C148" s="371"/>
      <c r="D148" s="376" t="s">
        <v>602</v>
      </c>
      <c r="E148" s="1104"/>
      <c r="F148" s="374"/>
      <c r="G148" s="374"/>
      <c r="H148" s="374"/>
      <c r="I148" s="1108">
        <f>SUM(J148:Q148)</f>
        <v>0</v>
      </c>
      <c r="J148" s="391"/>
      <c r="K148" s="391"/>
      <c r="L148" s="391"/>
      <c r="M148" s="391"/>
      <c r="N148" s="391"/>
      <c r="O148" s="391"/>
      <c r="P148" s="391"/>
      <c r="Q148" s="1081"/>
      <c r="R148" s="391"/>
      <c r="S148" s="391"/>
      <c r="T148" s="391"/>
      <c r="U148" s="391"/>
      <c r="V148" s="391"/>
      <c r="W148" s="391"/>
      <c r="X148" s="391"/>
      <c r="Y148" s="391"/>
      <c r="Z148" s="391"/>
      <c r="AA148" s="391"/>
      <c r="AB148" s="391"/>
      <c r="AC148" s="391"/>
      <c r="AD148" s="391"/>
    </row>
    <row r="149" spans="1:30" s="882" customFormat="1" ht="18.75" customHeight="1">
      <c r="A149" s="670">
        <v>141</v>
      </c>
      <c r="B149" s="405"/>
      <c r="C149" s="406"/>
      <c r="D149" s="377" t="s">
        <v>977</v>
      </c>
      <c r="E149" s="1109"/>
      <c r="F149" s="407"/>
      <c r="G149" s="407"/>
      <c r="H149" s="155"/>
      <c r="I149" s="1123">
        <f>SUM(J149:Q149)</f>
        <v>1059</v>
      </c>
      <c r="J149" s="1124">
        <f>SUM(J147:J148)</f>
        <v>932</v>
      </c>
      <c r="K149" s="1124">
        <f aca="true" t="shared" si="29" ref="K149:Q149">SUM(K147:K148)</f>
        <v>127</v>
      </c>
      <c r="L149" s="1124">
        <f t="shared" si="29"/>
        <v>0</v>
      </c>
      <c r="M149" s="1124">
        <f t="shared" si="29"/>
        <v>0</v>
      </c>
      <c r="N149" s="1124">
        <f t="shared" si="29"/>
        <v>0</v>
      </c>
      <c r="O149" s="1124">
        <f t="shared" si="29"/>
        <v>0</v>
      </c>
      <c r="P149" s="1124">
        <f t="shared" si="29"/>
        <v>0</v>
      </c>
      <c r="Q149" s="1125">
        <f t="shared" si="29"/>
        <v>0</v>
      </c>
      <c r="R149" s="1124"/>
      <c r="S149" s="1124"/>
      <c r="T149" s="1124"/>
      <c r="U149" s="1124"/>
      <c r="V149" s="1124"/>
      <c r="W149" s="1124"/>
      <c r="X149" s="1124"/>
      <c r="Y149" s="1124"/>
      <c r="Z149" s="1124"/>
      <c r="AA149" s="1124"/>
      <c r="AB149" s="1124"/>
      <c r="AC149" s="1124"/>
      <c r="AD149" s="1124"/>
    </row>
    <row r="150" spans="1:30" s="839" customFormat="1" ht="15">
      <c r="A150" s="670">
        <v>142</v>
      </c>
      <c r="B150" s="384"/>
      <c r="C150" s="378"/>
      <c r="D150" s="398" t="s">
        <v>224</v>
      </c>
      <c r="E150" s="1126"/>
      <c r="F150" s="397">
        <f>SUM(F119:F145)</f>
        <v>732935</v>
      </c>
      <c r="G150" s="397">
        <f>SUM(G119:G145)</f>
        <v>637158</v>
      </c>
      <c r="H150" s="397">
        <f>SUM(H119:H145)</f>
        <v>731902</v>
      </c>
      <c r="I150" s="1127"/>
      <c r="J150" s="388"/>
      <c r="K150" s="388"/>
      <c r="L150" s="388"/>
      <c r="M150" s="388"/>
      <c r="N150" s="388"/>
      <c r="O150" s="388"/>
      <c r="P150" s="388"/>
      <c r="Q150" s="1128"/>
      <c r="R150" s="929"/>
      <c r="S150" s="960"/>
      <c r="T150" s="960"/>
      <c r="U150" s="960"/>
      <c r="V150" s="960"/>
      <c r="W150" s="960"/>
      <c r="X150" s="960"/>
      <c r="Y150" s="960"/>
      <c r="Z150" s="960"/>
      <c r="AA150" s="960"/>
      <c r="AB150" s="960"/>
      <c r="AC150" s="960"/>
      <c r="AD150" s="960"/>
    </row>
    <row r="151" spans="1:30" s="838" customFormat="1" ht="15">
      <c r="A151" s="670">
        <v>143</v>
      </c>
      <c r="B151" s="159"/>
      <c r="C151" s="29"/>
      <c r="D151" s="160" t="s">
        <v>601</v>
      </c>
      <c r="E151" s="151"/>
      <c r="F151" s="29"/>
      <c r="G151" s="29"/>
      <c r="H151" s="29"/>
      <c r="I151" s="392">
        <f>SUM(J151:Q151)</f>
        <v>637551</v>
      </c>
      <c r="J151" s="28">
        <f aca="true" t="shared" si="30" ref="J151:Q152">SUM(J146,J140,J135,J125,J120)</f>
        <v>408585</v>
      </c>
      <c r="K151" s="28">
        <f t="shared" si="30"/>
        <v>119288</v>
      </c>
      <c r="L151" s="28">
        <f t="shared" si="30"/>
        <v>109678</v>
      </c>
      <c r="M151" s="28">
        <f t="shared" si="30"/>
        <v>0</v>
      </c>
      <c r="N151" s="28">
        <f t="shared" si="30"/>
        <v>0</v>
      </c>
      <c r="O151" s="28">
        <f t="shared" si="30"/>
        <v>0</v>
      </c>
      <c r="P151" s="28">
        <f t="shared" si="30"/>
        <v>0</v>
      </c>
      <c r="Q151" s="434">
        <f t="shared" si="30"/>
        <v>0</v>
      </c>
      <c r="R151" s="929"/>
      <c r="S151" s="929"/>
      <c r="T151" s="929"/>
      <c r="U151" s="929"/>
      <c r="V151" s="929"/>
      <c r="W151" s="929"/>
      <c r="X151" s="929"/>
      <c r="Y151" s="929"/>
      <c r="Z151" s="929"/>
      <c r="AA151" s="929"/>
      <c r="AB151" s="929"/>
      <c r="AC151" s="929"/>
      <c r="AD151" s="929"/>
    </row>
    <row r="152" spans="1:30" s="838" customFormat="1" ht="15">
      <c r="A152" s="670">
        <v>144</v>
      </c>
      <c r="B152" s="159"/>
      <c r="C152" s="29"/>
      <c r="D152" s="160" t="s">
        <v>940</v>
      </c>
      <c r="E152" s="151"/>
      <c r="F152" s="29"/>
      <c r="G152" s="29"/>
      <c r="H152" s="29"/>
      <c r="I152" s="392">
        <f>SUM(J152:Q152)</f>
        <v>846800</v>
      </c>
      <c r="J152" s="28">
        <f t="shared" si="30"/>
        <v>526746</v>
      </c>
      <c r="K152" s="28">
        <f t="shared" si="30"/>
        <v>153572</v>
      </c>
      <c r="L152" s="28">
        <f t="shared" si="30"/>
        <v>136542</v>
      </c>
      <c r="M152" s="28">
        <f t="shared" si="30"/>
        <v>0</v>
      </c>
      <c r="N152" s="28">
        <f t="shared" si="30"/>
        <v>21709</v>
      </c>
      <c r="O152" s="28">
        <f t="shared" si="30"/>
        <v>8231</v>
      </c>
      <c r="P152" s="28">
        <f t="shared" si="30"/>
        <v>0</v>
      </c>
      <c r="Q152" s="434">
        <f t="shared" si="30"/>
        <v>0</v>
      </c>
      <c r="R152" s="929"/>
      <c r="S152" s="929"/>
      <c r="T152" s="929"/>
      <c r="U152" s="929"/>
      <c r="V152" s="929"/>
      <c r="W152" s="929"/>
      <c r="X152" s="929"/>
      <c r="Y152" s="929"/>
      <c r="Z152" s="929"/>
      <c r="AA152" s="929"/>
      <c r="AB152" s="929"/>
      <c r="AC152" s="929"/>
      <c r="AD152" s="929"/>
    </row>
    <row r="153" spans="1:30" s="839" customFormat="1" ht="15">
      <c r="A153" s="670">
        <v>145</v>
      </c>
      <c r="B153" s="370"/>
      <c r="C153" s="30"/>
      <c r="D153" s="664" t="s">
        <v>602</v>
      </c>
      <c r="E153" s="371"/>
      <c r="F153" s="30"/>
      <c r="G153" s="30"/>
      <c r="H153" s="30"/>
      <c r="I153" s="390">
        <f>SUM(J153:Q153)</f>
        <v>7455</v>
      </c>
      <c r="J153" s="391">
        <f>SUM(J148,J142:J143,J137,J127:J131,J122:J122)+J132</f>
        <v>5830</v>
      </c>
      <c r="K153" s="391">
        <f aca="true" t="shared" si="31" ref="K153:Q153">SUM(K148,K142:K143,K137,K127:K131,K122:K122)+K132</f>
        <v>1575</v>
      </c>
      <c r="L153" s="391">
        <f t="shared" si="31"/>
        <v>-550</v>
      </c>
      <c r="M153" s="391">
        <f t="shared" si="31"/>
        <v>0</v>
      </c>
      <c r="N153" s="391">
        <f t="shared" si="31"/>
        <v>0</v>
      </c>
      <c r="O153" s="391">
        <f t="shared" si="31"/>
        <v>600</v>
      </c>
      <c r="P153" s="391">
        <f t="shared" si="31"/>
        <v>0</v>
      </c>
      <c r="Q153" s="391">
        <f t="shared" si="31"/>
        <v>0</v>
      </c>
      <c r="R153" s="960"/>
      <c r="S153" s="960"/>
      <c r="T153" s="960"/>
      <c r="U153" s="960"/>
      <c r="V153" s="960"/>
      <c r="W153" s="960"/>
      <c r="X153" s="960"/>
      <c r="Y153" s="960"/>
      <c r="Z153" s="960"/>
      <c r="AA153" s="960"/>
      <c r="AB153" s="960"/>
      <c r="AC153" s="960"/>
      <c r="AD153" s="960"/>
    </row>
    <row r="154" spans="1:30" s="838" customFormat="1" ht="15.75" thickBot="1">
      <c r="A154" s="670">
        <v>146</v>
      </c>
      <c r="B154" s="393"/>
      <c r="C154" s="394"/>
      <c r="D154" s="389" t="s">
        <v>977</v>
      </c>
      <c r="E154" s="409"/>
      <c r="F154" s="394"/>
      <c r="G154" s="394"/>
      <c r="H154" s="394"/>
      <c r="I154" s="395">
        <f>SUM(J154:Q154)</f>
        <v>854255</v>
      </c>
      <c r="J154" s="396">
        <f>SUM(J152:J153)</f>
        <v>532576</v>
      </c>
      <c r="K154" s="396">
        <f aca="true" t="shared" si="32" ref="K154:Q154">SUM(K152:K153)</f>
        <v>155147</v>
      </c>
      <c r="L154" s="396">
        <f t="shared" si="32"/>
        <v>135992</v>
      </c>
      <c r="M154" s="396">
        <f t="shared" si="32"/>
        <v>0</v>
      </c>
      <c r="N154" s="396">
        <f t="shared" si="32"/>
        <v>21709</v>
      </c>
      <c r="O154" s="396">
        <f t="shared" si="32"/>
        <v>8831</v>
      </c>
      <c r="P154" s="396">
        <f t="shared" si="32"/>
        <v>0</v>
      </c>
      <c r="Q154" s="435">
        <f t="shared" si="32"/>
        <v>0</v>
      </c>
      <c r="R154" s="929"/>
      <c r="S154" s="929"/>
      <c r="T154" s="929"/>
      <c r="U154" s="929"/>
      <c r="V154" s="929"/>
      <c r="W154" s="929"/>
      <c r="X154" s="929"/>
      <c r="Y154" s="929"/>
      <c r="Z154" s="929"/>
      <c r="AA154" s="929"/>
      <c r="AB154" s="929"/>
      <c r="AC154" s="929"/>
      <c r="AD154" s="929"/>
    </row>
    <row r="155" spans="1:30" s="850" customFormat="1" ht="26.25" customHeight="1" thickTop="1">
      <c r="A155" s="670">
        <v>147</v>
      </c>
      <c r="B155" s="156">
        <v>10</v>
      </c>
      <c r="C155" s="157"/>
      <c r="D155" s="166" t="s">
        <v>642</v>
      </c>
      <c r="E155" s="1100" t="s">
        <v>26</v>
      </c>
      <c r="F155" s="154">
        <v>174762</v>
      </c>
      <c r="G155" s="154">
        <v>162042</v>
      </c>
      <c r="H155" s="154">
        <v>214023</v>
      </c>
      <c r="I155" s="1119"/>
      <c r="J155" s="854"/>
      <c r="K155" s="854"/>
      <c r="L155" s="854"/>
      <c r="M155" s="854"/>
      <c r="N155" s="854"/>
      <c r="O155" s="854"/>
      <c r="P155" s="854"/>
      <c r="Q155" s="856"/>
      <c r="R155" s="1097"/>
      <c r="S155" s="1097"/>
      <c r="T155" s="1097"/>
      <c r="U155" s="1097"/>
      <c r="V155" s="1097"/>
      <c r="W155" s="1097"/>
      <c r="X155" s="1097"/>
      <c r="Y155" s="1097"/>
      <c r="Z155" s="1097"/>
      <c r="AA155" s="1097"/>
      <c r="AB155" s="1097"/>
      <c r="AC155" s="1097"/>
      <c r="AD155" s="1097"/>
    </row>
    <row r="156" spans="1:30" s="840" customFormat="1" ht="15.75" customHeight="1">
      <c r="A156" s="670">
        <v>148</v>
      </c>
      <c r="B156" s="159"/>
      <c r="C156" s="151"/>
      <c r="D156" s="160" t="s">
        <v>601</v>
      </c>
      <c r="I156" s="1102">
        <f aca="true" t="shared" si="33" ref="I156:I165">SUM(J156:Q156)</f>
        <v>178670</v>
      </c>
      <c r="J156" s="128">
        <v>63565</v>
      </c>
      <c r="K156" s="128">
        <v>17666</v>
      </c>
      <c r="L156" s="128">
        <v>97439</v>
      </c>
      <c r="M156" s="128"/>
      <c r="N156" s="128"/>
      <c r="O156" s="128"/>
      <c r="P156" s="128"/>
      <c r="Q156" s="805"/>
      <c r="R156" s="28"/>
      <c r="S156" s="28"/>
      <c r="T156" s="28"/>
      <c r="U156" s="28"/>
      <c r="V156" s="28"/>
      <c r="W156" s="28"/>
      <c r="X156" s="28"/>
      <c r="Y156" s="28"/>
      <c r="Z156" s="28"/>
      <c r="AA156" s="28"/>
      <c r="AB156" s="28"/>
      <c r="AC156" s="28"/>
      <c r="AD156" s="28"/>
    </row>
    <row r="157" spans="1:30" s="840" customFormat="1" ht="15">
      <c r="A157" s="670">
        <v>149</v>
      </c>
      <c r="B157" s="159"/>
      <c r="C157" s="151"/>
      <c r="D157" s="160" t="s">
        <v>940</v>
      </c>
      <c r="I157" s="1102">
        <f t="shared" si="33"/>
        <v>217528</v>
      </c>
      <c r="J157" s="128">
        <v>81974</v>
      </c>
      <c r="K157" s="128">
        <v>24857</v>
      </c>
      <c r="L157" s="128">
        <v>105292</v>
      </c>
      <c r="M157" s="128"/>
      <c r="N157" s="128">
        <v>0</v>
      </c>
      <c r="O157" s="128">
        <v>5405</v>
      </c>
      <c r="P157" s="128"/>
      <c r="Q157" s="805"/>
      <c r="R157" s="28"/>
      <c r="S157" s="28"/>
      <c r="T157" s="28"/>
      <c r="U157" s="28"/>
      <c r="V157" s="28"/>
      <c r="W157" s="28"/>
      <c r="X157" s="28"/>
      <c r="Y157" s="28"/>
      <c r="Z157" s="28"/>
      <c r="AA157" s="28"/>
      <c r="AB157" s="28"/>
      <c r="AC157" s="28"/>
      <c r="AD157" s="28"/>
    </row>
    <row r="158" spans="1:30" s="860" customFormat="1" ht="15" customHeight="1">
      <c r="A158" s="670">
        <v>150</v>
      </c>
      <c r="B158" s="370"/>
      <c r="C158" s="371"/>
      <c r="D158" s="372" t="s">
        <v>986</v>
      </c>
      <c r="E158" s="1120"/>
      <c r="F158" s="29"/>
      <c r="G158" s="29"/>
      <c r="H158" s="29"/>
      <c r="I158" s="1108">
        <f t="shared" si="33"/>
        <v>102</v>
      </c>
      <c r="J158" s="391">
        <v>80</v>
      </c>
      <c r="K158" s="391">
        <v>22</v>
      </c>
      <c r="L158" s="391"/>
      <c r="M158" s="391"/>
      <c r="N158" s="391"/>
      <c r="O158" s="391"/>
      <c r="P158" s="391"/>
      <c r="Q158" s="1081"/>
      <c r="R158" s="391"/>
      <c r="S158" s="391"/>
      <c r="T158" s="391"/>
      <c r="U158" s="391"/>
      <c r="V158" s="391"/>
      <c r="W158" s="391"/>
      <c r="X158" s="391"/>
      <c r="Y158" s="391"/>
      <c r="Z158" s="391"/>
      <c r="AA158" s="391"/>
      <c r="AB158" s="391"/>
      <c r="AC158" s="391"/>
      <c r="AD158" s="391"/>
    </row>
    <row r="159" spans="1:30" s="860" customFormat="1" ht="15" customHeight="1">
      <c r="A159" s="670">
        <v>151</v>
      </c>
      <c r="B159" s="370"/>
      <c r="C159" s="371"/>
      <c r="D159" s="859" t="s">
        <v>989</v>
      </c>
      <c r="E159" s="1120"/>
      <c r="F159" s="29"/>
      <c r="G159" s="29"/>
      <c r="H159" s="29"/>
      <c r="I159" s="1108">
        <f t="shared" si="33"/>
        <v>1326</v>
      </c>
      <c r="J159" s="391">
        <v>1044</v>
      </c>
      <c r="K159" s="391">
        <v>282</v>
      </c>
      <c r="M159" s="391"/>
      <c r="N159" s="391"/>
      <c r="O159" s="391"/>
      <c r="P159" s="391"/>
      <c r="Q159" s="1081"/>
      <c r="R159" s="391"/>
      <c r="S159" s="391"/>
      <c r="T159" s="391"/>
      <c r="U159" s="391"/>
      <c r="V159" s="391"/>
      <c r="W159" s="391"/>
      <c r="X159" s="391"/>
      <c r="Y159" s="391"/>
      <c r="Z159" s="391"/>
      <c r="AA159" s="391"/>
      <c r="AB159" s="391"/>
      <c r="AC159" s="391"/>
      <c r="AD159" s="391"/>
    </row>
    <row r="160" spans="1:30" s="860" customFormat="1" ht="15" customHeight="1">
      <c r="A160" s="670">
        <v>152</v>
      </c>
      <c r="B160" s="370"/>
      <c r="C160" s="371"/>
      <c r="D160" s="859" t="s">
        <v>991</v>
      </c>
      <c r="E160" s="1120"/>
      <c r="F160" s="29"/>
      <c r="G160" s="29"/>
      <c r="H160" s="29"/>
      <c r="I160" s="1108">
        <f t="shared" si="33"/>
        <v>100</v>
      </c>
      <c r="J160" s="391"/>
      <c r="K160" s="391"/>
      <c r="L160" s="391">
        <v>100</v>
      </c>
      <c r="M160" s="391"/>
      <c r="N160" s="391"/>
      <c r="O160" s="391"/>
      <c r="P160" s="391"/>
      <c r="Q160" s="1081"/>
      <c r="R160" s="391"/>
      <c r="S160" s="391"/>
      <c r="T160" s="391"/>
      <c r="U160" s="391"/>
      <c r="V160" s="391"/>
      <c r="W160" s="391"/>
      <c r="X160" s="391"/>
      <c r="Y160" s="391"/>
      <c r="Z160" s="391"/>
      <c r="AA160" s="391"/>
      <c r="AB160" s="391"/>
      <c r="AC160" s="391"/>
      <c r="AD160" s="391"/>
    </row>
    <row r="161" spans="1:30" s="860" customFormat="1" ht="15" customHeight="1">
      <c r="A161" s="670">
        <v>153</v>
      </c>
      <c r="B161" s="370"/>
      <c r="C161" s="371"/>
      <c r="D161" s="859" t="s">
        <v>992</v>
      </c>
      <c r="E161" s="1120"/>
      <c r="F161" s="29"/>
      <c r="G161" s="29"/>
      <c r="H161" s="29"/>
      <c r="I161" s="1108">
        <f t="shared" si="33"/>
        <v>-30</v>
      </c>
      <c r="J161" s="391"/>
      <c r="K161" s="391"/>
      <c r="L161" s="391">
        <v>-30</v>
      </c>
      <c r="M161" s="391"/>
      <c r="N161" s="391"/>
      <c r="O161" s="391"/>
      <c r="P161" s="391"/>
      <c r="Q161" s="1081"/>
      <c r="R161" s="391"/>
      <c r="S161" s="391"/>
      <c r="T161" s="391"/>
      <c r="U161" s="391"/>
      <c r="V161" s="391"/>
      <c r="W161" s="391"/>
      <c r="X161" s="391"/>
      <c r="Y161" s="391"/>
      <c r="Z161" s="391"/>
      <c r="AA161" s="391"/>
      <c r="AB161" s="391"/>
      <c r="AC161" s="391"/>
      <c r="AD161" s="391"/>
    </row>
    <row r="162" spans="1:30" s="860" customFormat="1" ht="15" customHeight="1">
      <c r="A162" s="670">
        <v>154</v>
      </c>
      <c r="B162" s="370"/>
      <c r="C162" s="371"/>
      <c r="D162" s="859" t="s">
        <v>993</v>
      </c>
      <c r="E162" s="1120"/>
      <c r="F162" s="29"/>
      <c r="G162" s="29"/>
      <c r="H162" s="29"/>
      <c r="I162" s="1108">
        <f t="shared" si="33"/>
        <v>100</v>
      </c>
      <c r="J162" s="391"/>
      <c r="K162" s="391"/>
      <c r="L162" s="391">
        <v>100</v>
      </c>
      <c r="M162" s="391"/>
      <c r="N162" s="391"/>
      <c r="O162" s="391"/>
      <c r="P162" s="391"/>
      <c r="Q162" s="1081"/>
      <c r="R162" s="391"/>
      <c r="S162" s="391"/>
      <c r="T162" s="391"/>
      <c r="U162" s="391"/>
      <c r="V162" s="391"/>
      <c r="W162" s="391"/>
      <c r="X162" s="391"/>
      <c r="Y162" s="391"/>
      <c r="Z162" s="391"/>
      <c r="AA162" s="391"/>
      <c r="AB162" s="391"/>
      <c r="AC162" s="391"/>
      <c r="AD162" s="391"/>
    </row>
    <row r="163" spans="1:30" s="860" customFormat="1" ht="15" customHeight="1">
      <c r="A163" s="670">
        <v>155</v>
      </c>
      <c r="B163" s="370"/>
      <c r="C163" s="371"/>
      <c r="D163" s="859" t="s">
        <v>994</v>
      </c>
      <c r="E163" s="1120"/>
      <c r="F163" s="29"/>
      <c r="G163" s="29"/>
      <c r="H163" s="29"/>
      <c r="I163" s="1108">
        <f t="shared" si="33"/>
        <v>100</v>
      </c>
      <c r="J163" s="391"/>
      <c r="K163" s="391"/>
      <c r="L163" s="391">
        <v>100</v>
      </c>
      <c r="M163" s="391"/>
      <c r="N163" s="391"/>
      <c r="O163" s="391"/>
      <c r="P163" s="391"/>
      <c r="Q163" s="1081"/>
      <c r="R163" s="391"/>
      <c r="S163" s="391"/>
      <c r="T163" s="391"/>
      <c r="U163" s="391"/>
      <c r="V163" s="391"/>
      <c r="W163" s="391"/>
      <c r="X163" s="391"/>
      <c r="Y163" s="391"/>
      <c r="Z163" s="391"/>
      <c r="AA163" s="391"/>
      <c r="AB163" s="391"/>
      <c r="AC163" s="391"/>
      <c r="AD163" s="391"/>
    </row>
    <row r="164" spans="1:30" s="860" customFormat="1" ht="15" customHeight="1">
      <c r="A164" s="670">
        <v>156</v>
      </c>
      <c r="B164" s="370"/>
      <c r="C164" s="371"/>
      <c r="D164" s="859" t="s">
        <v>1001</v>
      </c>
      <c r="E164" s="1120"/>
      <c r="F164" s="29"/>
      <c r="G164" s="29"/>
      <c r="H164" s="29"/>
      <c r="I164" s="1108">
        <f t="shared" si="33"/>
        <v>40</v>
      </c>
      <c r="J164" s="391"/>
      <c r="K164" s="391"/>
      <c r="L164" s="391">
        <v>40</v>
      </c>
      <c r="M164" s="391"/>
      <c r="N164" s="391"/>
      <c r="O164" s="391"/>
      <c r="P164" s="391"/>
      <c r="Q164" s="1081"/>
      <c r="R164" s="391"/>
      <c r="S164" s="391"/>
      <c r="T164" s="391"/>
      <c r="U164" s="391"/>
      <c r="V164" s="391"/>
      <c r="W164" s="391"/>
      <c r="X164" s="391"/>
      <c r="Y164" s="391"/>
      <c r="Z164" s="391"/>
      <c r="AA164" s="391"/>
      <c r="AB164" s="391"/>
      <c r="AC164" s="391"/>
      <c r="AD164" s="391"/>
    </row>
    <row r="165" spans="1:30" s="865" customFormat="1" ht="18.75" customHeight="1">
      <c r="A165" s="670">
        <v>157</v>
      </c>
      <c r="B165" s="373"/>
      <c r="C165" s="169"/>
      <c r="D165" s="168" t="s">
        <v>977</v>
      </c>
      <c r="E165" s="1104"/>
      <c r="F165" s="374"/>
      <c r="G165" s="374"/>
      <c r="H165" s="374"/>
      <c r="I165" s="1105">
        <f t="shared" si="33"/>
        <v>219266</v>
      </c>
      <c r="J165" s="424">
        <f>SUM(J157:J164)</f>
        <v>83098</v>
      </c>
      <c r="K165" s="424">
        <f aca="true" t="shared" si="34" ref="K165:Q165">SUM(K157:K164)</f>
        <v>25161</v>
      </c>
      <c r="L165" s="424">
        <f t="shared" si="34"/>
        <v>105602</v>
      </c>
      <c r="M165" s="424">
        <f t="shared" si="34"/>
        <v>0</v>
      </c>
      <c r="N165" s="424">
        <f t="shared" si="34"/>
        <v>0</v>
      </c>
      <c r="O165" s="424">
        <f t="shared" si="34"/>
        <v>5405</v>
      </c>
      <c r="P165" s="424">
        <f t="shared" si="34"/>
        <v>0</v>
      </c>
      <c r="Q165" s="425">
        <f t="shared" si="34"/>
        <v>0</v>
      </c>
      <c r="R165" s="1106"/>
      <c r="S165" s="1106"/>
      <c r="T165" s="1106"/>
      <c r="U165" s="1106"/>
      <c r="V165" s="1106"/>
      <c r="W165" s="1106"/>
      <c r="X165" s="1106"/>
      <c r="Y165" s="1106"/>
      <c r="Z165" s="1106"/>
      <c r="AA165" s="1106"/>
      <c r="AB165" s="1106"/>
      <c r="AC165" s="1106"/>
      <c r="AD165" s="1106"/>
    </row>
    <row r="166" spans="1:30" s="26" customFormat="1" ht="27.75" customHeight="1">
      <c r="A166" s="670">
        <v>158</v>
      </c>
      <c r="B166" s="163"/>
      <c r="C166" s="164">
        <v>1</v>
      </c>
      <c r="D166" s="165" t="s">
        <v>225</v>
      </c>
      <c r="E166" s="1109"/>
      <c r="F166" s="155">
        <v>5059</v>
      </c>
      <c r="G166" s="155">
        <v>13236</v>
      </c>
      <c r="H166" s="155">
        <v>34004</v>
      </c>
      <c r="I166" s="1119"/>
      <c r="J166" s="128"/>
      <c r="K166" s="128"/>
      <c r="L166" s="128"/>
      <c r="M166" s="1121"/>
      <c r="N166" s="1121"/>
      <c r="O166" s="1121"/>
      <c r="P166" s="1121"/>
      <c r="Q166" s="1122"/>
      <c r="R166" s="1112"/>
      <c r="S166" s="1112"/>
      <c r="T166" s="1112"/>
      <c r="U166" s="1112"/>
      <c r="V166" s="1112"/>
      <c r="W166" s="1112"/>
      <c r="X166" s="1112"/>
      <c r="Y166" s="1112"/>
      <c r="Z166" s="1112"/>
      <c r="AA166" s="1112"/>
      <c r="AB166" s="1112"/>
      <c r="AC166" s="1112"/>
      <c r="AD166" s="1112"/>
    </row>
    <row r="167" spans="1:30" s="840" customFormat="1" ht="15">
      <c r="A167" s="670">
        <v>159</v>
      </c>
      <c r="B167" s="159"/>
      <c r="C167" s="151"/>
      <c r="D167" s="375" t="s">
        <v>601</v>
      </c>
      <c r="E167" s="1120"/>
      <c r="F167" s="29"/>
      <c r="G167" s="29"/>
      <c r="H167" s="29"/>
      <c r="I167" s="1102">
        <f>SUM(J167:Q167)</f>
        <v>0</v>
      </c>
      <c r="J167" s="128"/>
      <c r="K167" s="128"/>
      <c r="L167" s="128"/>
      <c r="M167" s="128"/>
      <c r="N167" s="128"/>
      <c r="O167" s="128"/>
      <c r="P167" s="128"/>
      <c r="Q167" s="805"/>
      <c r="R167" s="28"/>
      <c r="S167" s="28"/>
      <c r="T167" s="28"/>
      <c r="U167" s="28"/>
      <c r="V167" s="28"/>
      <c r="W167" s="28"/>
      <c r="X167" s="28"/>
      <c r="Y167" s="28"/>
      <c r="Z167" s="28"/>
      <c r="AA167" s="28"/>
      <c r="AB167" s="28"/>
      <c r="AC167" s="28"/>
      <c r="AD167" s="28"/>
    </row>
    <row r="168" spans="1:30" s="840" customFormat="1" ht="15">
      <c r="A168" s="670">
        <v>160</v>
      </c>
      <c r="B168" s="159"/>
      <c r="C168" s="151"/>
      <c r="D168" s="375" t="s">
        <v>940</v>
      </c>
      <c r="E168" s="1120"/>
      <c r="F168" s="29"/>
      <c r="G168" s="29"/>
      <c r="H168" s="29"/>
      <c r="I168" s="1102">
        <f>SUM(J168:Q168)</f>
        <v>0</v>
      </c>
      <c r="J168" s="128"/>
      <c r="K168" s="128"/>
      <c r="L168" s="128"/>
      <c r="M168" s="128"/>
      <c r="N168" s="128"/>
      <c r="O168" s="128"/>
      <c r="P168" s="128"/>
      <c r="Q168" s="805"/>
      <c r="R168" s="28"/>
      <c r="S168" s="28"/>
      <c r="T168" s="28"/>
      <c r="U168" s="28"/>
      <c r="V168" s="28"/>
      <c r="W168" s="28"/>
      <c r="X168" s="28"/>
      <c r="Y168" s="28"/>
      <c r="Z168" s="28"/>
      <c r="AA168" s="28"/>
      <c r="AB168" s="28"/>
      <c r="AC168" s="28"/>
      <c r="AD168" s="28"/>
    </row>
    <row r="169" spans="1:30" s="860" customFormat="1" ht="15">
      <c r="A169" s="670">
        <v>161</v>
      </c>
      <c r="B169" s="370"/>
      <c r="C169" s="371"/>
      <c r="D169" s="376" t="s">
        <v>602</v>
      </c>
      <c r="E169" s="1104"/>
      <c r="F169" s="374"/>
      <c r="G169" s="374"/>
      <c r="H169" s="374"/>
      <c r="I169" s="1108">
        <f>SUM(J169:Q169)</f>
        <v>0</v>
      </c>
      <c r="J169" s="391"/>
      <c r="K169" s="391"/>
      <c r="L169" s="391"/>
      <c r="M169" s="391"/>
      <c r="N169" s="391"/>
      <c r="O169" s="391"/>
      <c r="P169" s="391"/>
      <c r="Q169" s="1081"/>
      <c r="R169" s="391"/>
      <c r="S169" s="391"/>
      <c r="T169" s="391"/>
      <c r="U169" s="391"/>
      <c r="V169" s="391"/>
      <c r="W169" s="391"/>
      <c r="X169" s="391"/>
      <c r="Y169" s="391"/>
      <c r="Z169" s="391"/>
      <c r="AA169" s="391"/>
      <c r="AB169" s="391"/>
      <c r="AC169" s="391"/>
      <c r="AD169" s="391"/>
    </row>
    <row r="170" spans="1:30" s="865" customFormat="1" ht="15">
      <c r="A170" s="670">
        <v>162</v>
      </c>
      <c r="B170" s="373"/>
      <c r="C170" s="169"/>
      <c r="D170" s="377" t="s">
        <v>977</v>
      </c>
      <c r="E170" s="1109"/>
      <c r="F170" s="162"/>
      <c r="G170" s="162"/>
      <c r="H170" s="29"/>
      <c r="I170" s="1105">
        <f>SUM(J170:Q170)</f>
        <v>0</v>
      </c>
      <c r="J170" s="1106">
        <f aca="true" t="shared" si="35" ref="J170:Q170">SUM(J167:J169)</f>
        <v>0</v>
      </c>
      <c r="K170" s="1106">
        <f t="shared" si="35"/>
        <v>0</v>
      </c>
      <c r="L170" s="1106">
        <f t="shared" si="35"/>
        <v>0</v>
      </c>
      <c r="M170" s="1106">
        <f t="shared" si="35"/>
        <v>0</v>
      </c>
      <c r="N170" s="1106">
        <f t="shared" si="35"/>
        <v>0</v>
      </c>
      <c r="O170" s="1106">
        <f t="shared" si="35"/>
        <v>0</v>
      </c>
      <c r="P170" s="1106">
        <f t="shared" si="35"/>
        <v>0</v>
      </c>
      <c r="Q170" s="1107">
        <f t="shared" si="35"/>
        <v>0</v>
      </c>
      <c r="R170" s="1106"/>
      <c r="S170" s="1106"/>
      <c r="T170" s="1106"/>
      <c r="U170" s="1106"/>
      <c r="V170" s="1106"/>
      <c r="W170" s="1106"/>
      <c r="X170" s="1106"/>
      <c r="Y170" s="1106"/>
      <c r="Z170" s="1106"/>
      <c r="AA170" s="1106"/>
      <c r="AB170" s="1106"/>
      <c r="AC170" s="1106"/>
      <c r="AD170" s="1106"/>
    </row>
    <row r="171" spans="1:30" s="26" customFormat="1" ht="28.5">
      <c r="A171" s="670">
        <v>163</v>
      </c>
      <c r="B171" s="163"/>
      <c r="C171" s="164">
        <v>2</v>
      </c>
      <c r="D171" s="165" t="s">
        <v>240</v>
      </c>
      <c r="E171" s="1109"/>
      <c r="F171" s="155">
        <v>1811</v>
      </c>
      <c r="G171" s="155"/>
      <c r="H171" s="155"/>
      <c r="I171" s="1119"/>
      <c r="J171" s="128"/>
      <c r="K171" s="128"/>
      <c r="L171" s="128"/>
      <c r="M171" s="1121"/>
      <c r="N171" s="1121"/>
      <c r="O171" s="1121"/>
      <c r="P171" s="1121"/>
      <c r="Q171" s="1122"/>
      <c r="R171" s="1112"/>
      <c r="S171" s="1112"/>
      <c r="T171" s="1112"/>
      <c r="U171" s="1112"/>
      <c r="V171" s="1112"/>
      <c r="W171" s="1112"/>
      <c r="X171" s="1112"/>
      <c r="Y171" s="1112"/>
      <c r="Z171" s="1112"/>
      <c r="AA171" s="1112"/>
      <c r="AB171" s="1112"/>
      <c r="AC171" s="1112"/>
      <c r="AD171" s="1112"/>
    </row>
    <row r="172" spans="1:30" s="840" customFormat="1" ht="15">
      <c r="A172" s="670">
        <v>164</v>
      </c>
      <c r="B172" s="159"/>
      <c r="C172" s="151"/>
      <c r="D172" s="375" t="s">
        <v>601</v>
      </c>
      <c r="E172" s="1120"/>
      <c r="F172" s="29"/>
      <c r="G172" s="29"/>
      <c r="H172" s="29"/>
      <c r="I172" s="1102">
        <f>SUM(J172:Q172)</f>
        <v>0</v>
      </c>
      <c r="J172" s="128"/>
      <c r="K172" s="128"/>
      <c r="L172" s="128"/>
      <c r="M172" s="128"/>
      <c r="N172" s="128"/>
      <c r="O172" s="128"/>
      <c r="P172" s="128"/>
      <c r="Q172" s="805"/>
      <c r="R172" s="28"/>
      <c r="S172" s="28"/>
      <c r="T172" s="28"/>
      <c r="U172" s="28"/>
      <c r="V172" s="28"/>
      <c r="W172" s="28"/>
      <c r="X172" s="28"/>
      <c r="Y172" s="28"/>
      <c r="Z172" s="28"/>
      <c r="AA172" s="28"/>
      <c r="AB172" s="28"/>
      <c r="AC172" s="28"/>
      <c r="AD172" s="28"/>
    </row>
    <row r="173" spans="1:30" s="840" customFormat="1" ht="15">
      <c r="A173" s="670">
        <v>165</v>
      </c>
      <c r="B173" s="159"/>
      <c r="C173" s="151"/>
      <c r="D173" s="375" t="s">
        <v>940</v>
      </c>
      <c r="E173" s="1120"/>
      <c r="F173" s="29"/>
      <c r="G173" s="29"/>
      <c r="H173" s="29"/>
      <c r="I173" s="1102">
        <f>SUM(J173:Q173)</f>
        <v>0</v>
      </c>
      <c r="J173" s="128"/>
      <c r="K173" s="128"/>
      <c r="L173" s="128"/>
      <c r="M173" s="128"/>
      <c r="N173" s="128"/>
      <c r="O173" s="128"/>
      <c r="P173" s="128"/>
      <c r="Q173" s="805"/>
      <c r="R173" s="28"/>
      <c r="S173" s="28"/>
      <c r="T173" s="28"/>
      <c r="U173" s="28"/>
      <c r="V173" s="28"/>
      <c r="W173" s="28"/>
      <c r="X173" s="28"/>
      <c r="Y173" s="28"/>
      <c r="Z173" s="28"/>
      <c r="AA173" s="28"/>
      <c r="AB173" s="28"/>
      <c r="AC173" s="28"/>
      <c r="AD173" s="28"/>
    </row>
    <row r="174" spans="1:30" s="860" customFormat="1" ht="15">
      <c r="A174" s="670">
        <v>166</v>
      </c>
      <c r="B174" s="370"/>
      <c r="C174" s="371"/>
      <c r="D174" s="376" t="s">
        <v>602</v>
      </c>
      <c r="E174" s="1104"/>
      <c r="F174" s="374"/>
      <c r="G174" s="374"/>
      <c r="H174" s="374"/>
      <c r="I174" s="1108">
        <f>SUM(J174:Q174)</f>
        <v>0</v>
      </c>
      <c r="J174" s="391"/>
      <c r="K174" s="391"/>
      <c r="L174" s="391"/>
      <c r="M174" s="391"/>
      <c r="N174" s="391"/>
      <c r="O174" s="391"/>
      <c r="P174" s="391"/>
      <c r="Q174" s="1081"/>
      <c r="R174" s="391"/>
      <c r="S174" s="391"/>
      <c r="T174" s="391"/>
      <c r="U174" s="391"/>
      <c r="V174" s="391"/>
      <c r="W174" s="391"/>
      <c r="X174" s="391"/>
      <c r="Y174" s="391"/>
      <c r="Z174" s="391"/>
      <c r="AA174" s="391"/>
      <c r="AB174" s="391"/>
      <c r="AC174" s="391"/>
      <c r="AD174" s="391"/>
    </row>
    <row r="175" spans="1:30" s="865" customFormat="1" ht="16.5" customHeight="1">
      <c r="A175" s="670">
        <v>167</v>
      </c>
      <c r="B175" s="373"/>
      <c r="C175" s="169"/>
      <c r="D175" s="377" t="s">
        <v>977</v>
      </c>
      <c r="E175" s="1109"/>
      <c r="F175" s="162"/>
      <c r="G175" s="162"/>
      <c r="H175" s="29"/>
      <c r="I175" s="1105">
        <f>SUM(J175:Q175)</f>
        <v>0</v>
      </c>
      <c r="J175" s="1106">
        <f>SUM(J172:J174)</f>
        <v>0</v>
      </c>
      <c r="K175" s="1106">
        <f aca="true" t="shared" si="36" ref="K175:Q175">SUM(K172:K174)</f>
        <v>0</v>
      </c>
      <c r="L175" s="1106">
        <f t="shared" si="36"/>
        <v>0</v>
      </c>
      <c r="M175" s="1106">
        <f t="shared" si="36"/>
        <v>0</v>
      </c>
      <c r="N175" s="1106">
        <f t="shared" si="36"/>
        <v>0</v>
      </c>
      <c r="O175" s="1106">
        <f t="shared" si="36"/>
        <v>0</v>
      </c>
      <c r="P175" s="1106">
        <f t="shared" si="36"/>
        <v>0</v>
      </c>
      <c r="Q175" s="1107">
        <f t="shared" si="36"/>
        <v>0</v>
      </c>
      <c r="R175" s="1106"/>
      <c r="S175" s="1106"/>
      <c r="T175" s="1106"/>
      <c r="U175" s="1106"/>
      <c r="V175" s="1106"/>
      <c r="W175" s="1106"/>
      <c r="X175" s="1106"/>
      <c r="Y175" s="1106"/>
      <c r="Z175" s="1106"/>
      <c r="AA175" s="1106"/>
      <c r="AB175" s="1106"/>
      <c r="AC175" s="1106"/>
      <c r="AD175" s="1106"/>
    </row>
    <row r="176" spans="1:30" s="26" customFormat="1" ht="28.5">
      <c r="A176" s="670">
        <v>168</v>
      </c>
      <c r="B176" s="163"/>
      <c r="C176" s="164">
        <v>3</v>
      </c>
      <c r="D176" s="165" t="s">
        <v>241</v>
      </c>
      <c r="E176" s="1109"/>
      <c r="F176" s="155"/>
      <c r="G176" s="155"/>
      <c r="H176" s="155">
        <v>4093</v>
      </c>
      <c r="I176" s="1119"/>
      <c r="J176" s="128"/>
      <c r="K176" s="128"/>
      <c r="L176" s="128"/>
      <c r="M176" s="1121"/>
      <c r="N176" s="1121"/>
      <c r="O176" s="1121"/>
      <c r="P176" s="1121"/>
      <c r="Q176" s="1122"/>
      <c r="R176" s="1112"/>
      <c r="S176" s="1112"/>
      <c r="T176" s="1112"/>
      <c r="U176" s="1112"/>
      <c r="V176" s="1112"/>
      <c r="W176" s="1112"/>
      <c r="X176" s="1112"/>
      <c r="Y176" s="1112"/>
      <c r="Z176" s="1112"/>
      <c r="AA176" s="1112"/>
      <c r="AB176" s="1112"/>
      <c r="AC176" s="1112"/>
      <c r="AD176" s="1112"/>
    </row>
    <row r="177" spans="1:30" s="840" customFormat="1" ht="15">
      <c r="A177" s="670">
        <v>169</v>
      </c>
      <c r="B177" s="159"/>
      <c r="C177" s="151"/>
      <c r="D177" s="375" t="s">
        <v>601</v>
      </c>
      <c r="E177" s="1120"/>
      <c r="F177" s="29"/>
      <c r="G177" s="29"/>
      <c r="H177" s="29"/>
      <c r="I177" s="1102">
        <f>SUM(J177:Q177)</f>
        <v>0</v>
      </c>
      <c r="J177" s="128"/>
      <c r="K177" s="128"/>
      <c r="L177" s="128"/>
      <c r="M177" s="128"/>
      <c r="N177" s="128"/>
      <c r="O177" s="128"/>
      <c r="P177" s="128"/>
      <c r="Q177" s="805"/>
      <c r="R177" s="28"/>
      <c r="S177" s="28"/>
      <c r="T177" s="28"/>
      <c r="U177" s="28"/>
      <c r="V177" s="28"/>
      <c r="W177" s="28"/>
      <c r="X177" s="28"/>
      <c r="Y177" s="28"/>
      <c r="Z177" s="28"/>
      <c r="AA177" s="28"/>
      <c r="AB177" s="28"/>
      <c r="AC177" s="28"/>
      <c r="AD177" s="28"/>
    </row>
    <row r="178" spans="1:30" s="840" customFormat="1" ht="15">
      <c r="A178" s="670">
        <v>170</v>
      </c>
      <c r="B178" s="159"/>
      <c r="C178" s="151"/>
      <c r="D178" s="375" t="s">
        <v>940</v>
      </c>
      <c r="E178" s="1120"/>
      <c r="F178" s="29"/>
      <c r="G178" s="29"/>
      <c r="H178" s="29"/>
      <c r="I178" s="1102">
        <f>SUM(J178:Q178)</f>
        <v>0</v>
      </c>
      <c r="J178" s="128"/>
      <c r="K178" s="128"/>
      <c r="L178" s="128"/>
      <c r="M178" s="128"/>
      <c r="N178" s="128"/>
      <c r="O178" s="128"/>
      <c r="P178" s="128"/>
      <c r="Q178" s="805"/>
      <c r="R178" s="28"/>
      <c r="S178" s="28"/>
      <c r="T178" s="28"/>
      <c r="U178" s="28"/>
      <c r="V178" s="28"/>
      <c r="W178" s="28"/>
      <c r="X178" s="28"/>
      <c r="Y178" s="28"/>
      <c r="Z178" s="28"/>
      <c r="AA178" s="28"/>
      <c r="AB178" s="28"/>
      <c r="AC178" s="28"/>
      <c r="AD178" s="28"/>
    </row>
    <row r="179" spans="1:30" s="860" customFormat="1" ht="15">
      <c r="A179" s="670">
        <v>171</v>
      </c>
      <c r="B179" s="370"/>
      <c r="C179" s="371"/>
      <c r="D179" s="376" t="s">
        <v>602</v>
      </c>
      <c r="E179" s="1104"/>
      <c r="F179" s="374"/>
      <c r="G179" s="374"/>
      <c r="H179" s="374"/>
      <c r="I179" s="1108">
        <f>SUM(J179:Q179)</f>
        <v>0</v>
      </c>
      <c r="J179" s="391"/>
      <c r="K179" s="391"/>
      <c r="L179" s="391"/>
      <c r="M179" s="391"/>
      <c r="N179" s="391"/>
      <c r="O179" s="391"/>
      <c r="P179" s="391"/>
      <c r="Q179" s="1081"/>
      <c r="R179" s="391"/>
      <c r="S179" s="391"/>
      <c r="T179" s="391"/>
      <c r="U179" s="391"/>
      <c r="V179" s="391"/>
      <c r="W179" s="391"/>
      <c r="X179" s="391"/>
      <c r="Y179" s="391"/>
      <c r="Z179" s="391"/>
      <c r="AA179" s="391"/>
      <c r="AB179" s="391"/>
      <c r="AC179" s="391"/>
      <c r="AD179" s="391"/>
    </row>
    <row r="180" spans="1:30" s="865" customFormat="1" ht="16.5" customHeight="1">
      <c r="A180" s="670">
        <v>172</v>
      </c>
      <c r="B180" s="373"/>
      <c r="C180" s="169"/>
      <c r="D180" s="377" t="s">
        <v>977</v>
      </c>
      <c r="E180" s="1109"/>
      <c r="F180" s="162"/>
      <c r="G180" s="162"/>
      <c r="H180" s="29"/>
      <c r="I180" s="1105">
        <f>SUM(J180:Q180)</f>
        <v>0</v>
      </c>
      <c r="J180" s="1106">
        <f>SUM(J177:J179)</f>
        <v>0</v>
      </c>
      <c r="K180" s="1106">
        <f aca="true" t="shared" si="37" ref="K180:Q180">SUM(K177:K179)</f>
        <v>0</v>
      </c>
      <c r="L180" s="1106">
        <f t="shared" si="37"/>
        <v>0</v>
      </c>
      <c r="M180" s="1106">
        <f t="shared" si="37"/>
        <v>0</v>
      </c>
      <c r="N180" s="1106">
        <f t="shared" si="37"/>
        <v>0</v>
      </c>
      <c r="O180" s="1106">
        <f t="shared" si="37"/>
        <v>0</v>
      </c>
      <c r="P180" s="1106">
        <f t="shared" si="37"/>
        <v>0</v>
      </c>
      <c r="Q180" s="1107">
        <f t="shared" si="37"/>
        <v>0</v>
      </c>
      <c r="R180" s="1106"/>
      <c r="S180" s="1106"/>
      <c r="T180" s="1106"/>
      <c r="U180" s="1106"/>
      <c r="V180" s="1106"/>
      <c r="W180" s="1106"/>
      <c r="X180" s="1106"/>
      <c r="Y180" s="1106"/>
      <c r="Z180" s="1106"/>
      <c r="AA180" s="1106"/>
      <c r="AB180" s="1106"/>
      <c r="AC180" s="1106"/>
      <c r="AD180" s="1106"/>
    </row>
    <row r="181" spans="1:30" s="850" customFormat="1" ht="25.5" customHeight="1">
      <c r="A181" s="670">
        <v>173</v>
      </c>
      <c r="B181" s="156">
        <v>11</v>
      </c>
      <c r="C181" s="157"/>
      <c r="D181" s="158" t="s">
        <v>36</v>
      </c>
      <c r="E181" s="1100" t="s">
        <v>26</v>
      </c>
      <c r="F181" s="154">
        <v>83378</v>
      </c>
      <c r="G181" s="154">
        <v>82967</v>
      </c>
      <c r="H181" s="154">
        <v>99844</v>
      </c>
      <c r="I181" s="1119"/>
      <c r="J181" s="854"/>
      <c r="K181" s="854"/>
      <c r="L181" s="854"/>
      <c r="M181" s="854"/>
      <c r="N181" s="854"/>
      <c r="O181" s="854"/>
      <c r="P181" s="854"/>
      <c r="Q181" s="856"/>
      <c r="R181" s="1097"/>
      <c r="S181" s="1097"/>
      <c r="T181" s="1097"/>
      <c r="U181" s="1097"/>
      <c r="V181" s="1097"/>
      <c r="W181" s="1097"/>
      <c r="X181" s="1097"/>
      <c r="Y181" s="1097"/>
      <c r="Z181" s="1097"/>
      <c r="AA181" s="1097"/>
      <c r="AB181" s="1097"/>
      <c r="AC181" s="1097"/>
      <c r="AD181" s="1097"/>
    </row>
    <row r="182" spans="1:30" s="840" customFormat="1" ht="15">
      <c r="A182" s="670">
        <v>174</v>
      </c>
      <c r="B182" s="159"/>
      <c r="C182" s="151"/>
      <c r="D182" s="160" t="s">
        <v>601</v>
      </c>
      <c r="I182" s="1102">
        <f>SUM(J182:Q182)</f>
        <v>90449</v>
      </c>
      <c r="J182" s="128">
        <v>47002</v>
      </c>
      <c r="K182" s="128">
        <v>12802</v>
      </c>
      <c r="L182" s="128">
        <v>25251</v>
      </c>
      <c r="M182" s="128"/>
      <c r="N182" s="128"/>
      <c r="O182" s="128">
        <v>5394</v>
      </c>
      <c r="P182" s="128"/>
      <c r="Q182" s="805"/>
      <c r="R182" s="28"/>
      <c r="S182" s="28"/>
      <c r="T182" s="28"/>
      <c r="U182" s="28"/>
      <c r="V182" s="28"/>
      <c r="W182" s="28"/>
      <c r="X182" s="28"/>
      <c r="Y182" s="28"/>
      <c r="Z182" s="28"/>
      <c r="AA182" s="28"/>
      <c r="AB182" s="28"/>
      <c r="AC182" s="28"/>
      <c r="AD182" s="28"/>
    </row>
    <row r="183" spans="1:30" s="840" customFormat="1" ht="15">
      <c r="A183" s="670">
        <v>175</v>
      </c>
      <c r="B183" s="159"/>
      <c r="C183" s="151"/>
      <c r="D183" s="160" t="s">
        <v>940</v>
      </c>
      <c r="I183" s="1102">
        <f>SUM(J183:Q183)</f>
        <v>107024</v>
      </c>
      <c r="J183" s="128">
        <v>52063</v>
      </c>
      <c r="K183" s="128">
        <v>13900</v>
      </c>
      <c r="L183" s="128">
        <v>30615</v>
      </c>
      <c r="M183" s="128"/>
      <c r="N183" s="128"/>
      <c r="O183" s="128">
        <v>10446</v>
      </c>
      <c r="P183" s="128"/>
      <c r="Q183" s="805"/>
      <c r="R183" s="28"/>
      <c r="S183" s="28"/>
      <c r="T183" s="28"/>
      <c r="U183" s="28"/>
      <c r="V183" s="28"/>
      <c r="W183" s="28"/>
      <c r="X183" s="28"/>
      <c r="Y183" s="28"/>
      <c r="Z183" s="28"/>
      <c r="AA183" s="28"/>
      <c r="AB183" s="28"/>
      <c r="AC183" s="28"/>
      <c r="AD183" s="28"/>
    </row>
    <row r="184" spans="1:30" s="860" customFormat="1" ht="15">
      <c r="A184" s="670">
        <v>176</v>
      </c>
      <c r="B184" s="370"/>
      <c r="C184" s="371"/>
      <c r="D184" s="372" t="s">
        <v>986</v>
      </c>
      <c r="E184" s="1120"/>
      <c r="F184" s="29"/>
      <c r="G184" s="29"/>
      <c r="H184" s="29"/>
      <c r="I184" s="1102">
        <f>SUM(J184:Q184)</f>
        <v>57</v>
      </c>
      <c r="J184" s="391">
        <v>45</v>
      </c>
      <c r="K184" s="391">
        <v>12</v>
      </c>
      <c r="L184" s="391"/>
      <c r="M184" s="391"/>
      <c r="N184" s="391"/>
      <c r="O184" s="391"/>
      <c r="P184" s="391"/>
      <c r="Q184" s="1081"/>
      <c r="R184" s="391"/>
      <c r="S184" s="391"/>
      <c r="T184" s="391"/>
      <c r="U184" s="391"/>
      <c r="V184" s="391"/>
      <c r="W184" s="391"/>
      <c r="X184" s="391"/>
      <c r="Y184" s="391"/>
      <c r="Z184" s="391"/>
      <c r="AA184" s="391"/>
      <c r="AB184" s="391"/>
      <c r="AC184" s="391"/>
      <c r="AD184" s="391"/>
    </row>
    <row r="185" spans="1:30" s="860" customFormat="1" ht="15">
      <c r="A185" s="670">
        <v>177</v>
      </c>
      <c r="B185" s="370"/>
      <c r="C185" s="371"/>
      <c r="D185" s="372" t="s">
        <v>1009</v>
      </c>
      <c r="E185" s="1120"/>
      <c r="F185" s="29"/>
      <c r="G185" s="29"/>
      <c r="H185" s="29"/>
      <c r="I185" s="1102">
        <f>SUM(J185:Q185)</f>
        <v>0</v>
      </c>
      <c r="J185" s="391"/>
      <c r="K185" s="391">
        <v>962</v>
      </c>
      <c r="L185" s="391">
        <v>-1775</v>
      </c>
      <c r="M185" s="391"/>
      <c r="N185" s="391"/>
      <c r="O185" s="391">
        <v>813</v>
      </c>
      <c r="P185" s="391"/>
      <c r="Q185" s="1081"/>
      <c r="R185" s="391"/>
      <c r="S185" s="391"/>
      <c r="T185" s="391"/>
      <c r="U185" s="391"/>
      <c r="V185" s="391"/>
      <c r="W185" s="391"/>
      <c r="X185" s="391"/>
      <c r="Y185" s="391"/>
      <c r="Z185" s="391"/>
      <c r="AA185" s="391"/>
      <c r="AB185" s="391"/>
      <c r="AC185" s="391"/>
      <c r="AD185" s="391"/>
    </row>
    <row r="186" spans="1:30" s="865" customFormat="1" ht="16.5" customHeight="1">
      <c r="A186" s="670">
        <v>178</v>
      </c>
      <c r="B186" s="373"/>
      <c r="C186" s="169"/>
      <c r="D186" s="168" t="s">
        <v>977</v>
      </c>
      <c r="E186" s="1104"/>
      <c r="F186" s="374"/>
      <c r="G186" s="374"/>
      <c r="H186" s="374"/>
      <c r="I186" s="1105">
        <f>SUM(J186:Q186)</f>
        <v>107081</v>
      </c>
      <c r="J186" s="1106">
        <f aca="true" t="shared" si="38" ref="J186:Q186">SUM(J183:J185)</f>
        <v>52108</v>
      </c>
      <c r="K186" s="1106">
        <f t="shared" si="38"/>
        <v>14874</v>
      </c>
      <c r="L186" s="1106">
        <f t="shared" si="38"/>
        <v>28840</v>
      </c>
      <c r="M186" s="1106">
        <f t="shared" si="38"/>
        <v>0</v>
      </c>
      <c r="N186" s="1106">
        <f t="shared" si="38"/>
        <v>0</v>
      </c>
      <c r="O186" s="1106">
        <f t="shared" si="38"/>
        <v>11259</v>
      </c>
      <c r="P186" s="1106">
        <f t="shared" si="38"/>
        <v>0</v>
      </c>
      <c r="Q186" s="1107">
        <f t="shared" si="38"/>
        <v>0</v>
      </c>
      <c r="R186" s="1106"/>
      <c r="S186" s="1106"/>
      <c r="T186" s="1106"/>
      <c r="U186" s="1106"/>
      <c r="V186" s="1106"/>
      <c r="W186" s="1106"/>
      <c r="X186" s="1106"/>
      <c r="Y186" s="1106"/>
      <c r="Z186" s="1106"/>
      <c r="AA186" s="1106"/>
      <c r="AB186" s="1106"/>
      <c r="AC186" s="1106"/>
      <c r="AD186" s="1106"/>
    </row>
    <row r="187" spans="1:30" s="26" customFormat="1" ht="28.5">
      <c r="A187" s="670">
        <v>179</v>
      </c>
      <c r="B187" s="163"/>
      <c r="C187" s="164">
        <v>1</v>
      </c>
      <c r="D187" s="165" t="s">
        <v>225</v>
      </c>
      <c r="E187" s="1109"/>
      <c r="F187" s="155">
        <v>11800</v>
      </c>
      <c r="G187" s="155">
        <v>8200</v>
      </c>
      <c r="H187" s="155">
        <v>11300</v>
      </c>
      <c r="I187" s="1119"/>
      <c r="J187" s="128"/>
      <c r="K187" s="128"/>
      <c r="L187" s="128"/>
      <c r="M187" s="1121"/>
      <c r="N187" s="1121"/>
      <c r="O187" s="1121"/>
      <c r="P187" s="1121"/>
      <c r="Q187" s="1122"/>
      <c r="R187" s="1112"/>
      <c r="S187" s="1112"/>
      <c r="T187" s="1112"/>
      <c r="U187" s="1112"/>
      <c r="V187" s="1112"/>
      <c r="W187" s="1112"/>
      <c r="X187" s="1112"/>
      <c r="Y187" s="1112"/>
      <c r="Z187" s="1112"/>
      <c r="AA187" s="1112"/>
      <c r="AB187" s="1112"/>
      <c r="AC187" s="1112"/>
      <c r="AD187" s="1112"/>
    </row>
    <row r="188" spans="1:30" s="840" customFormat="1" ht="15">
      <c r="A188" s="670">
        <v>180</v>
      </c>
      <c r="B188" s="159"/>
      <c r="C188" s="151"/>
      <c r="D188" s="375" t="s">
        <v>601</v>
      </c>
      <c r="E188" s="1120"/>
      <c r="F188" s="29"/>
      <c r="G188" s="29"/>
      <c r="H188" s="29"/>
      <c r="I188" s="1102">
        <f>SUM(J188:Q188)</f>
        <v>0</v>
      </c>
      <c r="J188" s="128"/>
      <c r="K188" s="128"/>
      <c r="L188" s="128"/>
      <c r="M188" s="128"/>
      <c r="N188" s="128"/>
      <c r="O188" s="128"/>
      <c r="P188" s="128"/>
      <c r="Q188" s="805"/>
      <c r="R188" s="28"/>
      <c r="S188" s="28"/>
      <c r="T188" s="28"/>
      <c r="U188" s="28"/>
      <c r="V188" s="28"/>
      <c r="W188" s="28"/>
      <c r="X188" s="28"/>
      <c r="Y188" s="28"/>
      <c r="Z188" s="28"/>
      <c r="AA188" s="28"/>
      <c r="AB188" s="28"/>
      <c r="AC188" s="28"/>
      <c r="AD188" s="28"/>
    </row>
    <row r="189" spans="1:30" s="840" customFormat="1" ht="15">
      <c r="A189" s="670">
        <v>181</v>
      </c>
      <c r="B189" s="159"/>
      <c r="C189" s="151"/>
      <c r="D189" s="375" t="s">
        <v>940</v>
      </c>
      <c r="E189" s="1120"/>
      <c r="F189" s="29"/>
      <c r="G189" s="29"/>
      <c r="H189" s="29"/>
      <c r="I189" s="1102">
        <f>SUM(J189:Q189)</f>
        <v>0</v>
      </c>
      <c r="J189" s="128"/>
      <c r="K189" s="128"/>
      <c r="L189" s="128"/>
      <c r="M189" s="128"/>
      <c r="N189" s="128"/>
      <c r="O189" s="128"/>
      <c r="P189" s="128"/>
      <c r="Q189" s="805"/>
      <c r="R189" s="28"/>
      <c r="S189" s="28"/>
      <c r="T189" s="28"/>
      <c r="U189" s="28"/>
      <c r="V189" s="28"/>
      <c r="W189" s="28"/>
      <c r="X189" s="28"/>
      <c r="Y189" s="28"/>
      <c r="Z189" s="28"/>
      <c r="AA189" s="28"/>
      <c r="AB189" s="28"/>
      <c r="AC189" s="28"/>
      <c r="AD189" s="28"/>
    </row>
    <row r="190" spans="1:30" s="860" customFormat="1" ht="15">
      <c r="A190" s="670">
        <v>182</v>
      </c>
      <c r="B190" s="370"/>
      <c r="C190" s="371"/>
      <c r="D190" s="376" t="s">
        <v>602</v>
      </c>
      <c r="E190" s="1104"/>
      <c r="F190" s="374"/>
      <c r="G190" s="374"/>
      <c r="H190" s="374"/>
      <c r="I190" s="1108">
        <f>SUM(J190:Q190)</f>
        <v>0</v>
      </c>
      <c r="J190" s="391"/>
      <c r="K190" s="391"/>
      <c r="L190" s="391"/>
      <c r="M190" s="391"/>
      <c r="N190" s="391"/>
      <c r="O190" s="391"/>
      <c r="P190" s="391"/>
      <c r="Q190" s="1081"/>
      <c r="R190" s="391"/>
      <c r="S190" s="391"/>
      <c r="T190" s="391"/>
      <c r="U190" s="391"/>
      <c r="V190" s="391"/>
      <c r="W190" s="391"/>
      <c r="X190" s="391"/>
      <c r="Y190" s="391"/>
      <c r="Z190" s="391"/>
      <c r="AA190" s="391"/>
      <c r="AB190" s="391"/>
      <c r="AC190" s="391"/>
      <c r="AD190" s="391"/>
    </row>
    <row r="191" spans="1:30" s="865" customFormat="1" ht="18" customHeight="1">
      <c r="A191" s="670">
        <v>183</v>
      </c>
      <c r="B191" s="373"/>
      <c r="C191" s="169"/>
      <c r="D191" s="377" t="s">
        <v>977</v>
      </c>
      <c r="E191" s="1109"/>
      <c r="F191" s="162"/>
      <c r="G191" s="162"/>
      <c r="H191" s="29"/>
      <c r="I191" s="1105">
        <f>SUM(J191:Q191)</f>
        <v>0</v>
      </c>
      <c r="J191" s="1106">
        <f>SUM(J188:J190)</f>
        <v>0</v>
      </c>
      <c r="K191" s="1106">
        <f aca="true" t="shared" si="39" ref="K191:Q191">SUM(K188:K190)</f>
        <v>0</v>
      </c>
      <c r="L191" s="1106">
        <f t="shared" si="39"/>
        <v>0</v>
      </c>
      <c r="M191" s="1106">
        <f t="shared" si="39"/>
        <v>0</v>
      </c>
      <c r="N191" s="1106">
        <f t="shared" si="39"/>
        <v>0</v>
      </c>
      <c r="O191" s="1106">
        <f t="shared" si="39"/>
        <v>0</v>
      </c>
      <c r="P191" s="1106">
        <f t="shared" si="39"/>
        <v>0</v>
      </c>
      <c r="Q191" s="1107">
        <f t="shared" si="39"/>
        <v>0</v>
      </c>
      <c r="R191" s="1106"/>
      <c r="S191" s="1106"/>
      <c r="T191" s="1106"/>
      <c r="U191" s="1106"/>
      <c r="V191" s="1106"/>
      <c r="W191" s="1106"/>
      <c r="X191" s="1106"/>
      <c r="Y191" s="1106"/>
      <c r="Z191" s="1106"/>
      <c r="AA191" s="1106"/>
      <c r="AB191" s="1106"/>
      <c r="AC191" s="1106"/>
      <c r="AD191" s="1106"/>
    </row>
    <row r="192" spans="1:30" s="26" customFormat="1" ht="28.5">
      <c r="A192" s="670">
        <v>184</v>
      </c>
      <c r="B192" s="163"/>
      <c r="C192" s="164">
        <v>2</v>
      </c>
      <c r="D192" s="165" t="s">
        <v>240</v>
      </c>
      <c r="E192" s="1109"/>
      <c r="F192" s="155">
        <v>1571</v>
      </c>
      <c r="G192" s="155"/>
      <c r="H192" s="155">
        <v>955</v>
      </c>
      <c r="I192" s="1119"/>
      <c r="J192" s="128"/>
      <c r="K192" s="128"/>
      <c r="L192" s="128"/>
      <c r="M192" s="1121"/>
      <c r="N192" s="1121"/>
      <c r="O192" s="1121"/>
      <c r="P192" s="1121"/>
      <c r="Q192" s="1122"/>
      <c r="R192" s="1112"/>
      <c r="S192" s="1112"/>
      <c r="T192" s="1112"/>
      <c r="U192" s="1112"/>
      <c r="V192" s="1112"/>
      <c r="W192" s="1112"/>
      <c r="X192" s="1112"/>
      <c r="Y192" s="1112"/>
      <c r="Z192" s="1112"/>
      <c r="AA192" s="1112"/>
      <c r="AB192" s="1112"/>
      <c r="AC192" s="1112"/>
      <c r="AD192" s="1112"/>
    </row>
    <row r="193" spans="1:30" s="840" customFormat="1" ht="15">
      <c r="A193" s="670">
        <v>185</v>
      </c>
      <c r="B193" s="159"/>
      <c r="C193" s="151"/>
      <c r="D193" s="375" t="s">
        <v>601</v>
      </c>
      <c r="E193" s="1120"/>
      <c r="F193" s="29"/>
      <c r="G193" s="29"/>
      <c r="H193" s="29"/>
      <c r="I193" s="1102">
        <f>SUM(J193:Q193)</f>
        <v>0</v>
      </c>
      <c r="J193" s="128"/>
      <c r="K193" s="128"/>
      <c r="L193" s="128"/>
      <c r="M193" s="128"/>
      <c r="N193" s="128"/>
      <c r="O193" s="128"/>
      <c r="P193" s="128"/>
      <c r="Q193" s="805"/>
      <c r="R193" s="28"/>
      <c r="S193" s="28"/>
      <c r="T193" s="28"/>
      <c r="U193" s="28"/>
      <c r="V193" s="28"/>
      <c r="W193" s="28"/>
      <c r="X193" s="28"/>
      <c r="Y193" s="28"/>
      <c r="Z193" s="28"/>
      <c r="AA193" s="28"/>
      <c r="AB193" s="28"/>
      <c r="AC193" s="28"/>
      <c r="AD193" s="28"/>
    </row>
    <row r="194" spans="1:30" s="840" customFormat="1" ht="15">
      <c r="A194" s="670">
        <v>186</v>
      </c>
      <c r="B194" s="159"/>
      <c r="C194" s="151"/>
      <c r="D194" s="375" t="s">
        <v>940</v>
      </c>
      <c r="E194" s="1120"/>
      <c r="F194" s="29"/>
      <c r="G194" s="29"/>
      <c r="H194" s="29"/>
      <c r="I194" s="1102">
        <f>SUM(J194:Q194)</f>
        <v>0</v>
      </c>
      <c r="J194" s="128"/>
      <c r="K194" s="128"/>
      <c r="L194" s="128"/>
      <c r="M194" s="128"/>
      <c r="N194" s="128"/>
      <c r="O194" s="128"/>
      <c r="P194" s="128"/>
      <c r="Q194" s="805"/>
      <c r="R194" s="28"/>
      <c r="S194" s="28"/>
      <c r="T194" s="28"/>
      <c r="U194" s="28"/>
      <c r="V194" s="28"/>
      <c r="W194" s="28"/>
      <c r="X194" s="28"/>
      <c r="Y194" s="28"/>
      <c r="Z194" s="28"/>
      <c r="AA194" s="28"/>
      <c r="AB194" s="28"/>
      <c r="AC194" s="28"/>
      <c r="AD194" s="28"/>
    </row>
    <row r="195" spans="1:30" s="860" customFormat="1" ht="15">
      <c r="A195" s="670">
        <v>187</v>
      </c>
      <c r="B195" s="370"/>
      <c r="C195" s="371"/>
      <c r="D195" s="376" t="s">
        <v>602</v>
      </c>
      <c r="E195" s="1104"/>
      <c r="F195" s="374"/>
      <c r="G195" s="374"/>
      <c r="H195" s="374"/>
      <c r="I195" s="1108">
        <f>SUM(J195:Q195)</f>
        <v>0</v>
      </c>
      <c r="J195" s="391"/>
      <c r="K195" s="391"/>
      <c r="L195" s="391"/>
      <c r="M195" s="391"/>
      <c r="N195" s="391"/>
      <c r="O195" s="391"/>
      <c r="P195" s="391"/>
      <c r="Q195" s="1081"/>
      <c r="R195" s="391"/>
      <c r="S195" s="391"/>
      <c r="T195" s="391"/>
      <c r="U195" s="391"/>
      <c r="V195" s="391"/>
      <c r="W195" s="391"/>
      <c r="X195" s="391"/>
      <c r="Y195" s="391"/>
      <c r="Z195" s="391"/>
      <c r="AA195" s="391"/>
      <c r="AB195" s="391"/>
      <c r="AC195" s="391"/>
      <c r="AD195" s="391"/>
    </row>
    <row r="196" spans="1:30" s="865" customFormat="1" ht="18" customHeight="1">
      <c r="A196" s="670">
        <v>188</v>
      </c>
      <c r="B196" s="373"/>
      <c r="C196" s="169"/>
      <c r="D196" s="377" t="s">
        <v>977</v>
      </c>
      <c r="E196" s="1109"/>
      <c r="F196" s="162"/>
      <c r="G196" s="162"/>
      <c r="H196" s="29"/>
      <c r="I196" s="1105">
        <f>SUM(J196:Q196)</f>
        <v>0</v>
      </c>
      <c r="J196" s="1106">
        <f>SUM(J193:J195)</f>
        <v>0</v>
      </c>
      <c r="K196" s="1106">
        <f aca="true" t="shared" si="40" ref="K196:Q196">SUM(K193:K195)</f>
        <v>0</v>
      </c>
      <c r="L196" s="1106">
        <f t="shared" si="40"/>
        <v>0</v>
      </c>
      <c r="M196" s="1106">
        <f t="shared" si="40"/>
        <v>0</v>
      </c>
      <c r="N196" s="1106">
        <f t="shared" si="40"/>
        <v>0</v>
      </c>
      <c r="O196" s="1106">
        <f t="shared" si="40"/>
        <v>0</v>
      </c>
      <c r="P196" s="1106">
        <f t="shared" si="40"/>
        <v>0</v>
      </c>
      <c r="Q196" s="1107">
        <f t="shared" si="40"/>
        <v>0</v>
      </c>
      <c r="R196" s="1106"/>
      <c r="S196" s="1106"/>
      <c r="T196" s="1106"/>
      <c r="U196" s="1106"/>
      <c r="V196" s="1106"/>
      <c r="W196" s="1106"/>
      <c r="X196" s="1106"/>
      <c r="Y196" s="1106"/>
      <c r="Z196" s="1106"/>
      <c r="AA196" s="1106"/>
      <c r="AB196" s="1106"/>
      <c r="AC196" s="1106"/>
      <c r="AD196" s="1106"/>
    </row>
    <row r="197" spans="1:30" s="850" customFormat="1" ht="21" customHeight="1">
      <c r="A197" s="670">
        <v>189</v>
      </c>
      <c r="B197" s="156">
        <v>12</v>
      </c>
      <c r="C197" s="157"/>
      <c r="D197" s="158" t="s">
        <v>37</v>
      </c>
      <c r="E197" s="1100" t="s">
        <v>26</v>
      </c>
      <c r="F197" s="154">
        <v>396066</v>
      </c>
      <c r="G197" s="154">
        <v>364547</v>
      </c>
      <c r="H197" s="154">
        <v>398783</v>
      </c>
      <c r="I197" s="1119"/>
      <c r="J197" s="854"/>
      <c r="K197" s="854"/>
      <c r="L197" s="854"/>
      <c r="M197" s="854"/>
      <c r="N197" s="854"/>
      <c r="O197" s="854"/>
      <c r="P197" s="854"/>
      <c r="Q197" s="856"/>
      <c r="R197" s="1097"/>
      <c r="S197" s="1097"/>
      <c r="T197" s="1097"/>
      <c r="U197" s="1097"/>
      <c r="V197" s="1097"/>
      <c r="W197" s="1097"/>
      <c r="X197" s="1097"/>
      <c r="Y197" s="1097"/>
      <c r="Z197" s="1097"/>
      <c r="AA197" s="1097"/>
      <c r="AB197" s="1097"/>
      <c r="AC197" s="1097"/>
      <c r="AD197" s="1097"/>
    </row>
    <row r="198" spans="1:30" s="840" customFormat="1" ht="15">
      <c r="A198" s="670">
        <v>190</v>
      </c>
      <c r="B198" s="159"/>
      <c r="C198" s="151"/>
      <c r="D198" s="160" t="s">
        <v>601</v>
      </c>
      <c r="I198" s="1102">
        <f>SUM(J198:Q198)</f>
        <v>369886</v>
      </c>
      <c r="J198" s="128">
        <v>130880</v>
      </c>
      <c r="K198" s="128">
        <v>37369</v>
      </c>
      <c r="L198" s="128">
        <v>176187</v>
      </c>
      <c r="M198" s="128"/>
      <c r="N198" s="128"/>
      <c r="O198" s="128">
        <v>25450</v>
      </c>
      <c r="P198" s="128"/>
      <c r="Q198" s="805"/>
      <c r="R198" s="28"/>
      <c r="S198" s="28"/>
      <c r="T198" s="28"/>
      <c r="U198" s="28"/>
      <c r="V198" s="28"/>
      <c r="W198" s="28"/>
      <c r="X198" s="28"/>
      <c r="Y198" s="28"/>
      <c r="Z198" s="28"/>
      <c r="AA198" s="28"/>
      <c r="AB198" s="28"/>
      <c r="AC198" s="28"/>
      <c r="AD198" s="28"/>
    </row>
    <row r="199" spans="1:30" s="840" customFormat="1" ht="15">
      <c r="A199" s="670">
        <v>191</v>
      </c>
      <c r="B199" s="159"/>
      <c r="C199" s="151"/>
      <c r="D199" s="160" t="s">
        <v>940</v>
      </c>
      <c r="I199" s="1102">
        <f>SUM(J199:Q199)</f>
        <v>418411</v>
      </c>
      <c r="J199" s="128">
        <v>147308</v>
      </c>
      <c r="K199" s="128">
        <v>40011</v>
      </c>
      <c r="L199" s="128">
        <v>199669</v>
      </c>
      <c r="M199" s="128"/>
      <c r="N199" s="128"/>
      <c r="O199" s="128">
        <v>31423</v>
      </c>
      <c r="P199" s="128"/>
      <c r="Q199" s="805"/>
      <c r="R199" s="28"/>
      <c r="S199" s="28"/>
      <c r="T199" s="28"/>
      <c r="U199" s="28"/>
      <c r="V199" s="28"/>
      <c r="W199" s="28"/>
      <c r="X199" s="28"/>
      <c r="Y199" s="28"/>
      <c r="Z199" s="28"/>
      <c r="AA199" s="28"/>
      <c r="AB199" s="28"/>
      <c r="AC199" s="28"/>
      <c r="AD199" s="28"/>
    </row>
    <row r="200" spans="1:30" s="860" customFormat="1" ht="15">
      <c r="A200" s="670">
        <v>192</v>
      </c>
      <c r="B200" s="370"/>
      <c r="C200" s="371"/>
      <c r="D200" s="372" t="s">
        <v>986</v>
      </c>
      <c r="E200" s="1120"/>
      <c r="F200" s="29"/>
      <c r="G200" s="29"/>
      <c r="H200" s="29"/>
      <c r="I200" s="1108">
        <f>SUM(J200:Q200)</f>
        <v>332</v>
      </c>
      <c r="J200" s="391">
        <v>261</v>
      </c>
      <c r="K200" s="391">
        <v>71</v>
      </c>
      <c r="L200" s="391"/>
      <c r="M200" s="391"/>
      <c r="N200" s="391"/>
      <c r="O200" s="391"/>
      <c r="P200" s="391"/>
      <c r="Q200" s="1081"/>
      <c r="R200" s="391"/>
      <c r="S200" s="391"/>
      <c r="T200" s="391"/>
      <c r="U200" s="391"/>
      <c r="V200" s="391"/>
      <c r="W200" s="391"/>
      <c r="X200" s="391"/>
      <c r="Y200" s="391"/>
      <c r="Z200" s="391"/>
      <c r="AA200" s="391"/>
      <c r="AB200" s="391"/>
      <c r="AC200" s="391"/>
      <c r="AD200" s="391"/>
    </row>
    <row r="201" spans="1:30" s="860" customFormat="1" ht="15">
      <c r="A201" s="670">
        <v>193</v>
      </c>
      <c r="B201" s="370"/>
      <c r="C201" s="371"/>
      <c r="D201" s="859" t="s">
        <v>1023</v>
      </c>
      <c r="E201" s="1120"/>
      <c r="F201" s="29"/>
      <c r="G201" s="29"/>
      <c r="H201" s="29"/>
      <c r="I201" s="1108">
        <f>SUM(J201:Q201)</f>
        <v>4495</v>
      </c>
      <c r="J201" s="391">
        <v>-3500</v>
      </c>
      <c r="K201" s="391">
        <v>500</v>
      </c>
      <c r="L201" s="391">
        <v>7495</v>
      </c>
      <c r="M201" s="391"/>
      <c r="N201" s="391"/>
      <c r="O201" s="391"/>
      <c r="P201" s="391"/>
      <c r="Q201" s="1081"/>
      <c r="R201" s="391"/>
      <c r="S201" s="391"/>
      <c r="T201" s="391"/>
      <c r="U201" s="391"/>
      <c r="V201" s="391"/>
      <c r="W201" s="391"/>
      <c r="X201" s="391"/>
      <c r="Y201" s="391"/>
      <c r="Z201" s="391"/>
      <c r="AA201" s="391"/>
      <c r="AB201" s="391"/>
      <c r="AC201" s="391"/>
      <c r="AD201" s="391"/>
    </row>
    <row r="202" spans="1:30" s="865" customFormat="1" ht="18" customHeight="1">
      <c r="A202" s="670">
        <v>194</v>
      </c>
      <c r="B202" s="373"/>
      <c r="C202" s="169"/>
      <c r="D202" s="168" t="s">
        <v>977</v>
      </c>
      <c r="E202" s="1104"/>
      <c r="F202" s="374"/>
      <c r="G202" s="374"/>
      <c r="H202" s="374"/>
      <c r="I202" s="1105">
        <f>SUM(J202:Q202)</f>
        <v>423238</v>
      </c>
      <c r="J202" s="1106">
        <f aca="true" t="shared" si="41" ref="J202:Q202">SUM(J199:J201)</f>
        <v>144069</v>
      </c>
      <c r="K202" s="1106">
        <f t="shared" si="41"/>
        <v>40582</v>
      </c>
      <c r="L202" s="1106">
        <f t="shared" si="41"/>
        <v>207164</v>
      </c>
      <c r="M202" s="1106">
        <f t="shared" si="41"/>
        <v>0</v>
      </c>
      <c r="N202" s="1106">
        <f t="shared" si="41"/>
        <v>0</v>
      </c>
      <c r="O202" s="1106">
        <f t="shared" si="41"/>
        <v>31423</v>
      </c>
      <c r="P202" s="1106">
        <f t="shared" si="41"/>
        <v>0</v>
      </c>
      <c r="Q202" s="1107">
        <f t="shared" si="41"/>
        <v>0</v>
      </c>
      <c r="R202" s="1106"/>
      <c r="S202" s="1106"/>
      <c r="T202" s="1106"/>
      <c r="U202" s="1106"/>
      <c r="V202" s="1106"/>
      <c r="W202" s="1106"/>
      <c r="X202" s="1106"/>
      <c r="Y202" s="1106"/>
      <c r="Z202" s="1106"/>
      <c r="AA202" s="1106"/>
      <c r="AB202" s="1106"/>
      <c r="AC202" s="1106"/>
      <c r="AD202" s="1106"/>
    </row>
    <row r="203" spans="1:30" s="26" customFormat="1" ht="30.75" customHeight="1">
      <c r="A203" s="670">
        <v>195</v>
      </c>
      <c r="B203" s="163"/>
      <c r="C203" s="164">
        <v>1</v>
      </c>
      <c r="D203" s="165" t="s">
        <v>226</v>
      </c>
      <c r="E203" s="1109"/>
      <c r="F203" s="155">
        <v>5135</v>
      </c>
      <c r="G203" s="155"/>
      <c r="H203" s="155"/>
      <c r="I203" s="1119"/>
      <c r="J203" s="128"/>
      <c r="K203" s="128"/>
      <c r="L203" s="128"/>
      <c r="M203" s="1121"/>
      <c r="N203" s="1121"/>
      <c r="O203" s="1121"/>
      <c r="P203" s="1121"/>
      <c r="Q203" s="1122"/>
      <c r="R203" s="1112"/>
      <c r="S203" s="1112"/>
      <c r="T203" s="1112"/>
      <c r="U203" s="1112"/>
      <c r="V203" s="1112"/>
      <c r="W203" s="1112"/>
      <c r="X203" s="1112"/>
      <c r="Y203" s="1112"/>
      <c r="Z203" s="1112"/>
      <c r="AA203" s="1112"/>
      <c r="AB203" s="1112"/>
      <c r="AC203" s="1112"/>
      <c r="AD203" s="1112"/>
    </row>
    <row r="204" spans="1:30" s="840" customFormat="1" ht="15">
      <c r="A204" s="670">
        <v>196</v>
      </c>
      <c r="B204" s="159"/>
      <c r="C204" s="151"/>
      <c r="D204" s="375" t="s">
        <v>601</v>
      </c>
      <c r="E204" s="1120"/>
      <c r="F204" s="29"/>
      <c r="G204" s="29"/>
      <c r="H204" s="29"/>
      <c r="I204" s="1102">
        <f>SUM(J204:Q204)</f>
        <v>0</v>
      </c>
      <c r="J204" s="128"/>
      <c r="K204" s="128"/>
      <c r="L204" s="128"/>
      <c r="M204" s="128"/>
      <c r="N204" s="128"/>
      <c r="O204" s="128"/>
      <c r="P204" s="128"/>
      <c r="Q204" s="805"/>
      <c r="R204" s="28"/>
      <c r="S204" s="28"/>
      <c r="T204" s="28"/>
      <c r="U204" s="28"/>
      <c r="V204" s="28"/>
      <c r="W204" s="28"/>
      <c r="X204" s="28"/>
      <c r="Y204" s="28"/>
      <c r="Z204" s="28"/>
      <c r="AA204" s="28"/>
      <c r="AB204" s="28"/>
      <c r="AC204" s="28"/>
      <c r="AD204" s="28"/>
    </row>
    <row r="205" spans="1:30" s="840" customFormat="1" ht="15">
      <c r="A205" s="670">
        <v>197</v>
      </c>
      <c r="B205" s="159"/>
      <c r="C205" s="151"/>
      <c r="D205" s="375" t="s">
        <v>940</v>
      </c>
      <c r="E205" s="1120"/>
      <c r="F205" s="29"/>
      <c r="G205" s="29"/>
      <c r="H205" s="29"/>
      <c r="I205" s="1102">
        <f>SUM(J205:Q205)</f>
        <v>0</v>
      </c>
      <c r="J205" s="128"/>
      <c r="K205" s="128"/>
      <c r="L205" s="128"/>
      <c r="M205" s="128"/>
      <c r="N205" s="128"/>
      <c r="O205" s="128"/>
      <c r="P205" s="128"/>
      <c r="Q205" s="805"/>
      <c r="R205" s="28"/>
      <c r="S205" s="28"/>
      <c r="T205" s="28"/>
      <c r="U205" s="28"/>
      <c r="V205" s="28"/>
      <c r="W205" s="28"/>
      <c r="X205" s="28"/>
      <c r="Y205" s="28"/>
      <c r="Z205" s="28"/>
      <c r="AA205" s="28"/>
      <c r="AB205" s="28"/>
      <c r="AC205" s="28"/>
      <c r="AD205" s="28"/>
    </row>
    <row r="206" spans="1:30" s="860" customFormat="1" ht="15">
      <c r="A206" s="670">
        <v>198</v>
      </c>
      <c r="B206" s="370"/>
      <c r="C206" s="371"/>
      <c r="D206" s="376" t="s">
        <v>602</v>
      </c>
      <c r="E206" s="1104"/>
      <c r="F206" s="374"/>
      <c r="G206" s="374"/>
      <c r="H206" s="374"/>
      <c r="I206" s="1108">
        <f>SUM(J206:Q206)</f>
        <v>0</v>
      </c>
      <c r="J206" s="391"/>
      <c r="K206" s="391"/>
      <c r="L206" s="391"/>
      <c r="M206" s="391"/>
      <c r="N206" s="391"/>
      <c r="O206" s="391"/>
      <c r="P206" s="391"/>
      <c r="Q206" s="1081"/>
      <c r="R206" s="391"/>
      <c r="S206" s="391"/>
      <c r="T206" s="391"/>
      <c r="U206" s="391"/>
      <c r="V206" s="391"/>
      <c r="W206" s="391"/>
      <c r="X206" s="391"/>
      <c r="Y206" s="391"/>
      <c r="Z206" s="391"/>
      <c r="AA206" s="391"/>
      <c r="AB206" s="391"/>
      <c r="AC206" s="391"/>
      <c r="AD206" s="391"/>
    </row>
    <row r="207" spans="1:30" s="865" customFormat="1" ht="18" customHeight="1">
      <c r="A207" s="670">
        <v>199</v>
      </c>
      <c r="B207" s="373"/>
      <c r="C207" s="169"/>
      <c r="D207" s="377" t="s">
        <v>977</v>
      </c>
      <c r="E207" s="1109"/>
      <c r="F207" s="162"/>
      <c r="G207" s="162"/>
      <c r="H207" s="29"/>
      <c r="I207" s="1105">
        <f>SUM(J207:Q207)</f>
        <v>0</v>
      </c>
      <c r="J207" s="1106">
        <f>SUM(J204:J206)</f>
        <v>0</v>
      </c>
      <c r="K207" s="1106">
        <f aca="true" t="shared" si="42" ref="K207:Q207">SUM(K204:K206)</f>
        <v>0</v>
      </c>
      <c r="L207" s="1106">
        <f t="shared" si="42"/>
        <v>0</v>
      </c>
      <c r="M207" s="1106">
        <f t="shared" si="42"/>
        <v>0</v>
      </c>
      <c r="N207" s="1106">
        <f t="shared" si="42"/>
        <v>0</v>
      </c>
      <c r="O207" s="1106">
        <f t="shared" si="42"/>
        <v>0</v>
      </c>
      <c r="P207" s="1106">
        <f t="shared" si="42"/>
        <v>0</v>
      </c>
      <c r="Q207" s="1107">
        <f t="shared" si="42"/>
        <v>0</v>
      </c>
      <c r="R207" s="1106"/>
      <c r="S207" s="1106"/>
      <c r="T207" s="1106"/>
      <c r="U207" s="1106"/>
      <c r="V207" s="1106"/>
      <c r="W207" s="1106"/>
      <c r="X207" s="1106"/>
      <c r="Y207" s="1106"/>
      <c r="Z207" s="1106"/>
      <c r="AA207" s="1106"/>
      <c r="AB207" s="1106"/>
      <c r="AC207" s="1106"/>
      <c r="AD207" s="1106"/>
    </row>
    <row r="208" spans="1:30" s="26" customFormat="1" ht="18" customHeight="1">
      <c r="A208" s="670">
        <v>200</v>
      </c>
      <c r="B208" s="163"/>
      <c r="C208" s="164">
        <v>2</v>
      </c>
      <c r="D208" s="165" t="s">
        <v>218</v>
      </c>
      <c r="E208" s="1109"/>
      <c r="F208" s="155">
        <v>8869</v>
      </c>
      <c r="G208" s="155">
        <v>1258</v>
      </c>
      <c r="H208" s="155">
        <v>7857</v>
      </c>
      <c r="I208" s="1119"/>
      <c r="J208" s="128"/>
      <c r="K208" s="128"/>
      <c r="L208" s="128"/>
      <c r="M208" s="1121"/>
      <c r="N208" s="1121"/>
      <c r="O208" s="1121"/>
      <c r="P208" s="1121"/>
      <c r="Q208" s="1122"/>
      <c r="R208" s="1112"/>
      <c r="S208" s="1112"/>
      <c r="T208" s="1112"/>
      <c r="U208" s="1112"/>
      <c r="V208" s="1112"/>
      <c r="W208" s="1112"/>
      <c r="X208" s="1112"/>
      <c r="Y208" s="1112"/>
      <c r="Z208" s="1112"/>
      <c r="AA208" s="1112"/>
      <c r="AB208" s="1112"/>
      <c r="AC208" s="1112"/>
      <c r="AD208" s="1112"/>
    </row>
    <row r="209" spans="1:30" s="840" customFormat="1" ht="15">
      <c r="A209" s="670">
        <v>201</v>
      </c>
      <c r="B209" s="159"/>
      <c r="C209" s="151"/>
      <c r="D209" s="375" t="s">
        <v>601</v>
      </c>
      <c r="E209" s="1120"/>
      <c r="F209" s="29"/>
      <c r="G209" s="29"/>
      <c r="H209" s="29"/>
      <c r="I209" s="1102">
        <f>SUM(J209:Q209)</f>
        <v>449</v>
      </c>
      <c r="J209" s="128">
        <v>396</v>
      </c>
      <c r="K209" s="128">
        <v>53</v>
      </c>
      <c r="L209" s="128"/>
      <c r="M209" s="128"/>
      <c r="N209" s="128"/>
      <c r="O209" s="128"/>
      <c r="P209" s="128"/>
      <c r="Q209" s="805"/>
      <c r="R209" s="28"/>
      <c r="S209" s="28"/>
      <c r="T209" s="28"/>
      <c r="U209" s="28"/>
      <c r="V209" s="28"/>
      <c r="W209" s="28"/>
      <c r="X209" s="28"/>
      <c r="Y209" s="28"/>
      <c r="Z209" s="28"/>
      <c r="AA209" s="28"/>
      <c r="AB209" s="28"/>
      <c r="AC209" s="28"/>
      <c r="AD209" s="28"/>
    </row>
    <row r="210" spans="1:30" s="840" customFormat="1" ht="15">
      <c r="A210" s="670">
        <v>202</v>
      </c>
      <c r="B210" s="159"/>
      <c r="C210" s="151"/>
      <c r="D210" s="375" t="s">
        <v>940</v>
      </c>
      <c r="E210" s="1120"/>
      <c r="F210" s="29"/>
      <c r="G210" s="29"/>
      <c r="H210" s="29"/>
      <c r="I210" s="1102">
        <f>SUM(J210:Q210)</f>
        <v>4941</v>
      </c>
      <c r="J210" s="128">
        <v>4354</v>
      </c>
      <c r="K210" s="128">
        <v>587</v>
      </c>
      <c r="L210" s="128"/>
      <c r="M210" s="128"/>
      <c r="N210" s="128"/>
      <c r="O210" s="128"/>
      <c r="P210" s="128"/>
      <c r="Q210" s="805"/>
      <c r="R210" s="28"/>
      <c r="S210" s="28"/>
      <c r="T210" s="28"/>
      <c r="U210" s="28"/>
      <c r="V210" s="28"/>
      <c r="W210" s="28"/>
      <c r="X210" s="28"/>
      <c r="Y210" s="28"/>
      <c r="Z210" s="28"/>
      <c r="AA210" s="28"/>
      <c r="AB210" s="28"/>
      <c r="AC210" s="28"/>
      <c r="AD210" s="28"/>
    </row>
    <row r="211" spans="1:30" s="860" customFormat="1" ht="15">
      <c r="A211" s="670">
        <v>203</v>
      </c>
      <c r="B211" s="370"/>
      <c r="C211" s="371"/>
      <c r="D211" s="376" t="s">
        <v>602</v>
      </c>
      <c r="E211" s="1104"/>
      <c r="F211" s="374"/>
      <c r="G211" s="374"/>
      <c r="H211" s="374"/>
      <c r="I211" s="1108">
        <f>SUM(J211:Q211)</f>
        <v>0</v>
      </c>
      <c r="J211" s="391"/>
      <c r="K211" s="391"/>
      <c r="L211" s="391"/>
      <c r="M211" s="391"/>
      <c r="N211" s="391"/>
      <c r="O211" s="391"/>
      <c r="P211" s="391"/>
      <c r="Q211" s="1081"/>
      <c r="R211" s="391"/>
      <c r="S211" s="391"/>
      <c r="T211" s="391"/>
      <c r="U211" s="391"/>
      <c r="V211" s="391"/>
      <c r="W211" s="391"/>
      <c r="X211" s="391"/>
      <c r="Y211" s="391"/>
      <c r="Z211" s="391"/>
      <c r="AA211" s="391"/>
      <c r="AB211" s="391"/>
      <c r="AC211" s="391"/>
      <c r="AD211" s="391"/>
    </row>
    <row r="212" spans="1:30" s="865" customFormat="1" ht="18" customHeight="1">
      <c r="A212" s="670">
        <v>204</v>
      </c>
      <c r="B212" s="373"/>
      <c r="C212" s="169"/>
      <c r="D212" s="377" t="s">
        <v>977</v>
      </c>
      <c r="E212" s="1109"/>
      <c r="F212" s="162"/>
      <c r="G212" s="162"/>
      <c r="H212" s="29"/>
      <c r="I212" s="1105">
        <f>SUM(J212:Q212)</f>
        <v>4941</v>
      </c>
      <c r="J212" s="1106">
        <f>SUM(J210:J211)</f>
        <v>4354</v>
      </c>
      <c r="K212" s="1106">
        <f aca="true" t="shared" si="43" ref="K212:Q212">SUM(K210:K211)</f>
        <v>587</v>
      </c>
      <c r="L212" s="1106">
        <f t="shared" si="43"/>
        <v>0</v>
      </c>
      <c r="M212" s="1106">
        <f t="shared" si="43"/>
        <v>0</v>
      </c>
      <c r="N212" s="1106">
        <f t="shared" si="43"/>
        <v>0</v>
      </c>
      <c r="O212" s="1106">
        <f t="shared" si="43"/>
        <v>0</v>
      </c>
      <c r="P212" s="1106">
        <f t="shared" si="43"/>
        <v>0</v>
      </c>
      <c r="Q212" s="1107">
        <f t="shared" si="43"/>
        <v>0</v>
      </c>
      <c r="R212" s="1106"/>
      <c r="S212" s="1106"/>
      <c r="T212" s="1106"/>
      <c r="U212" s="1106"/>
      <c r="V212" s="1106"/>
      <c r="W212" s="1106"/>
      <c r="X212" s="1106"/>
      <c r="Y212" s="1106"/>
      <c r="Z212" s="1106"/>
      <c r="AA212" s="1106"/>
      <c r="AB212" s="1106"/>
      <c r="AC212" s="1106"/>
      <c r="AD212" s="1106"/>
    </row>
    <row r="213" spans="1:30" s="850" customFormat="1" ht="21" customHeight="1">
      <c r="A213" s="670">
        <v>205</v>
      </c>
      <c r="B213" s="156">
        <v>13</v>
      </c>
      <c r="C213" s="157"/>
      <c r="D213" s="158" t="s">
        <v>64</v>
      </c>
      <c r="E213" s="1100" t="s">
        <v>26</v>
      </c>
      <c r="F213" s="154">
        <v>359380</v>
      </c>
      <c r="G213" s="154">
        <v>314329</v>
      </c>
      <c r="H213" s="154">
        <v>327749</v>
      </c>
      <c r="I213" s="1119"/>
      <c r="J213" s="854"/>
      <c r="K213" s="854"/>
      <c r="L213" s="854"/>
      <c r="M213" s="854"/>
      <c r="N213" s="854"/>
      <c r="O213" s="854"/>
      <c r="P213" s="854"/>
      <c r="Q213" s="856"/>
      <c r="R213" s="1097"/>
      <c r="S213" s="1097"/>
      <c r="T213" s="1097"/>
      <c r="U213" s="1097"/>
      <c r="V213" s="1097"/>
      <c r="W213" s="1097"/>
      <c r="X213" s="1097"/>
      <c r="Y213" s="1097"/>
      <c r="Z213" s="1097"/>
      <c r="AA213" s="1097"/>
      <c r="AB213" s="1097"/>
      <c r="AC213" s="1097"/>
      <c r="AD213" s="1097"/>
    </row>
    <row r="214" spans="1:30" s="840" customFormat="1" ht="15">
      <c r="A214" s="670">
        <v>206</v>
      </c>
      <c r="B214" s="159"/>
      <c r="C214" s="151"/>
      <c r="D214" s="160" t="s">
        <v>601</v>
      </c>
      <c r="I214" s="1102">
        <f>SUM(J214:Q214)</f>
        <v>186233</v>
      </c>
      <c r="J214" s="128">
        <v>120520</v>
      </c>
      <c r="K214" s="128">
        <v>34882</v>
      </c>
      <c r="L214" s="128">
        <v>30164</v>
      </c>
      <c r="M214" s="128"/>
      <c r="N214" s="128">
        <v>667</v>
      </c>
      <c r="O214" s="128"/>
      <c r="P214" s="128"/>
      <c r="Q214" s="805"/>
      <c r="R214" s="28"/>
      <c r="S214" s="28"/>
      <c r="T214" s="28"/>
      <c r="U214" s="28"/>
      <c r="V214" s="28"/>
      <c r="W214" s="28"/>
      <c r="X214" s="28"/>
      <c r="Y214" s="28"/>
      <c r="Z214" s="28"/>
      <c r="AA214" s="28"/>
      <c r="AB214" s="28"/>
      <c r="AC214" s="28"/>
      <c r="AD214" s="28"/>
    </row>
    <row r="215" spans="1:30" s="840" customFormat="1" ht="15">
      <c r="A215" s="670">
        <v>207</v>
      </c>
      <c r="B215" s="159"/>
      <c r="C215" s="151"/>
      <c r="D215" s="160" t="s">
        <v>940</v>
      </c>
      <c r="I215" s="1102">
        <f>SUM(J215:Q215)</f>
        <v>294330</v>
      </c>
      <c r="J215" s="128">
        <v>135856</v>
      </c>
      <c r="K215" s="128">
        <v>38505</v>
      </c>
      <c r="L215" s="128">
        <v>104003</v>
      </c>
      <c r="M215" s="128"/>
      <c r="N215" s="128">
        <v>2023</v>
      </c>
      <c r="O215" s="128">
        <v>12903</v>
      </c>
      <c r="P215" s="128">
        <v>1040</v>
      </c>
      <c r="Q215" s="805"/>
      <c r="R215" s="28"/>
      <c r="S215" s="28"/>
      <c r="T215" s="28"/>
      <c r="U215" s="28"/>
      <c r="V215" s="28"/>
      <c r="W215" s="28"/>
      <c r="X215" s="28"/>
      <c r="Y215" s="28"/>
      <c r="Z215" s="28"/>
      <c r="AA215" s="28"/>
      <c r="AB215" s="28"/>
      <c r="AC215" s="28"/>
      <c r="AD215" s="28"/>
    </row>
    <row r="216" spans="1:30" s="860" customFormat="1" ht="15">
      <c r="A216" s="670">
        <v>208</v>
      </c>
      <c r="B216" s="370"/>
      <c r="C216" s="371"/>
      <c r="D216" s="372" t="s">
        <v>986</v>
      </c>
      <c r="E216" s="1120"/>
      <c r="F216" s="29"/>
      <c r="G216" s="29"/>
      <c r="H216" s="29"/>
      <c r="I216" s="1108">
        <f>SUM(J216:Q216)</f>
        <v>126</v>
      </c>
      <c r="J216" s="391">
        <v>99</v>
      </c>
      <c r="K216" s="391">
        <v>27</v>
      </c>
      <c r="L216" s="391"/>
      <c r="M216" s="391"/>
      <c r="N216" s="391"/>
      <c r="O216" s="391"/>
      <c r="P216" s="391"/>
      <c r="Q216" s="1081"/>
      <c r="R216" s="391"/>
      <c r="S216" s="391"/>
      <c r="T216" s="391"/>
      <c r="U216" s="391"/>
      <c r="V216" s="391"/>
      <c r="W216" s="391"/>
      <c r="X216" s="391"/>
      <c r="Y216" s="391"/>
      <c r="Z216" s="391"/>
      <c r="AA216" s="391"/>
      <c r="AB216" s="391"/>
      <c r="AC216" s="391"/>
      <c r="AD216" s="391"/>
    </row>
    <row r="217" spans="1:30" s="860" customFormat="1" ht="15">
      <c r="A217" s="670">
        <v>209</v>
      </c>
      <c r="B217" s="370"/>
      <c r="C217" s="371"/>
      <c r="D217" s="902" t="s">
        <v>1010</v>
      </c>
      <c r="E217" s="1120"/>
      <c r="F217" s="29"/>
      <c r="G217" s="29"/>
      <c r="H217" s="29"/>
      <c r="I217" s="390">
        <f>SUM(J217:Q217)</f>
        <v>7213</v>
      </c>
      <c r="J217" s="391"/>
      <c r="K217" s="391"/>
      <c r="L217" s="391">
        <v>7213</v>
      </c>
      <c r="M217" s="391"/>
      <c r="N217" s="391"/>
      <c r="O217" s="391"/>
      <c r="P217" s="391"/>
      <c r="Q217" s="1081"/>
      <c r="R217" s="391"/>
      <c r="S217" s="391"/>
      <c r="T217" s="391"/>
      <c r="U217" s="391"/>
      <c r="V217" s="391"/>
      <c r="W217" s="391"/>
      <c r="X217" s="391"/>
      <c r="Y217" s="391"/>
      <c r="Z217" s="391"/>
      <c r="AA217" s="391"/>
      <c r="AB217" s="391"/>
      <c r="AC217" s="391"/>
      <c r="AD217" s="391"/>
    </row>
    <row r="218" spans="1:30" s="865" customFormat="1" ht="18" customHeight="1">
      <c r="A218" s="670">
        <v>210</v>
      </c>
      <c r="B218" s="373"/>
      <c r="C218" s="169"/>
      <c r="D218" s="168" t="s">
        <v>977</v>
      </c>
      <c r="E218" s="1104"/>
      <c r="F218" s="374"/>
      <c r="G218" s="374"/>
      <c r="H218" s="374"/>
      <c r="I218" s="1105">
        <f>SUM(J218:Q218)</f>
        <v>301669</v>
      </c>
      <c r="J218" s="1106">
        <f aca="true" t="shared" si="44" ref="J218:Q218">SUM(J215:J217)</f>
        <v>135955</v>
      </c>
      <c r="K218" s="1106">
        <f t="shared" si="44"/>
        <v>38532</v>
      </c>
      <c r="L218" s="1106">
        <f t="shared" si="44"/>
        <v>111216</v>
      </c>
      <c r="M218" s="1106">
        <f t="shared" si="44"/>
        <v>0</v>
      </c>
      <c r="N218" s="1106">
        <f t="shared" si="44"/>
        <v>2023</v>
      </c>
      <c r="O218" s="1106">
        <f t="shared" si="44"/>
        <v>12903</v>
      </c>
      <c r="P218" s="1106">
        <f t="shared" si="44"/>
        <v>1040</v>
      </c>
      <c r="Q218" s="1107">
        <f t="shared" si="44"/>
        <v>0</v>
      </c>
      <c r="R218" s="1106"/>
      <c r="S218" s="1106"/>
      <c r="T218" s="1106"/>
      <c r="U218" s="1106"/>
      <c r="V218" s="1106"/>
      <c r="W218" s="1106"/>
      <c r="X218" s="1106"/>
      <c r="Y218" s="1106"/>
      <c r="Z218" s="1106"/>
      <c r="AA218" s="1106"/>
      <c r="AB218" s="1106"/>
      <c r="AC218" s="1106"/>
      <c r="AD218" s="1106"/>
    </row>
    <row r="219" spans="1:30" s="26" customFormat="1" ht="30" customHeight="1">
      <c r="A219" s="670">
        <v>211</v>
      </c>
      <c r="B219" s="163"/>
      <c r="C219" s="164">
        <v>1</v>
      </c>
      <c r="D219" s="165" t="s">
        <v>227</v>
      </c>
      <c r="E219" s="1109"/>
      <c r="F219" s="155">
        <v>15737</v>
      </c>
      <c r="G219" s="155"/>
      <c r="H219" s="155"/>
      <c r="I219" s="1119"/>
      <c r="J219" s="128"/>
      <c r="K219" s="128"/>
      <c r="L219" s="128"/>
      <c r="M219" s="1121"/>
      <c r="N219" s="1121"/>
      <c r="O219" s="1121"/>
      <c r="P219" s="1121"/>
      <c r="Q219" s="1122"/>
      <c r="R219" s="1112"/>
      <c r="S219" s="1112"/>
      <c r="T219" s="1112"/>
      <c r="U219" s="1112"/>
      <c r="V219" s="1112"/>
      <c r="W219" s="1112"/>
      <c r="X219" s="1112"/>
      <c r="Y219" s="1112"/>
      <c r="Z219" s="1112"/>
      <c r="AA219" s="1112"/>
      <c r="AB219" s="1112"/>
      <c r="AC219" s="1112"/>
      <c r="AD219" s="1112"/>
    </row>
    <row r="220" spans="1:30" s="840" customFormat="1" ht="15">
      <c r="A220" s="670">
        <v>212</v>
      </c>
      <c r="B220" s="159"/>
      <c r="C220" s="151"/>
      <c r="D220" s="375" t="s">
        <v>601</v>
      </c>
      <c r="E220" s="1120"/>
      <c r="F220" s="29"/>
      <c r="G220" s="29"/>
      <c r="H220" s="29"/>
      <c r="I220" s="1102">
        <f>SUM(J220:Q220)</f>
        <v>0</v>
      </c>
      <c r="J220" s="128"/>
      <c r="K220" s="128"/>
      <c r="L220" s="128"/>
      <c r="M220" s="128"/>
      <c r="N220" s="128"/>
      <c r="O220" s="128"/>
      <c r="P220" s="128"/>
      <c r="Q220" s="805"/>
      <c r="R220" s="28"/>
      <c r="S220" s="28"/>
      <c r="T220" s="28"/>
      <c r="U220" s="28"/>
      <c r="V220" s="28"/>
      <c r="W220" s="28"/>
      <c r="X220" s="28"/>
      <c r="Y220" s="28"/>
      <c r="Z220" s="28"/>
      <c r="AA220" s="28"/>
      <c r="AB220" s="28"/>
      <c r="AC220" s="28"/>
      <c r="AD220" s="28"/>
    </row>
    <row r="221" spans="1:30" s="840" customFormat="1" ht="15">
      <c r="A221" s="670">
        <v>213</v>
      </c>
      <c r="B221" s="159"/>
      <c r="C221" s="151"/>
      <c r="D221" s="375" t="s">
        <v>940</v>
      </c>
      <c r="E221" s="1120"/>
      <c r="F221" s="29"/>
      <c r="G221" s="29"/>
      <c r="H221" s="29"/>
      <c r="I221" s="1102">
        <f>SUM(J221:Q221)</f>
        <v>0</v>
      </c>
      <c r="J221" s="128"/>
      <c r="K221" s="128"/>
      <c r="L221" s="128"/>
      <c r="M221" s="128"/>
      <c r="N221" s="128"/>
      <c r="O221" s="128"/>
      <c r="P221" s="128"/>
      <c r="Q221" s="805"/>
      <c r="R221" s="28"/>
      <c r="S221" s="28"/>
      <c r="T221" s="28"/>
      <c r="U221" s="28"/>
      <c r="V221" s="28"/>
      <c r="W221" s="28"/>
      <c r="X221" s="28"/>
      <c r="Y221" s="28"/>
      <c r="Z221" s="28"/>
      <c r="AA221" s="28"/>
      <c r="AB221" s="28"/>
      <c r="AC221" s="28"/>
      <c r="AD221" s="28"/>
    </row>
    <row r="222" spans="1:30" s="860" customFormat="1" ht="15">
      <c r="A222" s="670">
        <v>214</v>
      </c>
      <c r="B222" s="370"/>
      <c r="C222" s="371"/>
      <c r="D222" s="376" t="s">
        <v>602</v>
      </c>
      <c r="E222" s="1104"/>
      <c r="F222" s="374"/>
      <c r="G222" s="374"/>
      <c r="H222" s="374"/>
      <c r="I222" s="1108">
        <f>SUM(J222:Q222)</f>
        <v>0</v>
      </c>
      <c r="J222" s="391"/>
      <c r="K222" s="391"/>
      <c r="L222" s="391"/>
      <c r="M222" s="391"/>
      <c r="N222" s="391"/>
      <c r="O222" s="391"/>
      <c r="P222" s="391"/>
      <c r="Q222" s="1081"/>
      <c r="R222" s="391"/>
      <c r="S222" s="391"/>
      <c r="T222" s="391"/>
      <c r="U222" s="391"/>
      <c r="V222" s="391"/>
      <c r="W222" s="391"/>
      <c r="X222" s="391"/>
      <c r="Y222" s="391"/>
      <c r="Z222" s="391"/>
      <c r="AA222" s="391"/>
      <c r="AB222" s="391"/>
      <c r="AC222" s="391"/>
      <c r="AD222" s="391"/>
    </row>
    <row r="223" spans="1:30" s="865" customFormat="1" ht="18" customHeight="1">
      <c r="A223" s="670">
        <v>215</v>
      </c>
      <c r="B223" s="373"/>
      <c r="C223" s="169"/>
      <c r="D223" s="377" t="s">
        <v>977</v>
      </c>
      <c r="E223" s="1109"/>
      <c r="F223" s="162"/>
      <c r="G223" s="162"/>
      <c r="H223" s="29"/>
      <c r="I223" s="1105">
        <f>SUM(J223:Q223)</f>
        <v>0</v>
      </c>
      <c r="J223" s="1106">
        <f>SUM(J220:J222)</f>
        <v>0</v>
      </c>
      <c r="K223" s="1106">
        <f aca="true" t="shared" si="45" ref="K223:Q223">SUM(K220:K222)</f>
        <v>0</v>
      </c>
      <c r="L223" s="1106">
        <f t="shared" si="45"/>
        <v>0</v>
      </c>
      <c r="M223" s="1106">
        <f t="shared" si="45"/>
        <v>0</v>
      </c>
      <c r="N223" s="1106">
        <f t="shared" si="45"/>
        <v>0</v>
      </c>
      <c r="O223" s="1106">
        <f t="shared" si="45"/>
        <v>0</v>
      </c>
      <c r="P223" s="1106">
        <f t="shared" si="45"/>
        <v>0</v>
      </c>
      <c r="Q223" s="1107">
        <f t="shared" si="45"/>
        <v>0</v>
      </c>
      <c r="R223" s="1106"/>
      <c r="S223" s="1106"/>
      <c r="T223" s="1106"/>
      <c r="U223" s="1106"/>
      <c r="V223" s="1106"/>
      <c r="W223" s="1106"/>
      <c r="X223" s="1106"/>
      <c r="Y223" s="1106"/>
      <c r="Z223" s="1106"/>
      <c r="AA223" s="1106"/>
      <c r="AB223" s="1106"/>
      <c r="AC223" s="1106"/>
      <c r="AD223" s="1106"/>
    </row>
    <row r="224" spans="1:30" s="26" customFormat="1" ht="18" customHeight="1">
      <c r="A224" s="670">
        <v>216</v>
      </c>
      <c r="B224" s="163"/>
      <c r="C224" s="164">
        <v>2</v>
      </c>
      <c r="D224" s="165" t="s">
        <v>218</v>
      </c>
      <c r="E224" s="1109"/>
      <c r="F224" s="155">
        <v>25709</v>
      </c>
      <c r="G224" s="155">
        <v>36011</v>
      </c>
      <c r="H224" s="155">
        <v>27197</v>
      </c>
      <c r="I224" s="1119"/>
      <c r="J224" s="128"/>
      <c r="K224" s="128"/>
      <c r="L224" s="128"/>
      <c r="M224" s="1121"/>
      <c r="N224" s="1121"/>
      <c r="O224" s="1121"/>
      <c r="P224" s="1121"/>
      <c r="Q224" s="1122"/>
      <c r="R224" s="1112"/>
      <c r="S224" s="1112"/>
      <c r="T224" s="1112"/>
      <c r="U224" s="1112"/>
      <c r="V224" s="1112"/>
      <c r="W224" s="1112"/>
      <c r="X224" s="1112"/>
      <c r="Y224" s="1112"/>
      <c r="Z224" s="1112"/>
      <c r="AA224" s="1112"/>
      <c r="AB224" s="1112"/>
      <c r="AC224" s="1112"/>
      <c r="AD224" s="1112"/>
    </row>
    <row r="225" spans="1:30" s="840" customFormat="1" ht="15">
      <c r="A225" s="670">
        <v>217</v>
      </c>
      <c r="B225" s="159"/>
      <c r="C225" s="151"/>
      <c r="D225" s="375" t="s">
        <v>601</v>
      </c>
      <c r="E225" s="1120"/>
      <c r="F225" s="29"/>
      <c r="G225" s="29"/>
      <c r="H225" s="29"/>
      <c r="I225" s="1102">
        <f>SUM(J225:Q225)</f>
        <v>36166</v>
      </c>
      <c r="J225" s="128">
        <v>30777</v>
      </c>
      <c r="K225" s="128">
        <v>4097</v>
      </c>
      <c r="L225" s="128">
        <v>1292</v>
      </c>
      <c r="M225" s="128"/>
      <c r="N225" s="128"/>
      <c r="O225" s="128"/>
      <c r="P225" s="128"/>
      <c r="Q225" s="805"/>
      <c r="R225" s="28"/>
      <c r="S225" s="28"/>
      <c r="T225" s="28"/>
      <c r="U225" s="28"/>
      <c r="V225" s="28"/>
      <c r="W225" s="28"/>
      <c r="X225" s="28"/>
      <c r="Y225" s="28"/>
      <c r="Z225" s="28"/>
      <c r="AA225" s="28"/>
      <c r="AB225" s="28"/>
      <c r="AC225" s="28"/>
      <c r="AD225" s="28"/>
    </row>
    <row r="226" spans="1:30" s="840" customFormat="1" ht="15">
      <c r="A226" s="670">
        <v>218</v>
      </c>
      <c r="B226" s="159"/>
      <c r="C226" s="151"/>
      <c r="D226" s="375" t="s">
        <v>940</v>
      </c>
      <c r="E226" s="1120"/>
      <c r="F226" s="29"/>
      <c r="G226" s="29"/>
      <c r="H226" s="29"/>
      <c r="I226" s="1102">
        <f>SUM(J226:Q226)</f>
        <v>36166</v>
      </c>
      <c r="J226" s="128">
        <v>30777</v>
      </c>
      <c r="K226" s="128">
        <v>4097</v>
      </c>
      <c r="L226" s="128">
        <v>1292</v>
      </c>
      <c r="M226" s="128"/>
      <c r="N226" s="128"/>
      <c r="O226" s="128"/>
      <c r="P226" s="128"/>
      <c r="Q226" s="805"/>
      <c r="R226" s="28"/>
      <c r="S226" s="28"/>
      <c r="T226" s="28"/>
      <c r="U226" s="28"/>
      <c r="V226" s="28"/>
      <c r="W226" s="28"/>
      <c r="X226" s="28"/>
      <c r="Y226" s="28"/>
      <c r="Z226" s="28"/>
      <c r="AA226" s="28"/>
      <c r="AB226" s="28"/>
      <c r="AC226" s="28"/>
      <c r="AD226" s="28"/>
    </row>
    <row r="227" spans="1:30" s="860" customFormat="1" ht="15">
      <c r="A227" s="670">
        <v>219</v>
      </c>
      <c r="B227" s="370"/>
      <c r="C227" s="371"/>
      <c r="D227" s="376" t="s">
        <v>602</v>
      </c>
      <c r="E227" s="1104"/>
      <c r="F227" s="374"/>
      <c r="G227" s="374"/>
      <c r="H227" s="374"/>
      <c r="I227" s="1108">
        <f>SUM(J227:Q227)</f>
        <v>0</v>
      </c>
      <c r="J227" s="391"/>
      <c r="K227" s="391"/>
      <c r="L227" s="391"/>
      <c r="M227" s="391"/>
      <c r="N227" s="391"/>
      <c r="O227" s="391"/>
      <c r="P227" s="391"/>
      <c r="Q227" s="1081"/>
      <c r="R227" s="391"/>
      <c r="S227" s="391"/>
      <c r="T227" s="391"/>
      <c r="U227" s="391"/>
      <c r="V227" s="391"/>
      <c r="W227" s="391"/>
      <c r="X227" s="391"/>
      <c r="Y227" s="391"/>
      <c r="Z227" s="391"/>
      <c r="AA227" s="391"/>
      <c r="AB227" s="391"/>
      <c r="AC227" s="391"/>
      <c r="AD227" s="391"/>
    </row>
    <row r="228" spans="1:30" s="865" customFormat="1" ht="18" customHeight="1">
      <c r="A228" s="670">
        <v>220</v>
      </c>
      <c r="B228" s="373"/>
      <c r="C228" s="169"/>
      <c r="D228" s="377" t="s">
        <v>977</v>
      </c>
      <c r="E228" s="1109"/>
      <c r="F228" s="162"/>
      <c r="G228" s="162"/>
      <c r="H228" s="29"/>
      <c r="I228" s="1105">
        <f>SUM(J228:Q228)</f>
        <v>36166</v>
      </c>
      <c r="J228" s="1106">
        <f>SUM(J226:J227)</f>
        <v>30777</v>
      </c>
      <c r="K228" s="1106">
        <f aca="true" t="shared" si="46" ref="K228:Q228">SUM(K226:K227)</f>
        <v>4097</v>
      </c>
      <c r="L228" s="1106">
        <f t="shared" si="46"/>
        <v>1292</v>
      </c>
      <c r="M228" s="1106">
        <f t="shared" si="46"/>
        <v>0</v>
      </c>
      <c r="N228" s="1106">
        <f t="shared" si="46"/>
        <v>0</v>
      </c>
      <c r="O228" s="1106">
        <f t="shared" si="46"/>
        <v>0</v>
      </c>
      <c r="P228" s="1106">
        <f t="shared" si="46"/>
        <v>0</v>
      </c>
      <c r="Q228" s="1107">
        <f t="shared" si="46"/>
        <v>0</v>
      </c>
      <c r="R228" s="1106"/>
      <c r="S228" s="1106"/>
      <c r="T228" s="1106"/>
      <c r="U228" s="1106"/>
      <c r="V228" s="1106"/>
      <c r="W228" s="1106"/>
      <c r="X228" s="1106"/>
      <c r="Y228" s="1106"/>
      <c r="Z228" s="1106"/>
      <c r="AA228" s="1106"/>
      <c r="AB228" s="1106"/>
      <c r="AC228" s="1106"/>
      <c r="AD228" s="1106"/>
    </row>
    <row r="229" spans="1:30" s="850" customFormat="1" ht="21" customHeight="1">
      <c r="A229" s="670">
        <v>221</v>
      </c>
      <c r="B229" s="156">
        <v>14</v>
      </c>
      <c r="C229" s="157"/>
      <c r="D229" s="158" t="s">
        <v>199</v>
      </c>
      <c r="E229" s="1100" t="s">
        <v>27</v>
      </c>
      <c r="F229" s="154">
        <v>97804</v>
      </c>
      <c r="G229" s="154">
        <v>90645</v>
      </c>
      <c r="H229" s="154">
        <v>106976</v>
      </c>
      <c r="I229" s="1119"/>
      <c r="J229" s="854"/>
      <c r="K229" s="854"/>
      <c r="L229" s="854"/>
      <c r="M229" s="854"/>
      <c r="N229" s="854"/>
      <c r="O229" s="854"/>
      <c r="P229" s="854"/>
      <c r="Q229" s="856"/>
      <c r="R229" s="1097"/>
      <c r="S229" s="1097"/>
      <c r="T229" s="1097"/>
      <c r="U229" s="1097"/>
      <c r="V229" s="1097"/>
      <c r="W229" s="1097"/>
      <c r="X229" s="1097"/>
      <c r="Y229" s="1097"/>
      <c r="Z229" s="1097"/>
      <c r="AA229" s="1097"/>
      <c r="AB229" s="1097"/>
      <c r="AC229" s="1097"/>
      <c r="AD229" s="1097"/>
    </row>
    <row r="230" spans="1:30" s="840" customFormat="1" ht="15">
      <c r="A230" s="670">
        <v>222</v>
      </c>
      <c r="B230" s="159"/>
      <c r="C230" s="151"/>
      <c r="D230" s="160" t="s">
        <v>601</v>
      </c>
      <c r="I230" s="1102">
        <f>SUM(J230:Q230)</f>
        <v>98726</v>
      </c>
      <c r="J230" s="128">
        <v>42989</v>
      </c>
      <c r="K230" s="128">
        <v>11137</v>
      </c>
      <c r="L230" s="128">
        <v>44600</v>
      </c>
      <c r="M230" s="128"/>
      <c r="N230" s="128"/>
      <c r="O230" s="128"/>
      <c r="P230" s="128"/>
      <c r="Q230" s="805"/>
      <c r="R230" s="28"/>
      <c r="S230" s="28"/>
      <c r="T230" s="28"/>
      <c r="U230" s="28"/>
      <c r="V230" s="28"/>
      <c r="W230" s="28"/>
      <c r="X230" s="28"/>
      <c r="Y230" s="28"/>
      <c r="Z230" s="28"/>
      <c r="AA230" s="28"/>
      <c r="AB230" s="28"/>
      <c r="AC230" s="28"/>
      <c r="AD230" s="28"/>
    </row>
    <row r="231" spans="1:30" s="840" customFormat="1" ht="15">
      <c r="A231" s="670">
        <v>223</v>
      </c>
      <c r="B231" s="159"/>
      <c r="C231" s="151"/>
      <c r="D231" s="160" t="s">
        <v>940</v>
      </c>
      <c r="I231" s="1102">
        <f>SUM(J231:Q231)</f>
        <v>102907</v>
      </c>
      <c r="J231" s="128">
        <v>47041</v>
      </c>
      <c r="K231" s="128">
        <v>13650</v>
      </c>
      <c r="L231" s="128">
        <v>40980</v>
      </c>
      <c r="M231" s="128"/>
      <c r="N231" s="128"/>
      <c r="O231" s="128">
        <v>1236</v>
      </c>
      <c r="P231" s="128"/>
      <c r="Q231" s="805"/>
      <c r="R231" s="28"/>
      <c r="S231" s="28"/>
      <c r="T231" s="28"/>
      <c r="U231" s="28"/>
      <c r="V231" s="28"/>
      <c r="W231" s="28"/>
      <c r="X231" s="28"/>
      <c r="Y231" s="28"/>
      <c r="Z231" s="28"/>
      <c r="AA231" s="28"/>
      <c r="AB231" s="28"/>
      <c r="AC231" s="28"/>
      <c r="AD231" s="28"/>
    </row>
    <row r="232" spans="1:30" s="860" customFormat="1" ht="15">
      <c r="A232" s="670">
        <v>224</v>
      </c>
      <c r="B232" s="370"/>
      <c r="C232" s="371"/>
      <c r="D232" s="372" t="s">
        <v>986</v>
      </c>
      <c r="E232" s="1120"/>
      <c r="F232" s="29"/>
      <c r="G232" s="29"/>
      <c r="H232" s="29"/>
      <c r="I232" s="1108">
        <f>SUM(J232:Q232)</f>
        <v>2</v>
      </c>
      <c r="J232" s="391">
        <v>2</v>
      </c>
      <c r="K232" s="391"/>
      <c r="L232" s="391"/>
      <c r="M232" s="391"/>
      <c r="N232" s="391"/>
      <c r="O232" s="391"/>
      <c r="P232" s="391"/>
      <c r="Q232" s="1081"/>
      <c r="R232" s="391"/>
      <c r="S232" s="391"/>
      <c r="T232" s="391"/>
      <c r="U232" s="391"/>
      <c r="V232" s="391"/>
      <c r="W232" s="391"/>
      <c r="X232" s="391"/>
      <c r="Y232" s="391"/>
      <c r="Z232" s="391"/>
      <c r="AA232" s="391"/>
      <c r="AB232" s="391"/>
      <c r="AC232" s="391"/>
      <c r="AD232" s="391"/>
    </row>
    <row r="233" spans="1:30" s="865" customFormat="1" ht="18" customHeight="1">
      <c r="A233" s="670">
        <v>225</v>
      </c>
      <c r="B233" s="373"/>
      <c r="C233" s="169"/>
      <c r="D233" s="168" t="s">
        <v>977</v>
      </c>
      <c r="E233" s="1104"/>
      <c r="F233" s="374"/>
      <c r="G233" s="374"/>
      <c r="H233" s="374"/>
      <c r="I233" s="1105">
        <f>SUM(J233:Q233)</f>
        <v>102909</v>
      </c>
      <c r="J233" s="1106">
        <f aca="true" t="shared" si="47" ref="J233:Q233">SUM(J231:J232)</f>
        <v>47043</v>
      </c>
      <c r="K233" s="1106">
        <f t="shared" si="47"/>
        <v>13650</v>
      </c>
      <c r="L233" s="1106">
        <f t="shared" si="47"/>
        <v>40980</v>
      </c>
      <c r="M233" s="1106">
        <f t="shared" si="47"/>
        <v>0</v>
      </c>
      <c r="N233" s="1106">
        <f t="shared" si="47"/>
        <v>0</v>
      </c>
      <c r="O233" s="1106">
        <f t="shared" si="47"/>
        <v>1236</v>
      </c>
      <c r="P233" s="1106">
        <f t="shared" si="47"/>
        <v>0</v>
      </c>
      <c r="Q233" s="1107">
        <f t="shared" si="47"/>
        <v>0</v>
      </c>
      <c r="R233" s="1106"/>
      <c r="S233" s="1106"/>
      <c r="T233" s="1106"/>
      <c r="U233" s="1106"/>
      <c r="V233" s="1106"/>
      <c r="W233" s="1106"/>
      <c r="X233" s="1106"/>
      <c r="Y233" s="1106"/>
      <c r="Z233" s="1106"/>
      <c r="AA233" s="1106"/>
      <c r="AB233" s="1106"/>
      <c r="AC233" s="1106"/>
      <c r="AD233" s="1106"/>
    </row>
    <row r="234" spans="1:30" s="1134" customFormat="1" ht="27">
      <c r="A234" s="670">
        <v>226</v>
      </c>
      <c r="B234" s="760"/>
      <c r="C234" s="759">
        <v>1</v>
      </c>
      <c r="D234" s="761" t="s">
        <v>240</v>
      </c>
      <c r="E234" s="1129"/>
      <c r="F234" s="762">
        <v>1235</v>
      </c>
      <c r="G234" s="762"/>
      <c r="H234" s="762"/>
      <c r="I234" s="1130"/>
      <c r="J234" s="763"/>
      <c r="K234" s="763"/>
      <c r="L234" s="763"/>
      <c r="M234" s="1131"/>
      <c r="N234" s="1131"/>
      <c r="O234" s="1131"/>
      <c r="P234" s="1131"/>
      <c r="Q234" s="1132"/>
      <c r="R234" s="1133"/>
      <c r="S234" s="1133"/>
      <c r="T234" s="1133"/>
      <c r="U234" s="1133"/>
      <c r="V234" s="1133"/>
      <c r="W234" s="1133"/>
      <c r="X234" s="1133"/>
      <c r="Y234" s="1133"/>
      <c r="Z234" s="1133"/>
      <c r="AA234" s="1133"/>
      <c r="AB234" s="1133"/>
      <c r="AC234" s="1133"/>
      <c r="AD234" s="1133"/>
    </row>
    <row r="235" spans="1:30" s="766" customFormat="1" ht="13.5">
      <c r="A235" s="670">
        <v>227</v>
      </c>
      <c r="B235" s="764"/>
      <c r="C235" s="765"/>
      <c r="D235" s="1177" t="s">
        <v>601</v>
      </c>
      <c r="E235" s="1135"/>
      <c r="I235" s="1136">
        <f>SUM(J235:Q235)</f>
        <v>0</v>
      </c>
      <c r="J235" s="763"/>
      <c r="K235" s="763"/>
      <c r="L235" s="763"/>
      <c r="M235" s="763"/>
      <c r="N235" s="763"/>
      <c r="O235" s="763"/>
      <c r="P235" s="763"/>
      <c r="Q235" s="1137"/>
      <c r="R235" s="1138"/>
      <c r="S235" s="1138"/>
      <c r="T235" s="1138"/>
      <c r="U235" s="1138"/>
      <c r="V235" s="1138"/>
      <c r="W235" s="1138"/>
      <c r="X235" s="1138"/>
      <c r="Y235" s="1138"/>
      <c r="Z235" s="1138"/>
      <c r="AA235" s="1138"/>
      <c r="AB235" s="1138"/>
      <c r="AC235" s="1138"/>
      <c r="AD235" s="1138"/>
    </row>
    <row r="236" spans="1:30" s="766" customFormat="1" ht="14.25">
      <c r="A236" s="670">
        <v>228</v>
      </c>
      <c r="B236" s="764"/>
      <c r="C236" s="765"/>
      <c r="D236" s="375" t="s">
        <v>940</v>
      </c>
      <c r="E236" s="1135"/>
      <c r="I236" s="1136">
        <f>SUM(J236:Q236)</f>
        <v>0</v>
      </c>
      <c r="J236" s="763"/>
      <c r="K236" s="763"/>
      <c r="L236" s="763"/>
      <c r="M236" s="763"/>
      <c r="N236" s="763"/>
      <c r="O236" s="763"/>
      <c r="P236" s="763"/>
      <c r="Q236" s="1137"/>
      <c r="R236" s="1138"/>
      <c r="S236" s="1138"/>
      <c r="T236" s="1138"/>
      <c r="U236" s="1138"/>
      <c r="V236" s="1138"/>
      <c r="W236" s="1138"/>
      <c r="X236" s="1138"/>
      <c r="Y236" s="1138"/>
      <c r="Z236" s="1138"/>
      <c r="AA236" s="1138"/>
      <c r="AB236" s="1138"/>
      <c r="AC236" s="1138"/>
      <c r="AD236" s="1138"/>
    </row>
    <row r="237" spans="1:30" s="1143" customFormat="1" ht="14.25">
      <c r="A237" s="670">
        <v>229</v>
      </c>
      <c r="B237" s="767"/>
      <c r="C237" s="768"/>
      <c r="D237" s="376" t="s">
        <v>602</v>
      </c>
      <c r="E237" s="1139"/>
      <c r="F237" s="769"/>
      <c r="G237" s="769"/>
      <c r="H237" s="769"/>
      <c r="I237" s="1140">
        <f>SUM(J237:Q237)</f>
        <v>0</v>
      </c>
      <c r="J237" s="1141"/>
      <c r="K237" s="1141"/>
      <c r="L237" s="1141"/>
      <c r="M237" s="1141"/>
      <c r="N237" s="1141"/>
      <c r="O237" s="1141"/>
      <c r="P237" s="1141"/>
      <c r="Q237" s="1142"/>
      <c r="R237" s="1141"/>
      <c r="S237" s="1141"/>
      <c r="T237" s="1141"/>
      <c r="U237" s="1141"/>
      <c r="V237" s="1141"/>
      <c r="W237" s="1141"/>
      <c r="X237" s="1141"/>
      <c r="Y237" s="1141"/>
      <c r="Z237" s="1141"/>
      <c r="AA237" s="1141"/>
      <c r="AB237" s="1141"/>
      <c r="AC237" s="1141"/>
      <c r="AD237" s="1141"/>
    </row>
    <row r="238" spans="1:30" s="769" customFormat="1" ht="17.25" customHeight="1">
      <c r="A238" s="670">
        <v>230</v>
      </c>
      <c r="B238" s="770"/>
      <c r="C238" s="771"/>
      <c r="D238" s="377" t="s">
        <v>977</v>
      </c>
      <c r="E238" s="1129"/>
      <c r="F238" s="772"/>
      <c r="G238" s="772"/>
      <c r="H238" s="766"/>
      <c r="I238" s="1144">
        <f>SUM(J238:Q238)</f>
        <v>0</v>
      </c>
      <c r="J238" s="1145">
        <f>SUM(J235:J237)</f>
        <v>0</v>
      </c>
      <c r="K238" s="1145">
        <f aca="true" t="shared" si="48" ref="K238:P238">SUM(K235:K237)</f>
        <v>0</v>
      </c>
      <c r="L238" s="1145">
        <f t="shared" si="48"/>
        <v>0</v>
      </c>
      <c r="M238" s="1145">
        <f t="shared" si="48"/>
        <v>0</v>
      </c>
      <c r="N238" s="1145">
        <f t="shared" si="48"/>
        <v>0</v>
      </c>
      <c r="O238" s="1145">
        <f t="shared" si="48"/>
        <v>0</v>
      </c>
      <c r="P238" s="1145">
        <f t="shared" si="48"/>
        <v>0</v>
      </c>
      <c r="Q238" s="1146"/>
      <c r="R238" s="1145"/>
      <c r="S238" s="1145"/>
      <c r="T238" s="1145"/>
      <c r="U238" s="1145"/>
      <c r="V238" s="1145"/>
      <c r="W238" s="1145"/>
      <c r="X238" s="1145"/>
      <c r="Y238" s="1145"/>
      <c r="Z238" s="1145"/>
      <c r="AA238" s="1145"/>
      <c r="AB238" s="1145"/>
      <c r="AC238" s="1145"/>
      <c r="AD238" s="1145"/>
    </row>
    <row r="239" spans="1:30" s="1134" customFormat="1" ht="30" customHeight="1">
      <c r="A239" s="670">
        <v>231</v>
      </c>
      <c r="B239" s="760"/>
      <c r="C239" s="759">
        <v>2</v>
      </c>
      <c r="D239" s="761" t="s">
        <v>241</v>
      </c>
      <c r="E239" s="1129"/>
      <c r="F239" s="762">
        <v>2636</v>
      </c>
      <c r="G239" s="762"/>
      <c r="H239" s="762"/>
      <c r="I239" s="1130"/>
      <c r="J239" s="763"/>
      <c r="K239" s="763"/>
      <c r="L239" s="763"/>
      <c r="M239" s="1131"/>
      <c r="N239" s="1131"/>
      <c r="O239" s="1131"/>
      <c r="P239" s="1131"/>
      <c r="Q239" s="1132"/>
      <c r="R239" s="1133"/>
      <c r="S239" s="1133"/>
      <c r="T239" s="1133"/>
      <c r="U239" s="1133"/>
      <c r="V239" s="1133"/>
      <c r="W239" s="1133"/>
      <c r="X239" s="1133"/>
      <c r="Y239" s="1133"/>
      <c r="Z239" s="1133"/>
      <c r="AA239" s="1133"/>
      <c r="AB239" s="1133"/>
      <c r="AC239" s="1133"/>
      <c r="AD239" s="1133"/>
    </row>
    <row r="240" spans="1:30" s="766" customFormat="1" ht="13.5">
      <c r="A240" s="670">
        <v>232</v>
      </c>
      <c r="B240" s="764"/>
      <c r="C240" s="765"/>
      <c r="D240" s="1177" t="s">
        <v>601</v>
      </c>
      <c r="E240" s="1135"/>
      <c r="I240" s="1136">
        <f>SUM(J240:Q240)</f>
        <v>0</v>
      </c>
      <c r="J240" s="763"/>
      <c r="K240" s="763"/>
      <c r="L240" s="763"/>
      <c r="M240" s="763"/>
      <c r="N240" s="763"/>
      <c r="O240" s="763"/>
      <c r="P240" s="763"/>
      <c r="Q240" s="1137"/>
      <c r="R240" s="1138"/>
      <c r="S240" s="1138"/>
      <c r="T240" s="1138"/>
      <c r="U240" s="1138"/>
      <c r="V240" s="1138"/>
      <c r="W240" s="1138"/>
      <c r="X240" s="1138"/>
      <c r="Y240" s="1138"/>
      <c r="Z240" s="1138"/>
      <c r="AA240" s="1138"/>
      <c r="AB240" s="1138"/>
      <c r="AC240" s="1138"/>
      <c r="AD240" s="1138"/>
    </row>
    <row r="241" spans="1:30" s="766" customFormat="1" ht="14.25">
      <c r="A241" s="670">
        <v>233</v>
      </c>
      <c r="B241" s="764"/>
      <c r="C241" s="765"/>
      <c r="D241" s="375" t="s">
        <v>940</v>
      </c>
      <c r="E241" s="1135"/>
      <c r="I241" s="1136">
        <f>SUM(J241:Q241)</f>
        <v>0</v>
      </c>
      <c r="J241" s="763"/>
      <c r="K241" s="763"/>
      <c r="L241" s="763"/>
      <c r="M241" s="763"/>
      <c r="N241" s="763"/>
      <c r="O241" s="763"/>
      <c r="P241" s="763"/>
      <c r="Q241" s="1137"/>
      <c r="R241" s="1138"/>
      <c r="S241" s="1138"/>
      <c r="T241" s="1138"/>
      <c r="U241" s="1138"/>
      <c r="V241" s="1138"/>
      <c r="W241" s="1138"/>
      <c r="X241" s="1138"/>
      <c r="Y241" s="1138"/>
      <c r="Z241" s="1138"/>
      <c r="AA241" s="1138"/>
      <c r="AB241" s="1138"/>
      <c r="AC241" s="1138"/>
      <c r="AD241" s="1138"/>
    </row>
    <row r="242" spans="1:30" s="1143" customFormat="1" ht="14.25">
      <c r="A242" s="670">
        <v>234</v>
      </c>
      <c r="B242" s="767"/>
      <c r="C242" s="768"/>
      <c r="D242" s="376" t="s">
        <v>602</v>
      </c>
      <c r="E242" s="1139"/>
      <c r="F242" s="769"/>
      <c r="G242" s="769"/>
      <c r="H242" s="769"/>
      <c r="I242" s="1140">
        <f>SUM(J242:Q242)</f>
        <v>0</v>
      </c>
      <c r="J242" s="1141"/>
      <c r="K242" s="1141"/>
      <c r="L242" s="1141"/>
      <c r="M242" s="1141"/>
      <c r="N242" s="1141"/>
      <c r="O242" s="1141"/>
      <c r="P242" s="1141"/>
      <c r="Q242" s="1142"/>
      <c r="R242" s="1141"/>
      <c r="S242" s="1141"/>
      <c r="T242" s="1141"/>
      <c r="U242" s="1141"/>
      <c r="V242" s="1141"/>
      <c r="W242" s="1141"/>
      <c r="X242" s="1141"/>
      <c r="Y242" s="1141"/>
      <c r="Z242" s="1141"/>
      <c r="AA242" s="1141"/>
      <c r="AB242" s="1141"/>
      <c r="AC242" s="1141"/>
      <c r="AD242" s="1141"/>
    </row>
    <row r="243" spans="1:30" s="769" customFormat="1" ht="17.25" customHeight="1">
      <c r="A243" s="670">
        <v>235</v>
      </c>
      <c r="B243" s="770"/>
      <c r="C243" s="771"/>
      <c r="D243" s="377" t="s">
        <v>977</v>
      </c>
      <c r="E243" s="1129"/>
      <c r="F243" s="772"/>
      <c r="G243" s="772"/>
      <c r="H243" s="766"/>
      <c r="I243" s="1144">
        <f>SUM(J243:Q243)</f>
        <v>0</v>
      </c>
      <c r="J243" s="1145">
        <f>SUM(J240:J242)</f>
        <v>0</v>
      </c>
      <c r="K243" s="1145">
        <f aca="true" t="shared" si="49" ref="K243:Q243">SUM(K240:K242)</f>
        <v>0</v>
      </c>
      <c r="L243" s="1145">
        <f t="shared" si="49"/>
        <v>0</v>
      </c>
      <c r="M243" s="1145">
        <f t="shared" si="49"/>
        <v>0</v>
      </c>
      <c r="N243" s="1145">
        <f t="shared" si="49"/>
        <v>0</v>
      </c>
      <c r="O243" s="1145">
        <f t="shared" si="49"/>
        <v>0</v>
      </c>
      <c r="P243" s="1145">
        <f t="shared" si="49"/>
        <v>0</v>
      </c>
      <c r="Q243" s="1146">
        <f t="shared" si="49"/>
        <v>0</v>
      </c>
      <c r="R243" s="1145"/>
      <c r="S243" s="1145"/>
      <c r="T243" s="1145"/>
      <c r="U243" s="1145"/>
      <c r="V243" s="1145"/>
      <c r="W243" s="1145"/>
      <c r="X243" s="1145"/>
      <c r="Y243" s="1145"/>
      <c r="Z243" s="1145"/>
      <c r="AA243" s="1145"/>
      <c r="AB243" s="1145"/>
      <c r="AC243" s="1145"/>
      <c r="AD243" s="1145"/>
    </row>
    <row r="244" spans="1:30" s="26" customFormat="1" ht="15">
      <c r="A244" s="670">
        <v>236</v>
      </c>
      <c r="B244" s="163"/>
      <c r="C244" s="164">
        <v>3</v>
      </c>
      <c r="D244" s="165" t="s">
        <v>218</v>
      </c>
      <c r="E244" s="1109"/>
      <c r="F244" s="155">
        <v>2575</v>
      </c>
      <c r="G244" s="155">
        <v>535</v>
      </c>
      <c r="H244" s="155">
        <v>963</v>
      </c>
      <c r="I244" s="1119"/>
      <c r="J244" s="128"/>
      <c r="K244" s="128"/>
      <c r="L244" s="128"/>
      <c r="M244" s="1121"/>
      <c r="N244" s="1121"/>
      <c r="O244" s="1121"/>
      <c r="P244" s="1121"/>
      <c r="Q244" s="1122"/>
      <c r="R244" s="1112"/>
      <c r="S244" s="1112"/>
      <c r="T244" s="1112"/>
      <c r="U244" s="1112"/>
      <c r="V244" s="1112"/>
      <c r="W244" s="1112"/>
      <c r="X244" s="1112"/>
      <c r="Y244" s="1112"/>
      <c r="Z244" s="1112"/>
      <c r="AA244" s="1112"/>
      <c r="AB244" s="1112"/>
      <c r="AC244" s="1112"/>
      <c r="AD244" s="1112"/>
    </row>
    <row r="245" spans="1:30" s="840" customFormat="1" ht="15">
      <c r="A245" s="670">
        <v>237</v>
      </c>
      <c r="B245" s="159"/>
      <c r="C245" s="151"/>
      <c r="D245" s="375" t="s">
        <v>601</v>
      </c>
      <c r="E245" s="1120"/>
      <c r="F245" s="29"/>
      <c r="G245" s="29"/>
      <c r="H245" s="29"/>
      <c r="I245" s="1102">
        <f>SUM(J245:Q245)</f>
        <v>360</v>
      </c>
      <c r="J245" s="128">
        <v>317</v>
      </c>
      <c r="K245" s="128">
        <v>43</v>
      </c>
      <c r="L245" s="128"/>
      <c r="M245" s="128"/>
      <c r="N245" s="128"/>
      <c r="O245" s="128"/>
      <c r="P245" s="128"/>
      <c r="Q245" s="805"/>
      <c r="R245" s="28"/>
      <c r="S245" s="28"/>
      <c r="T245" s="28"/>
      <c r="U245" s="28"/>
      <c r="V245" s="28"/>
      <c r="W245" s="28"/>
      <c r="X245" s="28"/>
      <c r="Y245" s="28"/>
      <c r="Z245" s="28"/>
      <c r="AA245" s="28"/>
      <c r="AB245" s="28"/>
      <c r="AC245" s="28"/>
      <c r="AD245" s="28"/>
    </row>
    <row r="246" spans="1:30" s="840" customFormat="1" ht="15">
      <c r="A246" s="670">
        <v>238</v>
      </c>
      <c r="B246" s="159"/>
      <c r="C246" s="151"/>
      <c r="D246" s="375" t="s">
        <v>940</v>
      </c>
      <c r="E246" s="1120"/>
      <c r="F246" s="29"/>
      <c r="G246" s="29"/>
      <c r="H246" s="29"/>
      <c r="I246" s="1102">
        <f>SUM(J246:Q246)</f>
        <v>2159</v>
      </c>
      <c r="J246" s="128">
        <v>1901</v>
      </c>
      <c r="K246" s="128">
        <v>258</v>
      </c>
      <c r="L246" s="128"/>
      <c r="M246" s="128"/>
      <c r="N246" s="128"/>
      <c r="O246" s="128"/>
      <c r="P246" s="128"/>
      <c r="Q246" s="805"/>
      <c r="R246" s="28"/>
      <c r="S246" s="28"/>
      <c r="T246" s="28"/>
      <c r="U246" s="28"/>
      <c r="V246" s="28"/>
      <c r="W246" s="28"/>
      <c r="X246" s="28"/>
      <c r="Y246" s="28"/>
      <c r="Z246" s="28"/>
      <c r="AA246" s="28"/>
      <c r="AB246" s="28"/>
      <c r="AC246" s="28"/>
      <c r="AD246" s="28"/>
    </row>
    <row r="247" spans="1:30" s="860" customFormat="1" ht="15">
      <c r="A247" s="670">
        <v>239</v>
      </c>
      <c r="B247" s="370"/>
      <c r="C247" s="371"/>
      <c r="D247" s="376" t="s">
        <v>602</v>
      </c>
      <c r="E247" s="1104"/>
      <c r="F247" s="374"/>
      <c r="G247" s="374"/>
      <c r="H247" s="374"/>
      <c r="I247" s="1108">
        <f>SUM(J247:Q247)</f>
        <v>0</v>
      </c>
      <c r="J247" s="391"/>
      <c r="K247" s="391"/>
      <c r="L247" s="391"/>
      <c r="M247" s="391"/>
      <c r="N247" s="391"/>
      <c r="O247" s="391"/>
      <c r="P247" s="391"/>
      <c r="Q247" s="1081"/>
      <c r="R247" s="391"/>
      <c r="S247" s="391"/>
      <c r="T247" s="391"/>
      <c r="U247" s="391"/>
      <c r="V247" s="391"/>
      <c r="W247" s="391"/>
      <c r="X247" s="391"/>
      <c r="Y247" s="391"/>
      <c r="Z247" s="391"/>
      <c r="AA247" s="391"/>
      <c r="AB247" s="391"/>
      <c r="AC247" s="391"/>
      <c r="AD247" s="391"/>
    </row>
    <row r="248" spans="1:30" s="865" customFormat="1" ht="16.5" customHeight="1">
      <c r="A248" s="670">
        <v>240</v>
      </c>
      <c r="B248" s="373"/>
      <c r="C248" s="169"/>
      <c r="D248" s="377" t="s">
        <v>977</v>
      </c>
      <c r="E248" s="1109"/>
      <c r="F248" s="162"/>
      <c r="G248" s="162"/>
      <c r="H248" s="29"/>
      <c r="I248" s="1105">
        <f>SUM(J248:Q248)</f>
        <v>2159</v>
      </c>
      <c r="J248" s="1106">
        <f>SUM(J246:J247)</f>
        <v>1901</v>
      </c>
      <c r="K248" s="1106">
        <f aca="true" t="shared" si="50" ref="K248:Q248">SUM(K246:K247)</f>
        <v>258</v>
      </c>
      <c r="L248" s="1106">
        <f t="shared" si="50"/>
        <v>0</v>
      </c>
      <c r="M248" s="1106">
        <f t="shared" si="50"/>
        <v>0</v>
      </c>
      <c r="N248" s="1106">
        <f t="shared" si="50"/>
        <v>0</v>
      </c>
      <c r="O248" s="1106">
        <f t="shared" si="50"/>
        <v>0</v>
      </c>
      <c r="P248" s="1106">
        <f t="shared" si="50"/>
        <v>0</v>
      </c>
      <c r="Q248" s="1107">
        <f t="shared" si="50"/>
        <v>0</v>
      </c>
      <c r="R248" s="1106"/>
      <c r="S248" s="1106"/>
      <c r="T248" s="1106"/>
      <c r="U248" s="1106"/>
      <c r="V248" s="1106"/>
      <c r="W248" s="1106"/>
      <c r="X248" s="1106"/>
      <c r="Y248" s="1106"/>
      <c r="Z248" s="1106"/>
      <c r="AA248" s="1106"/>
      <c r="AB248" s="1106"/>
      <c r="AC248" s="1106"/>
      <c r="AD248" s="1106"/>
    </row>
    <row r="249" spans="1:30" s="850" customFormat="1" ht="21" customHeight="1">
      <c r="A249" s="670">
        <v>241</v>
      </c>
      <c r="B249" s="156">
        <v>15</v>
      </c>
      <c r="C249" s="157"/>
      <c r="D249" s="158" t="s">
        <v>228</v>
      </c>
      <c r="E249" s="1100" t="s">
        <v>27</v>
      </c>
      <c r="F249" s="154">
        <v>785679</v>
      </c>
      <c r="G249" s="154">
        <v>723529</v>
      </c>
      <c r="H249" s="154">
        <v>681861</v>
      </c>
      <c r="I249" s="1119"/>
      <c r="J249" s="854"/>
      <c r="K249" s="854"/>
      <c r="L249" s="854"/>
      <c r="M249" s="854"/>
      <c r="N249" s="854"/>
      <c r="O249" s="854"/>
      <c r="P249" s="854"/>
      <c r="Q249" s="856"/>
      <c r="R249" s="1097"/>
      <c r="S249" s="1097"/>
      <c r="T249" s="1097"/>
      <c r="U249" s="1097"/>
      <c r="V249" s="1097"/>
      <c r="W249" s="1097"/>
      <c r="X249" s="1097"/>
      <c r="Y249" s="1097"/>
      <c r="Z249" s="1097"/>
      <c r="AA249" s="1097"/>
      <c r="AB249" s="1097"/>
      <c r="AC249" s="1097"/>
      <c r="AD249" s="1097"/>
    </row>
    <row r="250" spans="1:30" s="840" customFormat="1" ht="15">
      <c r="A250" s="670">
        <v>242</v>
      </c>
      <c r="B250" s="159"/>
      <c r="C250" s="151"/>
      <c r="D250" s="160" t="s">
        <v>601</v>
      </c>
      <c r="I250" s="1102">
        <f>SUM(J250:Q250)</f>
        <v>693727</v>
      </c>
      <c r="J250" s="128">
        <v>281432</v>
      </c>
      <c r="K250" s="128">
        <v>75987</v>
      </c>
      <c r="L250" s="128">
        <v>336308</v>
      </c>
      <c r="M250" s="128"/>
      <c r="N250" s="128"/>
      <c r="O250" s="128"/>
      <c r="P250" s="128"/>
      <c r="Q250" s="805"/>
      <c r="R250" s="28"/>
      <c r="S250" s="28"/>
      <c r="T250" s="28"/>
      <c r="U250" s="28"/>
      <c r="V250" s="28"/>
      <c r="W250" s="28"/>
      <c r="X250" s="28"/>
      <c r="Y250" s="28"/>
      <c r="Z250" s="28"/>
      <c r="AA250" s="28"/>
      <c r="AB250" s="28"/>
      <c r="AC250" s="28"/>
      <c r="AD250" s="28"/>
    </row>
    <row r="251" spans="1:30" s="840" customFormat="1" ht="15">
      <c r="A251" s="670">
        <v>243</v>
      </c>
      <c r="B251" s="159"/>
      <c r="C251" s="151"/>
      <c r="D251" s="160" t="s">
        <v>940</v>
      </c>
      <c r="I251" s="1102">
        <f>SUM(J251:Q251)</f>
        <v>743335</v>
      </c>
      <c r="J251" s="128">
        <v>287263</v>
      </c>
      <c r="K251" s="128">
        <v>78441</v>
      </c>
      <c r="L251" s="128">
        <v>357277</v>
      </c>
      <c r="M251" s="128"/>
      <c r="N251" s="128">
        <v>824</v>
      </c>
      <c r="O251" s="128">
        <v>18723</v>
      </c>
      <c r="P251" s="128">
        <v>807</v>
      </c>
      <c r="Q251" s="805"/>
      <c r="R251" s="28"/>
      <c r="S251" s="28"/>
      <c r="T251" s="28"/>
      <c r="U251" s="28"/>
      <c r="V251" s="28"/>
      <c r="W251" s="28"/>
      <c r="X251" s="28"/>
      <c r="Y251" s="28"/>
      <c r="Z251" s="28"/>
      <c r="AA251" s="28"/>
      <c r="AB251" s="28"/>
      <c r="AC251" s="28"/>
      <c r="AD251" s="28"/>
    </row>
    <row r="252" spans="1:30" s="860" customFormat="1" ht="15">
      <c r="A252" s="670">
        <v>244</v>
      </c>
      <c r="B252" s="370"/>
      <c r="C252" s="371"/>
      <c r="D252" s="372" t="s">
        <v>986</v>
      </c>
      <c r="E252" s="1120"/>
      <c r="F252" s="29"/>
      <c r="G252" s="29"/>
      <c r="H252" s="29"/>
      <c r="I252" s="1108">
        <f aca="true" t="shared" si="51" ref="I252:I259">SUM(J252:Q252)</f>
        <v>258</v>
      </c>
      <c r="J252" s="391">
        <v>203</v>
      </c>
      <c r="K252" s="391">
        <v>55</v>
      </c>
      <c r="L252" s="391"/>
      <c r="M252" s="391"/>
      <c r="N252" s="391"/>
      <c r="O252" s="391"/>
      <c r="P252" s="391"/>
      <c r="Q252" s="1081"/>
      <c r="R252" s="391"/>
      <c r="S252" s="391"/>
      <c r="T252" s="391"/>
      <c r="U252" s="391"/>
      <c r="V252" s="391"/>
      <c r="W252" s="391"/>
      <c r="X252" s="391"/>
      <c r="Y252" s="391"/>
      <c r="Z252" s="391"/>
      <c r="AA252" s="391"/>
      <c r="AB252" s="391"/>
      <c r="AC252" s="391"/>
      <c r="AD252" s="391"/>
    </row>
    <row r="253" spans="1:30" s="860" customFormat="1" ht="15">
      <c r="A253" s="670">
        <v>245</v>
      </c>
      <c r="B253" s="370"/>
      <c r="C253" s="371"/>
      <c r="D253" s="859" t="s">
        <v>1038</v>
      </c>
      <c r="E253" s="1120"/>
      <c r="F253" s="29"/>
      <c r="G253" s="29"/>
      <c r="H253" s="29"/>
      <c r="I253" s="1108">
        <f t="shared" si="51"/>
        <v>2000</v>
      </c>
      <c r="J253" s="391">
        <v>-20000</v>
      </c>
      <c r="K253" s="391">
        <v>-5400</v>
      </c>
      <c r="L253" s="860">
        <v>18837</v>
      </c>
      <c r="M253" s="391"/>
      <c r="N253" s="391"/>
      <c r="O253" s="391">
        <v>8563</v>
      </c>
      <c r="P253" s="391"/>
      <c r="Q253" s="1081"/>
      <c r="R253" s="391"/>
      <c r="S253" s="391"/>
      <c r="T253" s="391"/>
      <c r="U253" s="391"/>
      <c r="V253" s="391"/>
      <c r="W253" s="391"/>
      <c r="X253" s="391"/>
      <c r="Y253" s="391"/>
      <c r="Z253" s="391"/>
      <c r="AA253" s="391"/>
      <c r="AB253" s="391"/>
      <c r="AC253" s="391"/>
      <c r="AD253" s="391"/>
    </row>
    <row r="254" spans="1:30" s="865" customFormat="1" ht="19.5" customHeight="1">
      <c r="A254" s="670">
        <v>246</v>
      </c>
      <c r="B254" s="373"/>
      <c r="C254" s="169"/>
      <c r="D254" s="168" t="s">
        <v>977</v>
      </c>
      <c r="E254" s="1104"/>
      <c r="F254" s="374"/>
      <c r="G254" s="374"/>
      <c r="H254" s="374"/>
      <c r="I254" s="1105">
        <f t="shared" si="51"/>
        <v>745593</v>
      </c>
      <c r="J254" s="1106">
        <f aca="true" t="shared" si="52" ref="J254:Q254">SUM(J251:J253)</f>
        <v>267466</v>
      </c>
      <c r="K254" s="1106">
        <f t="shared" si="52"/>
        <v>73096</v>
      </c>
      <c r="L254" s="1106">
        <f t="shared" si="52"/>
        <v>376114</v>
      </c>
      <c r="M254" s="1106">
        <f t="shared" si="52"/>
        <v>0</v>
      </c>
      <c r="N254" s="1106">
        <f t="shared" si="52"/>
        <v>824</v>
      </c>
      <c r="O254" s="1106">
        <f t="shared" si="52"/>
        <v>27286</v>
      </c>
      <c r="P254" s="1106">
        <f t="shared" si="52"/>
        <v>807</v>
      </c>
      <c r="Q254" s="1107">
        <f t="shared" si="52"/>
        <v>0</v>
      </c>
      <c r="R254" s="1106"/>
      <c r="S254" s="1106"/>
      <c r="T254" s="1106"/>
      <c r="U254" s="1106"/>
      <c r="V254" s="1106"/>
      <c r="W254" s="1106"/>
      <c r="X254" s="1106"/>
      <c r="Y254" s="1106"/>
      <c r="Z254" s="1106"/>
      <c r="AA254" s="1106"/>
      <c r="AB254" s="1106"/>
      <c r="AC254" s="1106"/>
      <c r="AD254" s="1106"/>
    </row>
    <row r="255" spans="1:30" s="26" customFormat="1" ht="15">
      <c r="A255" s="670">
        <v>247</v>
      </c>
      <c r="B255" s="163"/>
      <c r="C255" s="164">
        <v>1</v>
      </c>
      <c r="D255" s="165" t="s">
        <v>218</v>
      </c>
      <c r="E255" s="1109"/>
      <c r="F255" s="155">
        <v>2237</v>
      </c>
      <c r="G255" s="155"/>
      <c r="H255" s="155">
        <v>213</v>
      </c>
      <c r="I255" s="1119"/>
      <c r="J255" s="128"/>
      <c r="K255" s="128"/>
      <c r="L255" s="128"/>
      <c r="M255" s="1121"/>
      <c r="N255" s="1121"/>
      <c r="O255" s="1121"/>
      <c r="P255" s="1121"/>
      <c r="Q255" s="1122"/>
      <c r="R255" s="1112"/>
      <c r="S255" s="1112"/>
      <c r="T255" s="1112"/>
      <c r="U255" s="1112"/>
      <c r="V255" s="1112"/>
      <c r="W255" s="1112"/>
      <c r="X255" s="1112"/>
      <c r="Y255" s="1112"/>
      <c r="Z255" s="1112"/>
      <c r="AA255" s="1112"/>
      <c r="AB255" s="1112"/>
      <c r="AC255" s="1112"/>
      <c r="AD255" s="1112"/>
    </row>
    <row r="256" spans="1:30" s="840" customFormat="1" ht="15">
      <c r="A256" s="670">
        <v>248</v>
      </c>
      <c r="B256" s="159"/>
      <c r="C256" s="151"/>
      <c r="D256" s="375" t="s">
        <v>601</v>
      </c>
      <c r="E256" s="1120"/>
      <c r="F256" s="29"/>
      <c r="G256" s="29"/>
      <c r="H256" s="29"/>
      <c r="I256" s="1102">
        <f t="shared" si="51"/>
        <v>0</v>
      </c>
      <c r="J256" s="128"/>
      <c r="K256" s="128"/>
      <c r="L256" s="128"/>
      <c r="M256" s="128"/>
      <c r="N256" s="128"/>
      <c r="O256" s="128"/>
      <c r="P256" s="128"/>
      <c r="Q256" s="805"/>
      <c r="R256" s="28"/>
      <c r="S256" s="28"/>
      <c r="T256" s="28"/>
      <c r="U256" s="28"/>
      <c r="V256" s="28"/>
      <c r="W256" s="28"/>
      <c r="X256" s="28"/>
      <c r="Y256" s="28"/>
      <c r="Z256" s="28"/>
      <c r="AA256" s="28"/>
      <c r="AB256" s="28"/>
      <c r="AC256" s="28"/>
      <c r="AD256" s="28"/>
    </row>
    <row r="257" spans="1:30" s="840" customFormat="1" ht="15">
      <c r="A257" s="670">
        <v>249</v>
      </c>
      <c r="B257" s="159"/>
      <c r="C257" s="151"/>
      <c r="D257" s="375" t="s">
        <v>940</v>
      </c>
      <c r="E257" s="1120"/>
      <c r="F257" s="29"/>
      <c r="G257" s="29"/>
      <c r="H257" s="29"/>
      <c r="I257" s="1102">
        <f t="shared" si="51"/>
        <v>0</v>
      </c>
      <c r="J257" s="128"/>
      <c r="K257" s="128"/>
      <c r="L257" s="128"/>
      <c r="M257" s="128"/>
      <c r="N257" s="128"/>
      <c r="O257" s="128"/>
      <c r="P257" s="128"/>
      <c r="Q257" s="805"/>
      <c r="R257" s="28"/>
      <c r="S257" s="28"/>
      <c r="T257" s="28"/>
      <c r="U257" s="28"/>
      <c r="V257" s="28"/>
      <c r="W257" s="28"/>
      <c r="X257" s="28"/>
      <c r="Y257" s="28"/>
      <c r="Z257" s="28"/>
      <c r="AA257" s="28"/>
      <c r="AB257" s="28"/>
      <c r="AC257" s="28"/>
      <c r="AD257" s="28"/>
    </row>
    <row r="258" spans="1:30" s="860" customFormat="1" ht="15">
      <c r="A258" s="670">
        <v>250</v>
      </c>
      <c r="B258" s="370"/>
      <c r="C258" s="371"/>
      <c r="D258" s="376" t="s">
        <v>602</v>
      </c>
      <c r="E258" s="1104"/>
      <c r="F258" s="374"/>
      <c r="G258" s="374"/>
      <c r="H258" s="374"/>
      <c r="I258" s="1108">
        <f t="shared" si="51"/>
        <v>0</v>
      </c>
      <c r="J258" s="391"/>
      <c r="K258" s="391"/>
      <c r="L258" s="391"/>
      <c r="M258" s="391"/>
      <c r="N258" s="391"/>
      <c r="O258" s="391"/>
      <c r="P258" s="391"/>
      <c r="Q258" s="1081"/>
      <c r="R258" s="391"/>
      <c r="S258" s="391"/>
      <c r="T258" s="391"/>
      <c r="U258" s="391"/>
      <c r="V258" s="391"/>
      <c r="W258" s="391"/>
      <c r="X258" s="391"/>
      <c r="Y258" s="391"/>
      <c r="Z258" s="391"/>
      <c r="AA258" s="391"/>
      <c r="AB258" s="391"/>
      <c r="AC258" s="391"/>
      <c r="AD258" s="391"/>
    </row>
    <row r="259" spans="1:30" s="882" customFormat="1" ht="18" customHeight="1">
      <c r="A259" s="670">
        <v>251</v>
      </c>
      <c r="B259" s="405"/>
      <c r="C259" s="406"/>
      <c r="D259" s="408" t="s">
        <v>977</v>
      </c>
      <c r="E259" s="1109"/>
      <c r="F259" s="407"/>
      <c r="G259" s="407"/>
      <c r="H259" s="155"/>
      <c r="I259" s="1123">
        <f t="shared" si="51"/>
        <v>0</v>
      </c>
      <c r="J259" s="1124">
        <f>SUM(J256:J258)</f>
        <v>0</v>
      </c>
      <c r="K259" s="1124">
        <f aca="true" t="shared" si="53" ref="K259:Q259">SUM(K256:K258)</f>
        <v>0</v>
      </c>
      <c r="L259" s="1124">
        <f t="shared" si="53"/>
        <v>0</v>
      </c>
      <c r="M259" s="1124">
        <f t="shared" si="53"/>
        <v>0</v>
      </c>
      <c r="N259" s="1124">
        <f t="shared" si="53"/>
        <v>0</v>
      </c>
      <c r="O259" s="1124">
        <f t="shared" si="53"/>
        <v>0</v>
      </c>
      <c r="P259" s="1124">
        <f t="shared" si="53"/>
        <v>0</v>
      </c>
      <c r="Q259" s="1125">
        <f t="shared" si="53"/>
        <v>0</v>
      </c>
      <c r="R259" s="1124"/>
      <c r="S259" s="1124"/>
      <c r="T259" s="1124"/>
      <c r="U259" s="1124"/>
      <c r="V259" s="1124"/>
      <c r="W259" s="1124"/>
      <c r="X259" s="1124"/>
      <c r="Y259" s="1124"/>
      <c r="Z259" s="1124"/>
      <c r="AA259" s="1124"/>
      <c r="AB259" s="1124"/>
      <c r="AC259" s="1124"/>
      <c r="AD259" s="1124"/>
    </row>
    <row r="260" spans="1:30" s="850" customFormat="1" ht="21.75" customHeight="1">
      <c r="A260" s="670">
        <v>252</v>
      </c>
      <c r="B260" s="399"/>
      <c r="C260" s="400"/>
      <c r="D260" s="401" t="s">
        <v>242</v>
      </c>
      <c r="E260" s="1147"/>
      <c r="F260" s="402">
        <f>SUM(F155:F255)</f>
        <v>1981443</v>
      </c>
      <c r="G260" s="402">
        <f>SUM(G155:G255)</f>
        <v>1797299</v>
      </c>
      <c r="H260" s="402">
        <f>SUM(H155:H255)</f>
        <v>1915818</v>
      </c>
      <c r="I260" s="1148"/>
      <c r="J260" s="403"/>
      <c r="K260" s="403"/>
      <c r="L260" s="403"/>
      <c r="M260" s="403"/>
      <c r="N260" s="403"/>
      <c r="O260" s="403"/>
      <c r="P260" s="403"/>
      <c r="Q260" s="1149"/>
      <c r="R260" s="1097"/>
      <c r="S260" s="1097"/>
      <c r="T260" s="1097"/>
      <c r="U260" s="1097"/>
      <c r="V260" s="1097"/>
      <c r="W260" s="1097"/>
      <c r="X260" s="1097"/>
      <c r="Y260" s="1097"/>
      <c r="Z260" s="1097"/>
      <c r="AA260" s="1097"/>
      <c r="AB260" s="1097"/>
      <c r="AC260" s="1097"/>
      <c r="AD260" s="1097"/>
    </row>
    <row r="261" spans="1:30" s="838" customFormat="1" ht="15">
      <c r="A261" s="670">
        <v>253</v>
      </c>
      <c r="B261" s="159"/>
      <c r="C261" s="151"/>
      <c r="D261" s="160" t="s">
        <v>601</v>
      </c>
      <c r="E261" s="1120"/>
      <c r="F261" s="29"/>
      <c r="G261" s="29"/>
      <c r="H261" s="29"/>
      <c r="I261" s="392">
        <f>SUM(J261:Q261)</f>
        <v>1654666</v>
      </c>
      <c r="J261" s="28">
        <f aca="true" t="shared" si="54" ref="J261:Q262">SUM(J256,J250,J245,J240,J235,J230,J225,J220,J214,J209,J204,J198,J193,J188,J182,J177,J172,J167,J156)</f>
        <v>717878</v>
      </c>
      <c r="K261" s="28">
        <f t="shared" si="54"/>
        <v>194036</v>
      </c>
      <c r="L261" s="28">
        <f t="shared" si="54"/>
        <v>711241</v>
      </c>
      <c r="M261" s="28">
        <f t="shared" si="54"/>
        <v>0</v>
      </c>
      <c r="N261" s="28">
        <f t="shared" si="54"/>
        <v>667</v>
      </c>
      <c r="O261" s="28">
        <f t="shared" si="54"/>
        <v>30844</v>
      </c>
      <c r="P261" s="28">
        <f t="shared" si="54"/>
        <v>0</v>
      </c>
      <c r="Q261" s="434">
        <f t="shared" si="54"/>
        <v>0</v>
      </c>
      <c r="R261" s="929"/>
      <c r="S261" s="929"/>
      <c r="T261" s="929"/>
      <c r="U261" s="929"/>
      <c r="V261" s="929"/>
      <c r="W261" s="929"/>
      <c r="X261" s="929"/>
      <c r="Y261" s="929"/>
      <c r="Z261" s="929"/>
      <c r="AA261" s="929"/>
      <c r="AB261" s="929"/>
      <c r="AC261" s="929"/>
      <c r="AD261" s="929"/>
    </row>
    <row r="262" spans="1:30" s="838" customFormat="1" ht="15">
      <c r="A262" s="670">
        <v>254</v>
      </c>
      <c r="B262" s="159"/>
      <c r="C262" s="151"/>
      <c r="D262" s="160" t="s">
        <v>940</v>
      </c>
      <c r="E262" s="1120"/>
      <c r="F262" s="29"/>
      <c r="G262" s="29"/>
      <c r="H262" s="29"/>
      <c r="I262" s="392">
        <f>SUM(J262:Q262)</f>
        <v>1926801</v>
      </c>
      <c r="J262" s="28">
        <f t="shared" si="54"/>
        <v>788537</v>
      </c>
      <c r="K262" s="28">
        <f t="shared" si="54"/>
        <v>214306</v>
      </c>
      <c r="L262" s="28">
        <f t="shared" si="54"/>
        <v>839128</v>
      </c>
      <c r="M262" s="28">
        <f t="shared" si="54"/>
        <v>0</v>
      </c>
      <c r="N262" s="28">
        <f t="shared" si="54"/>
        <v>2847</v>
      </c>
      <c r="O262" s="28">
        <f t="shared" si="54"/>
        <v>80136</v>
      </c>
      <c r="P262" s="28">
        <f t="shared" si="54"/>
        <v>1847</v>
      </c>
      <c r="Q262" s="434">
        <f t="shared" si="54"/>
        <v>0</v>
      </c>
      <c r="R262" s="929"/>
      <c r="S262" s="929"/>
      <c r="T262" s="929"/>
      <c r="U262" s="929"/>
      <c r="V262" s="929"/>
      <c r="W262" s="929"/>
      <c r="X262" s="929"/>
      <c r="Y262" s="929"/>
      <c r="Z262" s="929"/>
      <c r="AA262" s="929"/>
      <c r="AB262" s="929"/>
      <c r="AC262" s="929"/>
      <c r="AD262" s="929"/>
    </row>
    <row r="263" spans="1:30" s="839" customFormat="1" ht="15">
      <c r="A263" s="670">
        <v>255</v>
      </c>
      <c r="B263" s="370"/>
      <c r="C263" s="371"/>
      <c r="D263" s="664" t="s">
        <v>602</v>
      </c>
      <c r="E263" s="1103"/>
      <c r="F263" s="30"/>
      <c r="G263" s="30"/>
      <c r="H263" s="30"/>
      <c r="I263" s="390">
        <f>SUM(J263:Q263)</f>
        <v>16221</v>
      </c>
      <c r="J263" s="391">
        <f>SUM(J258,J252:J253,J247,J242,J237,J232:J232,J227,J222,J216:J217,J211,J206,J200:J201,J195,J190,J184:J184,J179,J174,J169,J158:J159)+J185+J160+J161+J162+J163+J164</f>
        <v>-21766</v>
      </c>
      <c r="K263" s="391">
        <f aca="true" t="shared" si="55" ref="K263:Q263">SUM(K258,K252:K253,K247,K242,K237,K232:K232,K227,K222,K216:K217,K211,K206,K200:K201,K195,K190,K184:K184,K179,K174,K169,K158:K159)+K185+K160+K161+K162+K163+K164</f>
        <v>-3469</v>
      </c>
      <c r="L263" s="391">
        <f t="shared" si="55"/>
        <v>32080</v>
      </c>
      <c r="M263" s="391">
        <f t="shared" si="55"/>
        <v>0</v>
      </c>
      <c r="N263" s="391">
        <f t="shared" si="55"/>
        <v>0</v>
      </c>
      <c r="O263" s="391">
        <f t="shared" si="55"/>
        <v>9376</v>
      </c>
      <c r="P263" s="391">
        <f t="shared" si="55"/>
        <v>0</v>
      </c>
      <c r="Q263" s="1081">
        <f t="shared" si="55"/>
        <v>0</v>
      </c>
      <c r="R263" s="960"/>
      <c r="S263" s="960"/>
      <c r="T263" s="960"/>
      <c r="U263" s="960"/>
      <c r="V263" s="960"/>
      <c r="W263" s="960"/>
      <c r="X263" s="960"/>
      <c r="Y263" s="960"/>
      <c r="Z263" s="960"/>
      <c r="AA263" s="960"/>
      <c r="AB263" s="960"/>
      <c r="AC263" s="960"/>
      <c r="AD263" s="960"/>
    </row>
    <row r="264" spans="1:30" s="868" customFormat="1" ht="16.5" customHeight="1" thickBot="1">
      <c r="A264" s="670">
        <v>256</v>
      </c>
      <c r="B264" s="393"/>
      <c r="C264" s="409"/>
      <c r="D264" s="389" t="s">
        <v>977</v>
      </c>
      <c r="E264" s="1150"/>
      <c r="F264" s="394"/>
      <c r="G264" s="394"/>
      <c r="H264" s="394"/>
      <c r="I264" s="395">
        <f>SUM(J264:Q264)</f>
        <v>1943022</v>
      </c>
      <c r="J264" s="396">
        <f>SUM(J262:J263)</f>
        <v>766771</v>
      </c>
      <c r="K264" s="396">
        <f aca="true" t="shared" si="56" ref="K264:Q264">SUM(K262:K263)</f>
        <v>210837</v>
      </c>
      <c r="L264" s="396">
        <f t="shared" si="56"/>
        <v>871208</v>
      </c>
      <c r="M264" s="396">
        <f t="shared" si="56"/>
        <v>0</v>
      </c>
      <c r="N264" s="396">
        <f t="shared" si="56"/>
        <v>2847</v>
      </c>
      <c r="O264" s="396">
        <f t="shared" si="56"/>
        <v>89512</v>
      </c>
      <c r="P264" s="396">
        <f t="shared" si="56"/>
        <v>1847</v>
      </c>
      <c r="Q264" s="435">
        <f t="shared" si="56"/>
        <v>0</v>
      </c>
      <c r="R264" s="1095"/>
      <c r="S264" s="1095"/>
      <c r="T264" s="1095"/>
      <c r="U264" s="1095"/>
      <c r="V264" s="1095"/>
      <c r="W264" s="1095"/>
      <c r="X264" s="1095"/>
      <c r="Y264" s="1095"/>
      <c r="Z264" s="1095"/>
      <c r="AA264" s="1095"/>
      <c r="AB264" s="1095"/>
      <c r="AC264" s="1095"/>
      <c r="AD264" s="1095"/>
    </row>
    <row r="265" spans="1:30" s="850" customFormat="1" ht="21.75" customHeight="1" thickTop="1">
      <c r="A265" s="670">
        <v>257</v>
      </c>
      <c r="B265" s="156">
        <v>16</v>
      </c>
      <c r="C265" s="854"/>
      <c r="D265" s="230" t="s">
        <v>388</v>
      </c>
      <c r="E265" s="1100" t="s">
        <v>26</v>
      </c>
      <c r="F265" s="154">
        <v>1164814</v>
      </c>
      <c r="G265" s="154">
        <v>1123075</v>
      </c>
      <c r="H265" s="154">
        <v>1109088</v>
      </c>
      <c r="I265" s="1119"/>
      <c r="J265" s="854"/>
      <c r="K265" s="854"/>
      <c r="L265" s="854"/>
      <c r="M265" s="854"/>
      <c r="N265" s="854"/>
      <c r="O265" s="854"/>
      <c r="P265" s="854"/>
      <c r="Q265" s="856"/>
      <c r="R265" s="1097"/>
      <c r="S265" s="1097"/>
      <c r="T265" s="1097"/>
      <c r="U265" s="1097"/>
      <c r="V265" s="1097"/>
      <c r="W265" s="1097"/>
      <c r="X265" s="1097"/>
      <c r="Y265" s="1097"/>
      <c r="Z265" s="1097"/>
      <c r="AA265" s="1097"/>
      <c r="AB265" s="1097"/>
      <c r="AC265" s="1097"/>
      <c r="AD265" s="1097"/>
    </row>
    <row r="266" spans="1:30" s="840" customFormat="1" ht="15">
      <c r="A266" s="670">
        <v>258</v>
      </c>
      <c r="B266" s="159"/>
      <c r="C266" s="151"/>
      <c r="D266" s="160" t="s">
        <v>601</v>
      </c>
      <c r="I266" s="1102">
        <f aca="true" t="shared" si="57" ref="I266:I271">SUM(J266:Q266)</f>
        <v>1129741</v>
      </c>
      <c r="J266" s="128">
        <v>269096</v>
      </c>
      <c r="K266" s="128">
        <v>76945</v>
      </c>
      <c r="L266" s="128">
        <v>782700</v>
      </c>
      <c r="M266" s="128"/>
      <c r="N266" s="128">
        <v>1000</v>
      </c>
      <c r="O266" s="128"/>
      <c r="P266" s="128"/>
      <c r="Q266" s="805"/>
      <c r="R266" s="28"/>
      <c r="S266" s="28"/>
      <c r="T266" s="28"/>
      <c r="U266" s="28"/>
      <c r="V266" s="28"/>
      <c r="W266" s="28"/>
      <c r="X266" s="28"/>
      <c r="Y266" s="28"/>
      <c r="Z266" s="28"/>
      <c r="AA266" s="28"/>
      <c r="AB266" s="28"/>
      <c r="AC266" s="28"/>
      <c r="AD266" s="28"/>
    </row>
    <row r="267" spans="1:30" s="840" customFormat="1" ht="15">
      <c r="A267" s="670">
        <v>259</v>
      </c>
      <c r="B267" s="159"/>
      <c r="C267" s="151"/>
      <c r="D267" s="160" t="s">
        <v>940</v>
      </c>
      <c r="I267" s="1102">
        <f t="shared" si="57"/>
        <v>1144073</v>
      </c>
      <c r="J267" s="128">
        <v>277859</v>
      </c>
      <c r="K267" s="128">
        <v>79322</v>
      </c>
      <c r="L267" s="128">
        <v>779393</v>
      </c>
      <c r="M267" s="128"/>
      <c r="N267" s="128">
        <v>0</v>
      </c>
      <c r="O267" s="128">
        <v>7499</v>
      </c>
      <c r="P267" s="128"/>
      <c r="Q267" s="805"/>
      <c r="R267" s="28"/>
      <c r="S267" s="28"/>
      <c r="T267" s="28"/>
      <c r="U267" s="28"/>
      <c r="V267" s="28"/>
      <c r="W267" s="28"/>
      <c r="X267" s="28"/>
      <c r="Y267" s="28"/>
      <c r="Z267" s="28"/>
      <c r="AA267" s="28"/>
      <c r="AB267" s="28"/>
      <c r="AC267" s="28"/>
      <c r="AD267" s="28"/>
    </row>
    <row r="268" spans="1:30" s="860" customFormat="1" ht="15">
      <c r="A268" s="670">
        <v>260</v>
      </c>
      <c r="B268" s="370"/>
      <c r="C268" s="371"/>
      <c r="D268" s="372" t="s">
        <v>986</v>
      </c>
      <c r="E268" s="1120"/>
      <c r="F268" s="29"/>
      <c r="G268" s="29"/>
      <c r="H268" s="29"/>
      <c r="I268" s="1108">
        <f t="shared" si="57"/>
        <v>310</v>
      </c>
      <c r="J268" s="391">
        <v>244</v>
      </c>
      <c r="K268" s="391">
        <v>66</v>
      </c>
      <c r="L268" s="391"/>
      <c r="M268" s="391"/>
      <c r="N268" s="391"/>
      <c r="O268" s="391"/>
      <c r="P268" s="391"/>
      <c r="Q268" s="1081"/>
      <c r="R268" s="391"/>
      <c r="S268" s="391"/>
      <c r="T268" s="391"/>
      <c r="U268" s="391"/>
      <c r="V268" s="391"/>
      <c r="W268" s="391"/>
      <c r="X268" s="391"/>
      <c r="Y268" s="391"/>
      <c r="Z268" s="391"/>
      <c r="AA268" s="391"/>
      <c r="AB268" s="391"/>
      <c r="AC268" s="391"/>
      <c r="AD268" s="391"/>
    </row>
    <row r="269" spans="1:30" s="860" customFormat="1" ht="15">
      <c r="A269" s="670">
        <v>261</v>
      </c>
      <c r="B269" s="370"/>
      <c r="C269" s="371"/>
      <c r="D269" s="372" t="s">
        <v>1023</v>
      </c>
      <c r="E269" s="1120"/>
      <c r="F269" s="29"/>
      <c r="G269" s="29"/>
      <c r="H269" s="29"/>
      <c r="I269" s="1108">
        <f t="shared" si="57"/>
        <v>54</v>
      </c>
      <c r="J269" s="391">
        <v>43</v>
      </c>
      <c r="K269" s="391">
        <v>11</v>
      </c>
      <c r="L269" s="391"/>
      <c r="M269" s="391"/>
      <c r="N269" s="391"/>
      <c r="O269" s="391"/>
      <c r="P269" s="391"/>
      <c r="Q269" s="1081"/>
      <c r="R269" s="391"/>
      <c r="S269" s="391"/>
      <c r="T269" s="391"/>
      <c r="U269" s="391"/>
      <c r="V269" s="391"/>
      <c r="W269" s="391"/>
      <c r="X269" s="391"/>
      <c r="Y269" s="391"/>
      <c r="Z269" s="391"/>
      <c r="AA269" s="391"/>
      <c r="AB269" s="391"/>
      <c r="AC269" s="391"/>
      <c r="AD269" s="391"/>
    </row>
    <row r="270" spans="1:30" s="860" customFormat="1" ht="15">
      <c r="A270" s="670">
        <v>262</v>
      </c>
      <c r="B270" s="370"/>
      <c r="C270" s="371"/>
      <c r="D270" s="372"/>
      <c r="E270" s="1120"/>
      <c r="F270" s="29"/>
      <c r="G270" s="29"/>
      <c r="H270" s="29"/>
      <c r="I270" s="1108">
        <f t="shared" si="57"/>
        <v>0</v>
      </c>
      <c r="J270" s="391"/>
      <c r="K270" s="391"/>
      <c r="L270" s="391"/>
      <c r="M270" s="391"/>
      <c r="N270" s="391"/>
      <c r="O270" s="391"/>
      <c r="P270" s="391"/>
      <c r="Q270" s="1081"/>
      <c r="R270" s="391"/>
      <c r="S270" s="391"/>
      <c r="T270" s="391"/>
      <c r="U270" s="391"/>
      <c r="V270" s="391"/>
      <c r="W270" s="391"/>
      <c r="X270" s="391"/>
      <c r="Y270" s="391"/>
      <c r="Z270" s="391"/>
      <c r="AA270" s="391"/>
      <c r="AB270" s="391"/>
      <c r="AC270" s="391"/>
      <c r="AD270" s="391"/>
    </row>
    <row r="271" spans="1:30" s="882" customFormat="1" ht="21.75" customHeight="1" thickBot="1">
      <c r="A271" s="670">
        <v>263</v>
      </c>
      <c r="B271" s="405"/>
      <c r="C271" s="406"/>
      <c r="D271" s="168" t="s">
        <v>977</v>
      </c>
      <c r="E271" s="1151"/>
      <c r="F271" s="420"/>
      <c r="G271" s="420"/>
      <c r="H271" s="420"/>
      <c r="I271" s="1123">
        <f t="shared" si="57"/>
        <v>1144437</v>
      </c>
      <c r="J271" s="1124">
        <f>SUM(J267:J270)</f>
        <v>278146</v>
      </c>
      <c r="K271" s="1124">
        <f aca="true" t="shared" si="58" ref="K271:Q271">SUM(K267:K270)</f>
        <v>79399</v>
      </c>
      <c r="L271" s="1124">
        <f t="shared" si="58"/>
        <v>779393</v>
      </c>
      <c r="M271" s="1124">
        <f t="shared" si="58"/>
        <v>0</v>
      </c>
      <c r="N271" s="1124">
        <f t="shared" si="58"/>
        <v>0</v>
      </c>
      <c r="O271" s="1124">
        <f t="shared" si="58"/>
        <v>7499</v>
      </c>
      <c r="P271" s="1124">
        <f t="shared" si="58"/>
        <v>0</v>
      </c>
      <c r="Q271" s="1125">
        <f t="shared" si="58"/>
        <v>0</v>
      </c>
      <c r="R271" s="1124"/>
      <c r="S271" s="1124"/>
      <c r="T271" s="1124"/>
      <c r="U271" s="1124"/>
      <c r="V271" s="1124"/>
      <c r="W271" s="1124"/>
      <c r="X271" s="1124"/>
      <c r="Y271" s="1124"/>
      <c r="Z271" s="1124"/>
      <c r="AA271" s="1124"/>
      <c r="AB271" s="1124"/>
      <c r="AC271" s="1124"/>
      <c r="AD271" s="1124"/>
    </row>
    <row r="272" spans="1:30" s="850" customFormat="1" ht="21.75" customHeight="1">
      <c r="A272" s="670">
        <v>264</v>
      </c>
      <c r="B272" s="415"/>
      <c r="C272" s="416"/>
      <c r="D272" s="417" t="s">
        <v>243</v>
      </c>
      <c r="E272" s="417"/>
      <c r="F272" s="418">
        <f>SUM(F114,F150,F260,F265)</f>
        <v>5332819</v>
      </c>
      <c r="G272" s="418">
        <f>SUM(G114,G150,G260,G265)</f>
        <v>5031537</v>
      </c>
      <c r="H272" s="418">
        <f>SUM(H114,H150,H260,H265)</f>
        <v>5260547</v>
      </c>
      <c r="I272" s="1152"/>
      <c r="J272" s="419"/>
      <c r="K272" s="419"/>
      <c r="L272" s="419"/>
      <c r="M272" s="419"/>
      <c r="N272" s="419"/>
      <c r="O272" s="419"/>
      <c r="P272" s="419"/>
      <c r="Q272" s="1153"/>
      <c r="R272" s="1097"/>
      <c r="S272" s="1097"/>
      <c r="T272" s="1097"/>
      <c r="U272" s="1097"/>
      <c r="V272" s="1097"/>
      <c r="W272" s="1097"/>
      <c r="X272" s="1097"/>
      <c r="Y272" s="1097"/>
      <c r="Z272" s="1097"/>
      <c r="AA272" s="1097"/>
      <c r="AB272" s="1097"/>
      <c r="AC272" s="1097"/>
      <c r="AD272" s="1097"/>
    </row>
    <row r="273" spans="1:30" s="838" customFormat="1" ht="16.5" customHeight="1">
      <c r="A273" s="670">
        <v>265</v>
      </c>
      <c r="B273" s="159"/>
      <c r="C273" s="167"/>
      <c r="D273" s="160" t="s">
        <v>601</v>
      </c>
      <c r="E273" s="1120"/>
      <c r="F273" s="29"/>
      <c r="G273" s="29"/>
      <c r="H273" s="29"/>
      <c r="I273" s="392">
        <f>SUM(J273:Q273)</f>
        <v>4926392</v>
      </c>
      <c r="J273" s="28">
        <f aca="true" t="shared" si="59" ref="J273:Q273">SUM(J115,J151,J261,J266)</f>
        <v>2344542</v>
      </c>
      <c r="K273" s="28">
        <f t="shared" si="59"/>
        <v>665646</v>
      </c>
      <c r="L273" s="28">
        <f t="shared" si="59"/>
        <v>1883693</v>
      </c>
      <c r="M273" s="28">
        <f t="shared" si="59"/>
        <v>0</v>
      </c>
      <c r="N273" s="28">
        <f t="shared" si="59"/>
        <v>1667</v>
      </c>
      <c r="O273" s="28">
        <f t="shared" si="59"/>
        <v>30844</v>
      </c>
      <c r="P273" s="28">
        <f t="shared" si="59"/>
        <v>0</v>
      </c>
      <c r="Q273" s="434">
        <f t="shared" si="59"/>
        <v>0</v>
      </c>
      <c r="R273" s="929"/>
      <c r="S273" s="929"/>
      <c r="T273" s="929"/>
      <c r="U273" s="929"/>
      <c r="V273" s="929"/>
      <c r="W273" s="929"/>
      <c r="X273" s="929"/>
      <c r="Y273" s="929"/>
      <c r="Z273" s="929"/>
      <c r="AA273" s="929"/>
      <c r="AB273" s="929"/>
      <c r="AC273" s="929"/>
      <c r="AD273" s="929"/>
    </row>
    <row r="274" spans="1:30" s="838" customFormat="1" ht="16.5" customHeight="1">
      <c r="A274" s="670">
        <v>266</v>
      </c>
      <c r="B274" s="159"/>
      <c r="C274" s="167"/>
      <c r="D274" s="160" t="s">
        <v>940</v>
      </c>
      <c r="E274" s="1120"/>
      <c r="F274" s="29"/>
      <c r="G274" s="29"/>
      <c r="H274" s="29"/>
      <c r="I274" s="392">
        <f>SUM(J274:Q274)</f>
        <v>5581352</v>
      </c>
      <c r="J274" s="28">
        <f aca="true" t="shared" si="60" ref="J274:Q274">SUM(J267,J262,J152,J116)</f>
        <v>2618812</v>
      </c>
      <c r="K274" s="28">
        <f t="shared" si="60"/>
        <v>746309</v>
      </c>
      <c r="L274" s="28">
        <f t="shared" si="60"/>
        <v>2057870</v>
      </c>
      <c r="M274" s="28">
        <f t="shared" si="60"/>
        <v>0</v>
      </c>
      <c r="N274" s="28">
        <f t="shared" si="60"/>
        <v>24556</v>
      </c>
      <c r="O274" s="28">
        <f t="shared" si="60"/>
        <v>131758</v>
      </c>
      <c r="P274" s="28">
        <f t="shared" si="60"/>
        <v>2047</v>
      </c>
      <c r="Q274" s="434">
        <f t="shared" si="60"/>
        <v>0</v>
      </c>
      <c r="R274" s="929"/>
      <c r="S274" s="929"/>
      <c r="T274" s="929"/>
      <c r="U274" s="929"/>
      <c r="V274" s="929"/>
      <c r="W274" s="929"/>
      <c r="X274" s="929"/>
      <c r="Y274" s="929"/>
      <c r="Z274" s="929"/>
      <c r="AA274" s="929"/>
      <c r="AB274" s="929"/>
      <c r="AC274" s="929"/>
      <c r="AD274" s="929"/>
    </row>
    <row r="275" spans="1:30" s="839" customFormat="1" ht="16.5" customHeight="1">
      <c r="A275" s="670">
        <v>267</v>
      </c>
      <c r="B275" s="370"/>
      <c r="C275" s="412"/>
      <c r="D275" s="664" t="s">
        <v>602</v>
      </c>
      <c r="E275" s="1103"/>
      <c r="F275" s="30"/>
      <c r="G275" s="30"/>
      <c r="H275" s="30"/>
      <c r="I275" s="390">
        <f>SUM(J275:Q275)</f>
        <v>28083</v>
      </c>
      <c r="J275" s="391">
        <f aca="true" t="shared" si="61" ref="J275:Q275">SUM(J268:J269,J263,J153,J117)+J270</f>
        <v>-16692</v>
      </c>
      <c r="K275" s="391">
        <f t="shared" si="61"/>
        <v>10</v>
      </c>
      <c r="L275" s="391">
        <f t="shared" si="61"/>
        <v>34389</v>
      </c>
      <c r="M275" s="391">
        <f t="shared" si="61"/>
        <v>0</v>
      </c>
      <c r="N275" s="391">
        <f t="shared" si="61"/>
        <v>0</v>
      </c>
      <c r="O275" s="391">
        <f t="shared" si="61"/>
        <v>10376</v>
      </c>
      <c r="P275" s="391">
        <f t="shared" si="61"/>
        <v>0</v>
      </c>
      <c r="Q275" s="1081">
        <f t="shared" si="61"/>
        <v>0</v>
      </c>
      <c r="R275" s="960"/>
      <c r="S275" s="960"/>
      <c r="T275" s="960"/>
      <c r="U275" s="960"/>
      <c r="V275" s="960"/>
      <c r="W275" s="960"/>
      <c r="X275" s="960"/>
      <c r="Y275" s="960"/>
      <c r="Z275" s="960"/>
      <c r="AA275" s="960"/>
      <c r="AB275" s="960"/>
      <c r="AC275" s="960"/>
      <c r="AD275" s="960"/>
    </row>
    <row r="276" spans="1:30" s="868" customFormat="1" ht="17.25" customHeight="1" thickBot="1">
      <c r="A276" s="670">
        <v>268</v>
      </c>
      <c r="B276" s="413"/>
      <c r="C276" s="414"/>
      <c r="D276" s="410" t="s">
        <v>977</v>
      </c>
      <c r="E276" s="1154"/>
      <c r="F276" s="411"/>
      <c r="G276" s="411"/>
      <c r="H276" s="411"/>
      <c r="I276" s="1323">
        <f>SUM(J276:Q276)</f>
        <v>5609435</v>
      </c>
      <c r="J276" s="1155">
        <f>SUM(J274:J275)</f>
        <v>2602120</v>
      </c>
      <c r="K276" s="1155">
        <f aca="true" t="shared" si="62" ref="K276:Q276">SUM(K274:K275)</f>
        <v>746319</v>
      </c>
      <c r="L276" s="1155">
        <f t="shared" si="62"/>
        <v>2092259</v>
      </c>
      <c r="M276" s="1155">
        <f t="shared" si="62"/>
        <v>0</v>
      </c>
      <c r="N276" s="1155">
        <f t="shared" si="62"/>
        <v>24556</v>
      </c>
      <c r="O276" s="1155">
        <f t="shared" si="62"/>
        <v>142134</v>
      </c>
      <c r="P276" s="1155">
        <f t="shared" si="62"/>
        <v>2047</v>
      </c>
      <c r="Q276" s="1156">
        <f t="shared" si="62"/>
        <v>0</v>
      </c>
      <c r="R276" s="1095"/>
      <c r="S276" s="1095"/>
      <c r="T276" s="1095"/>
      <c r="U276" s="1095"/>
      <c r="V276" s="1095"/>
      <c r="W276" s="1095"/>
      <c r="X276" s="1095"/>
      <c r="Y276" s="1095"/>
      <c r="Z276" s="1095"/>
      <c r="AA276" s="1095"/>
      <c r="AB276" s="1095"/>
      <c r="AC276" s="1095"/>
      <c r="AD276" s="1095"/>
    </row>
    <row r="277" spans="1:30" s="369" customFormat="1" ht="30" customHeight="1">
      <c r="A277" s="670">
        <v>269</v>
      </c>
      <c r="B277" s="156">
        <v>17</v>
      </c>
      <c r="C277" s="1553" t="s">
        <v>38</v>
      </c>
      <c r="D277" s="1553"/>
      <c r="E277" s="404" t="s">
        <v>26</v>
      </c>
      <c r="F277" s="422"/>
      <c r="G277" s="422"/>
      <c r="H277" s="422"/>
      <c r="I277" s="423"/>
      <c r="J277" s="424"/>
      <c r="K277" s="424"/>
      <c r="L277" s="424"/>
      <c r="M277" s="424"/>
      <c r="N277" s="424"/>
      <c r="O277" s="424"/>
      <c r="P277" s="424"/>
      <c r="Q277" s="425"/>
      <c r="R277" s="1097"/>
      <c r="S277" s="426"/>
      <c r="T277" s="426"/>
      <c r="U277" s="426"/>
      <c r="V277" s="426"/>
      <c r="W277" s="426"/>
      <c r="X277" s="426"/>
      <c r="Y277" s="426"/>
      <c r="Z277" s="426"/>
      <c r="AA277" s="426"/>
      <c r="AB277" s="426"/>
      <c r="AC277" s="426"/>
      <c r="AD277" s="426"/>
    </row>
    <row r="278" spans="1:30" s="850" customFormat="1" ht="18.75" customHeight="1">
      <c r="A278" s="670">
        <v>270</v>
      </c>
      <c r="B278" s="156"/>
      <c r="C278" s="157">
        <v>1</v>
      </c>
      <c r="D278" s="158" t="s">
        <v>244</v>
      </c>
      <c r="E278" s="1100"/>
      <c r="F278" s="154">
        <v>1075957</v>
      </c>
      <c r="G278" s="154">
        <v>1145082</v>
      </c>
      <c r="H278" s="154">
        <v>1099353</v>
      </c>
      <c r="I278" s="1119"/>
      <c r="J278" s="854"/>
      <c r="K278" s="854"/>
      <c r="L278" s="854"/>
      <c r="M278" s="854"/>
      <c r="N278" s="854"/>
      <c r="O278" s="854"/>
      <c r="P278" s="854"/>
      <c r="Q278" s="856"/>
      <c r="R278" s="1097"/>
      <c r="S278" s="1097"/>
      <c r="T278" s="1097"/>
      <c r="U278" s="1097"/>
      <c r="V278" s="1097"/>
      <c r="W278" s="1097"/>
      <c r="X278" s="1097"/>
      <c r="Y278" s="1097"/>
      <c r="Z278" s="1097"/>
      <c r="AA278" s="1097"/>
      <c r="AB278" s="1097"/>
      <c r="AC278" s="1097"/>
      <c r="AD278" s="1097"/>
    </row>
    <row r="279" spans="1:30" s="840" customFormat="1" ht="15">
      <c r="A279" s="670">
        <v>271</v>
      </c>
      <c r="B279" s="159"/>
      <c r="C279" s="151"/>
      <c r="D279" s="160" t="s">
        <v>601</v>
      </c>
      <c r="I279" s="1102">
        <f>SUM(J279:Q279)</f>
        <v>1144402</v>
      </c>
      <c r="J279" s="128">
        <v>862910</v>
      </c>
      <c r="K279" s="128">
        <v>242321</v>
      </c>
      <c r="L279" s="128">
        <v>39171</v>
      </c>
      <c r="M279" s="128"/>
      <c r="N279" s="128"/>
      <c r="O279" s="128"/>
      <c r="P279" s="128"/>
      <c r="Q279" s="805"/>
      <c r="R279" s="28"/>
      <c r="S279" s="28"/>
      <c r="T279" s="28"/>
      <c r="U279" s="28"/>
      <c r="V279" s="28"/>
      <c r="W279" s="28"/>
      <c r="X279" s="28"/>
      <c r="Y279" s="28"/>
      <c r="Z279" s="28"/>
      <c r="AA279" s="28"/>
      <c r="AB279" s="28"/>
      <c r="AC279" s="28"/>
      <c r="AD279" s="28"/>
    </row>
    <row r="280" spans="1:30" s="840" customFormat="1" ht="15">
      <c r="A280" s="670">
        <v>272</v>
      </c>
      <c r="B280" s="159"/>
      <c r="C280" s="151"/>
      <c r="D280" s="160" t="s">
        <v>940</v>
      </c>
      <c r="I280" s="1102">
        <f>SUM(J280:Q280)</f>
        <v>1167302</v>
      </c>
      <c r="J280" s="128">
        <v>864689</v>
      </c>
      <c r="K280" s="128">
        <v>242863</v>
      </c>
      <c r="L280" s="128">
        <v>59750</v>
      </c>
      <c r="M280" s="128"/>
      <c r="N280" s="128"/>
      <c r="O280" s="128"/>
      <c r="P280" s="128"/>
      <c r="Q280" s="805"/>
      <c r="R280" s="28"/>
      <c r="S280" s="28"/>
      <c r="T280" s="28"/>
      <c r="U280" s="28"/>
      <c r="V280" s="28"/>
      <c r="W280" s="28"/>
      <c r="X280" s="28"/>
      <c r="Y280" s="28"/>
      <c r="Z280" s="28"/>
      <c r="AA280" s="28"/>
      <c r="AB280" s="28"/>
      <c r="AC280" s="28"/>
      <c r="AD280" s="28"/>
    </row>
    <row r="281" spans="1:30" s="860" customFormat="1" ht="15">
      <c r="A281" s="670">
        <v>273</v>
      </c>
      <c r="B281" s="370"/>
      <c r="C281" s="371"/>
      <c r="D281" s="372" t="s">
        <v>986</v>
      </c>
      <c r="E281" s="1120"/>
      <c r="F281" s="29"/>
      <c r="G281" s="29"/>
      <c r="H281" s="29"/>
      <c r="I281" s="1108">
        <f>SUM(J281:Q281)</f>
        <v>491</v>
      </c>
      <c r="J281" s="391">
        <v>387</v>
      </c>
      <c r="K281" s="391">
        <v>104</v>
      </c>
      <c r="L281" s="391"/>
      <c r="M281" s="391"/>
      <c r="N281" s="391"/>
      <c r="O281" s="391"/>
      <c r="P281" s="391"/>
      <c r="Q281" s="1081"/>
      <c r="R281" s="391"/>
      <c r="S281" s="391"/>
      <c r="T281" s="391"/>
      <c r="U281" s="391"/>
      <c r="V281" s="391"/>
      <c r="W281" s="391"/>
      <c r="X281" s="391"/>
      <c r="Y281" s="391"/>
      <c r="Z281" s="391"/>
      <c r="AA281" s="391"/>
      <c r="AB281" s="391"/>
      <c r="AC281" s="391"/>
      <c r="AD281" s="391"/>
    </row>
    <row r="282" spans="1:30" s="865" customFormat="1" ht="18" customHeight="1">
      <c r="A282" s="670">
        <v>274</v>
      </c>
      <c r="B282" s="373"/>
      <c r="C282" s="169"/>
      <c r="D282" s="168" t="s">
        <v>977</v>
      </c>
      <c r="E282" s="1104"/>
      <c r="F282" s="374"/>
      <c r="G282" s="374"/>
      <c r="H282" s="374"/>
      <c r="I282" s="1105">
        <f>SUM(J282:Q282)</f>
        <v>1167793</v>
      </c>
      <c r="J282" s="1106">
        <f aca="true" t="shared" si="63" ref="J282:Q282">SUM(J280:J281)</f>
        <v>865076</v>
      </c>
      <c r="K282" s="1106">
        <f t="shared" si="63"/>
        <v>242967</v>
      </c>
      <c r="L282" s="1106">
        <f t="shared" si="63"/>
        <v>59750</v>
      </c>
      <c r="M282" s="1106">
        <f t="shared" si="63"/>
        <v>0</v>
      </c>
      <c r="N282" s="1106">
        <f t="shared" si="63"/>
        <v>0</v>
      </c>
      <c r="O282" s="1106">
        <f t="shared" si="63"/>
        <v>0</v>
      </c>
      <c r="P282" s="1106">
        <f t="shared" si="63"/>
        <v>0</v>
      </c>
      <c r="Q282" s="1107">
        <f t="shared" si="63"/>
        <v>0</v>
      </c>
      <c r="R282" s="1106"/>
      <c r="S282" s="1106"/>
      <c r="T282" s="1106"/>
      <c r="U282" s="1106"/>
      <c r="V282" s="1106"/>
      <c r="W282" s="1106"/>
      <c r="X282" s="1106"/>
      <c r="Y282" s="1106"/>
      <c r="Z282" s="1106"/>
      <c r="AA282" s="1106"/>
      <c r="AB282" s="1106"/>
      <c r="AC282" s="1106"/>
      <c r="AD282" s="1106"/>
    </row>
    <row r="283" spans="1:30" s="850" customFormat="1" ht="18.75" customHeight="1">
      <c r="A283" s="670">
        <v>275</v>
      </c>
      <c r="B283" s="156"/>
      <c r="C283" s="157">
        <v>2</v>
      </c>
      <c r="D283" s="158" t="s">
        <v>249</v>
      </c>
      <c r="E283" s="1100"/>
      <c r="F283" s="154">
        <v>130574</v>
      </c>
      <c r="G283" s="154">
        <v>148618</v>
      </c>
      <c r="H283" s="154">
        <v>137886</v>
      </c>
      <c r="I283" s="1119"/>
      <c r="J283" s="854"/>
      <c r="K283" s="854"/>
      <c r="L283" s="854"/>
      <c r="M283" s="854"/>
      <c r="N283" s="854"/>
      <c r="O283" s="854"/>
      <c r="P283" s="854"/>
      <c r="Q283" s="856"/>
      <c r="R283" s="1097"/>
      <c r="S283" s="1097"/>
      <c r="T283" s="1097"/>
      <c r="U283" s="1097"/>
      <c r="V283" s="1097"/>
      <c r="W283" s="1097"/>
      <c r="X283" s="1097"/>
      <c r="Y283" s="1097"/>
      <c r="Z283" s="1097"/>
      <c r="AA283" s="1097"/>
      <c r="AB283" s="1097"/>
      <c r="AC283" s="1097"/>
      <c r="AD283" s="1097"/>
    </row>
    <row r="284" spans="1:30" s="840" customFormat="1" ht="15">
      <c r="A284" s="670">
        <v>276</v>
      </c>
      <c r="B284" s="159"/>
      <c r="C284" s="151"/>
      <c r="D284" s="160" t="s">
        <v>601</v>
      </c>
      <c r="I284" s="1102">
        <f>SUM(J284:Q284)</f>
        <v>141329</v>
      </c>
      <c r="J284" s="128">
        <v>3000</v>
      </c>
      <c r="K284" s="128">
        <v>1535</v>
      </c>
      <c r="L284" s="128">
        <v>136794</v>
      </c>
      <c r="M284" s="128"/>
      <c r="N284" s="128"/>
      <c r="O284" s="128"/>
      <c r="P284" s="128"/>
      <c r="Q284" s="805"/>
      <c r="R284" s="28"/>
      <c r="S284" s="28"/>
      <c r="T284" s="28"/>
      <c r="U284" s="28"/>
      <c r="V284" s="28"/>
      <c r="W284" s="28"/>
      <c r="X284" s="28"/>
      <c r="Y284" s="28"/>
      <c r="Z284" s="28"/>
      <c r="AA284" s="28"/>
      <c r="AB284" s="28"/>
      <c r="AC284" s="28"/>
      <c r="AD284" s="28"/>
    </row>
    <row r="285" spans="1:30" s="840" customFormat="1" ht="15">
      <c r="A285" s="670">
        <v>277</v>
      </c>
      <c r="B285" s="159"/>
      <c r="C285" s="151"/>
      <c r="D285" s="160" t="s">
        <v>940</v>
      </c>
      <c r="I285" s="1102">
        <f>SUM(J285:Q285)</f>
        <v>184779</v>
      </c>
      <c r="J285" s="128">
        <v>3316</v>
      </c>
      <c r="K285" s="128">
        <v>1591</v>
      </c>
      <c r="L285" s="128">
        <v>177798</v>
      </c>
      <c r="M285" s="128"/>
      <c r="N285" s="128"/>
      <c r="O285" s="128">
        <v>2074</v>
      </c>
      <c r="P285" s="128"/>
      <c r="Q285" s="805"/>
      <c r="R285" s="28"/>
      <c r="S285" s="28"/>
      <c r="T285" s="28"/>
      <c r="U285" s="28"/>
      <c r="V285" s="28"/>
      <c r="W285" s="28"/>
      <c r="X285" s="28"/>
      <c r="Y285" s="28"/>
      <c r="Z285" s="28"/>
      <c r="AA285" s="28"/>
      <c r="AB285" s="28"/>
      <c r="AC285" s="28"/>
      <c r="AD285" s="28"/>
    </row>
    <row r="286" spans="1:30" s="860" customFormat="1" ht="15">
      <c r="A286" s="670">
        <v>278</v>
      </c>
      <c r="B286" s="370"/>
      <c r="C286" s="371"/>
      <c r="D286" s="372" t="s">
        <v>1061</v>
      </c>
      <c r="E286" s="1120"/>
      <c r="F286" s="29"/>
      <c r="G286" s="29"/>
      <c r="H286" s="29"/>
      <c r="I286" s="1108">
        <f>SUM(J286:Q286)</f>
        <v>0</v>
      </c>
      <c r="J286" s="391"/>
      <c r="K286" s="391">
        <v>800</v>
      </c>
      <c r="L286" s="391">
        <v>-800</v>
      </c>
      <c r="M286" s="391"/>
      <c r="N286" s="391"/>
      <c r="O286" s="391"/>
      <c r="P286" s="391"/>
      <c r="Q286" s="1081"/>
      <c r="R286" s="391"/>
      <c r="S286" s="391"/>
      <c r="T286" s="391"/>
      <c r="U286" s="391"/>
      <c r="V286" s="391"/>
      <c r="W286" s="391"/>
      <c r="X286" s="391"/>
      <c r="Y286" s="391"/>
      <c r="Z286" s="391"/>
      <c r="AA286" s="391"/>
      <c r="AB286" s="391"/>
      <c r="AC286" s="391"/>
      <c r="AD286" s="391"/>
    </row>
    <row r="287" spans="1:30" s="865" customFormat="1" ht="18" customHeight="1">
      <c r="A287" s="670">
        <v>279</v>
      </c>
      <c r="B287" s="373"/>
      <c r="C287" s="169"/>
      <c r="D287" s="168" t="s">
        <v>977</v>
      </c>
      <c r="E287" s="1104"/>
      <c r="F287" s="374"/>
      <c r="G287" s="374"/>
      <c r="H287" s="374"/>
      <c r="I287" s="1105">
        <f>SUM(J287:Q287)</f>
        <v>184779</v>
      </c>
      <c r="J287" s="1106">
        <f>SUM(J285:J286)</f>
        <v>3316</v>
      </c>
      <c r="K287" s="1106">
        <f aca="true" t="shared" si="64" ref="K287:Q287">SUM(K285:K286)</f>
        <v>2391</v>
      </c>
      <c r="L287" s="1106">
        <f t="shared" si="64"/>
        <v>176998</v>
      </c>
      <c r="M287" s="1106">
        <f t="shared" si="64"/>
        <v>0</v>
      </c>
      <c r="N287" s="1106">
        <f t="shared" si="64"/>
        <v>0</v>
      </c>
      <c r="O287" s="1106">
        <f t="shared" si="64"/>
        <v>2074</v>
      </c>
      <c r="P287" s="1106">
        <f t="shared" si="64"/>
        <v>0</v>
      </c>
      <c r="Q287" s="1107">
        <f t="shared" si="64"/>
        <v>0</v>
      </c>
      <c r="R287" s="1106"/>
      <c r="S287" s="1106"/>
      <c r="T287" s="1106"/>
      <c r="U287" s="1106"/>
      <c r="V287" s="1106"/>
      <c r="W287" s="1106"/>
      <c r="X287" s="1106"/>
      <c r="Y287" s="1106"/>
      <c r="Z287" s="1106"/>
      <c r="AA287" s="1106"/>
      <c r="AB287" s="1106"/>
      <c r="AC287" s="1106"/>
      <c r="AD287" s="1106"/>
    </row>
    <row r="288" spans="1:30" s="850" customFormat="1" ht="18.75" customHeight="1">
      <c r="A288" s="670">
        <v>280</v>
      </c>
      <c r="B288" s="156"/>
      <c r="C288" s="157">
        <v>3</v>
      </c>
      <c r="D288" s="158" t="s">
        <v>65</v>
      </c>
      <c r="E288" s="1100"/>
      <c r="F288" s="154">
        <v>68988</v>
      </c>
      <c r="G288" s="154">
        <v>79557</v>
      </c>
      <c r="H288" s="154">
        <v>60133</v>
      </c>
      <c r="I288" s="1119"/>
      <c r="J288" s="854"/>
      <c r="K288" s="854"/>
      <c r="L288" s="854"/>
      <c r="M288" s="854"/>
      <c r="N288" s="854"/>
      <c r="O288" s="854"/>
      <c r="P288" s="854"/>
      <c r="Q288" s="856"/>
      <c r="R288" s="1097"/>
      <c r="S288" s="1097"/>
      <c r="T288" s="1097"/>
      <c r="U288" s="1097"/>
      <c r="V288" s="1097"/>
      <c r="W288" s="1097"/>
      <c r="X288" s="1097"/>
      <c r="Y288" s="1097"/>
      <c r="Z288" s="1097"/>
      <c r="AA288" s="1097"/>
      <c r="AB288" s="1097"/>
      <c r="AC288" s="1097"/>
      <c r="AD288" s="1097"/>
    </row>
    <row r="289" spans="1:30" s="840" customFormat="1" ht="15">
      <c r="A289" s="670">
        <v>281</v>
      </c>
      <c r="B289" s="159"/>
      <c r="C289" s="151"/>
      <c r="D289" s="160" t="s">
        <v>601</v>
      </c>
      <c r="I289" s="1102">
        <f>SUM(J289:Q289)</f>
        <v>79751</v>
      </c>
      <c r="J289" s="128"/>
      <c r="K289" s="128"/>
      <c r="L289" s="128">
        <v>54001</v>
      </c>
      <c r="M289" s="128"/>
      <c r="N289" s="128"/>
      <c r="O289" s="128">
        <v>25750</v>
      </c>
      <c r="P289" s="128"/>
      <c r="Q289" s="805"/>
      <c r="R289" s="28"/>
      <c r="S289" s="28"/>
      <c r="T289" s="28"/>
      <c r="U289" s="28"/>
      <c r="V289" s="28"/>
      <c r="W289" s="28"/>
      <c r="X289" s="28"/>
      <c r="Y289" s="28"/>
      <c r="Z289" s="28"/>
      <c r="AA289" s="28"/>
      <c r="AB289" s="28"/>
      <c r="AC289" s="28"/>
      <c r="AD289" s="28"/>
    </row>
    <row r="290" spans="1:30" s="840" customFormat="1" ht="15">
      <c r="A290" s="670">
        <v>282</v>
      </c>
      <c r="B290" s="159"/>
      <c r="C290" s="151"/>
      <c r="D290" s="160" t="s">
        <v>940</v>
      </c>
      <c r="I290" s="1102">
        <f>SUM(J290:Q290)</f>
        <v>104142</v>
      </c>
      <c r="J290" s="128"/>
      <c r="K290" s="128"/>
      <c r="L290" s="128">
        <v>62223</v>
      </c>
      <c r="M290" s="128"/>
      <c r="N290" s="128"/>
      <c r="O290" s="128">
        <v>41919</v>
      </c>
      <c r="P290" s="128"/>
      <c r="Q290" s="805"/>
      <c r="R290" s="28"/>
      <c r="S290" s="28"/>
      <c r="T290" s="28"/>
      <c r="U290" s="28"/>
      <c r="V290" s="28"/>
      <c r="W290" s="28"/>
      <c r="X290" s="28"/>
      <c r="Y290" s="28"/>
      <c r="Z290" s="28"/>
      <c r="AA290" s="28"/>
      <c r="AB290" s="28"/>
      <c r="AC290" s="28"/>
      <c r="AD290" s="28"/>
    </row>
    <row r="291" spans="1:30" s="860" customFormat="1" ht="15">
      <c r="A291" s="670">
        <v>283</v>
      </c>
      <c r="B291" s="370"/>
      <c r="C291" s="371"/>
      <c r="D291" s="372" t="s">
        <v>602</v>
      </c>
      <c r="E291" s="1120"/>
      <c r="F291" s="29"/>
      <c r="G291" s="29"/>
      <c r="H291" s="29"/>
      <c r="I291" s="1108">
        <f>SUM(J291:Q291)</f>
        <v>0</v>
      </c>
      <c r="J291" s="391"/>
      <c r="K291" s="391"/>
      <c r="L291" s="391"/>
      <c r="M291" s="391"/>
      <c r="N291" s="391"/>
      <c r="O291" s="391"/>
      <c r="P291" s="391"/>
      <c r="Q291" s="1081"/>
      <c r="R291" s="391"/>
      <c r="S291" s="391"/>
      <c r="T291" s="391"/>
      <c r="U291" s="391"/>
      <c r="V291" s="391"/>
      <c r="W291" s="391"/>
      <c r="X291" s="391"/>
      <c r="Y291" s="391"/>
      <c r="Z291" s="391"/>
      <c r="AA291" s="391"/>
      <c r="AB291" s="391"/>
      <c r="AC291" s="391"/>
      <c r="AD291" s="391"/>
    </row>
    <row r="292" spans="1:30" s="865" customFormat="1" ht="18" customHeight="1">
      <c r="A292" s="670">
        <v>284</v>
      </c>
      <c r="B292" s="373"/>
      <c r="C292" s="169"/>
      <c r="D292" s="168" t="s">
        <v>977</v>
      </c>
      <c r="E292" s="1104"/>
      <c r="F292" s="374"/>
      <c r="G292" s="374"/>
      <c r="H292" s="374"/>
      <c r="I292" s="1105">
        <f>SUM(J292:Q292)</f>
        <v>104142</v>
      </c>
      <c r="J292" s="1106">
        <f>SUM(J290:J291)</f>
        <v>0</v>
      </c>
      <c r="K292" s="1106">
        <f aca="true" t="shared" si="65" ref="K292:Q292">SUM(K290:K291)</f>
        <v>0</v>
      </c>
      <c r="L292" s="1106">
        <f t="shared" si="65"/>
        <v>62223</v>
      </c>
      <c r="M292" s="1106">
        <f t="shared" si="65"/>
        <v>0</v>
      </c>
      <c r="N292" s="1106">
        <f t="shared" si="65"/>
        <v>0</v>
      </c>
      <c r="O292" s="1106">
        <f t="shared" si="65"/>
        <v>41919</v>
      </c>
      <c r="P292" s="1106">
        <f t="shared" si="65"/>
        <v>0</v>
      </c>
      <c r="Q292" s="1107">
        <f t="shared" si="65"/>
        <v>0</v>
      </c>
      <c r="R292" s="1106"/>
      <c r="S292" s="1106"/>
      <c r="T292" s="1106"/>
      <c r="U292" s="1106"/>
      <c r="V292" s="1106"/>
      <c r="W292" s="1106"/>
      <c r="X292" s="1106"/>
      <c r="Y292" s="1106"/>
      <c r="Z292" s="1106"/>
      <c r="AA292" s="1106"/>
      <c r="AB292" s="1106"/>
      <c r="AC292" s="1106"/>
      <c r="AD292" s="1106"/>
    </row>
    <row r="293" spans="1:30" s="850" customFormat="1" ht="18.75" customHeight="1">
      <c r="A293" s="670">
        <v>285</v>
      </c>
      <c r="B293" s="156"/>
      <c r="C293" s="157">
        <v>4</v>
      </c>
      <c r="D293" s="158" t="s">
        <v>250</v>
      </c>
      <c r="E293" s="1100"/>
      <c r="F293" s="154">
        <v>509</v>
      </c>
      <c r="G293" s="154">
        <v>4150</v>
      </c>
      <c r="H293" s="154">
        <v>6715</v>
      </c>
      <c r="I293" s="1119"/>
      <c r="J293" s="854"/>
      <c r="K293" s="854"/>
      <c r="L293" s="854"/>
      <c r="M293" s="854"/>
      <c r="N293" s="854"/>
      <c r="O293" s="854"/>
      <c r="P293" s="854"/>
      <c r="Q293" s="856"/>
      <c r="R293" s="1097"/>
      <c r="S293" s="1097"/>
      <c r="T293" s="1097"/>
      <c r="U293" s="1097"/>
      <c r="V293" s="1097"/>
      <c r="W293" s="1097"/>
      <c r="X293" s="1097"/>
      <c r="Y293" s="1097"/>
      <c r="Z293" s="1097"/>
      <c r="AA293" s="1097"/>
      <c r="AB293" s="1097"/>
      <c r="AC293" s="1097"/>
      <c r="AD293" s="1097"/>
    </row>
    <row r="294" spans="1:30" s="840" customFormat="1" ht="15">
      <c r="A294" s="670">
        <v>286</v>
      </c>
      <c r="B294" s="159"/>
      <c r="C294" s="151"/>
      <c r="D294" s="160" t="s">
        <v>601</v>
      </c>
      <c r="I294" s="1102">
        <f aca="true" t="shared" si="66" ref="I294:I332">SUM(J294:Q294)</f>
        <v>1450</v>
      </c>
      <c r="J294" s="128"/>
      <c r="K294" s="128"/>
      <c r="L294" s="128">
        <v>1450</v>
      </c>
      <c r="M294" s="128"/>
      <c r="N294" s="128"/>
      <c r="O294" s="128"/>
      <c r="P294" s="128"/>
      <c r="Q294" s="805"/>
      <c r="R294" s="28"/>
      <c r="S294" s="28"/>
      <c r="T294" s="28"/>
      <c r="U294" s="28"/>
      <c r="V294" s="28"/>
      <c r="W294" s="28"/>
      <c r="X294" s="28"/>
      <c r="Y294" s="28"/>
      <c r="Z294" s="28"/>
      <c r="AA294" s="28"/>
      <c r="AB294" s="28"/>
      <c r="AC294" s="28"/>
      <c r="AD294" s="28"/>
    </row>
    <row r="295" spans="1:30" s="840" customFormat="1" ht="15">
      <c r="A295" s="670">
        <v>287</v>
      </c>
      <c r="B295" s="159"/>
      <c r="C295" s="151"/>
      <c r="D295" s="160" t="s">
        <v>940</v>
      </c>
      <c r="I295" s="1102">
        <f t="shared" si="66"/>
        <v>1477</v>
      </c>
      <c r="J295" s="128"/>
      <c r="K295" s="128"/>
      <c r="L295" s="128">
        <v>1477</v>
      </c>
      <c r="M295" s="128"/>
      <c r="N295" s="128"/>
      <c r="O295" s="128"/>
      <c r="P295" s="128"/>
      <c r="Q295" s="805"/>
      <c r="R295" s="28"/>
      <c r="S295" s="28"/>
      <c r="T295" s="28"/>
      <c r="U295" s="28"/>
      <c r="V295" s="28"/>
      <c r="W295" s="28"/>
      <c r="X295" s="28"/>
      <c r="Y295" s="28"/>
      <c r="Z295" s="28"/>
      <c r="AA295" s="28"/>
      <c r="AB295" s="28"/>
      <c r="AC295" s="28"/>
      <c r="AD295" s="28"/>
    </row>
    <row r="296" spans="1:30" s="860" customFormat="1" ht="15">
      <c r="A296" s="670">
        <v>288</v>
      </c>
      <c r="B296" s="370"/>
      <c r="C296" s="151"/>
      <c r="D296" s="372" t="s">
        <v>1044</v>
      </c>
      <c r="E296" s="1120"/>
      <c r="F296" s="29"/>
      <c r="G296" s="29"/>
      <c r="H296" s="29"/>
      <c r="I296" s="1108">
        <f t="shared" si="66"/>
        <v>1500</v>
      </c>
      <c r="J296" s="391"/>
      <c r="K296" s="391"/>
      <c r="L296" s="391">
        <v>1500</v>
      </c>
      <c r="M296" s="391"/>
      <c r="N296" s="391"/>
      <c r="O296" s="391"/>
      <c r="P296" s="391"/>
      <c r="Q296" s="1081"/>
      <c r="R296" s="391"/>
      <c r="S296" s="391"/>
      <c r="T296" s="391"/>
      <c r="U296" s="391"/>
      <c r="V296" s="391"/>
      <c r="W296" s="391"/>
      <c r="X296" s="391"/>
      <c r="Y296" s="391"/>
      <c r="Z296" s="391"/>
      <c r="AA296" s="391"/>
      <c r="AB296" s="391"/>
      <c r="AC296" s="391"/>
      <c r="AD296" s="391"/>
    </row>
    <row r="297" spans="1:30" s="865" customFormat="1" ht="18" customHeight="1">
      <c r="A297" s="670">
        <v>289</v>
      </c>
      <c r="B297" s="373"/>
      <c r="C297" s="151"/>
      <c r="D297" s="168" t="s">
        <v>977</v>
      </c>
      <c r="E297" s="1104"/>
      <c r="F297" s="374"/>
      <c r="G297" s="374"/>
      <c r="H297" s="374"/>
      <c r="I297" s="1105">
        <f t="shared" si="66"/>
        <v>2977</v>
      </c>
      <c r="J297" s="1106">
        <f>SUM(J295:J296)</f>
        <v>0</v>
      </c>
      <c r="K297" s="1106">
        <f aca="true" t="shared" si="67" ref="K297:Q297">SUM(K295:K296)</f>
        <v>0</v>
      </c>
      <c r="L297" s="1106">
        <f t="shared" si="67"/>
        <v>2977</v>
      </c>
      <c r="M297" s="1106">
        <f t="shared" si="67"/>
        <v>0</v>
      </c>
      <c r="N297" s="1106">
        <f t="shared" si="67"/>
        <v>0</v>
      </c>
      <c r="O297" s="1106">
        <f t="shared" si="67"/>
        <v>0</v>
      </c>
      <c r="P297" s="1106">
        <f t="shared" si="67"/>
        <v>0</v>
      </c>
      <c r="Q297" s="1107">
        <f t="shared" si="67"/>
        <v>0</v>
      </c>
      <c r="R297" s="1106"/>
      <c r="S297" s="1106"/>
      <c r="T297" s="1106"/>
      <c r="U297" s="1106"/>
      <c r="V297" s="1106"/>
      <c r="W297" s="1106"/>
      <c r="X297" s="1106"/>
      <c r="Y297" s="1106"/>
      <c r="Z297" s="1106"/>
      <c r="AA297" s="1106"/>
      <c r="AB297" s="1106"/>
      <c r="AC297" s="1106"/>
      <c r="AD297" s="1106"/>
    </row>
    <row r="298" spans="1:30" s="865" customFormat="1" ht="18.75" customHeight="1">
      <c r="A298" s="670">
        <v>290</v>
      </c>
      <c r="B298" s="373"/>
      <c r="C298" s="151">
        <v>5</v>
      </c>
      <c r="D298" s="158" t="s">
        <v>905</v>
      </c>
      <c r="E298" s="1104"/>
      <c r="F298" s="374"/>
      <c r="G298" s="374"/>
      <c r="H298" s="374"/>
      <c r="I298" s="1105"/>
      <c r="J298" s="1106"/>
      <c r="K298" s="1106"/>
      <c r="L298" s="1106"/>
      <c r="M298" s="1106"/>
      <c r="N298" s="1106"/>
      <c r="O298" s="1106"/>
      <c r="P298" s="1106"/>
      <c r="Q298" s="1107"/>
      <c r="R298" s="1106"/>
      <c r="S298" s="1106"/>
      <c r="T298" s="1106"/>
      <c r="U298" s="1106"/>
      <c r="V298" s="1106"/>
      <c r="W298" s="1106"/>
      <c r="X298" s="1106"/>
      <c r="Y298" s="1106"/>
      <c r="Z298" s="1106"/>
      <c r="AA298" s="1106"/>
      <c r="AB298" s="1106"/>
      <c r="AC298" s="1106"/>
      <c r="AD298" s="1106"/>
    </row>
    <row r="299" spans="1:30" s="840" customFormat="1" ht="15">
      <c r="A299" s="670">
        <v>291</v>
      </c>
      <c r="B299" s="159"/>
      <c r="C299" s="151"/>
      <c r="D299" s="160" t="s">
        <v>940</v>
      </c>
      <c r="I299" s="1102">
        <f t="shared" si="66"/>
        <v>1000</v>
      </c>
      <c r="J299" s="128">
        <v>787</v>
      </c>
      <c r="K299" s="128">
        <v>213</v>
      </c>
      <c r="L299" s="128"/>
      <c r="M299" s="128"/>
      <c r="N299" s="128"/>
      <c r="O299" s="128"/>
      <c r="P299" s="128"/>
      <c r="Q299" s="805"/>
      <c r="R299" s="28"/>
      <c r="S299" s="28"/>
      <c r="T299" s="28"/>
      <c r="U299" s="28"/>
      <c r="V299" s="28"/>
      <c r="W299" s="28"/>
      <c r="X299" s="28"/>
      <c r="Y299" s="28"/>
      <c r="Z299" s="28"/>
      <c r="AA299" s="28"/>
      <c r="AB299" s="28"/>
      <c r="AC299" s="28"/>
      <c r="AD299" s="28"/>
    </row>
    <row r="300" spans="1:30" s="860" customFormat="1" ht="15">
      <c r="A300" s="670">
        <v>292</v>
      </c>
      <c r="B300" s="370"/>
      <c r="C300" s="151"/>
      <c r="D300" s="372" t="s">
        <v>602</v>
      </c>
      <c r="E300" s="1120"/>
      <c r="F300" s="29"/>
      <c r="G300" s="29"/>
      <c r="H300" s="29"/>
      <c r="I300" s="1108">
        <f t="shared" si="66"/>
        <v>0</v>
      </c>
      <c r="J300" s="391"/>
      <c r="K300" s="391"/>
      <c r="L300" s="391"/>
      <c r="M300" s="391"/>
      <c r="N300" s="391"/>
      <c r="O300" s="391"/>
      <c r="P300" s="391"/>
      <c r="Q300" s="1081"/>
      <c r="R300" s="391"/>
      <c r="S300" s="391"/>
      <c r="T300" s="391"/>
      <c r="U300" s="391"/>
      <c r="V300" s="391"/>
      <c r="W300" s="391"/>
      <c r="X300" s="391"/>
      <c r="Y300" s="391"/>
      <c r="Z300" s="391"/>
      <c r="AA300" s="391"/>
      <c r="AB300" s="391"/>
      <c r="AC300" s="391"/>
      <c r="AD300" s="391"/>
    </row>
    <row r="301" spans="1:30" s="865" customFormat="1" ht="18" customHeight="1">
      <c r="A301" s="670">
        <v>293</v>
      </c>
      <c r="B301" s="373"/>
      <c r="C301" s="151"/>
      <c r="D301" s="168" t="s">
        <v>977</v>
      </c>
      <c r="E301" s="1104"/>
      <c r="F301" s="374"/>
      <c r="G301" s="374"/>
      <c r="H301" s="374"/>
      <c r="I301" s="1105">
        <f t="shared" si="66"/>
        <v>1000</v>
      </c>
      <c r="J301" s="1106">
        <f>SUM(J299:J300)</f>
        <v>787</v>
      </c>
      <c r="K301" s="1106">
        <f aca="true" t="shared" si="68" ref="K301:Q301">SUM(K299:K300)</f>
        <v>213</v>
      </c>
      <c r="L301" s="1106">
        <f t="shared" si="68"/>
        <v>0</v>
      </c>
      <c r="M301" s="1106">
        <f t="shared" si="68"/>
        <v>0</v>
      </c>
      <c r="N301" s="1106">
        <f t="shared" si="68"/>
        <v>0</v>
      </c>
      <c r="O301" s="1106">
        <f t="shared" si="68"/>
        <v>0</v>
      </c>
      <c r="P301" s="1106">
        <f t="shared" si="68"/>
        <v>0</v>
      </c>
      <c r="Q301" s="1107">
        <f t="shared" si="68"/>
        <v>0</v>
      </c>
      <c r="R301" s="1106"/>
      <c r="S301" s="1106"/>
      <c r="T301" s="1106"/>
      <c r="U301" s="1106"/>
      <c r="V301" s="1106"/>
      <c r="W301" s="1106"/>
      <c r="X301" s="1106"/>
      <c r="Y301" s="1106"/>
      <c r="Z301" s="1106"/>
      <c r="AA301" s="1106"/>
      <c r="AB301" s="1106"/>
      <c r="AC301" s="1106"/>
      <c r="AD301" s="1106"/>
    </row>
    <row r="302" spans="1:30" s="865" customFormat="1" ht="18.75" customHeight="1">
      <c r="A302" s="670">
        <v>294</v>
      </c>
      <c r="B302" s="373"/>
      <c r="C302" s="151">
        <v>6</v>
      </c>
      <c r="D302" s="158" t="s">
        <v>884</v>
      </c>
      <c r="E302" s="1104"/>
      <c r="F302" s="374"/>
      <c r="G302" s="374"/>
      <c r="H302" s="374"/>
      <c r="I302" s="1105"/>
      <c r="J302" s="1106"/>
      <c r="K302" s="1106"/>
      <c r="L302" s="1106"/>
      <c r="M302" s="1106"/>
      <c r="N302" s="1106"/>
      <c r="O302" s="1106"/>
      <c r="P302" s="1106"/>
      <c r="Q302" s="1107"/>
      <c r="R302" s="1106"/>
      <c r="S302" s="1106"/>
      <c r="T302" s="1106"/>
      <c r="U302" s="1106"/>
      <c r="V302" s="1106"/>
      <c r="W302" s="1106"/>
      <c r="X302" s="1106"/>
      <c r="Y302" s="1106"/>
      <c r="Z302" s="1106"/>
      <c r="AA302" s="1106"/>
      <c r="AB302" s="1106"/>
      <c r="AC302" s="1106"/>
      <c r="AD302" s="1106"/>
    </row>
    <row r="303" spans="1:30" s="865" customFormat="1" ht="14.25" customHeight="1">
      <c r="A303" s="670">
        <v>295</v>
      </c>
      <c r="B303" s="373"/>
      <c r="C303" s="151"/>
      <c r="D303" s="158" t="s">
        <v>940</v>
      </c>
      <c r="E303" s="1104"/>
      <c r="F303" s="374"/>
      <c r="G303" s="374"/>
      <c r="H303" s="374"/>
      <c r="I303" s="1102">
        <f t="shared" si="66"/>
        <v>8499</v>
      </c>
      <c r="J303" s="391">
        <v>5900</v>
      </c>
      <c r="K303" s="391">
        <v>1713</v>
      </c>
      <c r="L303" s="391">
        <v>886</v>
      </c>
      <c r="M303" s="1106"/>
      <c r="N303" s="1106"/>
      <c r="O303" s="1106"/>
      <c r="P303" s="1106"/>
      <c r="Q303" s="1107"/>
      <c r="R303" s="1106"/>
      <c r="S303" s="1106"/>
      <c r="T303" s="1106"/>
      <c r="U303" s="1106"/>
      <c r="V303" s="1106"/>
      <c r="W303" s="1106"/>
      <c r="X303" s="1106"/>
      <c r="Y303" s="1106"/>
      <c r="Z303" s="1106"/>
      <c r="AA303" s="1106"/>
      <c r="AB303" s="1106"/>
      <c r="AC303" s="1106"/>
      <c r="AD303" s="1106"/>
    </row>
    <row r="304" spans="1:30" s="865" customFormat="1" ht="15">
      <c r="A304" s="670">
        <v>296</v>
      </c>
      <c r="B304" s="373"/>
      <c r="C304" s="151"/>
      <c r="D304" s="372" t="s">
        <v>1094</v>
      </c>
      <c r="E304" s="1104"/>
      <c r="F304" s="374"/>
      <c r="G304" s="374"/>
      <c r="H304" s="374"/>
      <c r="I304" s="1108">
        <f t="shared" si="66"/>
        <v>1540</v>
      </c>
      <c r="J304" s="391">
        <v>714</v>
      </c>
      <c r="K304" s="391">
        <v>208</v>
      </c>
      <c r="L304" s="391">
        <v>618</v>
      </c>
      <c r="M304" s="391"/>
      <c r="N304" s="391"/>
      <c r="O304" s="391"/>
      <c r="P304" s="391"/>
      <c r="Q304" s="1081"/>
      <c r="R304" s="1106"/>
      <c r="S304" s="1106"/>
      <c r="T304" s="1106"/>
      <c r="U304" s="1106"/>
      <c r="V304" s="1106"/>
      <c r="W304" s="1106"/>
      <c r="X304" s="1106"/>
      <c r="Y304" s="1106"/>
      <c r="Z304" s="1106"/>
      <c r="AA304" s="1106"/>
      <c r="AB304" s="1106"/>
      <c r="AC304" s="1106"/>
      <c r="AD304" s="1106"/>
    </row>
    <row r="305" spans="1:30" s="865" customFormat="1" ht="18" customHeight="1">
      <c r="A305" s="670">
        <v>297</v>
      </c>
      <c r="B305" s="373"/>
      <c r="C305" s="151"/>
      <c r="D305" s="168" t="s">
        <v>977</v>
      </c>
      <c r="E305" s="1104"/>
      <c r="F305" s="374"/>
      <c r="G305" s="374"/>
      <c r="H305" s="374"/>
      <c r="I305" s="1105">
        <f t="shared" si="66"/>
        <v>10039</v>
      </c>
      <c r="J305" s="1106">
        <f>SUM(J303:J304)</f>
        <v>6614</v>
      </c>
      <c r="K305" s="1106">
        <f aca="true" t="shared" si="69" ref="K305:Q305">SUM(K303:K304)</f>
        <v>1921</v>
      </c>
      <c r="L305" s="1106">
        <f t="shared" si="69"/>
        <v>1504</v>
      </c>
      <c r="M305" s="1106">
        <f t="shared" si="69"/>
        <v>0</v>
      </c>
      <c r="N305" s="1106">
        <f t="shared" si="69"/>
        <v>0</v>
      </c>
      <c r="O305" s="1106">
        <f t="shared" si="69"/>
        <v>0</v>
      </c>
      <c r="P305" s="1106">
        <f t="shared" si="69"/>
        <v>0</v>
      </c>
      <c r="Q305" s="1107">
        <f t="shared" si="69"/>
        <v>0</v>
      </c>
      <c r="R305" s="1106"/>
      <c r="S305" s="1106"/>
      <c r="T305" s="1106"/>
      <c r="U305" s="1106"/>
      <c r="V305" s="1106"/>
      <c r="W305" s="1106"/>
      <c r="X305" s="1106"/>
      <c r="Y305" s="1106"/>
      <c r="Z305" s="1106"/>
      <c r="AA305" s="1106"/>
      <c r="AB305" s="1106"/>
      <c r="AC305" s="1106"/>
      <c r="AD305" s="1106"/>
    </row>
    <row r="306" spans="1:30" s="865" customFormat="1" ht="18.75" customHeight="1">
      <c r="A306" s="670">
        <v>298</v>
      </c>
      <c r="B306" s="373"/>
      <c r="C306" s="151">
        <v>7</v>
      </c>
      <c r="D306" s="158" t="s">
        <v>906</v>
      </c>
      <c r="E306" s="1104"/>
      <c r="F306" s="374"/>
      <c r="G306" s="374"/>
      <c r="H306" s="374"/>
      <c r="I306" s="1105"/>
      <c r="J306" s="1106"/>
      <c r="K306" s="1106"/>
      <c r="L306" s="1106"/>
      <c r="M306" s="1106"/>
      <c r="N306" s="1106"/>
      <c r="O306" s="1106"/>
      <c r="P306" s="1106"/>
      <c r="Q306" s="1107"/>
      <c r="R306" s="1106"/>
      <c r="S306" s="1106"/>
      <c r="T306" s="1106"/>
      <c r="U306" s="1106"/>
      <c r="V306" s="1106"/>
      <c r="W306" s="1106"/>
      <c r="X306" s="1106"/>
      <c r="Y306" s="1106"/>
      <c r="Z306" s="1106"/>
      <c r="AA306" s="1106"/>
      <c r="AB306" s="1106"/>
      <c r="AC306" s="1106"/>
      <c r="AD306" s="1106"/>
    </row>
    <row r="307" spans="1:30" s="865" customFormat="1" ht="13.5" customHeight="1">
      <c r="A307" s="670">
        <v>299</v>
      </c>
      <c r="B307" s="373"/>
      <c r="C307" s="151"/>
      <c r="D307" s="158" t="s">
        <v>940</v>
      </c>
      <c r="E307" s="1104"/>
      <c r="F307" s="374"/>
      <c r="G307" s="374"/>
      <c r="H307" s="374"/>
      <c r="I307" s="1102">
        <f>SUM(J307:K307)</f>
        <v>12500</v>
      </c>
      <c r="J307" s="28">
        <v>9843</v>
      </c>
      <c r="K307" s="28">
        <v>2657</v>
      </c>
      <c r="L307" s="1106"/>
      <c r="M307" s="1106"/>
      <c r="N307" s="1106"/>
      <c r="O307" s="1106"/>
      <c r="P307" s="1106"/>
      <c r="Q307" s="1107"/>
      <c r="R307" s="1106"/>
      <c r="S307" s="1106"/>
      <c r="T307" s="1106"/>
      <c r="U307" s="1106"/>
      <c r="V307" s="1106"/>
      <c r="W307" s="1106"/>
      <c r="X307" s="1106"/>
      <c r="Y307" s="1106"/>
      <c r="Z307" s="1106"/>
      <c r="AA307" s="1106"/>
      <c r="AB307" s="1106"/>
      <c r="AC307" s="1106"/>
      <c r="AD307" s="1106"/>
    </row>
    <row r="308" spans="1:30" s="865" customFormat="1" ht="15">
      <c r="A308" s="670">
        <v>300</v>
      </c>
      <c r="B308" s="373"/>
      <c r="C308" s="151"/>
      <c r="D308" s="372" t="s">
        <v>602</v>
      </c>
      <c r="E308" s="1104"/>
      <c r="F308" s="374"/>
      <c r="G308" s="374"/>
      <c r="H308" s="374"/>
      <c r="I308" s="1102">
        <f>SUM(J308:K308)</f>
        <v>0</v>
      </c>
      <c r="J308" s="391"/>
      <c r="K308" s="391"/>
      <c r="L308" s="1106"/>
      <c r="M308" s="1106"/>
      <c r="N308" s="1106"/>
      <c r="O308" s="1106"/>
      <c r="P308" s="1106"/>
      <c r="Q308" s="1107"/>
      <c r="R308" s="1106"/>
      <c r="S308" s="1106"/>
      <c r="T308" s="1106"/>
      <c r="U308" s="1106"/>
      <c r="V308" s="1106"/>
      <c r="W308" s="1106"/>
      <c r="X308" s="1106"/>
      <c r="Y308" s="1106"/>
      <c r="Z308" s="1106"/>
      <c r="AA308" s="1106"/>
      <c r="AB308" s="1106"/>
      <c r="AC308" s="1106"/>
      <c r="AD308" s="1106"/>
    </row>
    <row r="309" spans="1:30" s="865" customFormat="1" ht="18" customHeight="1">
      <c r="A309" s="670">
        <v>301</v>
      </c>
      <c r="B309" s="373"/>
      <c r="C309" s="151"/>
      <c r="D309" s="168" t="s">
        <v>977</v>
      </c>
      <c r="E309" s="1104"/>
      <c r="F309" s="374"/>
      <c r="G309" s="374"/>
      <c r="H309" s="374"/>
      <c r="I309" s="1102">
        <f>SUM(J309:K309)</f>
        <v>12500</v>
      </c>
      <c r="J309" s="1106">
        <f>SUM(J307:J308)</f>
        <v>9843</v>
      </c>
      <c r="K309" s="1106">
        <f>SUM(K307:K308)</f>
        <v>2657</v>
      </c>
      <c r="L309" s="1106">
        <f aca="true" t="shared" si="70" ref="L309:Q309">SUM(L308)</f>
        <v>0</v>
      </c>
      <c r="M309" s="1106">
        <f t="shared" si="70"/>
        <v>0</v>
      </c>
      <c r="N309" s="1106">
        <f t="shared" si="70"/>
        <v>0</v>
      </c>
      <c r="O309" s="1106">
        <f t="shared" si="70"/>
        <v>0</v>
      </c>
      <c r="P309" s="1106">
        <f t="shared" si="70"/>
        <v>0</v>
      </c>
      <c r="Q309" s="1107">
        <f t="shared" si="70"/>
        <v>0</v>
      </c>
      <c r="R309" s="1106"/>
      <c r="S309" s="1106"/>
      <c r="T309" s="1106"/>
      <c r="U309" s="1106"/>
      <c r="V309" s="1106"/>
      <c r="W309" s="1106"/>
      <c r="X309" s="1106"/>
      <c r="Y309" s="1106"/>
      <c r="Z309" s="1106"/>
      <c r="AA309" s="1106"/>
      <c r="AB309" s="1106"/>
      <c r="AC309" s="1106"/>
      <c r="AD309" s="1106"/>
    </row>
    <row r="310" spans="1:30" s="865" customFormat="1" ht="18.75" customHeight="1">
      <c r="A310" s="670">
        <v>302</v>
      </c>
      <c r="B310" s="373"/>
      <c r="C310" s="151">
        <v>8</v>
      </c>
      <c r="D310" s="158" t="s">
        <v>907</v>
      </c>
      <c r="E310" s="1104"/>
      <c r="F310" s="374"/>
      <c r="G310" s="374"/>
      <c r="H310" s="374"/>
      <c r="I310" s="1105"/>
      <c r="J310" s="1106"/>
      <c r="K310" s="1106"/>
      <c r="L310" s="1106"/>
      <c r="M310" s="1106"/>
      <c r="N310" s="1106"/>
      <c r="O310" s="1106"/>
      <c r="P310" s="1106"/>
      <c r="Q310" s="1107"/>
      <c r="R310" s="1106"/>
      <c r="S310" s="1106"/>
      <c r="T310" s="1106"/>
      <c r="U310" s="1106"/>
      <c r="V310" s="1106"/>
      <c r="W310" s="1106"/>
      <c r="X310" s="1106"/>
      <c r="Y310" s="1106"/>
      <c r="Z310" s="1106"/>
      <c r="AA310" s="1106"/>
      <c r="AB310" s="1106"/>
      <c r="AC310" s="1106"/>
      <c r="AD310" s="1106"/>
    </row>
    <row r="311" spans="1:30" s="865" customFormat="1" ht="13.5" customHeight="1">
      <c r="A311" s="670">
        <v>303</v>
      </c>
      <c r="B311" s="373"/>
      <c r="C311" s="151"/>
      <c r="D311" s="158" t="s">
        <v>940</v>
      </c>
      <c r="E311" s="1104"/>
      <c r="F311" s="374"/>
      <c r="G311" s="374"/>
      <c r="H311" s="374"/>
      <c r="I311" s="1105">
        <f>SUM(J311:K311)</f>
        <v>7250</v>
      </c>
      <c r="J311" s="28">
        <v>5293</v>
      </c>
      <c r="K311" s="28">
        <v>1957</v>
      </c>
      <c r="L311" s="1106"/>
      <c r="M311" s="1106"/>
      <c r="N311" s="1106"/>
      <c r="O311" s="1106"/>
      <c r="P311" s="1106"/>
      <c r="Q311" s="1107"/>
      <c r="R311" s="1106"/>
      <c r="S311" s="1106"/>
      <c r="T311" s="1106"/>
      <c r="U311" s="1106"/>
      <c r="V311" s="1106"/>
      <c r="W311" s="1106"/>
      <c r="X311" s="1106"/>
      <c r="Y311" s="1106"/>
      <c r="Z311" s="1106"/>
      <c r="AA311" s="1106"/>
      <c r="AB311" s="1106"/>
      <c r="AC311" s="1106"/>
      <c r="AD311" s="1106"/>
    </row>
    <row r="312" spans="1:30" s="865" customFormat="1" ht="15">
      <c r="A312" s="670">
        <v>304</v>
      </c>
      <c r="B312" s="373"/>
      <c r="C312" s="151"/>
      <c r="D312" s="372" t="s">
        <v>602</v>
      </c>
      <c r="E312" s="1104"/>
      <c r="F312" s="374"/>
      <c r="G312" s="374"/>
      <c r="H312" s="374"/>
      <c r="I312" s="1108">
        <f t="shared" si="66"/>
        <v>0</v>
      </c>
      <c r="J312" s="391"/>
      <c r="K312" s="391"/>
      <c r="L312" s="1106"/>
      <c r="M312" s="1106"/>
      <c r="N312" s="1106"/>
      <c r="O312" s="1106"/>
      <c r="P312" s="1106"/>
      <c r="Q312" s="1107"/>
      <c r="R312" s="1106"/>
      <c r="S312" s="1106"/>
      <c r="T312" s="1106"/>
      <c r="U312" s="1106"/>
      <c r="V312" s="1106"/>
      <c r="W312" s="1106"/>
      <c r="X312" s="1106"/>
      <c r="Y312" s="1106"/>
      <c r="Z312" s="1106"/>
      <c r="AA312" s="1106"/>
      <c r="AB312" s="1106"/>
      <c r="AC312" s="1106"/>
      <c r="AD312" s="1106"/>
    </row>
    <row r="313" spans="1:30" s="865" customFormat="1" ht="18" customHeight="1">
      <c r="A313" s="670">
        <v>305</v>
      </c>
      <c r="B313" s="373"/>
      <c r="C313" s="151"/>
      <c r="D313" s="168" t="s">
        <v>977</v>
      </c>
      <c r="E313" s="1104"/>
      <c r="F313" s="374"/>
      <c r="G313" s="374"/>
      <c r="H313" s="374"/>
      <c r="I313" s="1105">
        <f t="shared" si="66"/>
        <v>7250</v>
      </c>
      <c r="J313" s="1106">
        <f>SUM(J311:J312)</f>
        <v>5293</v>
      </c>
      <c r="K313" s="1106">
        <f>SUM(K311:K312)</f>
        <v>1957</v>
      </c>
      <c r="L313" s="1106">
        <f aca="true" t="shared" si="71" ref="L313:Q313">SUM(L312)</f>
        <v>0</v>
      </c>
      <c r="M313" s="1106">
        <f t="shared" si="71"/>
        <v>0</v>
      </c>
      <c r="N313" s="1106">
        <f t="shared" si="71"/>
        <v>0</v>
      </c>
      <c r="O313" s="1106">
        <f t="shared" si="71"/>
        <v>0</v>
      </c>
      <c r="P313" s="1106">
        <f t="shared" si="71"/>
        <v>0</v>
      </c>
      <c r="Q313" s="1107">
        <f t="shared" si="71"/>
        <v>0</v>
      </c>
      <c r="R313" s="1106"/>
      <c r="S313" s="1106"/>
      <c r="T313" s="1106"/>
      <c r="U313" s="1106"/>
      <c r="V313" s="1106"/>
      <c r="W313" s="1106"/>
      <c r="X313" s="1106"/>
      <c r="Y313" s="1106"/>
      <c r="Z313" s="1106"/>
      <c r="AA313" s="1106"/>
      <c r="AB313" s="1106"/>
      <c r="AC313" s="1106"/>
      <c r="AD313" s="1106"/>
    </row>
    <row r="314" spans="1:30" s="865" customFormat="1" ht="18.75" customHeight="1">
      <c r="A314" s="670">
        <v>306</v>
      </c>
      <c r="B314" s="373"/>
      <c r="C314" s="151">
        <v>9</v>
      </c>
      <c r="D314" s="158" t="s">
        <v>879</v>
      </c>
      <c r="E314" s="1104"/>
      <c r="F314" s="374"/>
      <c r="G314" s="374"/>
      <c r="H314" s="374"/>
      <c r="I314" s="1105"/>
      <c r="J314" s="1106"/>
      <c r="K314" s="1106"/>
      <c r="L314" s="1106"/>
      <c r="M314" s="1106"/>
      <c r="N314" s="1106"/>
      <c r="O314" s="1106"/>
      <c r="P314" s="1106"/>
      <c r="Q314" s="1107"/>
      <c r="R314" s="1106"/>
      <c r="S314" s="1106"/>
      <c r="T314" s="1106"/>
      <c r="U314" s="1106"/>
      <c r="V314" s="1106"/>
      <c r="W314" s="1106"/>
      <c r="X314" s="1106"/>
      <c r="Y314" s="1106"/>
      <c r="Z314" s="1106"/>
      <c r="AA314" s="1106"/>
      <c r="AB314" s="1106"/>
      <c r="AC314" s="1106"/>
      <c r="AD314" s="1106"/>
    </row>
    <row r="315" spans="1:30" s="865" customFormat="1" ht="13.5" customHeight="1">
      <c r="A315" s="670">
        <v>307</v>
      </c>
      <c r="B315" s="373"/>
      <c r="C315" s="151"/>
      <c r="D315" s="158" t="s">
        <v>940</v>
      </c>
      <c r="E315" s="1104"/>
      <c r="F315" s="374"/>
      <c r="G315" s="374"/>
      <c r="H315" s="374"/>
      <c r="I315" s="1105">
        <f>SUM(J315:K315)</f>
        <v>10000</v>
      </c>
      <c r="J315" s="28">
        <v>7874</v>
      </c>
      <c r="K315" s="28">
        <v>2126</v>
      </c>
      <c r="L315" s="1106"/>
      <c r="M315" s="1106"/>
      <c r="N315" s="1106"/>
      <c r="O315" s="1106"/>
      <c r="P315" s="1106"/>
      <c r="Q315" s="1107"/>
      <c r="R315" s="1106"/>
      <c r="S315" s="1106"/>
      <c r="T315" s="1106"/>
      <c r="U315" s="1106"/>
      <c r="V315" s="1106"/>
      <c r="W315" s="1106"/>
      <c r="X315" s="1106"/>
      <c r="Y315" s="1106"/>
      <c r="Z315" s="1106"/>
      <c r="AA315" s="1106"/>
      <c r="AB315" s="1106"/>
      <c r="AC315" s="1106"/>
      <c r="AD315" s="1106"/>
    </row>
    <row r="316" spans="1:30" s="865" customFormat="1" ht="15">
      <c r="A316" s="670">
        <v>308</v>
      </c>
      <c r="B316" s="373"/>
      <c r="C316" s="169"/>
      <c r="D316" s="372" t="s">
        <v>602</v>
      </c>
      <c r="E316" s="1104"/>
      <c r="F316" s="374"/>
      <c r="G316" s="374"/>
      <c r="H316" s="374"/>
      <c r="I316" s="1108">
        <f t="shared" si="66"/>
        <v>0</v>
      </c>
      <c r="J316" s="391"/>
      <c r="K316" s="391"/>
      <c r="L316" s="391"/>
      <c r="M316" s="391"/>
      <c r="N316" s="391"/>
      <c r="O316" s="391"/>
      <c r="P316" s="391"/>
      <c r="Q316" s="1081"/>
      <c r="R316" s="1106"/>
      <c r="S316" s="1106"/>
      <c r="T316" s="1106"/>
      <c r="U316" s="1106"/>
      <c r="V316" s="1106"/>
      <c r="W316" s="1106"/>
      <c r="X316" s="1106"/>
      <c r="Y316" s="1106"/>
      <c r="Z316" s="1106"/>
      <c r="AA316" s="1106"/>
      <c r="AB316" s="1106"/>
      <c r="AC316" s="1106"/>
      <c r="AD316" s="1106"/>
    </row>
    <row r="317" spans="1:30" s="865" customFormat="1" ht="18" customHeight="1">
      <c r="A317" s="670">
        <v>309</v>
      </c>
      <c r="B317" s="373"/>
      <c r="C317" s="169"/>
      <c r="D317" s="168" t="s">
        <v>977</v>
      </c>
      <c r="E317" s="1104"/>
      <c r="F317" s="374"/>
      <c r="G317" s="374"/>
      <c r="H317" s="374"/>
      <c r="I317" s="1105">
        <f t="shared" si="66"/>
        <v>10000</v>
      </c>
      <c r="J317" s="1106">
        <f>SUM(J315:J316)</f>
        <v>7874</v>
      </c>
      <c r="K317" s="1106">
        <f>SUM(K315:K316)</f>
        <v>2126</v>
      </c>
      <c r="L317" s="1106">
        <f aca="true" t="shared" si="72" ref="L317:Q317">SUM(L316)</f>
        <v>0</v>
      </c>
      <c r="M317" s="1106">
        <f t="shared" si="72"/>
        <v>0</v>
      </c>
      <c r="N317" s="1106">
        <f t="shared" si="72"/>
        <v>0</v>
      </c>
      <c r="O317" s="1106">
        <f t="shared" si="72"/>
        <v>0</v>
      </c>
      <c r="P317" s="1106">
        <f t="shared" si="72"/>
        <v>0</v>
      </c>
      <c r="Q317" s="1107">
        <f t="shared" si="72"/>
        <v>0</v>
      </c>
      <c r="R317" s="1106"/>
      <c r="S317" s="1106"/>
      <c r="T317" s="1106"/>
      <c r="U317" s="1106"/>
      <c r="V317" s="1106"/>
      <c r="W317" s="1106"/>
      <c r="X317" s="1106"/>
      <c r="Y317" s="1106"/>
      <c r="Z317" s="1106"/>
      <c r="AA317" s="1106"/>
      <c r="AB317" s="1106"/>
      <c r="AC317" s="1106"/>
      <c r="AD317" s="1106"/>
    </row>
    <row r="318" spans="1:30" s="865" customFormat="1" ht="18.75" customHeight="1">
      <c r="A318" s="670">
        <v>310</v>
      </c>
      <c r="B318" s="373"/>
      <c r="C318" s="151">
        <v>10</v>
      </c>
      <c r="D318" s="1542" t="s">
        <v>1046</v>
      </c>
      <c r="E318" s="1542"/>
      <c r="F318" s="1542"/>
      <c r="G318" s="374"/>
      <c r="H318" s="374"/>
      <c r="I318" s="1105"/>
      <c r="J318" s="1106"/>
      <c r="K318" s="1106"/>
      <c r="L318" s="1106"/>
      <c r="M318" s="1106"/>
      <c r="N318" s="1106"/>
      <c r="O318" s="1106"/>
      <c r="P318" s="1106"/>
      <c r="Q318" s="1107"/>
      <c r="R318" s="1106"/>
      <c r="S318" s="1106"/>
      <c r="T318" s="1106"/>
      <c r="U318" s="1106"/>
      <c r="V318" s="1106"/>
      <c r="W318" s="1106"/>
      <c r="X318" s="1106"/>
      <c r="Y318" s="1106"/>
      <c r="Z318" s="1106"/>
      <c r="AA318" s="1106"/>
      <c r="AB318" s="1106"/>
      <c r="AC318" s="1106"/>
      <c r="AD318" s="1106"/>
    </row>
    <row r="319" spans="1:30" s="865" customFormat="1" ht="17.25" customHeight="1">
      <c r="A319" s="670">
        <v>311</v>
      </c>
      <c r="B319" s="373"/>
      <c r="C319" s="151"/>
      <c r="D319" s="158" t="s">
        <v>940</v>
      </c>
      <c r="E319" s="379"/>
      <c r="F319" s="379"/>
      <c r="G319" s="374"/>
      <c r="H319" s="374"/>
      <c r="I319" s="1105">
        <f>SUM(J319:K319)</f>
        <v>956</v>
      </c>
      <c r="J319" s="28">
        <v>286</v>
      </c>
      <c r="K319" s="28">
        <v>670</v>
      </c>
      <c r="L319" s="1106"/>
      <c r="M319" s="1106"/>
      <c r="N319" s="1106"/>
      <c r="O319" s="1106"/>
      <c r="P319" s="1106"/>
      <c r="Q319" s="1107"/>
      <c r="R319" s="1106"/>
      <c r="S319" s="1106"/>
      <c r="T319" s="1106"/>
      <c r="U319" s="1106"/>
      <c r="V319" s="1106"/>
      <c r="W319" s="1106"/>
      <c r="X319" s="1106"/>
      <c r="Y319" s="1106"/>
      <c r="Z319" s="1106"/>
      <c r="AA319" s="1106"/>
      <c r="AB319" s="1106"/>
      <c r="AC319" s="1106"/>
      <c r="AD319" s="1106"/>
    </row>
    <row r="320" spans="1:30" s="865" customFormat="1" ht="18" customHeight="1">
      <c r="A320" s="670">
        <v>312</v>
      </c>
      <c r="B320" s="373"/>
      <c r="C320" s="169"/>
      <c r="D320" s="372" t="s">
        <v>602</v>
      </c>
      <c r="E320" s="1104"/>
      <c r="F320" s="374"/>
      <c r="G320" s="374"/>
      <c r="H320" s="374"/>
      <c r="I320" s="1105">
        <f>SUM(J320:K320)</f>
        <v>0</v>
      </c>
      <c r="J320" s="391"/>
      <c r="K320" s="391"/>
      <c r="L320" s="391"/>
      <c r="M320" s="391"/>
      <c r="N320" s="391"/>
      <c r="O320" s="391"/>
      <c r="P320" s="391"/>
      <c r="Q320" s="1081"/>
      <c r="R320" s="1106"/>
      <c r="S320" s="1106"/>
      <c r="T320" s="1106"/>
      <c r="U320" s="1106"/>
      <c r="V320" s="1106"/>
      <c r="W320" s="1106"/>
      <c r="X320" s="1106"/>
      <c r="Y320" s="1106"/>
      <c r="Z320" s="1106"/>
      <c r="AA320" s="1106"/>
      <c r="AB320" s="1106"/>
      <c r="AC320" s="1106"/>
      <c r="AD320" s="1106"/>
    </row>
    <row r="321" spans="1:30" s="865" customFormat="1" ht="18" customHeight="1">
      <c r="A321" s="670">
        <v>313</v>
      </c>
      <c r="B321" s="373"/>
      <c r="C321" s="169"/>
      <c r="D321" s="168" t="s">
        <v>977</v>
      </c>
      <c r="E321" s="1104"/>
      <c r="F321" s="374"/>
      <c r="G321" s="374"/>
      <c r="H321" s="374"/>
      <c r="I321" s="1105">
        <f>SUM(J321:K321)</f>
        <v>956</v>
      </c>
      <c r="J321" s="1106">
        <f>SUM(J319:J320)</f>
        <v>286</v>
      </c>
      <c r="K321" s="1106">
        <f>SUM(K319:K320)</f>
        <v>670</v>
      </c>
      <c r="L321" s="1106">
        <f aca="true" t="shared" si="73" ref="L321:Q321">SUM(L320)</f>
        <v>0</v>
      </c>
      <c r="M321" s="1106">
        <f t="shared" si="73"/>
        <v>0</v>
      </c>
      <c r="N321" s="1106">
        <f t="shared" si="73"/>
        <v>0</v>
      </c>
      <c r="O321" s="1106">
        <f t="shared" si="73"/>
        <v>0</v>
      </c>
      <c r="P321" s="1106">
        <f t="shared" si="73"/>
        <v>0</v>
      </c>
      <c r="Q321" s="1107">
        <f t="shared" si="73"/>
        <v>0</v>
      </c>
      <c r="R321" s="1106"/>
      <c r="S321" s="1106"/>
      <c r="T321" s="1106"/>
      <c r="U321" s="1106"/>
      <c r="V321" s="1106"/>
      <c r="W321" s="1106"/>
      <c r="X321" s="1106"/>
      <c r="Y321" s="1106"/>
      <c r="Z321" s="1106"/>
      <c r="AA321" s="1106"/>
      <c r="AB321" s="1106"/>
      <c r="AC321" s="1106"/>
      <c r="AD321" s="1106"/>
    </row>
    <row r="322" spans="1:30" s="865" customFormat="1" ht="18.75" customHeight="1">
      <c r="A322" s="670">
        <v>314</v>
      </c>
      <c r="B322" s="373"/>
      <c r="C322" s="151">
        <v>11</v>
      </c>
      <c r="D322" s="859" t="s">
        <v>965</v>
      </c>
      <c r="E322" s="1104"/>
      <c r="F322" s="374"/>
      <c r="G322" s="374"/>
      <c r="H322" s="374"/>
      <c r="I322" s="1105"/>
      <c r="J322" s="1106"/>
      <c r="K322" s="1106"/>
      <c r="L322" s="1106"/>
      <c r="M322" s="1106"/>
      <c r="N322" s="1106"/>
      <c r="O322" s="1106"/>
      <c r="P322" s="1106"/>
      <c r="Q322" s="1107"/>
      <c r="R322" s="1106"/>
      <c r="S322" s="1106"/>
      <c r="T322" s="1106"/>
      <c r="U322" s="1106"/>
      <c r="V322" s="1106"/>
      <c r="W322" s="1106"/>
      <c r="X322" s="1106"/>
      <c r="Y322" s="1106"/>
      <c r="Z322" s="1106"/>
      <c r="AA322" s="1106"/>
      <c r="AB322" s="1106"/>
      <c r="AC322" s="1106"/>
      <c r="AD322" s="1106"/>
    </row>
    <row r="323" spans="1:30" s="865" customFormat="1" ht="18" customHeight="1">
      <c r="A323" s="670">
        <v>315</v>
      </c>
      <c r="B323" s="373"/>
      <c r="C323" s="151"/>
      <c r="D323" s="158" t="s">
        <v>940</v>
      </c>
      <c r="E323" s="1104"/>
      <c r="F323" s="374"/>
      <c r="G323" s="374"/>
      <c r="H323" s="374"/>
      <c r="I323" s="1105">
        <f>SUM(J323:K323)</f>
        <v>2557</v>
      </c>
      <c r="J323" s="28">
        <v>2480</v>
      </c>
      <c r="K323" s="28">
        <v>77</v>
      </c>
      <c r="L323" s="1106"/>
      <c r="M323" s="1106"/>
      <c r="N323" s="1106"/>
      <c r="O323" s="1106"/>
      <c r="P323" s="1106"/>
      <c r="Q323" s="1107"/>
      <c r="R323" s="1106"/>
      <c r="S323" s="1106"/>
      <c r="T323" s="1106"/>
      <c r="U323" s="1106"/>
      <c r="V323" s="1106"/>
      <c r="W323" s="1106"/>
      <c r="X323" s="1106"/>
      <c r="Y323" s="1106"/>
      <c r="Z323" s="1106"/>
      <c r="AA323" s="1106"/>
      <c r="AB323" s="1106"/>
      <c r="AC323" s="1106"/>
      <c r="AD323" s="1106"/>
    </row>
    <row r="324" spans="1:30" s="865" customFormat="1" ht="18" customHeight="1">
      <c r="A324" s="670">
        <v>316</v>
      </c>
      <c r="B324" s="373"/>
      <c r="C324" s="169"/>
      <c r="D324" s="372" t="s">
        <v>602</v>
      </c>
      <c r="E324" s="1104"/>
      <c r="F324" s="374"/>
      <c r="G324" s="374"/>
      <c r="H324" s="374"/>
      <c r="I324" s="1108">
        <f t="shared" si="66"/>
        <v>0</v>
      </c>
      <c r="J324" s="391"/>
      <c r="K324" s="391"/>
      <c r="L324" s="391"/>
      <c r="M324" s="391"/>
      <c r="N324" s="391"/>
      <c r="O324" s="391"/>
      <c r="P324" s="391"/>
      <c r="Q324" s="1081"/>
      <c r="R324" s="1106"/>
      <c r="S324" s="1106"/>
      <c r="T324" s="1106"/>
      <c r="U324" s="1106"/>
      <c r="V324" s="1106"/>
      <c r="W324" s="1106"/>
      <c r="X324" s="1106"/>
      <c r="Y324" s="1106"/>
      <c r="Z324" s="1106"/>
      <c r="AA324" s="1106"/>
      <c r="AB324" s="1106"/>
      <c r="AC324" s="1106"/>
      <c r="AD324" s="1106"/>
    </row>
    <row r="325" spans="1:30" s="865" customFormat="1" ht="18" customHeight="1">
      <c r="A325" s="670">
        <v>317</v>
      </c>
      <c r="B325" s="373"/>
      <c r="C325" s="169"/>
      <c r="D325" s="168" t="s">
        <v>977</v>
      </c>
      <c r="E325" s="1104"/>
      <c r="F325" s="374"/>
      <c r="G325" s="374"/>
      <c r="H325" s="374"/>
      <c r="I325" s="1105">
        <f t="shared" si="66"/>
        <v>2557</v>
      </c>
      <c r="J325" s="1106">
        <f>SUM(J323:J324)</f>
        <v>2480</v>
      </c>
      <c r="K325" s="1106">
        <f>SUM(K323:K324)</f>
        <v>77</v>
      </c>
      <c r="L325" s="1106">
        <f aca="true" t="shared" si="74" ref="L325:Q325">SUM(L324)</f>
        <v>0</v>
      </c>
      <c r="M325" s="1106">
        <f t="shared" si="74"/>
        <v>0</v>
      </c>
      <c r="N325" s="1106">
        <f t="shared" si="74"/>
        <v>0</v>
      </c>
      <c r="O325" s="1106">
        <f t="shared" si="74"/>
        <v>0</v>
      </c>
      <c r="P325" s="1106">
        <f t="shared" si="74"/>
        <v>0</v>
      </c>
      <c r="Q325" s="1107">
        <f t="shared" si="74"/>
        <v>0</v>
      </c>
      <c r="R325" s="1106"/>
      <c r="S325" s="1106"/>
      <c r="T325" s="1106"/>
      <c r="U325" s="1106"/>
      <c r="V325" s="1106"/>
      <c r="W325" s="1106"/>
      <c r="X325" s="1106"/>
      <c r="Y325" s="1106"/>
      <c r="Z325" s="1106"/>
      <c r="AA325" s="1106"/>
      <c r="AB325" s="1106"/>
      <c r="AC325" s="1106"/>
      <c r="AD325" s="1106"/>
    </row>
    <row r="326" spans="1:30" s="865" customFormat="1" ht="18.75" customHeight="1">
      <c r="A326" s="670">
        <v>318</v>
      </c>
      <c r="B326" s="373"/>
      <c r="C326" s="151">
        <v>12</v>
      </c>
      <c r="D326" s="859" t="s">
        <v>1045</v>
      </c>
      <c r="E326" s="1104"/>
      <c r="F326" s="374"/>
      <c r="G326" s="374"/>
      <c r="H326" s="374"/>
      <c r="I326" s="1105"/>
      <c r="J326" s="1106"/>
      <c r="K326" s="1106"/>
      <c r="L326" s="1106"/>
      <c r="M326" s="1106"/>
      <c r="N326" s="1106"/>
      <c r="O326" s="1106"/>
      <c r="P326" s="1106"/>
      <c r="Q326" s="1107"/>
      <c r="R326" s="1106"/>
      <c r="S326" s="1106"/>
      <c r="T326" s="1106"/>
      <c r="U326" s="1106"/>
      <c r="V326" s="1106"/>
      <c r="W326" s="1106"/>
      <c r="X326" s="1106"/>
      <c r="Y326" s="1106"/>
      <c r="Z326" s="1106"/>
      <c r="AA326" s="1106"/>
      <c r="AB326" s="1106"/>
      <c r="AC326" s="1106"/>
      <c r="AD326" s="1106"/>
    </row>
    <row r="327" spans="1:30" s="865" customFormat="1" ht="18" customHeight="1">
      <c r="A327" s="670">
        <v>319</v>
      </c>
      <c r="B327" s="373"/>
      <c r="C327" s="169"/>
      <c r="D327" s="372" t="s">
        <v>968</v>
      </c>
      <c r="E327" s="1104"/>
      <c r="F327" s="374"/>
      <c r="G327" s="374"/>
      <c r="H327" s="374"/>
      <c r="I327" s="1108">
        <f t="shared" si="66"/>
        <v>568</v>
      </c>
      <c r="J327" s="391">
        <v>447</v>
      </c>
      <c r="K327" s="391">
        <v>121</v>
      </c>
      <c r="L327" s="391"/>
      <c r="M327" s="391"/>
      <c r="N327" s="391"/>
      <c r="O327" s="391"/>
      <c r="P327" s="391"/>
      <c r="Q327" s="1081"/>
      <c r="R327" s="1106"/>
      <c r="S327" s="1106"/>
      <c r="T327" s="1106"/>
      <c r="U327" s="1106"/>
      <c r="V327" s="1106"/>
      <c r="W327" s="1106"/>
      <c r="X327" s="1106"/>
      <c r="Y327" s="1106"/>
      <c r="Z327" s="1106"/>
      <c r="AA327" s="1106"/>
      <c r="AB327" s="1106"/>
      <c r="AC327" s="1106"/>
      <c r="AD327" s="1106"/>
    </row>
    <row r="328" spans="1:30" s="865" customFormat="1" ht="18" customHeight="1">
      <c r="A328" s="670">
        <v>320</v>
      </c>
      <c r="B328" s="373"/>
      <c r="C328" s="169"/>
      <c r="D328" s="168" t="s">
        <v>977</v>
      </c>
      <c r="E328" s="1104"/>
      <c r="F328" s="374"/>
      <c r="G328" s="374"/>
      <c r="H328" s="374"/>
      <c r="I328" s="1105">
        <f t="shared" si="66"/>
        <v>568</v>
      </c>
      <c r="J328" s="1106">
        <f>SUM(J327)</f>
        <v>447</v>
      </c>
      <c r="K328" s="1106">
        <f aca="true" t="shared" si="75" ref="K328:Q328">SUM(K327)</f>
        <v>121</v>
      </c>
      <c r="L328" s="1106">
        <f t="shared" si="75"/>
        <v>0</v>
      </c>
      <c r="M328" s="1106">
        <f t="shared" si="75"/>
        <v>0</v>
      </c>
      <c r="N328" s="1106">
        <f t="shared" si="75"/>
        <v>0</v>
      </c>
      <c r="O328" s="1106">
        <f t="shared" si="75"/>
        <v>0</v>
      </c>
      <c r="P328" s="1106">
        <f t="shared" si="75"/>
        <v>0</v>
      </c>
      <c r="Q328" s="1107">
        <f t="shared" si="75"/>
        <v>0</v>
      </c>
      <c r="R328" s="1106"/>
      <c r="S328" s="1106"/>
      <c r="T328" s="1106"/>
      <c r="U328" s="1106"/>
      <c r="V328" s="1106"/>
      <c r="W328" s="1106"/>
      <c r="X328" s="1106"/>
      <c r="Y328" s="1106"/>
      <c r="Z328" s="1106"/>
      <c r="AA328" s="1106"/>
      <c r="AB328" s="1106"/>
      <c r="AC328" s="1106"/>
      <c r="AD328" s="1106"/>
    </row>
    <row r="329" spans="1:30" s="850" customFormat="1" ht="18" customHeight="1">
      <c r="A329" s="670">
        <v>321</v>
      </c>
      <c r="B329" s="156"/>
      <c r="C329" s="157">
        <v>13</v>
      </c>
      <c r="D329" s="379" t="s">
        <v>245</v>
      </c>
      <c r="E329" s="1113"/>
      <c r="F329" s="421">
        <v>11753</v>
      </c>
      <c r="G329" s="421"/>
      <c r="H329" s="421"/>
      <c r="I329" s="423">
        <f t="shared" si="66"/>
        <v>0</v>
      </c>
      <c r="J329" s="128"/>
      <c r="K329" s="128"/>
      <c r="L329" s="128"/>
      <c r="M329" s="128"/>
      <c r="N329" s="128"/>
      <c r="O329" s="128"/>
      <c r="P329" s="128"/>
      <c r="Q329" s="805"/>
      <c r="R329" s="1097"/>
      <c r="S329" s="1097"/>
      <c r="T329" s="1097"/>
      <c r="U329" s="1097"/>
      <c r="V329" s="1097"/>
      <c r="W329" s="1097"/>
      <c r="X329" s="1097"/>
      <c r="Y329" s="1097"/>
      <c r="Z329" s="1097"/>
      <c r="AA329" s="1097"/>
      <c r="AB329" s="1097"/>
      <c r="AC329" s="1097"/>
      <c r="AD329" s="1097"/>
    </row>
    <row r="330" spans="1:30" s="838" customFormat="1" ht="26.25" customHeight="1">
      <c r="A330" s="670">
        <v>322</v>
      </c>
      <c r="B330" s="159"/>
      <c r="C330" s="164">
        <v>14</v>
      </c>
      <c r="D330" s="1555" t="s">
        <v>246</v>
      </c>
      <c r="E330" s="1555"/>
      <c r="F330" s="162">
        <v>10933</v>
      </c>
      <c r="G330" s="129"/>
      <c r="H330" s="129"/>
      <c r="I330" s="1157">
        <f t="shared" si="66"/>
        <v>0</v>
      </c>
      <c r="J330" s="28"/>
      <c r="K330" s="28"/>
      <c r="L330" s="28"/>
      <c r="M330" s="28"/>
      <c r="N330" s="28"/>
      <c r="O330" s="28"/>
      <c r="P330" s="28"/>
      <c r="Q330" s="434"/>
      <c r="R330" s="929"/>
      <c r="S330" s="929"/>
      <c r="T330" s="929"/>
      <c r="U330" s="929"/>
      <c r="V330" s="929"/>
      <c r="W330" s="929"/>
      <c r="X330" s="929"/>
      <c r="Y330" s="929"/>
      <c r="Z330" s="929"/>
      <c r="AA330" s="929"/>
      <c r="AB330" s="929"/>
      <c r="AC330" s="929"/>
      <c r="AD330" s="929"/>
    </row>
    <row r="331" spans="1:30" s="838" customFormat="1" ht="15.75" customHeight="1">
      <c r="A331" s="670">
        <v>323</v>
      </c>
      <c r="B331" s="159"/>
      <c r="C331" s="157">
        <v>15</v>
      </c>
      <c r="D331" s="170" t="s">
        <v>247</v>
      </c>
      <c r="E331" s="1158"/>
      <c r="F331" s="129">
        <v>10350</v>
      </c>
      <c r="G331" s="129"/>
      <c r="H331" s="129"/>
      <c r="I331" s="1157">
        <f t="shared" si="66"/>
        <v>0</v>
      </c>
      <c r="J331" s="28"/>
      <c r="K331" s="28"/>
      <c r="L331" s="28"/>
      <c r="M331" s="28"/>
      <c r="N331" s="28"/>
      <c r="O331" s="28"/>
      <c r="P331" s="28"/>
      <c r="Q331" s="434"/>
      <c r="R331" s="929"/>
      <c r="S331" s="929"/>
      <c r="T331" s="929"/>
      <c r="U331" s="929"/>
      <c r="V331" s="929"/>
      <c r="W331" s="929"/>
      <c r="X331" s="929"/>
      <c r="Y331" s="929"/>
      <c r="Z331" s="929"/>
      <c r="AA331" s="929"/>
      <c r="AB331" s="929"/>
      <c r="AC331" s="929"/>
      <c r="AD331" s="929"/>
    </row>
    <row r="332" spans="1:30" s="838" customFormat="1" ht="15.75" customHeight="1">
      <c r="A332" s="670">
        <v>324</v>
      </c>
      <c r="B332" s="159"/>
      <c r="C332" s="157">
        <v>16</v>
      </c>
      <c r="D332" s="170" t="s">
        <v>248</v>
      </c>
      <c r="E332" s="1158"/>
      <c r="F332" s="129"/>
      <c r="G332" s="129">
        <v>9170</v>
      </c>
      <c r="H332" s="129">
        <v>9770</v>
      </c>
      <c r="I332" s="1157">
        <f t="shared" si="66"/>
        <v>0</v>
      </c>
      <c r="J332" s="28"/>
      <c r="K332" s="28"/>
      <c r="L332" s="28"/>
      <c r="M332" s="28"/>
      <c r="N332" s="28"/>
      <c r="O332" s="28"/>
      <c r="P332" s="28"/>
      <c r="Q332" s="434"/>
      <c r="R332" s="929"/>
      <c r="S332" s="929"/>
      <c r="T332" s="929"/>
      <c r="U332" s="929"/>
      <c r="V332" s="929"/>
      <c r="W332" s="929"/>
      <c r="X332" s="929"/>
      <c r="Y332" s="929"/>
      <c r="Z332" s="929"/>
      <c r="AA332" s="929"/>
      <c r="AB332" s="929"/>
      <c r="AC332" s="929"/>
      <c r="AD332" s="929"/>
    </row>
    <row r="333" spans="1:30" s="838" customFormat="1" ht="19.5" customHeight="1">
      <c r="A333" s="670">
        <v>325</v>
      </c>
      <c r="B333" s="159"/>
      <c r="C333" s="164">
        <v>17</v>
      </c>
      <c r="D333" s="170" t="s">
        <v>251</v>
      </c>
      <c r="E333" s="1158"/>
      <c r="F333" s="129">
        <v>4458</v>
      </c>
      <c r="G333" s="129"/>
      <c r="H333" s="129">
        <v>2690</v>
      </c>
      <c r="I333" s="1157">
        <f aca="true" t="shared" si="76" ref="I333:I343">SUM(J333:Q333)</f>
        <v>0</v>
      </c>
      <c r="J333" s="28"/>
      <c r="K333" s="28"/>
      <c r="L333" s="28"/>
      <c r="M333" s="28"/>
      <c r="N333" s="28"/>
      <c r="O333" s="28"/>
      <c r="P333" s="28"/>
      <c r="Q333" s="434"/>
      <c r="R333" s="929"/>
      <c r="S333" s="929"/>
      <c r="T333" s="929"/>
      <c r="U333" s="929"/>
      <c r="V333" s="929"/>
      <c r="W333" s="929"/>
      <c r="X333" s="929"/>
      <c r="Y333" s="929"/>
      <c r="Z333" s="929"/>
      <c r="AA333" s="929"/>
      <c r="AB333" s="929"/>
      <c r="AC333" s="929"/>
      <c r="AD333" s="929"/>
    </row>
    <row r="334" spans="1:30" s="838" customFormat="1" ht="28.5">
      <c r="A334" s="670">
        <v>326</v>
      </c>
      <c r="B334" s="159"/>
      <c r="C334" s="157">
        <v>18</v>
      </c>
      <c r="D334" s="170" t="s">
        <v>252</v>
      </c>
      <c r="E334" s="1158"/>
      <c r="F334" s="129">
        <v>146</v>
      </c>
      <c r="G334" s="129"/>
      <c r="H334" s="129"/>
      <c r="I334" s="1157">
        <f t="shared" si="76"/>
        <v>0</v>
      </c>
      <c r="J334" s="28"/>
      <c r="K334" s="28"/>
      <c r="L334" s="28"/>
      <c r="M334" s="28"/>
      <c r="N334" s="28"/>
      <c r="O334" s="28"/>
      <c r="P334" s="28"/>
      <c r="Q334" s="434"/>
      <c r="R334" s="929"/>
      <c r="S334" s="929"/>
      <c r="T334" s="929"/>
      <c r="U334" s="929"/>
      <c r="V334" s="929"/>
      <c r="W334" s="929"/>
      <c r="X334" s="929"/>
      <c r="Y334" s="929"/>
      <c r="Z334" s="929"/>
      <c r="AA334" s="929"/>
      <c r="AB334" s="929"/>
      <c r="AC334" s="929"/>
      <c r="AD334" s="929"/>
    </row>
    <row r="335" spans="1:30" s="838" customFormat="1" ht="28.5">
      <c r="A335" s="670">
        <v>327</v>
      </c>
      <c r="B335" s="159"/>
      <c r="C335" s="157">
        <v>19</v>
      </c>
      <c r="D335" s="170" t="s">
        <v>240</v>
      </c>
      <c r="E335" s="1158"/>
      <c r="F335" s="129">
        <v>1086</v>
      </c>
      <c r="G335" s="129"/>
      <c r="H335" s="129">
        <v>34</v>
      </c>
      <c r="I335" s="1157">
        <f t="shared" si="76"/>
        <v>0</v>
      </c>
      <c r="J335" s="28"/>
      <c r="K335" s="28"/>
      <c r="L335" s="28"/>
      <c r="M335" s="28"/>
      <c r="N335" s="28"/>
      <c r="O335" s="28"/>
      <c r="P335" s="28"/>
      <c r="Q335" s="434"/>
      <c r="R335" s="929"/>
      <c r="S335" s="929"/>
      <c r="T335" s="929"/>
      <c r="U335" s="929"/>
      <c r="V335" s="929"/>
      <c r="W335" s="929"/>
      <c r="X335" s="929"/>
      <c r="Y335" s="929"/>
      <c r="Z335" s="929"/>
      <c r="AA335" s="929"/>
      <c r="AB335" s="929"/>
      <c r="AC335" s="929"/>
      <c r="AD335" s="929"/>
    </row>
    <row r="336" spans="1:30" s="838" customFormat="1" ht="42.75">
      <c r="A336" s="670">
        <v>328</v>
      </c>
      <c r="B336" s="159"/>
      <c r="C336" s="164">
        <v>20</v>
      </c>
      <c r="D336" s="170" t="s">
        <v>253</v>
      </c>
      <c r="E336" s="1158"/>
      <c r="F336" s="129">
        <v>2071</v>
      </c>
      <c r="G336" s="129"/>
      <c r="H336" s="129">
        <v>635</v>
      </c>
      <c r="I336" s="1157">
        <f t="shared" si="76"/>
        <v>0</v>
      </c>
      <c r="J336" s="28"/>
      <c r="K336" s="28"/>
      <c r="L336" s="28"/>
      <c r="M336" s="28"/>
      <c r="N336" s="28"/>
      <c r="O336" s="28"/>
      <c r="P336" s="28"/>
      <c r="Q336" s="434"/>
      <c r="R336" s="929"/>
      <c r="S336" s="929"/>
      <c r="T336" s="929"/>
      <c r="U336" s="929"/>
      <c r="V336" s="929"/>
      <c r="W336" s="929"/>
      <c r="X336" s="929"/>
      <c r="Y336" s="929"/>
      <c r="Z336" s="929"/>
      <c r="AA336" s="929"/>
      <c r="AB336" s="929"/>
      <c r="AC336" s="929"/>
      <c r="AD336" s="929"/>
    </row>
    <row r="337" spans="1:30" s="838" customFormat="1" ht="18" customHeight="1">
      <c r="A337" s="670">
        <v>329</v>
      </c>
      <c r="B337" s="159"/>
      <c r="C337" s="157">
        <v>21</v>
      </c>
      <c r="D337" s="1542" t="s">
        <v>254</v>
      </c>
      <c r="E337" s="1542"/>
      <c r="F337" s="129">
        <v>5263</v>
      </c>
      <c r="G337" s="129"/>
      <c r="H337" s="129"/>
      <c r="I337" s="1157">
        <f t="shared" si="76"/>
        <v>0</v>
      </c>
      <c r="J337" s="28"/>
      <c r="K337" s="28"/>
      <c r="L337" s="28"/>
      <c r="M337" s="28"/>
      <c r="N337" s="28"/>
      <c r="O337" s="28"/>
      <c r="P337" s="28"/>
      <c r="Q337" s="434"/>
      <c r="R337" s="929"/>
      <c r="S337" s="929"/>
      <c r="T337" s="929"/>
      <c r="U337" s="929"/>
      <c r="V337" s="929"/>
      <c r="W337" s="929"/>
      <c r="X337" s="929"/>
      <c r="Y337" s="929"/>
      <c r="Z337" s="929"/>
      <c r="AA337" s="929"/>
      <c r="AB337" s="929"/>
      <c r="AC337" s="929"/>
      <c r="AD337" s="929"/>
    </row>
    <row r="338" spans="1:30" s="838" customFormat="1" ht="31.5" customHeight="1">
      <c r="A338" s="670">
        <v>330</v>
      </c>
      <c r="B338" s="159"/>
      <c r="C338" s="157">
        <v>22</v>
      </c>
      <c r="D338" s="166" t="s">
        <v>255</v>
      </c>
      <c r="E338" s="1158"/>
      <c r="F338" s="129">
        <v>1617</v>
      </c>
      <c r="G338" s="129"/>
      <c r="H338" s="129"/>
      <c r="I338" s="1157">
        <f t="shared" si="76"/>
        <v>0</v>
      </c>
      <c r="J338" s="28"/>
      <c r="K338" s="28"/>
      <c r="L338" s="28"/>
      <c r="M338" s="28"/>
      <c r="N338" s="28"/>
      <c r="O338" s="28"/>
      <c r="P338" s="28"/>
      <c r="Q338" s="434"/>
      <c r="R338" s="929"/>
      <c r="S338" s="929"/>
      <c r="T338" s="929"/>
      <c r="U338" s="929"/>
      <c r="V338" s="929"/>
      <c r="W338" s="929"/>
      <c r="X338" s="929"/>
      <c r="Y338" s="929"/>
      <c r="Z338" s="929"/>
      <c r="AA338" s="929"/>
      <c r="AB338" s="929"/>
      <c r="AC338" s="929"/>
      <c r="AD338" s="929"/>
    </row>
    <row r="339" spans="1:30" s="838" customFormat="1" ht="30" customHeight="1">
      <c r="A339" s="670">
        <v>331</v>
      </c>
      <c r="B339" s="159"/>
      <c r="C339" s="164">
        <v>23</v>
      </c>
      <c r="D339" s="1542" t="s">
        <v>175</v>
      </c>
      <c r="E339" s="1542"/>
      <c r="F339" s="129">
        <v>1522</v>
      </c>
      <c r="G339" s="129"/>
      <c r="H339" s="129">
        <v>1395</v>
      </c>
      <c r="I339" s="1157">
        <f t="shared" si="76"/>
        <v>0</v>
      </c>
      <c r="J339" s="28"/>
      <c r="K339" s="28"/>
      <c r="L339" s="28"/>
      <c r="M339" s="28"/>
      <c r="N339" s="28"/>
      <c r="O339" s="28"/>
      <c r="P339" s="28"/>
      <c r="Q339" s="434"/>
      <c r="R339" s="929"/>
      <c r="S339" s="929"/>
      <c r="T339" s="929"/>
      <c r="U339" s="929"/>
      <c r="V339" s="929"/>
      <c r="W339" s="929"/>
      <c r="X339" s="929"/>
      <c r="Y339" s="929"/>
      <c r="Z339" s="929"/>
      <c r="AA339" s="929"/>
      <c r="AB339" s="929"/>
      <c r="AC339" s="929"/>
      <c r="AD339" s="929"/>
    </row>
    <row r="340" spans="1:30" s="838" customFormat="1" ht="44.25" customHeight="1">
      <c r="A340" s="670">
        <v>332</v>
      </c>
      <c r="B340" s="159"/>
      <c r="C340" s="157">
        <v>24</v>
      </c>
      <c r="D340" s="170" t="s">
        <v>256</v>
      </c>
      <c r="E340" s="1158"/>
      <c r="F340" s="129">
        <v>9957</v>
      </c>
      <c r="G340" s="129"/>
      <c r="H340" s="129"/>
      <c r="I340" s="1157">
        <f t="shared" si="76"/>
        <v>0</v>
      </c>
      <c r="J340" s="28"/>
      <c r="K340" s="28"/>
      <c r="L340" s="28"/>
      <c r="M340" s="28"/>
      <c r="N340" s="28"/>
      <c r="O340" s="28"/>
      <c r="P340" s="28"/>
      <c r="Q340" s="434"/>
      <c r="R340" s="929"/>
      <c r="S340" s="929"/>
      <c r="T340" s="929"/>
      <c r="U340" s="929"/>
      <c r="V340" s="929"/>
      <c r="W340" s="929"/>
      <c r="X340" s="929"/>
      <c r="Y340" s="929"/>
      <c r="Z340" s="929"/>
      <c r="AA340" s="929"/>
      <c r="AB340" s="929"/>
      <c r="AC340" s="929"/>
      <c r="AD340" s="929"/>
    </row>
    <row r="341" spans="1:30" s="838" customFormat="1" ht="18" customHeight="1">
      <c r="A341" s="670">
        <v>333</v>
      </c>
      <c r="B341" s="159"/>
      <c r="C341" s="157">
        <v>25</v>
      </c>
      <c r="D341" s="170" t="s">
        <v>46</v>
      </c>
      <c r="E341" s="1158"/>
      <c r="F341" s="129"/>
      <c r="G341" s="129"/>
      <c r="H341" s="129">
        <v>13463</v>
      </c>
      <c r="I341" s="1157">
        <f t="shared" si="76"/>
        <v>0</v>
      </c>
      <c r="J341" s="28"/>
      <c r="K341" s="28"/>
      <c r="L341" s="28"/>
      <c r="M341" s="28"/>
      <c r="N341" s="28"/>
      <c r="O341" s="28"/>
      <c r="P341" s="28"/>
      <c r="Q341" s="434"/>
      <c r="R341" s="929"/>
      <c r="S341" s="929"/>
      <c r="T341" s="929"/>
      <c r="U341" s="929"/>
      <c r="V341" s="929"/>
      <c r="W341" s="929"/>
      <c r="X341" s="929"/>
      <c r="Y341" s="929"/>
      <c r="Z341" s="929"/>
      <c r="AA341" s="929"/>
      <c r="AB341" s="929"/>
      <c r="AC341" s="929"/>
      <c r="AD341" s="929"/>
    </row>
    <row r="342" spans="1:30" s="838" customFormat="1" ht="19.5" customHeight="1">
      <c r="A342" s="670">
        <v>334</v>
      </c>
      <c r="B342" s="159"/>
      <c r="C342" s="164">
        <v>26</v>
      </c>
      <c r="D342" s="170" t="s">
        <v>374</v>
      </c>
      <c r="E342" s="1158"/>
      <c r="F342" s="129"/>
      <c r="G342" s="129"/>
      <c r="H342" s="129">
        <v>1811</v>
      </c>
      <c r="I342" s="1157">
        <f t="shared" si="76"/>
        <v>0</v>
      </c>
      <c r="J342" s="28"/>
      <c r="K342" s="28"/>
      <c r="L342" s="28"/>
      <c r="M342" s="28"/>
      <c r="N342" s="28"/>
      <c r="O342" s="28"/>
      <c r="P342" s="28"/>
      <c r="Q342" s="434"/>
      <c r="R342" s="929"/>
      <c r="S342" s="929"/>
      <c r="T342" s="929"/>
      <c r="U342" s="929"/>
      <c r="V342" s="929"/>
      <c r="W342" s="929"/>
      <c r="X342" s="929"/>
      <c r="Y342" s="929"/>
      <c r="Z342" s="929"/>
      <c r="AA342" s="929"/>
      <c r="AB342" s="929"/>
      <c r="AC342" s="929"/>
      <c r="AD342" s="929"/>
    </row>
    <row r="343" spans="1:30" s="838" customFormat="1" ht="28.5">
      <c r="A343" s="670">
        <v>335</v>
      </c>
      <c r="B343" s="159"/>
      <c r="C343" s="157">
        <v>27</v>
      </c>
      <c r="D343" s="1356" t="s">
        <v>459</v>
      </c>
      <c r="E343" s="1158"/>
      <c r="F343" s="129"/>
      <c r="G343" s="129"/>
      <c r="H343" s="129">
        <v>3150</v>
      </c>
      <c r="I343" s="1157">
        <f t="shared" si="76"/>
        <v>0</v>
      </c>
      <c r="J343" s="28"/>
      <c r="K343" s="28"/>
      <c r="L343" s="28"/>
      <c r="M343" s="28"/>
      <c r="N343" s="28"/>
      <c r="O343" s="28"/>
      <c r="P343" s="28"/>
      <c r="Q343" s="434"/>
      <c r="R343" s="929"/>
      <c r="S343" s="929"/>
      <c r="T343" s="929"/>
      <c r="U343" s="929"/>
      <c r="V343" s="929"/>
      <c r="W343" s="929"/>
      <c r="X343" s="929"/>
      <c r="Y343" s="929"/>
      <c r="Z343" s="929"/>
      <c r="AA343" s="929"/>
      <c r="AB343" s="929"/>
      <c r="AC343" s="929"/>
      <c r="AD343" s="929"/>
    </row>
    <row r="344" spans="1:30" s="850" customFormat="1" ht="21.75" customHeight="1">
      <c r="A344" s="670">
        <v>336</v>
      </c>
      <c r="B344" s="1159"/>
      <c r="C344" s="1160"/>
      <c r="D344" s="1355" t="s">
        <v>257</v>
      </c>
      <c r="E344" s="1147"/>
      <c r="F344" s="402">
        <f>SUM(F278:F342)</f>
        <v>1335184</v>
      </c>
      <c r="G344" s="402">
        <f>SUM(G278:G342)</f>
        <v>1386577</v>
      </c>
      <c r="H344" s="402">
        <f>SUM(H278:H343)</f>
        <v>1337035</v>
      </c>
      <c r="I344" s="1148"/>
      <c r="J344" s="403"/>
      <c r="K344" s="403"/>
      <c r="L344" s="403"/>
      <c r="M344" s="403"/>
      <c r="N344" s="403"/>
      <c r="O344" s="403"/>
      <c r="P344" s="403"/>
      <c r="Q344" s="1149"/>
      <c r="R344" s="1097"/>
      <c r="S344" s="1097"/>
      <c r="T344" s="1097"/>
      <c r="U344" s="1097"/>
      <c r="V344" s="1097"/>
      <c r="W344" s="1097"/>
      <c r="X344" s="1097"/>
      <c r="Y344" s="1097"/>
      <c r="Z344" s="1097"/>
      <c r="AA344" s="1097"/>
      <c r="AB344" s="1097"/>
      <c r="AC344" s="1097"/>
      <c r="AD344" s="1097"/>
    </row>
    <row r="345" spans="1:30" s="838" customFormat="1" ht="15">
      <c r="A345" s="670">
        <v>337</v>
      </c>
      <c r="B345" s="159"/>
      <c r="C345" s="151"/>
      <c r="D345" s="160" t="s">
        <v>601</v>
      </c>
      <c r="E345" s="1120"/>
      <c r="F345" s="29"/>
      <c r="G345" s="29"/>
      <c r="H345" s="29"/>
      <c r="I345" s="392">
        <f>SUM(J345:Q345)</f>
        <v>1366932</v>
      </c>
      <c r="J345" s="28">
        <f aca="true" t="shared" si="77" ref="J345:Q345">SUM(J329:J343,J294,J289,J284,J279)</f>
        <v>865910</v>
      </c>
      <c r="K345" s="28">
        <f t="shared" si="77"/>
        <v>243856</v>
      </c>
      <c r="L345" s="28">
        <f t="shared" si="77"/>
        <v>231416</v>
      </c>
      <c r="M345" s="28">
        <f t="shared" si="77"/>
        <v>0</v>
      </c>
      <c r="N345" s="28">
        <f t="shared" si="77"/>
        <v>0</v>
      </c>
      <c r="O345" s="28">
        <f t="shared" si="77"/>
        <v>25750</v>
      </c>
      <c r="P345" s="28">
        <f t="shared" si="77"/>
        <v>0</v>
      </c>
      <c r="Q345" s="434">
        <f t="shared" si="77"/>
        <v>0</v>
      </c>
      <c r="R345" s="929"/>
      <c r="S345" s="929"/>
      <c r="T345" s="929"/>
      <c r="U345" s="929"/>
      <c r="V345" s="929"/>
      <c r="W345" s="929"/>
      <c r="X345" s="929"/>
      <c r="Y345" s="929"/>
      <c r="Z345" s="929"/>
      <c r="AA345" s="929"/>
      <c r="AB345" s="929"/>
      <c r="AC345" s="929"/>
      <c r="AD345" s="929"/>
    </row>
    <row r="346" spans="1:30" s="838" customFormat="1" ht="15">
      <c r="A346" s="670">
        <v>338</v>
      </c>
      <c r="B346" s="159"/>
      <c r="C346" s="151"/>
      <c r="D346" s="160" t="s">
        <v>940</v>
      </c>
      <c r="E346" s="1120"/>
      <c r="F346" s="29"/>
      <c r="G346" s="29"/>
      <c r="H346" s="29"/>
      <c r="I346" s="392">
        <f>SUM(J346:Q346)</f>
        <v>1500462</v>
      </c>
      <c r="J346" s="28">
        <f>SUM(J299,J295,J290,J285,J280)+J303+J307+J311+J315+J319+J323</f>
        <v>900468</v>
      </c>
      <c r="K346" s="28">
        <f>SUM(K299,K295,K290,K285,K280)+K303+K307+K311+K315+K319+K323</f>
        <v>253867</v>
      </c>
      <c r="L346" s="28">
        <f aca="true" t="shared" si="78" ref="L346:Q346">SUM(L299,L295,L290,L285,L280)+L303</f>
        <v>302134</v>
      </c>
      <c r="M346" s="28">
        <f t="shared" si="78"/>
        <v>0</v>
      </c>
      <c r="N346" s="28">
        <f t="shared" si="78"/>
        <v>0</v>
      </c>
      <c r="O346" s="28">
        <f t="shared" si="78"/>
        <v>43993</v>
      </c>
      <c r="P346" s="28">
        <f t="shared" si="78"/>
        <v>0</v>
      </c>
      <c r="Q346" s="434">
        <f t="shared" si="78"/>
        <v>0</v>
      </c>
      <c r="R346" s="929"/>
      <c r="S346" s="929"/>
      <c r="T346" s="929"/>
      <c r="U346" s="929"/>
      <c r="V346" s="929"/>
      <c r="W346" s="929"/>
      <c r="X346" s="929"/>
      <c r="Y346" s="929"/>
      <c r="Z346" s="929"/>
      <c r="AA346" s="929"/>
      <c r="AB346" s="929"/>
      <c r="AC346" s="929"/>
      <c r="AD346" s="929"/>
    </row>
    <row r="347" spans="1:30" s="839" customFormat="1" ht="15">
      <c r="A347" s="670">
        <v>339</v>
      </c>
      <c r="B347" s="370"/>
      <c r="C347" s="371"/>
      <c r="D347" s="664" t="s">
        <v>602</v>
      </c>
      <c r="E347" s="1103"/>
      <c r="F347" s="30"/>
      <c r="G347" s="30"/>
      <c r="H347" s="30"/>
      <c r="I347" s="390">
        <f>SUM(J347:Q347)</f>
        <v>4099</v>
      </c>
      <c r="J347" s="391">
        <f>SUM(J281,J286,J291,J296)+J300+J304+J308+J312+J316+J320+J324+J327</f>
        <v>1548</v>
      </c>
      <c r="K347" s="391">
        <f aca="true" t="shared" si="79" ref="K347:Q347">SUM(K281,K286,K291,K296)+K300+K304+K308+K312+K316+K320+K324+K327</f>
        <v>1233</v>
      </c>
      <c r="L347" s="391">
        <f t="shared" si="79"/>
        <v>1318</v>
      </c>
      <c r="M347" s="391">
        <f t="shared" si="79"/>
        <v>0</v>
      </c>
      <c r="N347" s="391">
        <f t="shared" si="79"/>
        <v>0</v>
      </c>
      <c r="O347" s="391">
        <f t="shared" si="79"/>
        <v>0</v>
      </c>
      <c r="P347" s="391">
        <f t="shared" si="79"/>
        <v>0</v>
      </c>
      <c r="Q347" s="1081">
        <f t="shared" si="79"/>
        <v>0</v>
      </c>
      <c r="R347" s="960"/>
      <c r="S347" s="960"/>
      <c r="T347" s="960"/>
      <c r="U347" s="960"/>
      <c r="V347" s="960"/>
      <c r="W347" s="960"/>
      <c r="X347" s="960"/>
      <c r="Y347" s="960"/>
      <c r="Z347" s="960"/>
      <c r="AA347" s="960"/>
      <c r="AB347" s="960"/>
      <c r="AC347" s="960"/>
      <c r="AD347" s="960"/>
    </row>
    <row r="348" spans="1:30" s="868" customFormat="1" ht="19.5" customHeight="1" thickBot="1">
      <c r="A348" s="670">
        <v>340</v>
      </c>
      <c r="B348" s="413"/>
      <c r="C348" s="1422"/>
      <c r="D348" s="410" t="s">
        <v>977</v>
      </c>
      <c r="E348" s="1154"/>
      <c r="F348" s="411"/>
      <c r="G348" s="411"/>
      <c r="H348" s="411"/>
      <c r="I348" s="1323">
        <f>SUM(J348:Q348)</f>
        <v>1504561</v>
      </c>
      <c r="J348" s="1155">
        <f>SUM(J346:J347)</f>
        <v>902016</v>
      </c>
      <c r="K348" s="1155">
        <f>SUM(K346:K347)</f>
        <v>255100</v>
      </c>
      <c r="L348" s="1155">
        <f aca="true" t="shared" si="80" ref="L348:Q348">SUM(L346:L347)</f>
        <v>303452</v>
      </c>
      <c r="M348" s="1155">
        <f t="shared" si="80"/>
        <v>0</v>
      </c>
      <c r="N348" s="1155">
        <f t="shared" si="80"/>
        <v>0</v>
      </c>
      <c r="O348" s="1155">
        <f t="shared" si="80"/>
        <v>43993</v>
      </c>
      <c r="P348" s="1155">
        <f t="shared" si="80"/>
        <v>0</v>
      </c>
      <c r="Q348" s="1156">
        <f t="shared" si="80"/>
        <v>0</v>
      </c>
      <c r="R348" s="1095"/>
      <c r="S348" s="1095"/>
      <c r="T348" s="1095"/>
      <c r="U348" s="1095"/>
      <c r="V348" s="1095"/>
      <c r="W348" s="1095"/>
      <c r="X348" s="1095"/>
      <c r="Y348" s="1095"/>
      <c r="Z348" s="1095"/>
      <c r="AA348" s="1095"/>
      <c r="AB348" s="1095"/>
      <c r="AC348" s="1095"/>
      <c r="AD348" s="1095"/>
    </row>
    <row r="349" spans="1:30" s="850" customFormat="1" ht="21.75" customHeight="1">
      <c r="A349" s="670">
        <v>341</v>
      </c>
      <c r="B349" s="1161"/>
      <c r="C349" s="416"/>
      <c r="D349" s="666" t="s">
        <v>16</v>
      </c>
      <c r="E349" s="417"/>
      <c r="F349" s="418">
        <f>SUM(F272,F344)</f>
        <v>6668003</v>
      </c>
      <c r="G349" s="418">
        <f>SUM(G272,G344)</f>
        <v>6418114</v>
      </c>
      <c r="H349" s="418">
        <f>SUM(H272,H344)</f>
        <v>6597582</v>
      </c>
      <c r="I349" s="1101"/>
      <c r="J349" s="847"/>
      <c r="K349" s="847"/>
      <c r="L349" s="847"/>
      <c r="M349" s="847"/>
      <c r="N349" s="847"/>
      <c r="O349" s="847"/>
      <c r="P349" s="847"/>
      <c r="Q349" s="849"/>
      <c r="R349" s="1097"/>
      <c r="S349" s="1097"/>
      <c r="T349" s="1097"/>
      <c r="U349" s="1097"/>
      <c r="V349" s="1097"/>
      <c r="W349" s="1097"/>
      <c r="X349" s="1097"/>
      <c r="Y349" s="1097"/>
      <c r="Z349" s="1097"/>
      <c r="AA349" s="1097"/>
      <c r="AB349" s="1097"/>
      <c r="AC349" s="1097"/>
      <c r="AD349" s="1097"/>
    </row>
    <row r="350" spans="1:30" s="838" customFormat="1" ht="18" customHeight="1">
      <c r="A350" s="670">
        <v>342</v>
      </c>
      <c r="B350" s="159"/>
      <c r="C350" s="167"/>
      <c r="D350" s="160" t="s">
        <v>601</v>
      </c>
      <c r="E350" s="1120"/>
      <c r="F350" s="29"/>
      <c r="G350" s="29"/>
      <c r="H350" s="29"/>
      <c r="I350" s="1102">
        <f>SUM(J350:Q350)</f>
        <v>6293324</v>
      </c>
      <c r="J350" s="128">
        <f aca="true" t="shared" si="81" ref="J350:Q350">SUM(J273,J345)</f>
        <v>3210452</v>
      </c>
      <c r="K350" s="128">
        <f t="shared" si="81"/>
        <v>909502</v>
      </c>
      <c r="L350" s="128">
        <f t="shared" si="81"/>
        <v>2115109</v>
      </c>
      <c r="M350" s="128">
        <f t="shared" si="81"/>
        <v>0</v>
      </c>
      <c r="N350" s="128">
        <f t="shared" si="81"/>
        <v>1667</v>
      </c>
      <c r="O350" s="128">
        <f t="shared" si="81"/>
        <v>56594</v>
      </c>
      <c r="P350" s="128">
        <f t="shared" si="81"/>
        <v>0</v>
      </c>
      <c r="Q350" s="805">
        <f t="shared" si="81"/>
        <v>0</v>
      </c>
      <c r="R350" s="929"/>
      <c r="S350" s="929"/>
      <c r="T350" s="929"/>
      <c r="U350" s="929"/>
      <c r="V350" s="929"/>
      <c r="W350" s="929"/>
      <c r="X350" s="929"/>
      <c r="Y350" s="929"/>
      <c r="Z350" s="929"/>
      <c r="AA350" s="929"/>
      <c r="AB350" s="929"/>
      <c r="AC350" s="929"/>
      <c r="AD350" s="929"/>
    </row>
    <row r="351" spans="1:30" s="838" customFormat="1" ht="15">
      <c r="A351" s="670">
        <v>343</v>
      </c>
      <c r="B351" s="159"/>
      <c r="C351" s="167"/>
      <c r="D351" s="160" t="s">
        <v>940</v>
      </c>
      <c r="E351" s="1120"/>
      <c r="F351" s="29"/>
      <c r="G351" s="29"/>
      <c r="H351" s="29"/>
      <c r="I351" s="1102">
        <f>SUM(J351:Q351)</f>
        <v>7081814</v>
      </c>
      <c r="J351" s="128">
        <f aca="true" t="shared" si="82" ref="J351:Q351">SUM(J346+J274)</f>
        <v>3519280</v>
      </c>
      <c r="K351" s="128">
        <f t="shared" si="82"/>
        <v>1000176</v>
      </c>
      <c r="L351" s="128">
        <f t="shared" si="82"/>
        <v>2360004</v>
      </c>
      <c r="M351" s="128">
        <f t="shared" si="82"/>
        <v>0</v>
      </c>
      <c r="N351" s="128">
        <f t="shared" si="82"/>
        <v>24556</v>
      </c>
      <c r="O351" s="128">
        <f t="shared" si="82"/>
        <v>175751</v>
      </c>
      <c r="P351" s="128">
        <f t="shared" si="82"/>
        <v>2047</v>
      </c>
      <c r="Q351" s="805">
        <f t="shared" si="82"/>
        <v>0</v>
      </c>
      <c r="R351" s="929"/>
      <c r="S351" s="929"/>
      <c r="T351" s="929"/>
      <c r="U351" s="929"/>
      <c r="V351" s="929"/>
      <c r="W351" s="929"/>
      <c r="X351" s="929"/>
      <c r="Y351" s="929"/>
      <c r="Z351" s="929"/>
      <c r="AA351" s="929"/>
      <c r="AB351" s="929"/>
      <c r="AC351" s="929"/>
      <c r="AD351" s="929"/>
    </row>
    <row r="352" spans="1:30" s="839" customFormat="1" ht="15">
      <c r="A352" s="670">
        <v>344</v>
      </c>
      <c r="B352" s="370"/>
      <c r="C352" s="412"/>
      <c r="D352" s="664" t="s">
        <v>602</v>
      </c>
      <c r="E352" s="1103"/>
      <c r="F352" s="30"/>
      <c r="G352" s="30"/>
      <c r="H352" s="30"/>
      <c r="I352" s="390">
        <f>SUM(J352:Q352)</f>
        <v>32182</v>
      </c>
      <c r="J352" s="391">
        <f aca="true" t="shared" si="83" ref="J352:Q352">SUM(J347,J275)</f>
        <v>-15144</v>
      </c>
      <c r="K352" s="391">
        <f t="shared" si="83"/>
        <v>1243</v>
      </c>
      <c r="L352" s="391">
        <f t="shared" si="83"/>
        <v>35707</v>
      </c>
      <c r="M352" s="391">
        <f t="shared" si="83"/>
        <v>0</v>
      </c>
      <c r="N352" s="391">
        <f t="shared" si="83"/>
        <v>0</v>
      </c>
      <c r="O352" s="391">
        <f t="shared" si="83"/>
        <v>10376</v>
      </c>
      <c r="P352" s="391">
        <f t="shared" si="83"/>
        <v>0</v>
      </c>
      <c r="Q352" s="1081">
        <f t="shared" si="83"/>
        <v>0</v>
      </c>
      <c r="R352" s="960"/>
      <c r="S352" s="960"/>
      <c r="T352" s="960"/>
      <c r="U352" s="960"/>
      <c r="V352" s="960"/>
      <c r="W352" s="960"/>
      <c r="X352" s="960"/>
      <c r="Y352" s="960"/>
      <c r="Z352" s="960"/>
      <c r="AA352" s="960"/>
      <c r="AB352" s="960"/>
      <c r="AC352" s="960"/>
      <c r="AD352" s="960"/>
    </row>
    <row r="353" spans="1:30" s="868" customFormat="1" ht="19.5" customHeight="1" thickBot="1">
      <c r="A353" s="670">
        <v>345</v>
      </c>
      <c r="B353" s="413"/>
      <c r="C353" s="414"/>
      <c r="D353" s="410" t="s">
        <v>977</v>
      </c>
      <c r="E353" s="1154"/>
      <c r="F353" s="411"/>
      <c r="G353" s="411"/>
      <c r="H353" s="411"/>
      <c r="I353" s="1305">
        <f>SUM(J353:Q353)</f>
        <v>7113996</v>
      </c>
      <c r="J353" s="1155">
        <f>SUM(J351:J352)</f>
        <v>3504136</v>
      </c>
      <c r="K353" s="1155">
        <f aca="true" t="shared" si="84" ref="K353:Q353">SUM(K351:K352)</f>
        <v>1001419</v>
      </c>
      <c r="L353" s="1155">
        <f t="shared" si="84"/>
        <v>2395711</v>
      </c>
      <c r="M353" s="1155">
        <f t="shared" si="84"/>
        <v>0</v>
      </c>
      <c r="N353" s="1155">
        <f t="shared" si="84"/>
        <v>24556</v>
      </c>
      <c r="O353" s="1155">
        <f t="shared" si="84"/>
        <v>186127</v>
      </c>
      <c r="P353" s="1155">
        <f t="shared" si="84"/>
        <v>2047</v>
      </c>
      <c r="Q353" s="1156">
        <f t="shared" si="84"/>
        <v>0</v>
      </c>
      <c r="R353" s="1095"/>
      <c r="S353" s="1095"/>
      <c r="T353" s="1095"/>
      <c r="U353" s="1095"/>
      <c r="V353" s="1095"/>
      <c r="W353" s="1095"/>
      <c r="X353" s="1095"/>
      <c r="Y353" s="1095"/>
      <c r="Z353" s="1095"/>
      <c r="AA353" s="1095"/>
      <c r="AB353" s="1095"/>
      <c r="AC353" s="1095"/>
      <c r="AD353" s="1095"/>
    </row>
    <row r="354" spans="1:30" s="865" customFormat="1" ht="22.5" customHeight="1">
      <c r="A354" s="670">
        <v>346</v>
      </c>
      <c r="B354" s="1545" t="s">
        <v>258</v>
      </c>
      <c r="C354" s="1546"/>
      <c r="D354" s="1546"/>
      <c r="E354" s="1162"/>
      <c r="F354" s="130"/>
      <c r="G354" s="130"/>
      <c r="H354" s="130"/>
      <c r="I354" s="1163"/>
      <c r="J354" s="1164"/>
      <c r="K354" s="1164"/>
      <c r="L354" s="1164"/>
      <c r="M354" s="1164"/>
      <c r="N354" s="1164"/>
      <c r="O354" s="1164"/>
      <c r="P354" s="1164"/>
      <c r="Q354" s="1165"/>
      <c r="R354" s="1106"/>
      <c r="S354" s="1106"/>
      <c r="T354" s="1106"/>
      <c r="U354" s="1106"/>
      <c r="V354" s="1106"/>
      <c r="W354" s="1106"/>
      <c r="X354" s="1106"/>
      <c r="Y354" s="1106"/>
      <c r="Z354" s="1106"/>
      <c r="AA354" s="1106"/>
      <c r="AB354" s="1106"/>
      <c r="AC354" s="1106"/>
      <c r="AD354" s="1106"/>
    </row>
    <row r="355" spans="1:30" s="840" customFormat="1" ht="18" customHeight="1">
      <c r="A355" s="670">
        <v>347</v>
      </c>
      <c r="B355" s="1547" t="s">
        <v>259</v>
      </c>
      <c r="C355" s="1548"/>
      <c r="D355" s="1548"/>
      <c r="E355" s="1548"/>
      <c r="F355" s="129">
        <f>SUM(F155:F224,F150,F114,F265)</f>
        <v>4440653</v>
      </c>
      <c r="G355" s="129">
        <f>SUM(G155:G224,G150,G114,G265)</f>
        <v>4216828</v>
      </c>
      <c r="H355" s="129">
        <f>SUM(H155:H224,H150,H114,H265)</f>
        <v>4470534</v>
      </c>
      <c r="I355" s="1157"/>
      <c r="Q355" s="899"/>
      <c r="R355" s="128"/>
      <c r="S355" s="28"/>
      <c r="T355" s="28"/>
      <c r="U355" s="28"/>
      <c r="V355" s="28"/>
      <c r="W355" s="28"/>
      <c r="X355" s="28"/>
      <c r="Y355" s="28"/>
      <c r="Z355" s="28"/>
      <c r="AA355" s="28"/>
      <c r="AB355" s="28"/>
      <c r="AC355" s="28"/>
      <c r="AD355" s="28"/>
    </row>
    <row r="356" spans="1:30" s="860" customFormat="1" ht="15" customHeight="1">
      <c r="A356" s="670">
        <v>348</v>
      </c>
      <c r="B356" s="961"/>
      <c r="C356" s="962"/>
      <c r="D356" s="160" t="s">
        <v>601</v>
      </c>
      <c r="E356" s="962"/>
      <c r="F356" s="428"/>
      <c r="G356" s="428"/>
      <c r="H356" s="428"/>
      <c r="I356" s="1166">
        <f>SUM(J356:Q356)</f>
        <v>4133579</v>
      </c>
      <c r="J356" s="28">
        <f aca="true" t="shared" si="85" ref="J356:Q356">SUM(J115,J151,J156,J167,J172,J177,J182,J188,J193,J198,J204,J209,J214,J220,J225,J266)</f>
        <v>2019804</v>
      </c>
      <c r="K356" s="28">
        <f t="shared" si="85"/>
        <v>578479</v>
      </c>
      <c r="L356" s="28">
        <f t="shared" si="85"/>
        <v>1502785</v>
      </c>
      <c r="M356" s="28">
        <f t="shared" si="85"/>
        <v>0</v>
      </c>
      <c r="N356" s="28">
        <f t="shared" si="85"/>
        <v>1667</v>
      </c>
      <c r="O356" s="28">
        <f t="shared" si="85"/>
        <v>30844</v>
      </c>
      <c r="P356" s="28">
        <f t="shared" si="85"/>
        <v>0</v>
      </c>
      <c r="Q356" s="434">
        <f t="shared" si="85"/>
        <v>0</v>
      </c>
      <c r="R356" s="1121"/>
      <c r="S356" s="391"/>
      <c r="T356" s="391"/>
      <c r="U356" s="391"/>
      <c r="V356" s="391"/>
      <c r="W356" s="391"/>
      <c r="X356" s="391"/>
      <c r="Y356" s="391"/>
      <c r="Z356" s="391"/>
      <c r="AA356" s="391"/>
      <c r="AB356" s="391"/>
      <c r="AC356" s="391"/>
      <c r="AD356" s="391"/>
    </row>
    <row r="357" spans="1:30" s="860" customFormat="1" ht="15" customHeight="1">
      <c r="A357" s="670">
        <v>349</v>
      </c>
      <c r="B357" s="961"/>
      <c r="C357" s="962"/>
      <c r="D357" s="160" t="s">
        <v>940</v>
      </c>
      <c r="E357" s="962"/>
      <c r="F357" s="428"/>
      <c r="G357" s="428"/>
      <c r="H357" s="428"/>
      <c r="I357" s="1166">
        <f>SUM(J357:Q357)</f>
        <v>4732951</v>
      </c>
      <c r="J357" s="28">
        <f aca="true" t="shared" si="86" ref="J357:Q357">SUM(J116+J152+J157+J168+J173+J178+J183+J189+J194+J199+J205+J210+J215+J221+J226+J267)</f>
        <v>2282607</v>
      </c>
      <c r="K357" s="28">
        <f t="shared" si="86"/>
        <v>653960</v>
      </c>
      <c r="L357" s="28">
        <f t="shared" si="86"/>
        <v>1659613</v>
      </c>
      <c r="M357" s="28">
        <f t="shared" si="86"/>
        <v>0</v>
      </c>
      <c r="N357" s="28">
        <f t="shared" si="86"/>
        <v>23732</v>
      </c>
      <c r="O357" s="28">
        <f t="shared" si="86"/>
        <v>111799</v>
      </c>
      <c r="P357" s="28">
        <f t="shared" si="86"/>
        <v>1240</v>
      </c>
      <c r="Q357" s="434">
        <f t="shared" si="86"/>
        <v>0</v>
      </c>
      <c r="R357" s="1121"/>
      <c r="S357" s="391"/>
      <c r="T357" s="391"/>
      <c r="U357" s="391"/>
      <c r="V357" s="391"/>
      <c r="W357" s="391"/>
      <c r="X357" s="391"/>
      <c r="Y357" s="391"/>
      <c r="Z357" s="391"/>
      <c r="AA357" s="391"/>
      <c r="AB357" s="391"/>
      <c r="AC357" s="391"/>
      <c r="AD357" s="391"/>
    </row>
    <row r="358" spans="1:30" s="860" customFormat="1" ht="15" customHeight="1">
      <c r="A358" s="670">
        <v>350</v>
      </c>
      <c r="B358" s="961"/>
      <c r="C358" s="962"/>
      <c r="D358" s="372" t="s">
        <v>602</v>
      </c>
      <c r="E358" s="962"/>
      <c r="F358" s="428"/>
      <c r="G358" s="428"/>
      <c r="H358" s="428"/>
      <c r="I358" s="1167">
        <f aca="true" t="shared" si="87" ref="I358:I371">SUM(J358:Q358)</f>
        <v>25823</v>
      </c>
      <c r="J358" s="391">
        <f>SUM(J117,J153,J158:J159,J169,J174,J179,J184:J184,J190,J195,J200:J201,J206,J211,J216:J217,J222,J227)+J268+J269+J185+J270+J160+J161+J162+J163+J164</f>
        <v>3103</v>
      </c>
      <c r="K358" s="391">
        <f aca="true" t="shared" si="88" ref="K358:Q358">SUM(K117,K153,K158:K159,K169,K174,K179,K184:K184,K190,K195,K200:K201,K206,K211,K216:K217,K222,K227)+K268+K269+K185+K270+K160+K161+K162+K163+K164</f>
        <v>5355</v>
      </c>
      <c r="L358" s="391">
        <f t="shared" si="88"/>
        <v>15552</v>
      </c>
      <c r="M358" s="391">
        <f t="shared" si="88"/>
        <v>0</v>
      </c>
      <c r="N358" s="391">
        <f t="shared" si="88"/>
        <v>0</v>
      </c>
      <c r="O358" s="391">
        <f t="shared" si="88"/>
        <v>1813</v>
      </c>
      <c r="P358" s="391">
        <f t="shared" si="88"/>
        <v>0</v>
      </c>
      <c r="Q358" s="1081">
        <f t="shared" si="88"/>
        <v>0</v>
      </c>
      <c r="R358" s="1121"/>
      <c r="S358" s="391"/>
      <c r="T358" s="391"/>
      <c r="U358" s="391"/>
      <c r="V358" s="391"/>
      <c r="W358" s="391"/>
      <c r="X358" s="391"/>
      <c r="Y358" s="391"/>
      <c r="Z358" s="391"/>
      <c r="AA358" s="391"/>
      <c r="AB358" s="391"/>
      <c r="AC358" s="391"/>
      <c r="AD358" s="391"/>
    </row>
    <row r="359" spans="1:30" s="860" customFormat="1" ht="18" customHeight="1">
      <c r="A359" s="670">
        <v>351</v>
      </c>
      <c r="B359" s="961"/>
      <c r="C359" s="962"/>
      <c r="D359" s="168" t="s">
        <v>977</v>
      </c>
      <c r="E359" s="962"/>
      <c r="F359" s="428"/>
      <c r="G359" s="428"/>
      <c r="H359" s="428"/>
      <c r="I359" s="1157">
        <f t="shared" si="87"/>
        <v>4758774</v>
      </c>
      <c r="J359" s="1106">
        <f>SUM(J357:J358)</f>
        <v>2285710</v>
      </c>
      <c r="K359" s="1106">
        <f aca="true" t="shared" si="89" ref="K359:Q359">SUM(K357:K358)</f>
        <v>659315</v>
      </c>
      <c r="L359" s="1106">
        <f t="shared" si="89"/>
        <v>1675165</v>
      </c>
      <c r="M359" s="1106">
        <f t="shared" si="89"/>
        <v>0</v>
      </c>
      <c r="N359" s="1106">
        <f t="shared" si="89"/>
        <v>23732</v>
      </c>
      <c r="O359" s="1106">
        <f t="shared" si="89"/>
        <v>113612</v>
      </c>
      <c r="P359" s="1106">
        <f t="shared" si="89"/>
        <v>1240</v>
      </c>
      <c r="Q359" s="1107">
        <f t="shared" si="89"/>
        <v>0</v>
      </c>
      <c r="R359" s="1121"/>
      <c r="S359" s="391"/>
      <c r="T359" s="391"/>
      <c r="U359" s="391"/>
      <c r="V359" s="391"/>
      <c r="W359" s="391"/>
      <c r="X359" s="391"/>
      <c r="Y359" s="391"/>
      <c r="Z359" s="391"/>
      <c r="AA359" s="391"/>
      <c r="AB359" s="391"/>
      <c r="AC359" s="391"/>
      <c r="AD359" s="391"/>
    </row>
    <row r="360" spans="1:30" s="840" customFormat="1" ht="22.5" customHeight="1">
      <c r="A360" s="670">
        <v>352</v>
      </c>
      <c r="B360" s="1547" t="s">
        <v>258</v>
      </c>
      <c r="C360" s="1548"/>
      <c r="D360" s="1548"/>
      <c r="E360" s="1168"/>
      <c r="F360" s="129"/>
      <c r="G360" s="129"/>
      <c r="H360" s="129"/>
      <c r="I360" s="1167"/>
      <c r="J360" s="28"/>
      <c r="K360" s="28"/>
      <c r="L360" s="28"/>
      <c r="M360" s="28"/>
      <c r="N360" s="28"/>
      <c r="O360" s="28"/>
      <c r="P360" s="28"/>
      <c r="Q360" s="434"/>
      <c r="R360" s="128"/>
      <c r="S360" s="28"/>
      <c r="T360" s="28"/>
      <c r="U360" s="28"/>
      <c r="V360" s="28"/>
      <c r="W360" s="28"/>
      <c r="X360" s="28"/>
      <c r="Y360" s="28"/>
      <c r="Z360" s="28"/>
      <c r="AA360" s="28"/>
      <c r="AB360" s="28"/>
      <c r="AC360" s="28"/>
      <c r="AD360" s="28"/>
    </row>
    <row r="361" spans="1:30" s="840" customFormat="1" ht="18" customHeight="1">
      <c r="A361" s="670">
        <v>353</v>
      </c>
      <c r="B361" s="1547" t="s">
        <v>260</v>
      </c>
      <c r="C361" s="1548"/>
      <c r="D361" s="1548"/>
      <c r="E361" s="1548"/>
      <c r="F361" s="129">
        <f>SUM(F229:F255)</f>
        <v>892166</v>
      </c>
      <c r="G361" s="129">
        <f>SUM(G229:G255)</f>
        <v>814709</v>
      </c>
      <c r="H361" s="129">
        <f>SUM(H229:H255)</f>
        <v>790013</v>
      </c>
      <c r="I361" s="1167"/>
      <c r="J361" s="28"/>
      <c r="K361" s="28"/>
      <c r="L361" s="28"/>
      <c r="M361" s="28"/>
      <c r="N361" s="28"/>
      <c r="O361" s="28"/>
      <c r="P361" s="28"/>
      <c r="Q361" s="434"/>
      <c r="R361" s="128"/>
      <c r="S361" s="28"/>
      <c r="T361" s="28"/>
      <c r="U361" s="28"/>
      <c r="V361" s="28"/>
      <c r="W361" s="28"/>
      <c r="X361" s="28"/>
      <c r="Y361" s="28"/>
      <c r="Z361" s="28"/>
      <c r="AA361" s="28"/>
      <c r="AB361" s="28"/>
      <c r="AC361" s="28"/>
      <c r="AD361" s="28"/>
    </row>
    <row r="362" spans="1:30" s="860" customFormat="1" ht="15" customHeight="1">
      <c r="A362" s="670">
        <v>354</v>
      </c>
      <c r="B362" s="961"/>
      <c r="C362" s="962"/>
      <c r="D362" s="160" t="s">
        <v>601</v>
      </c>
      <c r="E362" s="962"/>
      <c r="F362" s="428"/>
      <c r="G362" s="428"/>
      <c r="H362" s="428"/>
      <c r="I362" s="1166">
        <f t="shared" si="87"/>
        <v>792813</v>
      </c>
      <c r="J362" s="28">
        <f aca="true" t="shared" si="90" ref="J362:Q362">SUM(J230,J235,J240,J245,J250,J256)</f>
        <v>324738</v>
      </c>
      <c r="K362" s="28">
        <f t="shared" si="90"/>
        <v>87167</v>
      </c>
      <c r="L362" s="28">
        <f t="shared" si="90"/>
        <v>380908</v>
      </c>
      <c r="M362" s="28">
        <f t="shared" si="90"/>
        <v>0</v>
      </c>
      <c r="N362" s="28">
        <f t="shared" si="90"/>
        <v>0</v>
      </c>
      <c r="O362" s="28">
        <f t="shared" si="90"/>
        <v>0</v>
      </c>
      <c r="P362" s="28">
        <f t="shared" si="90"/>
        <v>0</v>
      </c>
      <c r="Q362" s="434">
        <f t="shared" si="90"/>
        <v>0</v>
      </c>
      <c r="R362" s="1121"/>
      <c r="S362" s="391"/>
      <c r="T362" s="391"/>
      <c r="U362" s="391"/>
      <c r="V362" s="391"/>
      <c r="W362" s="391"/>
      <c r="X362" s="391"/>
      <c r="Y362" s="391"/>
      <c r="Z362" s="391"/>
      <c r="AA362" s="391"/>
      <c r="AB362" s="391"/>
      <c r="AC362" s="391"/>
      <c r="AD362" s="391"/>
    </row>
    <row r="363" spans="1:30" s="860" customFormat="1" ht="15" customHeight="1">
      <c r="A363" s="670">
        <v>355</v>
      </c>
      <c r="B363" s="961"/>
      <c r="C363" s="962"/>
      <c r="D363" s="160" t="s">
        <v>940</v>
      </c>
      <c r="E363" s="962"/>
      <c r="F363" s="428"/>
      <c r="G363" s="428"/>
      <c r="H363" s="428"/>
      <c r="I363" s="1166">
        <f t="shared" si="87"/>
        <v>848401</v>
      </c>
      <c r="J363" s="28">
        <f aca="true" t="shared" si="91" ref="J363:Q363">SUM(J231+J236+J241+J246+J251+J257)</f>
        <v>336205</v>
      </c>
      <c r="K363" s="28">
        <f t="shared" si="91"/>
        <v>92349</v>
      </c>
      <c r="L363" s="28">
        <f t="shared" si="91"/>
        <v>398257</v>
      </c>
      <c r="M363" s="28">
        <f t="shared" si="91"/>
        <v>0</v>
      </c>
      <c r="N363" s="28">
        <f t="shared" si="91"/>
        <v>824</v>
      </c>
      <c r="O363" s="28">
        <f t="shared" si="91"/>
        <v>19959</v>
      </c>
      <c r="P363" s="28">
        <f t="shared" si="91"/>
        <v>807</v>
      </c>
      <c r="Q363" s="434">
        <f t="shared" si="91"/>
        <v>0</v>
      </c>
      <c r="R363" s="1121"/>
      <c r="S363" s="391"/>
      <c r="T363" s="391"/>
      <c r="U363" s="391"/>
      <c r="V363" s="391"/>
      <c r="W363" s="391"/>
      <c r="X363" s="391"/>
      <c r="Y363" s="391"/>
      <c r="Z363" s="391"/>
      <c r="AA363" s="391"/>
      <c r="AB363" s="391"/>
      <c r="AC363" s="391"/>
      <c r="AD363" s="391"/>
    </row>
    <row r="364" spans="1:30" s="860" customFormat="1" ht="15" customHeight="1">
      <c r="A364" s="670">
        <v>356</v>
      </c>
      <c r="B364" s="961"/>
      <c r="C364" s="962"/>
      <c r="D364" s="372" t="s">
        <v>602</v>
      </c>
      <c r="E364" s="962"/>
      <c r="F364" s="428"/>
      <c r="G364" s="428"/>
      <c r="H364" s="428"/>
      <c r="I364" s="1167">
        <f t="shared" si="87"/>
        <v>2260</v>
      </c>
      <c r="J364" s="391">
        <f aca="true" t="shared" si="92" ref="J364:Q364">SUM(J232:J232,J237,J242,J247,J252:J253,J258)</f>
        <v>-19795</v>
      </c>
      <c r="K364" s="391">
        <f t="shared" si="92"/>
        <v>-5345</v>
      </c>
      <c r="L364" s="391">
        <f t="shared" si="92"/>
        <v>18837</v>
      </c>
      <c r="M364" s="391">
        <f t="shared" si="92"/>
        <v>0</v>
      </c>
      <c r="N364" s="391">
        <f t="shared" si="92"/>
        <v>0</v>
      </c>
      <c r="O364" s="391">
        <f t="shared" si="92"/>
        <v>8563</v>
      </c>
      <c r="P364" s="391">
        <f t="shared" si="92"/>
        <v>0</v>
      </c>
      <c r="Q364" s="1081">
        <f t="shared" si="92"/>
        <v>0</v>
      </c>
      <c r="R364" s="1121"/>
      <c r="S364" s="391"/>
      <c r="T364" s="391"/>
      <c r="U364" s="391"/>
      <c r="V364" s="391"/>
      <c r="W364" s="391"/>
      <c r="X364" s="391"/>
      <c r="Y364" s="391"/>
      <c r="Z364" s="391"/>
      <c r="AA364" s="391"/>
      <c r="AB364" s="391"/>
      <c r="AC364" s="391"/>
      <c r="AD364" s="391"/>
    </row>
    <row r="365" spans="1:30" s="860" customFormat="1" ht="18" customHeight="1">
      <c r="A365" s="670">
        <v>357</v>
      </c>
      <c r="B365" s="961"/>
      <c r="C365" s="962"/>
      <c r="D365" s="168" t="s">
        <v>977</v>
      </c>
      <c r="E365" s="962"/>
      <c r="F365" s="428"/>
      <c r="G365" s="428"/>
      <c r="H365" s="428"/>
      <c r="I365" s="1157">
        <f t="shared" si="87"/>
        <v>850661</v>
      </c>
      <c r="J365" s="1106">
        <f>SUM(J363:J364)</f>
        <v>316410</v>
      </c>
      <c r="K365" s="1106">
        <f aca="true" t="shared" si="93" ref="K365:Q365">SUM(K363:K364)</f>
        <v>87004</v>
      </c>
      <c r="L365" s="1106">
        <f t="shared" si="93"/>
        <v>417094</v>
      </c>
      <c r="M365" s="1106">
        <f t="shared" si="93"/>
        <v>0</v>
      </c>
      <c r="N365" s="1106">
        <f t="shared" si="93"/>
        <v>824</v>
      </c>
      <c r="O365" s="1106">
        <f t="shared" si="93"/>
        <v>28522</v>
      </c>
      <c r="P365" s="1106">
        <f t="shared" si="93"/>
        <v>807</v>
      </c>
      <c r="Q365" s="1107">
        <f t="shared" si="93"/>
        <v>0</v>
      </c>
      <c r="R365" s="1121"/>
      <c r="S365" s="391"/>
      <c r="T365" s="391"/>
      <c r="U365" s="391"/>
      <c r="V365" s="391"/>
      <c r="W365" s="391"/>
      <c r="X365" s="391"/>
      <c r="Y365" s="391"/>
      <c r="Z365" s="391"/>
      <c r="AA365" s="391"/>
      <c r="AB365" s="391"/>
      <c r="AC365" s="391"/>
      <c r="AD365" s="391"/>
    </row>
    <row r="366" spans="1:30" s="840" customFormat="1" ht="22.5" customHeight="1">
      <c r="A366" s="670">
        <v>358</v>
      </c>
      <c r="B366" s="1547" t="s">
        <v>258</v>
      </c>
      <c r="C366" s="1548"/>
      <c r="D366" s="1548"/>
      <c r="E366" s="1168"/>
      <c r="F366" s="129"/>
      <c r="G366" s="129"/>
      <c r="H366" s="129"/>
      <c r="I366" s="1167"/>
      <c r="J366" s="1106"/>
      <c r="K366" s="1106"/>
      <c r="L366" s="1106"/>
      <c r="M366" s="1106"/>
      <c r="N366" s="1106"/>
      <c r="O366" s="1106"/>
      <c r="P366" s="1106"/>
      <c r="Q366" s="1107"/>
      <c r="R366" s="128"/>
      <c r="S366" s="28"/>
      <c r="T366" s="28"/>
      <c r="U366" s="28"/>
      <c r="V366" s="28"/>
      <c r="W366" s="28"/>
      <c r="X366" s="28"/>
      <c r="Y366" s="28"/>
      <c r="Z366" s="28"/>
      <c r="AA366" s="28"/>
      <c r="AB366" s="28"/>
      <c r="AC366" s="28"/>
      <c r="AD366" s="28"/>
    </row>
    <row r="367" spans="1:30" s="27" customFormat="1" ht="18" customHeight="1">
      <c r="A367" s="670">
        <v>359</v>
      </c>
      <c r="B367" s="1551" t="s">
        <v>261</v>
      </c>
      <c r="C367" s="1552"/>
      <c r="D367" s="1552"/>
      <c r="E367" s="1552"/>
      <c r="F367" s="427">
        <f>SUM(F344)</f>
        <v>1335184</v>
      </c>
      <c r="G367" s="427">
        <f>SUM(G344)</f>
        <v>1386577</v>
      </c>
      <c r="H367" s="427">
        <f>SUM(H344)</f>
        <v>1337035</v>
      </c>
      <c r="I367" s="1167"/>
      <c r="J367" s="28"/>
      <c r="K367" s="28"/>
      <c r="L367" s="28"/>
      <c r="M367" s="28"/>
      <c r="N367" s="28"/>
      <c r="O367" s="28"/>
      <c r="P367" s="28"/>
      <c r="Q367" s="434"/>
      <c r="R367" s="128"/>
      <c r="S367" s="33"/>
      <c r="T367" s="33"/>
      <c r="U367" s="33"/>
      <c r="V367" s="33"/>
      <c r="W367" s="33"/>
      <c r="X367" s="33"/>
      <c r="Y367" s="33"/>
      <c r="Z367" s="33"/>
      <c r="AA367" s="33"/>
      <c r="AB367" s="33"/>
      <c r="AC367" s="33"/>
      <c r="AD367" s="33"/>
    </row>
    <row r="368" spans="1:30" s="860" customFormat="1" ht="15" customHeight="1">
      <c r="A368" s="670">
        <v>360</v>
      </c>
      <c r="B368" s="961"/>
      <c r="C368" s="962"/>
      <c r="D368" s="160" t="s">
        <v>601</v>
      </c>
      <c r="E368" s="962"/>
      <c r="F368" s="428"/>
      <c r="G368" s="428"/>
      <c r="H368" s="428"/>
      <c r="I368" s="1166">
        <f t="shared" si="87"/>
        <v>1366932</v>
      </c>
      <c r="J368" s="28">
        <f aca="true" t="shared" si="94" ref="J368:Q368">SUM(J345)</f>
        <v>865910</v>
      </c>
      <c r="K368" s="28">
        <f t="shared" si="94"/>
        <v>243856</v>
      </c>
      <c r="L368" s="28">
        <f t="shared" si="94"/>
        <v>231416</v>
      </c>
      <c r="M368" s="28">
        <f t="shared" si="94"/>
        <v>0</v>
      </c>
      <c r="N368" s="28">
        <f t="shared" si="94"/>
        <v>0</v>
      </c>
      <c r="O368" s="28">
        <f t="shared" si="94"/>
        <v>25750</v>
      </c>
      <c r="P368" s="28">
        <f t="shared" si="94"/>
        <v>0</v>
      </c>
      <c r="Q368" s="434">
        <f t="shared" si="94"/>
        <v>0</v>
      </c>
      <c r="R368" s="1121"/>
      <c r="S368" s="391"/>
      <c r="T368" s="391"/>
      <c r="U368" s="391"/>
      <c r="V368" s="391"/>
      <c r="W368" s="391"/>
      <c r="X368" s="391"/>
      <c r="Y368" s="391"/>
      <c r="Z368" s="391"/>
      <c r="AA368" s="391"/>
      <c r="AB368" s="391"/>
      <c r="AC368" s="391"/>
      <c r="AD368" s="391"/>
    </row>
    <row r="369" spans="1:30" s="860" customFormat="1" ht="15" customHeight="1">
      <c r="A369" s="670">
        <v>361</v>
      </c>
      <c r="B369" s="961"/>
      <c r="C369" s="962"/>
      <c r="D369" s="160" t="s">
        <v>940</v>
      </c>
      <c r="E369" s="962"/>
      <c r="F369" s="428"/>
      <c r="G369" s="428"/>
      <c r="H369" s="428"/>
      <c r="I369" s="1166">
        <f t="shared" si="87"/>
        <v>1500462</v>
      </c>
      <c r="J369" s="28">
        <f>SUM(J346)</f>
        <v>900468</v>
      </c>
      <c r="K369" s="28">
        <f aca="true" t="shared" si="95" ref="K369:Q369">SUM(K346)</f>
        <v>253867</v>
      </c>
      <c r="L369" s="28">
        <f t="shared" si="95"/>
        <v>302134</v>
      </c>
      <c r="M369" s="28">
        <f t="shared" si="95"/>
        <v>0</v>
      </c>
      <c r="N369" s="28">
        <f t="shared" si="95"/>
        <v>0</v>
      </c>
      <c r="O369" s="28">
        <f t="shared" si="95"/>
        <v>43993</v>
      </c>
      <c r="P369" s="28">
        <f t="shared" si="95"/>
        <v>0</v>
      </c>
      <c r="Q369" s="434">
        <f t="shared" si="95"/>
        <v>0</v>
      </c>
      <c r="R369" s="1121"/>
      <c r="S369" s="391"/>
      <c r="T369" s="391"/>
      <c r="U369" s="391"/>
      <c r="V369" s="391"/>
      <c r="W369" s="391"/>
      <c r="X369" s="391"/>
      <c r="Y369" s="391"/>
      <c r="Z369" s="391"/>
      <c r="AA369" s="391"/>
      <c r="AB369" s="391"/>
      <c r="AC369" s="391"/>
      <c r="AD369" s="391"/>
    </row>
    <row r="370" spans="1:30" s="860" customFormat="1" ht="15" customHeight="1">
      <c r="A370" s="670">
        <v>362</v>
      </c>
      <c r="B370" s="961"/>
      <c r="C370" s="962"/>
      <c r="D370" s="372" t="s">
        <v>602</v>
      </c>
      <c r="E370" s="962"/>
      <c r="F370" s="428"/>
      <c r="G370" s="428"/>
      <c r="H370" s="428"/>
      <c r="I370" s="1167">
        <f t="shared" si="87"/>
        <v>4099</v>
      </c>
      <c r="J370" s="391">
        <f>SUM(J347)</f>
        <v>1548</v>
      </c>
      <c r="K370" s="391">
        <f aca="true" t="shared" si="96" ref="K370:Q370">SUM(K347)</f>
        <v>1233</v>
      </c>
      <c r="L370" s="391">
        <f t="shared" si="96"/>
        <v>1318</v>
      </c>
      <c r="M370" s="391">
        <f t="shared" si="96"/>
        <v>0</v>
      </c>
      <c r="N370" s="391">
        <f t="shared" si="96"/>
        <v>0</v>
      </c>
      <c r="O370" s="391">
        <f t="shared" si="96"/>
        <v>0</v>
      </c>
      <c r="P370" s="391">
        <f t="shared" si="96"/>
        <v>0</v>
      </c>
      <c r="Q370" s="1081">
        <f t="shared" si="96"/>
        <v>0</v>
      </c>
      <c r="R370" s="1121"/>
      <c r="S370" s="391"/>
      <c r="T370" s="391"/>
      <c r="U370" s="391"/>
      <c r="V370" s="391"/>
      <c r="W370" s="391"/>
      <c r="X370" s="391"/>
      <c r="Y370" s="391"/>
      <c r="Z370" s="391"/>
      <c r="AA370" s="391"/>
      <c r="AB370" s="391"/>
      <c r="AC370" s="391"/>
      <c r="AD370" s="391"/>
    </row>
    <row r="371" spans="1:30" s="860" customFormat="1" ht="18" customHeight="1" thickBot="1">
      <c r="A371" s="670">
        <v>363</v>
      </c>
      <c r="B371" s="1169"/>
      <c r="C371" s="1170"/>
      <c r="D371" s="410" t="s">
        <v>977</v>
      </c>
      <c r="E371" s="1170"/>
      <c r="F371" s="429"/>
      <c r="G371" s="429"/>
      <c r="H371" s="429"/>
      <c r="I371" s="1171">
        <f t="shared" si="87"/>
        <v>1504561</v>
      </c>
      <c r="J371" s="1155">
        <f>SUM(J369:J370)</f>
        <v>902016</v>
      </c>
      <c r="K371" s="1155">
        <f aca="true" t="shared" si="97" ref="K371:Q371">SUM(K369:K370)</f>
        <v>255100</v>
      </c>
      <c r="L371" s="1155">
        <f t="shared" si="97"/>
        <v>303452</v>
      </c>
      <c r="M371" s="1155">
        <f t="shared" si="97"/>
        <v>0</v>
      </c>
      <c r="N371" s="1155">
        <f t="shared" si="97"/>
        <v>0</v>
      </c>
      <c r="O371" s="1155">
        <f t="shared" si="97"/>
        <v>43993</v>
      </c>
      <c r="P371" s="1155">
        <f t="shared" si="97"/>
        <v>0</v>
      </c>
      <c r="Q371" s="1156">
        <f t="shared" si="97"/>
        <v>0</v>
      </c>
      <c r="R371" s="1121"/>
      <c r="S371" s="391"/>
      <c r="T371" s="391"/>
      <c r="U371" s="391"/>
      <c r="V371" s="391"/>
      <c r="W371" s="391"/>
      <c r="X371" s="391"/>
      <c r="Y371" s="391"/>
      <c r="Z371" s="391"/>
      <c r="AA371" s="391"/>
      <c r="AB371" s="391"/>
      <c r="AC371" s="391"/>
      <c r="AD371" s="391"/>
    </row>
    <row r="372" spans="2:17" ht="15">
      <c r="B372" s="1549" t="s">
        <v>39</v>
      </c>
      <c r="C372" s="1550"/>
      <c r="D372" s="1550"/>
      <c r="E372" s="157"/>
      <c r="F372" s="421"/>
      <c r="G372" s="421"/>
      <c r="H372" s="421"/>
      <c r="I372" s="422"/>
      <c r="J372" s="128"/>
      <c r="K372" s="128"/>
      <c r="L372" s="128"/>
      <c r="M372" s="128"/>
      <c r="N372" s="128"/>
      <c r="O372" s="128"/>
      <c r="P372" s="128"/>
      <c r="Q372" s="805"/>
    </row>
    <row r="373" spans="2:17" ht="15">
      <c r="B373" s="1549" t="s">
        <v>40</v>
      </c>
      <c r="C373" s="1550"/>
      <c r="D373" s="1550"/>
      <c r="E373" s="1550"/>
      <c r="F373" s="1550"/>
      <c r="G373" s="1550"/>
      <c r="H373" s="1550"/>
      <c r="I373" s="1550"/>
      <c r="J373" s="128"/>
      <c r="K373" s="128"/>
      <c r="L373" s="128"/>
      <c r="M373" s="128"/>
      <c r="N373" s="128"/>
      <c r="O373" s="128"/>
      <c r="P373" s="128"/>
      <c r="Q373" s="805"/>
    </row>
    <row r="374" spans="2:17" ht="15.75" thickBot="1">
      <c r="B374" s="1543" t="s">
        <v>41</v>
      </c>
      <c r="C374" s="1544"/>
      <c r="D374" s="1544"/>
      <c r="E374" s="150"/>
      <c r="F374" s="1301"/>
      <c r="G374" s="1301"/>
      <c r="H374" s="1301"/>
      <c r="I374" s="1302"/>
      <c r="J374" s="1303"/>
      <c r="K374" s="1303"/>
      <c r="L374" s="1303"/>
      <c r="M374" s="1303"/>
      <c r="N374" s="1303"/>
      <c r="O374" s="1303"/>
      <c r="P374" s="1303"/>
      <c r="Q374" s="1304"/>
    </row>
    <row r="375" spans="6:17" ht="15">
      <c r="F375" s="127">
        <f>+F349-F355-F361-F367</f>
        <v>0</v>
      </c>
      <c r="G375" s="127">
        <f>+G349-G355-G361-G367</f>
        <v>0</v>
      </c>
      <c r="H375" s="127">
        <f>+H349-H355-H361-H367</f>
        <v>0</v>
      </c>
      <c r="I375" s="127">
        <f>+I350-I356-I362-I368</f>
        <v>0</v>
      </c>
      <c r="J375" s="127">
        <f aca="true" t="shared" si="98" ref="J375:Q375">+J350-J356-J362-J368</f>
        <v>0</v>
      </c>
      <c r="K375" s="127">
        <f t="shared" si="98"/>
        <v>0</v>
      </c>
      <c r="L375" s="127">
        <f t="shared" si="98"/>
        <v>0</v>
      </c>
      <c r="M375" s="127">
        <f t="shared" si="98"/>
        <v>0</v>
      </c>
      <c r="N375" s="127">
        <f t="shared" si="98"/>
        <v>0</v>
      </c>
      <c r="O375" s="127">
        <f t="shared" si="98"/>
        <v>0</v>
      </c>
      <c r="P375" s="127">
        <f t="shared" si="98"/>
        <v>0</v>
      </c>
      <c r="Q375" s="127">
        <f t="shared" si="98"/>
        <v>0</v>
      </c>
    </row>
    <row r="376" spans="1:30" s="1174" customFormat="1" ht="15">
      <c r="A376" s="671"/>
      <c r="B376" s="430"/>
      <c r="C376" s="368"/>
      <c r="D376" s="667"/>
      <c r="E376" s="1172"/>
      <c r="F376" s="431"/>
      <c r="G376" s="431"/>
      <c r="H376" s="431"/>
      <c r="I376" s="1173">
        <f>SUM(I352-I358-I364-I370)</f>
        <v>0</v>
      </c>
      <c r="J376" s="1173">
        <f>SUM(J352-J358-J364-J370)</f>
        <v>0</v>
      </c>
      <c r="K376" s="1173">
        <f aca="true" t="shared" si="99" ref="K376:Q376">SUM(K352-K358-K364-K370)</f>
        <v>0</v>
      </c>
      <c r="L376" s="1173">
        <f>SUM(L352-L358-L364-L370)</f>
        <v>0</v>
      </c>
      <c r="M376" s="1173">
        <f t="shared" si="99"/>
        <v>0</v>
      </c>
      <c r="N376" s="1173">
        <f>SUM(N352-N358-N364-N370)</f>
        <v>0</v>
      </c>
      <c r="O376" s="1173">
        <f t="shared" si="99"/>
        <v>0</v>
      </c>
      <c r="P376" s="1173">
        <f t="shared" si="99"/>
        <v>0</v>
      </c>
      <c r="Q376" s="1173">
        <f t="shared" si="99"/>
        <v>0</v>
      </c>
      <c r="R376" s="1173"/>
      <c r="S376" s="1173"/>
      <c r="T376" s="1173"/>
      <c r="U376" s="1173"/>
      <c r="V376" s="1173"/>
      <c r="W376" s="1173"/>
      <c r="X376" s="1173"/>
      <c r="Y376" s="1173"/>
      <c r="Z376" s="1173"/>
      <c r="AA376" s="1173"/>
      <c r="AB376" s="1173"/>
      <c r="AC376" s="1173"/>
      <c r="AD376" s="1173"/>
    </row>
    <row r="377" spans="1:30" s="1176" customFormat="1" ht="15">
      <c r="A377" s="672"/>
      <c r="B377" s="432"/>
      <c r="C377" s="367"/>
      <c r="D377" s="668"/>
      <c r="E377" s="1175"/>
      <c r="F377" s="433"/>
      <c r="G377" s="433"/>
      <c r="H377" s="433"/>
      <c r="I377" s="426">
        <f>SUM(I353-I359-I365-I371)</f>
        <v>0</v>
      </c>
      <c r="J377" s="426">
        <f>SUM(J353-J359-J365-J371)</f>
        <v>0</v>
      </c>
      <c r="K377" s="426">
        <f aca="true" t="shared" si="100" ref="K377:Q377">SUM(K353-K359-K365-K371)</f>
        <v>0</v>
      </c>
      <c r="L377" s="426">
        <f t="shared" si="100"/>
        <v>0</v>
      </c>
      <c r="M377" s="426">
        <f t="shared" si="100"/>
        <v>0</v>
      </c>
      <c r="N377" s="426">
        <f t="shared" si="100"/>
        <v>0</v>
      </c>
      <c r="O377" s="426">
        <f t="shared" si="100"/>
        <v>0</v>
      </c>
      <c r="P377" s="426">
        <f t="shared" si="100"/>
        <v>0</v>
      </c>
      <c r="Q377" s="426">
        <f t="shared" si="100"/>
        <v>0</v>
      </c>
      <c r="R377" s="426"/>
      <c r="S377" s="426"/>
      <c r="T377" s="426"/>
      <c r="U377" s="426"/>
      <c r="V377" s="426"/>
      <c r="W377" s="426"/>
      <c r="X377" s="426"/>
      <c r="Y377" s="426"/>
      <c r="Z377" s="426"/>
      <c r="AA377" s="426"/>
      <c r="AB377" s="426"/>
      <c r="AC377" s="426"/>
      <c r="AD377" s="426"/>
    </row>
  </sheetData>
  <sheetProtection/>
  <mergeCells count="29">
    <mergeCell ref="F7:F8"/>
    <mergeCell ref="G7:G8"/>
    <mergeCell ref="H7:H8"/>
    <mergeCell ref="B1:F1"/>
    <mergeCell ref="B2:Q2"/>
    <mergeCell ref="B3:Q3"/>
    <mergeCell ref="P5:Q5"/>
    <mergeCell ref="B7:B8"/>
    <mergeCell ref="I7:I8"/>
    <mergeCell ref="C277:D277"/>
    <mergeCell ref="B4:Q4"/>
    <mergeCell ref="D330:E330"/>
    <mergeCell ref="D337:E337"/>
    <mergeCell ref="D339:E339"/>
    <mergeCell ref="J7:N7"/>
    <mergeCell ref="O7:Q7"/>
    <mergeCell ref="C7:C8"/>
    <mergeCell ref="D7:D8"/>
    <mergeCell ref="E7:E8"/>
    <mergeCell ref="D318:F318"/>
    <mergeCell ref="B374:D374"/>
    <mergeCell ref="B354:D354"/>
    <mergeCell ref="B355:E355"/>
    <mergeCell ref="B360:D360"/>
    <mergeCell ref="B361:E361"/>
    <mergeCell ref="B372:D372"/>
    <mergeCell ref="B373:I373"/>
    <mergeCell ref="B366:D366"/>
    <mergeCell ref="B367:E36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59"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O1246"/>
  <sheetViews>
    <sheetView view="pageBreakPreview" zoomScale="90" zoomScaleNormal="75" zoomScaleSheetLayoutView="90" workbookViewId="0" topLeftCell="A1">
      <selection activeCell="B2" sqref="B2:N2"/>
    </sheetView>
  </sheetViews>
  <sheetFormatPr defaultColWidth="9.00390625" defaultRowHeight="12.75"/>
  <cols>
    <col min="1" max="1" width="3.75390625" style="806" bestFit="1" customWidth="1"/>
    <col min="2" max="2" width="4.75390625" style="3" customWidth="1"/>
    <col min="3" max="3" width="4.75390625" style="7" customWidth="1"/>
    <col min="4" max="4" width="89.75390625" style="20" customWidth="1"/>
    <col min="5" max="5" width="5.75390625" style="3" customWidth="1"/>
    <col min="6" max="6" width="11.75390625" style="4" customWidth="1"/>
    <col min="7" max="7" width="11.75390625" style="5" customWidth="1"/>
    <col min="8" max="8" width="11.75390625" style="4" customWidth="1"/>
    <col min="9" max="14" width="12.75390625" style="17" customWidth="1"/>
    <col min="15" max="15" width="9.25390625" style="4" bestFit="1" customWidth="1"/>
    <col min="16" max="16384" width="9.125" style="4" customWidth="1"/>
  </cols>
  <sheetData>
    <row r="1" spans="1:14" s="548" customFormat="1" ht="14.25">
      <c r="A1" s="806"/>
      <c r="B1" s="1582" t="s">
        <v>1138</v>
      </c>
      <c r="C1" s="1582"/>
      <c r="D1" s="1582"/>
      <c r="E1" s="547"/>
      <c r="G1" s="549"/>
      <c r="H1" s="1583"/>
      <c r="I1" s="1583"/>
      <c r="J1" s="550"/>
      <c r="K1" s="550"/>
      <c r="L1" s="550"/>
      <c r="M1" s="550"/>
      <c r="N1" s="550"/>
    </row>
    <row r="2" spans="2:14" ht="17.25">
      <c r="B2" s="1584" t="s">
        <v>17</v>
      </c>
      <c r="C2" s="1584"/>
      <c r="D2" s="1584"/>
      <c r="E2" s="1584"/>
      <c r="F2" s="1584"/>
      <c r="G2" s="1584"/>
      <c r="H2" s="1584"/>
      <c r="I2" s="1584"/>
      <c r="J2" s="1584"/>
      <c r="K2" s="1584"/>
      <c r="L2" s="1584"/>
      <c r="M2" s="1584"/>
      <c r="N2" s="1584"/>
    </row>
    <row r="3" spans="1:14" s="6" customFormat="1" ht="17.25">
      <c r="A3" s="806"/>
      <c r="B3" s="1585" t="s">
        <v>606</v>
      </c>
      <c r="C3" s="1585"/>
      <c r="D3" s="1585"/>
      <c r="E3" s="1585"/>
      <c r="F3" s="1585"/>
      <c r="G3" s="1585"/>
      <c r="H3" s="1585"/>
      <c r="I3" s="1585"/>
      <c r="J3" s="1585"/>
      <c r="K3" s="1585"/>
      <c r="L3" s="1585"/>
      <c r="M3" s="1585"/>
      <c r="N3" s="1585"/>
    </row>
    <row r="4" spans="1:14" s="6" customFormat="1" ht="16.5">
      <c r="A4" s="806"/>
      <c r="B4" s="1573" t="s">
        <v>974</v>
      </c>
      <c r="C4" s="1573"/>
      <c r="D4" s="1573"/>
      <c r="E4" s="1573"/>
      <c r="F4" s="1573"/>
      <c r="G4" s="1573"/>
      <c r="H4" s="1573"/>
      <c r="I4" s="1573"/>
      <c r="J4" s="1573"/>
      <c r="K4" s="1573"/>
      <c r="L4" s="1573"/>
      <c r="M4" s="1573"/>
      <c r="N4" s="1573"/>
    </row>
    <row r="5" spans="4:14" ht="17.25">
      <c r="D5" s="8"/>
      <c r="E5" s="9"/>
      <c r="H5" s="10"/>
      <c r="I5" s="10"/>
      <c r="J5" s="121"/>
      <c r="K5" s="121"/>
      <c r="L5" s="121"/>
      <c r="M5" s="1586" t="s">
        <v>0</v>
      </c>
      <c r="N5" s="1586"/>
    </row>
    <row r="6" spans="1:14" s="237" customFormat="1" ht="14.25" thickBot="1">
      <c r="A6" s="806"/>
      <c r="B6" s="237" t="s">
        <v>1</v>
      </c>
      <c r="C6" s="439" t="s">
        <v>3</v>
      </c>
      <c r="D6" s="563" t="s">
        <v>2</v>
      </c>
      <c r="E6" s="439" t="s">
        <v>4</v>
      </c>
      <c r="F6" s="237" t="s">
        <v>5</v>
      </c>
      <c r="G6" s="237" t="s">
        <v>18</v>
      </c>
      <c r="H6" s="237" t="s">
        <v>19</v>
      </c>
      <c r="I6" s="439" t="s">
        <v>20</v>
      </c>
      <c r="J6" s="439" t="s">
        <v>67</v>
      </c>
      <c r="K6" s="439" t="s">
        <v>42</v>
      </c>
      <c r="L6" s="439" t="s">
        <v>26</v>
      </c>
      <c r="M6" s="439" t="s">
        <v>68</v>
      </c>
      <c r="N6" s="439" t="s">
        <v>69</v>
      </c>
    </row>
    <row r="7" spans="1:14" s="123" customFormat="1" ht="34.5" customHeight="1">
      <c r="A7" s="806"/>
      <c r="B7" s="1587" t="s">
        <v>21</v>
      </c>
      <c r="C7" s="1589" t="s">
        <v>22</v>
      </c>
      <c r="D7" s="1591" t="s">
        <v>6</v>
      </c>
      <c r="E7" s="1593" t="s">
        <v>23</v>
      </c>
      <c r="F7" s="1574" t="s">
        <v>389</v>
      </c>
      <c r="G7" s="1574" t="s">
        <v>379</v>
      </c>
      <c r="H7" s="1576" t="s">
        <v>597</v>
      </c>
      <c r="I7" s="1578" t="s">
        <v>7</v>
      </c>
      <c r="J7" s="1580" t="s">
        <v>70</v>
      </c>
      <c r="K7" s="1580"/>
      <c r="L7" s="1580"/>
      <c r="M7" s="1580"/>
      <c r="N7" s="1581"/>
    </row>
    <row r="8" spans="1:14" s="123" customFormat="1" ht="45.75" thickBot="1">
      <c r="A8" s="806"/>
      <c r="B8" s="1588"/>
      <c r="C8" s="1590"/>
      <c r="D8" s="1592"/>
      <c r="E8" s="1594"/>
      <c r="F8" s="1575"/>
      <c r="G8" s="1575"/>
      <c r="H8" s="1577"/>
      <c r="I8" s="1579"/>
      <c r="J8" s="458" t="s">
        <v>71</v>
      </c>
      <c r="K8" s="458" t="s">
        <v>72</v>
      </c>
      <c r="L8" s="458" t="s">
        <v>73</v>
      </c>
      <c r="M8" s="458" t="s">
        <v>74</v>
      </c>
      <c r="N8" s="459" t="s">
        <v>75</v>
      </c>
    </row>
    <row r="9" spans="1:15" s="3" customFormat="1" ht="21.75" customHeight="1" thickTop="1">
      <c r="A9" s="807">
        <v>1</v>
      </c>
      <c r="B9" s="460">
        <v>18</v>
      </c>
      <c r="C9" s="461">
        <v>1</v>
      </c>
      <c r="D9" s="462" t="s">
        <v>76</v>
      </c>
      <c r="E9" s="461" t="s">
        <v>26</v>
      </c>
      <c r="F9" s="463">
        <v>3097</v>
      </c>
      <c r="G9" s="463">
        <v>5000</v>
      </c>
      <c r="H9" s="464">
        <v>4800</v>
      </c>
      <c r="I9" s="465"/>
      <c r="J9" s="466"/>
      <c r="K9" s="466"/>
      <c r="L9" s="466"/>
      <c r="M9" s="466"/>
      <c r="N9" s="467"/>
      <c r="O9" s="3">
        <f>SUM(J10:N10)-I10</f>
        <v>0</v>
      </c>
    </row>
    <row r="10" spans="1:14" s="11" customFormat="1" ht="16.5">
      <c r="A10" s="807">
        <v>2</v>
      </c>
      <c r="B10" s="468"/>
      <c r="C10" s="469"/>
      <c r="D10" s="470" t="s">
        <v>601</v>
      </c>
      <c r="E10" s="469"/>
      <c r="F10" s="471"/>
      <c r="G10" s="471"/>
      <c r="H10" s="472"/>
      <c r="I10" s="551">
        <f>SUM(J10:N10)</f>
        <v>5000</v>
      </c>
      <c r="J10" s="474">
        <v>200</v>
      </c>
      <c r="K10" s="474"/>
      <c r="L10" s="474">
        <v>4200</v>
      </c>
      <c r="M10" s="474"/>
      <c r="N10" s="475">
        <v>600</v>
      </c>
    </row>
    <row r="11" spans="1:14" s="11" customFormat="1" ht="16.5">
      <c r="A11" s="807">
        <v>3</v>
      </c>
      <c r="B11" s="529"/>
      <c r="C11" s="511"/>
      <c r="D11" s="470" t="s">
        <v>940</v>
      </c>
      <c r="E11" s="511"/>
      <c r="F11" s="799"/>
      <c r="G11" s="799"/>
      <c r="H11" s="800"/>
      <c r="I11" s="551">
        <f>SUM(J11:N11)</f>
        <v>5138</v>
      </c>
      <c r="J11" s="702">
        <v>150</v>
      </c>
      <c r="K11" s="702">
        <v>50</v>
      </c>
      <c r="L11" s="702">
        <v>4338</v>
      </c>
      <c r="M11" s="702"/>
      <c r="N11" s="796">
        <v>600</v>
      </c>
    </row>
    <row r="12" spans="1:15" s="436" customFormat="1" ht="17.25">
      <c r="A12" s="807">
        <v>4</v>
      </c>
      <c r="B12" s="476"/>
      <c r="C12" s="477"/>
      <c r="D12" s="478" t="s">
        <v>865</v>
      </c>
      <c r="E12" s="477"/>
      <c r="F12" s="479"/>
      <c r="G12" s="479"/>
      <c r="H12" s="480"/>
      <c r="I12" s="559">
        <f>SUM(J12:N12)</f>
        <v>0</v>
      </c>
      <c r="J12" s="486"/>
      <c r="K12" s="486"/>
      <c r="L12" s="486"/>
      <c r="M12" s="486"/>
      <c r="N12" s="487"/>
      <c r="O12" s="12"/>
    </row>
    <row r="13" spans="1:15" s="122" customFormat="1" ht="17.25">
      <c r="A13" s="807">
        <v>5</v>
      </c>
      <c r="B13" s="481"/>
      <c r="C13" s="482"/>
      <c r="D13" s="483" t="s">
        <v>977</v>
      </c>
      <c r="E13" s="482"/>
      <c r="F13" s="484"/>
      <c r="G13" s="484"/>
      <c r="H13" s="485"/>
      <c r="I13" s="473">
        <f>SUM(J13:N13)</f>
        <v>5138</v>
      </c>
      <c r="J13" s="466">
        <f>SUM(J11:J12)</f>
        <v>150</v>
      </c>
      <c r="K13" s="466">
        <f>SUM(K11:K12)</f>
        <v>50</v>
      </c>
      <c r="L13" s="466">
        <f>SUM(L11:L12)</f>
        <v>4338</v>
      </c>
      <c r="M13" s="466">
        <f>SUM(M11:M12)</f>
        <v>0</v>
      </c>
      <c r="N13" s="467">
        <f>SUM(N11:N12)</f>
        <v>600</v>
      </c>
      <c r="O13" s="123"/>
    </row>
    <row r="14" spans="1:15" s="3" customFormat="1" ht="21.75" customHeight="1">
      <c r="A14" s="807">
        <v>6</v>
      </c>
      <c r="B14" s="460"/>
      <c r="C14" s="461">
        <v>2</v>
      </c>
      <c r="D14" s="462" t="s">
        <v>77</v>
      </c>
      <c r="E14" s="461" t="s">
        <v>26</v>
      </c>
      <c r="F14" s="463">
        <v>704</v>
      </c>
      <c r="G14" s="463">
        <v>4000</v>
      </c>
      <c r="H14" s="464">
        <v>3415</v>
      </c>
      <c r="I14" s="465"/>
      <c r="J14" s="466"/>
      <c r="K14" s="466"/>
      <c r="L14" s="466"/>
      <c r="M14" s="466"/>
      <c r="N14" s="467"/>
      <c r="O14" s="3">
        <f>SUM(J15:N15)-I15</f>
        <v>0</v>
      </c>
    </row>
    <row r="15" spans="1:14" s="11" customFormat="1" ht="16.5">
      <c r="A15" s="807">
        <v>7</v>
      </c>
      <c r="B15" s="468"/>
      <c r="C15" s="469"/>
      <c r="D15" s="470" t="s">
        <v>601</v>
      </c>
      <c r="E15" s="469"/>
      <c r="F15" s="471"/>
      <c r="G15" s="471"/>
      <c r="H15" s="472"/>
      <c r="I15" s="551">
        <f>SUM(J15:N15)</f>
        <v>3000</v>
      </c>
      <c r="J15" s="474"/>
      <c r="K15" s="474"/>
      <c r="L15" s="474">
        <v>3000</v>
      </c>
      <c r="M15" s="474"/>
      <c r="N15" s="475"/>
    </row>
    <row r="16" spans="1:14" s="11" customFormat="1" ht="16.5">
      <c r="A16" s="807">
        <v>8</v>
      </c>
      <c r="B16" s="529"/>
      <c r="C16" s="511"/>
      <c r="D16" s="470" t="s">
        <v>940</v>
      </c>
      <c r="E16" s="511"/>
      <c r="F16" s="799"/>
      <c r="G16" s="799"/>
      <c r="H16" s="800"/>
      <c r="I16" s="551">
        <f>SUM(J16:N16)</f>
        <v>4753</v>
      </c>
      <c r="J16" s="702"/>
      <c r="K16" s="702"/>
      <c r="L16" s="702">
        <v>4753</v>
      </c>
      <c r="M16" s="702"/>
      <c r="N16" s="796"/>
    </row>
    <row r="17" spans="1:15" s="436" customFormat="1" ht="17.25">
      <c r="A17" s="807">
        <v>9</v>
      </c>
      <c r="B17" s="476"/>
      <c r="C17" s="477"/>
      <c r="D17" s="478" t="s">
        <v>1097</v>
      </c>
      <c r="E17" s="477"/>
      <c r="F17" s="479"/>
      <c r="G17" s="479"/>
      <c r="H17" s="480"/>
      <c r="I17" s="559">
        <f>SUM(J17:N17)</f>
        <v>-200</v>
      </c>
      <c r="J17" s="486"/>
      <c r="K17" s="486"/>
      <c r="L17" s="486">
        <v>-200</v>
      </c>
      <c r="M17" s="486"/>
      <c r="N17" s="487"/>
      <c r="O17" s="12"/>
    </row>
    <row r="18" spans="1:15" s="122" customFormat="1" ht="17.25">
      <c r="A18" s="807">
        <v>10</v>
      </c>
      <c r="B18" s="481"/>
      <c r="C18" s="482"/>
      <c r="D18" s="483" t="s">
        <v>977</v>
      </c>
      <c r="E18" s="482"/>
      <c r="F18" s="484"/>
      <c r="G18" s="484"/>
      <c r="H18" s="485"/>
      <c r="I18" s="473">
        <f>SUM(J18:N18)</f>
        <v>4553</v>
      </c>
      <c r="J18" s="466">
        <f>SUM(J16:J17)</f>
        <v>0</v>
      </c>
      <c r="K18" s="466">
        <f>SUM(K16:K17)</f>
        <v>0</v>
      </c>
      <c r="L18" s="466">
        <f>SUM(L16:L17)</f>
        <v>4553</v>
      </c>
      <c r="M18" s="466">
        <f>SUM(M16:M17)</f>
        <v>0</v>
      </c>
      <c r="N18" s="467">
        <f>SUM(N16:N17)</f>
        <v>0</v>
      </c>
      <c r="O18" s="123"/>
    </row>
    <row r="19" spans="1:15" s="3" customFormat="1" ht="21.75" customHeight="1">
      <c r="A19" s="807">
        <v>11</v>
      </c>
      <c r="B19" s="460"/>
      <c r="C19" s="461">
        <v>3</v>
      </c>
      <c r="D19" s="462" t="s">
        <v>79</v>
      </c>
      <c r="E19" s="461" t="s">
        <v>27</v>
      </c>
      <c r="F19" s="463">
        <v>7673</v>
      </c>
      <c r="G19" s="463">
        <v>6000</v>
      </c>
      <c r="H19" s="464">
        <v>6900</v>
      </c>
      <c r="I19" s="488"/>
      <c r="J19" s="489"/>
      <c r="K19" s="489"/>
      <c r="L19" s="489"/>
      <c r="M19" s="489"/>
      <c r="N19" s="490"/>
      <c r="O19" s="3">
        <f>SUM(J20:N20)-I20</f>
        <v>0</v>
      </c>
    </row>
    <row r="20" spans="1:14" s="11" customFormat="1" ht="16.5">
      <c r="A20" s="807">
        <v>12</v>
      </c>
      <c r="B20" s="468"/>
      <c r="C20" s="469"/>
      <c r="D20" s="470" t="s">
        <v>601</v>
      </c>
      <c r="E20" s="469"/>
      <c r="F20" s="471"/>
      <c r="G20" s="471"/>
      <c r="H20" s="472"/>
      <c r="I20" s="551">
        <f>SUM(J20:N20)</f>
        <v>9000</v>
      </c>
      <c r="J20" s="474">
        <v>800</v>
      </c>
      <c r="K20" s="474">
        <v>400</v>
      </c>
      <c r="L20" s="474">
        <v>7800</v>
      </c>
      <c r="M20" s="474"/>
      <c r="N20" s="475"/>
    </row>
    <row r="21" spans="1:14" s="11" customFormat="1" ht="16.5">
      <c r="A21" s="807">
        <v>13</v>
      </c>
      <c r="B21" s="529"/>
      <c r="C21" s="511"/>
      <c r="D21" s="470" t="s">
        <v>940</v>
      </c>
      <c r="E21" s="511"/>
      <c r="F21" s="799"/>
      <c r="G21" s="799"/>
      <c r="H21" s="800"/>
      <c r="I21" s="551">
        <f>SUM(J21:N21)</f>
        <v>9381</v>
      </c>
      <c r="J21" s="702">
        <v>950</v>
      </c>
      <c r="K21" s="702">
        <v>550</v>
      </c>
      <c r="L21" s="702">
        <v>7881</v>
      </c>
      <c r="M21" s="702"/>
      <c r="N21" s="796"/>
    </row>
    <row r="22" spans="1:15" s="436" customFormat="1" ht="17.25">
      <c r="A22" s="807">
        <v>14</v>
      </c>
      <c r="B22" s="476"/>
      <c r="C22" s="477"/>
      <c r="D22" s="478" t="s">
        <v>602</v>
      </c>
      <c r="E22" s="477"/>
      <c r="F22" s="479"/>
      <c r="G22" s="479"/>
      <c r="H22" s="480"/>
      <c r="I22" s="559">
        <f>SUM(J22:N22)</f>
        <v>0</v>
      </c>
      <c r="J22" s="486"/>
      <c r="K22" s="486"/>
      <c r="L22" s="486"/>
      <c r="M22" s="486"/>
      <c r="N22" s="487"/>
      <c r="O22" s="12"/>
    </row>
    <row r="23" spans="1:15" s="122" customFormat="1" ht="17.25">
      <c r="A23" s="807">
        <v>15</v>
      </c>
      <c r="B23" s="481"/>
      <c r="C23" s="482"/>
      <c r="D23" s="483" t="s">
        <v>977</v>
      </c>
      <c r="E23" s="482"/>
      <c r="F23" s="484"/>
      <c r="G23" s="484"/>
      <c r="H23" s="485"/>
      <c r="I23" s="473">
        <f>SUM(J23:N23)</f>
        <v>9381</v>
      </c>
      <c r="J23" s="466">
        <f>SUM(J21:J22)</f>
        <v>950</v>
      </c>
      <c r="K23" s="466">
        <f>SUM(K21:K22)</f>
        <v>550</v>
      </c>
      <c r="L23" s="466">
        <f>SUM(L21:L22)</f>
        <v>7881</v>
      </c>
      <c r="M23" s="466">
        <f>SUM(M21:M22)</f>
        <v>0</v>
      </c>
      <c r="N23" s="467">
        <f>SUM(N21:N22)</f>
        <v>0</v>
      </c>
      <c r="O23" s="123"/>
    </row>
    <row r="24" spans="1:15" s="3" customFormat="1" ht="21.75" customHeight="1">
      <c r="A24" s="807">
        <v>16</v>
      </c>
      <c r="B24" s="460"/>
      <c r="C24" s="461">
        <v>4</v>
      </c>
      <c r="D24" s="462" t="s">
        <v>80</v>
      </c>
      <c r="E24" s="461" t="s">
        <v>27</v>
      </c>
      <c r="F24" s="463">
        <v>7494</v>
      </c>
      <c r="G24" s="463">
        <v>13000</v>
      </c>
      <c r="H24" s="464">
        <v>12878</v>
      </c>
      <c r="I24" s="473"/>
      <c r="J24" s="474"/>
      <c r="K24" s="474"/>
      <c r="L24" s="474"/>
      <c r="M24" s="474"/>
      <c r="N24" s="475"/>
      <c r="O24" s="3">
        <f>SUM(J25:N25)-I25</f>
        <v>0</v>
      </c>
    </row>
    <row r="25" spans="1:14" s="11" customFormat="1" ht="16.5">
      <c r="A25" s="807">
        <v>17</v>
      </c>
      <c r="B25" s="468"/>
      <c r="C25" s="469"/>
      <c r="D25" s="470" t="s">
        <v>601</v>
      </c>
      <c r="E25" s="469"/>
      <c r="F25" s="471"/>
      <c r="G25" s="471"/>
      <c r="H25" s="472"/>
      <c r="I25" s="551">
        <f>SUM(J25:N25)</f>
        <v>12000</v>
      </c>
      <c r="J25" s="474"/>
      <c r="K25" s="474"/>
      <c r="L25" s="474">
        <v>12000</v>
      </c>
      <c r="M25" s="474"/>
      <c r="N25" s="475"/>
    </row>
    <row r="26" spans="1:14" s="11" customFormat="1" ht="16.5">
      <c r="A26" s="807">
        <v>18</v>
      </c>
      <c r="B26" s="529"/>
      <c r="C26" s="511"/>
      <c r="D26" s="470" t="s">
        <v>940</v>
      </c>
      <c r="E26" s="511"/>
      <c r="F26" s="799"/>
      <c r="G26" s="799"/>
      <c r="H26" s="800"/>
      <c r="I26" s="551">
        <f>SUM(J26:N26)</f>
        <v>14549</v>
      </c>
      <c r="J26" s="702"/>
      <c r="K26" s="702"/>
      <c r="L26" s="702">
        <v>14549</v>
      </c>
      <c r="M26" s="702"/>
      <c r="N26" s="796"/>
    </row>
    <row r="27" spans="1:15" s="436" customFormat="1" ht="17.25">
      <c r="A27" s="807">
        <v>19</v>
      </c>
      <c r="B27" s="476"/>
      <c r="C27" s="477"/>
      <c r="D27" s="478" t="s">
        <v>602</v>
      </c>
      <c r="E27" s="477"/>
      <c r="F27" s="479"/>
      <c r="G27" s="479"/>
      <c r="H27" s="480"/>
      <c r="I27" s="559">
        <f>SUM(J27:N27)</f>
        <v>0</v>
      </c>
      <c r="J27" s="486"/>
      <c r="K27" s="486"/>
      <c r="L27" s="486"/>
      <c r="M27" s="486"/>
      <c r="N27" s="487"/>
      <c r="O27" s="12"/>
    </row>
    <row r="28" spans="1:15" s="122" customFormat="1" ht="17.25">
      <c r="A28" s="807">
        <v>20</v>
      </c>
      <c r="B28" s="481"/>
      <c r="C28" s="482"/>
      <c r="D28" s="483" t="s">
        <v>977</v>
      </c>
      <c r="E28" s="482"/>
      <c r="F28" s="484"/>
      <c r="G28" s="484"/>
      <c r="H28" s="485"/>
      <c r="I28" s="473">
        <f>SUM(J28:N28)</f>
        <v>14549</v>
      </c>
      <c r="J28" s="466">
        <f>SUM(J26:J27)</f>
        <v>0</v>
      </c>
      <c r="K28" s="466">
        <f>SUM(K26:K27)</f>
        <v>0</v>
      </c>
      <c r="L28" s="466">
        <f>SUM(L26:L27)</f>
        <v>14549</v>
      </c>
      <c r="M28" s="466">
        <f>SUM(M26:M27)</f>
        <v>0</v>
      </c>
      <c r="N28" s="467">
        <f>SUM(N26:N27)</f>
        <v>0</v>
      </c>
      <c r="O28" s="123"/>
    </row>
    <row r="29" spans="1:15" s="3" customFormat="1" ht="21.75" customHeight="1">
      <c r="A29" s="807">
        <v>21</v>
      </c>
      <c r="B29" s="460"/>
      <c r="C29" s="461">
        <v>5</v>
      </c>
      <c r="D29" s="462" t="s">
        <v>15</v>
      </c>
      <c r="E29" s="461" t="s">
        <v>27</v>
      </c>
      <c r="F29" s="463">
        <v>6242</v>
      </c>
      <c r="G29" s="463">
        <v>7000</v>
      </c>
      <c r="H29" s="464">
        <v>6655</v>
      </c>
      <c r="I29" s="488"/>
      <c r="J29" s="489"/>
      <c r="K29" s="489"/>
      <c r="L29" s="489"/>
      <c r="M29" s="489"/>
      <c r="N29" s="490"/>
      <c r="O29" s="11">
        <f>SUM(J30:N30)-I30</f>
        <v>0</v>
      </c>
    </row>
    <row r="30" spans="1:14" s="11" customFormat="1" ht="16.5">
      <c r="A30" s="807">
        <v>22</v>
      </c>
      <c r="B30" s="468"/>
      <c r="C30" s="469"/>
      <c r="D30" s="470" t="s">
        <v>601</v>
      </c>
      <c r="E30" s="469"/>
      <c r="F30" s="471"/>
      <c r="G30" s="471"/>
      <c r="H30" s="472"/>
      <c r="I30" s="551">
        <f>SUM(J30:N30)</f>
        <v>7000</v>
      </c>
      <c r="J30" s="474">
        <v>3835</v>
      </c>
      <c r="K30" s="474">
        <v>1700</v>
      </c>
      <c r="L30" s="474">
        <v>1465</v>
      </c>
      <c r="M30" s="474"/>
      <c r="N30" s="475"/>
    </row>
    <row r="31" spans="1:14" s="11" customFormat="1" ht="16.5">
      <c r="A31" s="807">
        <v>23</v>
      </c>
      <c r="B31" s="529"/>
      <c r="C31" s="511"/>
      <c r="D31" s="470" t="s">
        <v>940</v>
      </c>
      <c r="E31" s="511"/>
      <c r="F31" s="799"/>
      <c r="G31" s="799"/>
      <c r="H31" s="800"/>
      <c r="I31" s="551">
        <f>SUM(J31:N31)</f>
        <v>7736</v>
      </c>
      <c r="J31" s="702">
        <v>3835</v>
      </c>
      <c r="K31" s="702">
        <v>1700</v>
      </c>
      <c r="L31" s="702">
        <v>1820</v>
      </c>
      <c r="M31" s="702"/>
      <c r="N31" s="796">
        <v>381</v>
      </c>
    </row>
    <row r="32" spans="1:15" s="436" customFormat="1" ht="17.25">
      <c r="A32" s="807">
        <v>24</v>
      </c>
      <c r="B32" s="476"/>
      <c r="C32" s="477"/>
      <c r="D32" s="478" t="s">
        <v>602</v>
      </c>
      <c r="E32" s="477"/>
      <c r="F32" s="479"/>
      <c r="G32" s="479"/>
      <c r="H32" s="480"/>
      <c r="I32" s="559">
        <f>SUM(J32:N32)</f>
        <v>0</v>
      </c>
      <c r="J32" s="486"/>
      <c r="K32" s="486"/>
      <c r="L32" s="486"/>
      <c r="M32" s="486"/>
      <c r="N32" s="487"/>
      <c r="O32" s="12"/>
    </row>
    <row r="33" spans="1:15" s="122" customFormat="1" ht="17.25">
      <c r="A33" s="807">
        <v>25</v>
      </c>
      <c r="B33" s="481"/>
      <c r="C33" s="482"/>
      <c r="D33" s="483" t="s">
        <v>977</v>
      </c>
      <c r="E33" s="482"/>
      <c r="F33" s="484"/>
      <c r="G33" s="484"/>
      <c r="H33" s="485"/>
      <c r="I33" s="473">
        <f>SUM(J33:N33)</f>
        <v>7736</v>
      </c>
      <c r="J33" s="466">
        <f>SUM(J31:J32)</f>
        <v>3835</v>
      </c>
      <c r="K33" s="466">
        <f>SUM(K31:K32)</f>
        <v>1700</v>
      </c>
      <c r="L33" s="466">
        <f>SUM(L31:L32)</f>
        <v>1820</v>
      </c>
      <c r="M33" s="466">
        <f>SUM(M31:M32)</f>
        <v>0</v>
      </c>
      <c r="N33" s="467">
        <f>SUM(N31:N32)</f>
        <v>381</v>
      </c>
      <c r="O33" s="123"/>
    </row>
    <row r="34" spans="1:15" s="3" customFormat="1" ht="21.75" customHeight="1">
      <c r="A34" s="807">
        <v>26</v>
      </c>
      <c r="B34" s="460"/>
      <c r="C34" s="461">
        <v>6</v>
      </c>
      <c r="D34" s="462" t="s">
        <v>81</v>
      </c>
      <c r="E34" s="461" t="s">
        <v>27</v>
      </c>
      <c r="F34" s="463">
        <v>2000</v>
      </c>
      <c r="G34" s="463">
        <v>1000</v>
      </c>
      <c r="H34" s="464">
        <v>1000</v>
      </c>
      <c r="I34" s="488"/>
      <c r="J34" s="489"/>
      <c r="K34" s="489"/>
      <c r="L34" s="489"/>
      <c r="M34" s="489"/>
      <c r="N34" s="490"/>
      <c r="O34" s="11">
        <f>SUM(J35:N35)-I35</f>
        <v>0</v>
      </c>
    </row>
    <row r="35" spans="1:14" s="11" customFormat="1" ht="16.5">
      <c r="A35" s="807">
        <v>27</v>
      </c>
      <c r="B35" s="468"/>
      <c r="C35" s="469"/>
      <c r="D35" s="470" t="s">
        <v>601</v>
      </c>
      <c r="E35" s="469"/>
      <c r="F35" s="471"/>
      <c r="G35" s="471"/>
      <c r="H35" s="472"/>
      <c r="I35" s="551">
        <f>SUM(J35:N35)</f>
        <v>1000</v>
      </c>
      <c r="J35" s="474"/>
      <c r="K35" s="474"/>
      <c r="L35" s="474">
        <v>1000</v>
      </c>
      <c r="M35" s="474"/>
      <c r="N35" s="475"/>
    </row>
    <row r="36" spans="1:14" s="11" customFormat="1" ht="16.5">
      <c r="A36" s="807">
        <v>28</v>
      </c>
      <c r="B36" s="529"/>
      <c r="C36" s="511"/>
      <c r="D36" s="470" t="s">
        <v>940</v>
      </c>
      <c r="E36" s="511"/>
      <c r="F36" s="799"/>
      <c r="G36" s="799"/>
      <c r="H36" s="800"/>
      <c r="I36" s="551">
        <f>SUM(J36:N36)</f>
        <v>1000</v>
      </c>
      <c r="J36" s="702"/>
      <c r="K36" s="702"/>
      <c r="L36" s="702">
        <v>1000</v>
      </c>
      <c r="M36" s="702"/>
      <c r="N36" s="796"/>
    </row>
    <row r="37" spans="1:15" s="436" customFormat="1" ht="17.25">
      <c r="A37" s="807">
        <v>29</v>
      </c>
      <c r="B37" s="476"/>
      <c r="C37" s="477"/>
      <c r="D37" s="478" t="s">
        <v>602</v>
      </c>
      <c r="E37" s="477"/>
      <c r="F37" s="479"/>
      <c r="G37" s="479"/>
      <c r="H37" s="480"/>
      <c r="I37" s="559">
        <f>SUM(J37:N37)</f>
        <v>0</v>
      </c>
      <c r="J37" s="486"/>
      <c r="K37" s="486"/>
      <c r="L37" s="486"/>
      <c r="M37" s="486"/>
      <c r="N37" s="487"/>
      <c r="O37" s="12"/>
    </row>
    <row r="38" spans="1:15" s="122" customFormat="1" ht="17.25">
      <c r="A38" s="807">
        <v>30</v>
      </c>
      <c r="B38" s="481"/>
      <c r="C38" s="482"/>
      <c r="D38" s="483" t="s">
        <v>977</v>
      </c>
      <c r="E38" s="482"/>
      <c r="F38" s="484"/>
      <c r="G38" s="484"/>
      <c r="H38" s="485"/>
      <c r="I38" s="473">
        <f>SUM(J38:N38)</f>
        <v>1000</v>
      </c>
      <c r="J38" s="466">
        <f>SUM(J36:J37)</f>
        <v>0</v>
      </c>
      <c r="K38" s="466">
        <f>SUM(K36:K37)</f>
        <v>0</v>
      </c>
      <c r="L38" s="466">
        <f>SUM(L36:L37)</f>
        <v>1000</v>
      </c>
      <c r="M38" s="466">
        <f>SUM(M36:M37)</f>
        <v>0</v>
      </c>
      <c r="N38" s="467">
        <f>SUM(N36:N37)</f>
        <v>0</v>
      </c>
      <c r="O38" s="123"/>
    </row>
    <row r="39" spans="1:15" s="3" customFormat="1" ht="21.75" customHeight="1">
      <c r="A39" s="807">
        <v>31</v>
      </c>
      <c r="B39" s="460"/>
      <c r="C39" s="461">
        <v>7</v>
      </c>
      <c r="D39" s="462" t="s">
        <v>13</v>
      </c>
      <c r="E39" s="461" t="s">
        <v>27</v>
      </c>
      <c r="F39" s="463">
        <f>SUM(F44:F73)</f>
        <v>39310</v>
      </c>
      <c r="G39" s="463">
        <f>SUM(G44:G73)</f>
        <v>47300</v>
      </c>
      <c r="H39" s="464">
        <v>49435</v>
      </c>
      <c r="I39" s="488"/>
      <c r="J39" s="489"/>
      <c r="K39" s="489"/>
      <c r="L39" s="489"/>
      <c r="M39" s="489"/>
      <c r="N39" s="490"/>
      <c r="O39" s="11">
        <f>SUM(J40:N40)-I40</f>
        <v>0</v>
      </c>
    </row>
    <row r="40" spans="1:14" s="11" customFormat="1" ht="16.5">
      <c r="A40" s="807">
        <v>32</v>
      </c>
      <c r="B40" s="468"/>
      <c r="C40" s="469"/>
      <c r="D40" s="470" t="s">
        <v>601</v>
      </c>
      <c r="E40" s="469"/>
      <c r="F40" s="471"/>
      <c r="G40" s="471"/>
      <c r="H40" s="472"/>
      <c r="I40" s="551">
        <f>SUM(J40:N40)</f>
        <v>47300</v>
      </c>
      <c r="J40" s="474">
        <f>SUM(J45,J54,J59,J64,J69,J74)</f>
        <v>0</v>
      </c>
      <c r="K40" s="474">
        <f>SUM(K45,K54,K59,K64,K69,K74)</f>
        <v>0</v>
      </c>
      <c r="L40" s="474">
        <f>SUM(L45,L54,L59,L64,L69,L74)</f>
        <v>8300</v>
      </c>
      <c r="M40" s="474">
        <f>SUM(M45,M54,M59,M64,M69,M74)</f>
        <v>0</v>
      </c>
      <c r="N40" s="475">
        <f>SUM(N45,N54,N59,N64,N69,N74)</f>
        <v>39000</v>
      </c>
    </row>
    <row r="41" spans="1:14" s="11" customFormat="1" ht="16.5">
      <c r="A41" s="807">
        <v>33</v>
      </c>
      <c r="B41" s="468"/>
      <c r="C41" s="469"/>
      <c r="D41" s="470" t="s">
        <v>940</v>
      </c>
      <c r="E41" s="469"/>
      <c r="F41" s="471"/>
      <c r="G41" s="471"/>
      <c r="H41" s="472"/>
      <c r="I41" s="551">
        <f>SUM(J41:N41)</f>
        <v>45308</v>
      </c>
      <c r="J41" s="474">
        <f aca="true" t="shared" si="0" ref="J41:N42">SUM(J46,J55,J60,J65,J70,J75)+J50</f>
        <v>117</v>
      </c>
      <c r="K41" s="474">
        <f t="shared" si="0"/>
        <v>74</v>
      </c>
      <c r="L41" s="474">
        <f t="shared" si="0"/>
        <v>8117</v>
      </c>
      <c r="M41" s="474">
        <f t="shared" si="0"/>
        <v>0</v>
      </c>
      <c r="N41" s="475">
        <f t="shared" si="0"/>
        <v>37000</v>
      </c>
    </row>
    <row r="42" spans="1:15" s="436" customFormat="1" ht="17.25">
      <c r="A42" s="807">
        <v>34</v>
      </c>
      <c r="B42" s="476"/>
      <c r="C42" s="477"/>
      <c r="D42" s="478" t="s">
        <v>602</v>
      </c>
      <c r="E42" s="477"/>
      <c r="F42" s="479"/>
      <c r="G42" s="479"/>
      <c r="H42" s="480"/>
      <c r="I42" s="559">
        <f>SUM(J42:N42)</f>
        <v>0</v>
      </c>
      <c r="J42" s="486">
        <f t="shared" si="0"/>
        <v>0</v>
      </c>
      <c r="K42" s="486">
        <f t="shared" si="0"/>
        <v>0</v>
      </c>
      <c r="L42" s="486">
        <f t="shared" si="0"/>
        <v>0</v>
      </c>
      <c r="M42" s="486">
        <f t="shared" si="0"/>
        <v>0</v>
      </c>
      <c r="N42" s="487">
        <f t="shared" si="0"/>
        <v>0</v>
      </c>
      <c r="O42" s="12"/>
    </row>
    <row r="43" spans="1:15" s="122" customFormat="1" ht="17.25">
      <c r="A43" s="807">
        <v>35</v>
      </c>
      <c r="B43" s="481"/>
      <c r="C43" s="482"/>
      <c r="D43" s="483" t="s">
        <v>977</v>
      </c>
      <c r="E43" s="482"/>
      <c r="F43" s="484"/>
      <c r="G43" s="484"/>
      <c r="H43" s="485"/>
      <c r="I43" s="473">
        <f>SUM(J43:N43)</f>
        <v>45308</v>
      </c>
      <c r="J43" s="466">
        <f>SUM(J41:J42)</f>
        <v>117</v>
      </c>
      <c r="K43" s="466">
        <f>SUM(K41:K42)</f>
        <v>74</v>
      </c>
      <c r="L43" s="466">
        <f>SUM(L41:L42)</f>
        <v>8117</v>
      </c>
      <c r="M43" s="466">
        <f>SUM(M41:M42)</f>
        <v>0</v>
      </c>
      <c r="N43" s="467">
        <f>SUM(N41:N42)</f>
        <v>37000</v>
      </c>
      <c r="O43" s="123"/>
    </row>
    <row r="44" spans="1:15" s="12" customFormat="1" ht="18" customHeight="1">
      <c r="A44" s="807">
        <v>36</v>
      </c>
      <c r="B44" s="492"/>
      <c r="C44" s="493"/>
      <c r="D44" s="494" t="s">
        <v>82</v>
      </c>
      <c r="E44" s="495"/>
      <c r="F44" s="496">
        <v>22000</v>
      </c>
      <c r="G44" s="496">
        <v>22000</v>
      </c>
      <c r="H44" s="497">
        <v>22000</v>
      </c>
      <c r="I44" s="510"/>
      <c r="J44" s="560"/>
      <c r="K44" s="560"/>
      <c r="L44" s="560"/>
      <c r="M44" s="560"/>
      <c r="N44" s="561"/>
      <c r="O44" s="12">
        <f>SUM(J45:N45)-I45</f>
        <v>0</v>
      </c>
    </row>
    <row r="45" spans="1:14" s="12" customFormat="1" ht="17.25">
      <c r="A45" s="807">
        <v>37</v>
      </c>
      <c r="B45" s="492"/>
      <c r="C45" s="502"/>
      <c r="D45" s="501" t="s">
        <v>601</v>
      </c>
      <c r="E45" s="502"/>
      <c r="F45" s="504"/>
      <c r="G45" s="504"/>
      <c r="H45" s="505"/>
      <c r="I45" s="559">
        <f>SUM(J45:N45)</f>
        <v>22000</v>
      </c>
      <c r="J45" s="560"/>
      <c r="K45" s="560"/>
      <c r="L45" s="560"/>
      <c r="M45" s="560"/>
      <c r="N45" s="561">
        <v>22000</v>
      </c>
    </row>
    <row r="46" spans="1:14" s="12" customFormat="1" ht="17.25">
      <c r="A46" s="807">
        <v>38</v>
      </c>
      <c r="B46" s="801"/>
      <c r="C46" s="802"/>
      <c r="D46" s="501" t="s">
        <v>940</v>
      </c>
      <c r="E46" s="802"/>
      <c r="F46" s="803"/>
      <c r="G46" s="803"/>
      <c r="H46" s="804"/>
      <c r="I46" s="559">
        <f>SUM(J46:N46)</f>
        <v>0</v>
      </c>
      <c r="J46" s="486"/>
      <c r="K46" s="486"/>
      <c r="L46" s="486"/>
      <c r="M46" s="486"/>
      <c r="N46" s="487">
        <v>0</v>
      </c>
    </row>
    <row r="47" spans="1:15" s="436" customFormat="1" ht="17.25">
      <c r="A47" s="807">
        <v>39</v>
      </c>
      <c r="B47" s="476"/>
      <c r="C47" s="477"/>
      <c r="D47" s="501" t="s">
        <v>602</v>
      </c>
      <c r="E47" s="477"/>
      <c r="F47" s="479"/>
      <c r="G47" s="479"/>
      <c r="H47" s="480"/>
      <c r="I47" s="559">
        <f>SUM(J47:N47)</f>
        <v>0</v>
      </c>
      <c r="J47" s="486"/>
      <c r="K47" s="486"/>
      <c r="L47" s="486"/>
      <c r="M47" s="486"/>
      <c r="N47" s="487"/>
      <c r="O47" s="12"/>
    </row>
    <row r="48" spans="1:15" s="558" customFormat="1" ht="16.5">
      <c r="A48" s="807">
        <v>40</v>
      </c>
      <c r="B48" s="552"/>
      <c r="C48" s="553"/>
      <c r="D48" s="562" t="s">
        <v>977</v>
      </c>
      <c r="E48" s="553"/>
      <c r="F48" s="554"/>
      <c r="G48" s="554"/>
      <c r="H48" s="555"/>
      <c r="I48" s="510">
        <f>SUM(J48:N48)</f>
        <v>0</v>
      </c>
      <c r="J48" s="556">
        <f>SUM(J46:J47)</f>
        <v>0</v>
      </c>
      <c r="K48" s="556">
        <f>SUM(K46:K47)</f>
        <v>0</v>
      </c>
      <c r="L48" s="556">
        <f>SUM(L46:L47)</f>
        <v>0</v>
      </c>
      <c r="M48" s="556">
        <f>SUM(M46:M47)</f>
        <v>0</v>
      </c>
      <c r="N48" s="557">
        <f>SUM(N46:N47)</f>
        <v>0</v>
      </c>
      <c r="O48" s="451"/>
    </row>
    <row r="49" spans="1:15" s="558" customFormat="1" ht="18" customHeight="1">
      <c r="A49" s="807">
        <v>41</v>
      </c>
      <c r="B49" s="552"/>
      <c r="C49" s="553"/>
      <c r="D49" s="494" t="s">
        <v>833</v>
      </c>
      <c r="E49" s="553"/>
      <c r="F49" s="554"/>
      <c r="G49" s="554"/>
      <c r="H49" s="555"/>
      <c r="I49" s="510"/>
      <c r="J49" s="556"/>
      <c r="K49" s="556"/>
      <c r="L49" s="556"/>
      <c r="M49" s="556"/>
      <c r="N49" s="557"/>
      <c r="O49" s="451"/>
    </row>
    <row r="50" spans="1:15" s="558" customFormat="1" ht="16.5">
      <c r="A50" s="807">
        <v>42</v>
      </c>
      <c r="B50" s="552"/>
      <c r="C50" s="553"/>
      <c r="D50" s="501" t="s">
        <v>940</v>
      </c>
      <c r="E50" s="553"/>
      <c r="F50" s="554"/>
      <c r="G50" s="554"/>
      <c r="H50" s="555"/>
      <c r="I50" s="559">
        <f>SUM(J50:N50)</f>
        <v>22000</v>
      </c>
      <c r="J50" s="556"/>
      <c r="K50" s="556"/>
      <c r="L50" s="556"/>
      <c r="M50" s="556"/>
      <c r="N50" s="487">
        <v>22000</v>
      </c>
      <c r="O50" s="451"/>
    </row>
    <row r="51" spans="1:15" s="558" customFormat="1" ht="16.5">
      <c r="A51" s="807">
        <v>43</v>
      </c>
      <c r="B51" s="552"/>
      <c r="C51" s="553"/>
      <c r="D51" s="501" t="s">
        <v>602</v>
      </c>
      <c r="E51" s="553"/>
      <c r="F51" s="554"/>
      <c r="G51" s="554"/>
      <c r="H51" s="555"/>
      <c r="I51" s="559">
        <f>SUM(J51:N51)</f>
        <v>0</v>
      </c>
      <c r="J51" s="556"/>
      <c r="K51" s="556"/>
      <c r="L51" s="556"/>
      <c r="M51" s="556"/>
      <c r="N51" s="557"/>
      <c r="O51" s="451"/>
    </row>
    <row r="52" spans="1:15" s="558" customFormat="1" ht="16.5">
      <c r="A52" s="807">
        <v>44</v>
      </c>
      <c r="B52" s="552"/>
      <c r="C52" s="553"/>
      <c r="D52" s="562" t="s">
        <v>977</v>
      </c>
      <c r="E52" s="553"/>
      <c r="F52" s="554"/>
      <c r="G52" s="554"/>
      <c r="H52" s="555"/>
      <c r="I52" s="510">
        <f>SUM(J52:N52)</f>
        <v>22000</v>
      </c>
      <c r="J52" s="556">
        <f>SUM(J50:J51)</f>
        <v>0</v>
      </c>
      <c r="K52" s="556">
        <f>SUM(K50:K51)</f>
        <v>0</v>
      </c>
      <c r="L52" s="556">
        <f>SUM(L50:L51)</f>
        <v>0</v>
      </c>
      <c r="M52" s="556">
        <f>SUM(M50:M51)</f>
        <v>0</v>
      </c>
      <c r="N52" s="557">
        <f>SUM(N50:N51)</f>
        <v>22000</v>
      </c>
      <c r="O52" s="451"/>
    </row>
    <row r="53" spans="1:15" s="12" customFormat="1" ht="18" customHeight="1">
      <c r="A53" s="807">
        <v>45</v>
      </c>
      <c r="B53" s="492"/>
      <c r="C53" s="493"/>
      <c r="D53" s="494" t="s">
        <v>83</v>
      </c>
      <c r="E53" s="495"/>
      <c r="F53" s="496">
        <v>7310</v>
      </c>
      <c r="G53" s="496">
        <v>8300</v>
      </c>
      <c r="H53" s="497">
        <v>8435</v>
      </c>
      <c r="I53" s="498"/>
      <c r="J53" s="499"/>
      <c r="K53" s="499"/>
      <c r="L53" s="499"/>
      <c r="M53" s="499"/>
      <c r="N53" s="500"/>
      <c r="O53" s="12">
        <f>SUM(J54:N54)-I54</f>
        <v>0</v>
      </c>
    </row>
    <row r="54" spans="1:14" s="12" customFormat="1" ht="17.25">
      <c r="A54" s="807">
        <v>46</v>
      </c>
      <c r="B54" s="492"/>
      <c r="C54" s="502"/>
      <c r="D54" s="501" t="s">
        <v>601</v>
      </c>
      <c r="E54" s="502"/>
      <c r="F54" s="504"/>
      <c r="G54" s="504"/>
      <c r="H54" s="505"/>
      <c r="I54" s="559">
        <f>SUM(J54:N54)</f>
        <v>8300</v>
      </c>
      <c r="J54" s="560"/>
      <c r="K54" s="560"/>
      <c r="L54" s="560">
        <v>8300</v>
      </c>
      <c r="M54" s="560"/>
      <c r="N54" s="561"/>
    </row>
    <row r="55" spans="1:14" s="12" customFormat="1" ht="17.25">
      <c r="A55" s="807">
        <v>47</v>
      </c>
      <c r="B55" s="801"/>
      <c r="C55" s="802"/>
      <c r="D55" s="501" t="s">
        <v>940</v>
      </c>
      <c r="E55" s="802"/>
      <c r="F55" s="803"/>
      <c r="G55" s="803"/>
      <c r="H55" s="804"/>
      <c r="I55" s="559">
        <f>SUM(J55:N55)</f>
        <v>8308</v>
      </c>
      <c r="J55" s="486">
        <v>117</v>
      </c>
      <c r="K55" s="486">
        <v>74</v>
      </c>
      <c r="L55" s="486">
        <v>8117</v>
      </c>
      <c r="M55" s="486"/>
      <c r="N55" s="487"/>
    </row>
    <row r="56" spans="1:15" s="436" customFormat="1" ht="17.25" customHeight="1">
      <c r="A56" s="807">
        <v>48</v>
      </c>
      <c r="B56" s="476"/>
      <c r="C56" s="477"/>
      <c r="D56" s="501" t="s">
        <v>602</v>
      </c>
      <c r="E56" s="477"/>
      <c r="F56" s="479"/>
      <c r="G56" s="479"/>
      <c r="H56" s="480"/>
      <c r="I56" s="559">
        <f>SUM(J56:N56)</f>
        <v>0</v>
      </c>
      <c r="J56" s="486"/>
      <c r="K56" s="486"/>
      <c r="L56" s="486"/>
      <c r="M56" s="486"/>
      <c r="N56" s="487"/>
      <c r="O56" s="12"/>
    </row>
    <row r="57" spans="1:15" s="558" customFormat="1" ht="16.5">
      <c r="A57" s="807">
        <v>49</v>
      </c>
      <c r="B57" s="552"/>
      <c r="C57" s="553"/>
      <c r="D57" s="562" t="s">
        <v>977</v>
      </c>
      <c r="E57" s="553"/>
      <c r="F57" s="554"/>
      <c r="G57" s="554"/>
      <c r="H57" s="555"/>
      <c r="I57" s="510">
        <f>SUM(J57:N57)</f>
        <v>8308</v>
      </c>
      <c r="J57" s="556">
        <f>SUM(J55:J56)</f>
        <v>117</v>
      </c>
      <c r="K57" s="556">
        <f>SUM(K55:K56)</f>
        <v>74</v>
      </c>
      <c r="L57" s="556">
        <f>SUM(L55:L56)</f>
        <v>8117</v>
      </c>
      <c r="M57" s="556">
        <f>SUM(M55:M56)</f>
        <v>0</v>
      </c>
      <c r="N57" s="557">
        <f>SUM(N55:N56)</f>
        <v>0</v>
      </c>
      <c r="O57" s="451"/>
    </row>
    <row r="58" spans="1:15" s="12" customFormat="1" ht="18" customHeight="1">
      <c r="A58" s="807">
        <v>50</v>
      </c>
      <c r="B58" s="492"/>
      <c r="C58" s="493"/>
      <c r="D58" s="494" t="s">
        <v>84</v>
      </c>
      <c r="E58" s="495"/>
      <c r="F58" s="496">
        <v>2000</v>
      </c>
      <c r="G58" s="496">
        <v>2000</v>
      </c>
      <c r="H58" s="497">
        <v>2000</v>
      </c>
      <c r="I58" s="498"/>
      <c r="J58" s="499"/>
      <c r="K58" s="499"/>
      <c r="L58" s="499"/>
      <c r="M58" s="499"/>
      <c r="N58" s="500"/>
      <c r="O58" s="12">
        <f>SUM(J59:N59)-I59</f>
        <v>0</v>
      </c>
    </row>
    <row r="59" spans="1:14" s="12" customFormat="1" ht="17.25">
      <c r="A59" s="807">
        <v>51</v>
      </c>
      <c r="B59" s="492"/>
      <c r="C59" s="502"/>
      <c r="D59" s="501" t="s">
        <v>601</v>
      </c>
      <c r="E59" s="502"/>
      <c r="F59" s="504"/>
      <c r="G59" s="504"/>
      <c r="H59" s="505"/>
      <c r="I59" s="559">
        <f>SUM(J59:N59)</f>
        <v>2000</v>
      </c>
      <c r="J59" s="560"/>
      <c r="K59" s="560"/>
      <c r="L59" s="560"/>
      <c r="M59" s="560"/>
      <c r="N59" s="561">
        <v>2000</v>
      </c>
    </row>
    <row r="60" spans="1:14" s="12" customFormat="1" ht="17.25">
      <c r="A60" s="807">
        <v>52</v>
      </c>
      <c r="B60" s="801"/>
      <c r="C60" s="802"/>
      <c r="D60" s="501" t="s">
        <v>940</v>
      </c>
      <c r="E60" s="802"/>
      <c r="F60" s="803"/>
      <c r="G60" s="803"/>
      <c r="H60" s="804"/>
      <c r="I60" s="559">
        <f>SUM(J60:N60)</f>
        <v>2000</v>
      </c>
      <c r="J60" s="486"/>
      <c r="K60" s="486"/>
      <c r="L60" s="486"/>
      <c r="M60" s="486"/>
      <c r="N60" s="487">
        <v>2000</v>
      </c>
    </row>
    <row r="61" spans="1:15" s="436" customFormat="1" ht="17.25" customHeight="1">
      <c r="A61" s="807">
        <v>53</v>
      </c>
      <c r="B61" s="476"/>
      <c r="C61" s="477"/>
      <c r="D61" s="501" t="s">
        <v>602</v>
      </c>
      <c r="E61" s="477"/>
      <c r="F61" s="479"/>
      <c r="G61" s="479"/>
      <c r="H61" s="480"/>
      <c r="I61" s="559">
        <f>SUM(J61:N61)</f>
        <v>0</v>
      </c>
      <c r="J61" s="486"/>
      <c r="K61" s="486"/>
      <c r="L61" s="486"/>
      <c r="M61" s="486"/>
      <c r="N61" s="487"/>
      <c r="O61" s="12"/>
    </row>
    <row r="62" spans="1:15" s="558" customFormat="1" ht="16.5">
      <c r="A62" s="807">
        <v>54</v>
      </c>
      <c r="B62" s="552"/>
      <c r="C62" s="553"/>
      <c r="D62" s="562" t="s">
        <v>977</v>
      </c>
      <c r="E62" s="553"/>
      <c r="F62" s="554"/>
      <c r="G62" s="554"/>
      <c r="H62" s="555"/>
      <c r="I62" s="510">
        <f>SUM(J62:N62)</f>
        <v>2000</v>
      </c>
      <c r="J62" s="556">
        <f>SUM(J60:J61)</f>
        <v>0</v>
      </c>
      <c r="K62" s="556">
        <f>SUM(K60:K61)</f>
        <v>0</v>
      </c>
      <c r="L62" s="556">
        <f>SUM(L60:L61)</f>
        <v>0</v>
      </c>
      <c r="M62" s="556">
        <f>SUM(M60:M61)</f>
        <v>0</v>
      </c>
      <c r="N62" s="557">
        <f>SUM(N60:N61)</f>
        <v>2000</v>
      </c>
      <c r="O62" s="451"/>
    </row>
    <row r="63" spans="1:15" s="12" customFormat="1" ht="18" customHeight="1">
      <c r="A63" s="807">
        <v>55</v>
      </c>
      <c r="B63" s="492"/>
      <c r="C63" s="493"/>
      <c r="D63" s="494" t="s">
        <v>85</v>
      </c>
      <c r="E63" s="495"/>
      <c r="F63" s="496">
        <v>8000</v>
      </c>
      <c r="G63" s="496">
        <v>8000</v>
      </c>
      <c r="H63" s="497">
        <v>8000</v>
      </c>
      <c r="I63" s="498"/>
      <c r="J63" s="499"/>
      <c r="K63" s="499"/>
      <c r="L63" s="499"/>
      <c r="M63" s="499"/>
      <c r="N63" s="500"/>
      <c r="O63" s="12">
        <f>SUM(J64:N64)-I64</f>
        <v>0</v>
      </c>
    </row>
    <row r="64" spans="1:14" s="12" customFormat="1" ht="17.25">
      <c r="A64" s="807">
        <v>56</v>
      </c>
      <c r="B64" s="492"/>
      <c r="C64" s="502"/>
      <c r="D64" s="501" t="s">
        <v>601</v>
      </c>
      <c r="E64" s="502"/>
      <c r="F64" s="504"/>
      <c r="G64" s="504"/>
      <c r="H64" s="505"/>
      <c r="I64" s="559">
        <f>SUM(J64:N64)</f>
        <v>8000</v>
      </c>
      <c r="J64" s="560"/>
      <c r="K64" s="560"/>
      <c r="L64" s="560"/>
      <c r="M64" s="560"/>
      <c r="N64" s="561">
        <v>8000</v>
      </c>
    </row>
    <row r="65" spans="1:14" s="12" customFormat="1" ht="17.25">
      <c r="A65" s="807">
        <v>57</v>
      </c>
      <c r="B65" s="801"/>
      <c r="C65" s="802"/>
      <c r="D65" s="501" t="s">
        <v>940</v>
      </c>
      <c r="E65" s="802"/>
      <c r="F65" s="803"/>
      <c r="G65" s="803"/>
      <c r="H65" s="804"/>
      <c r="I65" s="559">
        <f>SUM(J65:N65)</f>
        <v>8000</v>
      </c>
      <c r="J65" s="486"/>
      <c r="K65" s="486"/>
      <c r="L65" s="486"/>
      <c r="M65" s="486"/>
      <c r="N65" s="487">
        <v>8000</v>
      </c>
    </row>
    <row r="66" spans="1:15" s="436" customFormat="1" ht="17.25">
      <c r="A66" s="807">
        <v>58</v>
      </c>
      <c r="B66" s="476"/>
      <c r="C66" s="477"/>
      <c r="D66" s="501" t="s">
        <v>602</v>
      </c>
      <c r="E66" s="477"/>
      <c r="F66" s="479"/>
      <c r="G66" s="479"/>
      <c r="H66" s="480"/>
      <c r="I66" s="559">
        <f>SUM(J66:N66)</f>
        <v>0</v>
      </c>
      <c r="J66" s="486"/>
      <c r="K66" s="486"/>
      <c r="L66" s="486"/>
      <c r="M66" s="486"/>
      <c r="N66" s="487"/>
      <c r="O66" s="12"/>
    </row>
    <row r="67" spans="1:15" s="558" customFormat="1" ht="16.5">
      <c r="A67" s="807">
        <v>59</v>
      </c>
      <c r="B67" s="552"/>
      <c r="C67" s="553"/>
      <c r="D67" s="562" t="s">
        <v>977</v>
      </c>
      <c r="E67" s="553"/>
      <c r="F67" s="554"/>
      <c r="G67" s="554"/>
      <c r="H67" s="555"/>
      <c r="I67" s="510">
        <f>SUM(J67:N67)</f>
        <v>8000</v>
      </c>
      <c r="J67" s="556">
        <f>SUM(J65:J66)</f>
        <v>0</v>
      </c>
      <c r="K67" s="556">
        <f>SUM(K65:K66)</f>
        <v>0</v>
      </c>
      <c r="L67" s="556">
        <f>SUM(L65:L66)</f>
        <v>0</v>
      </c>
      <c r="M67" s="556">
        <f>SUM(M65:M66)</f>
        <v>0</v>
      </c>
      <c r="N67" s="557">
        <f>SUM(N65:N66)</f>
        <v>8000</v>
      </c>
      <c r="O67" s="451"/>
    </row>
    <row r="68" spans="1:15" s="12" customFormat="1" ht="18" customHeight="1">
      <c r="A68" s="807">
        <v>60</v>
      </c>
      <c r="B68" s="492"/>
      <c r="C68" s="493"/>
      <c r="D68" s="494" t="s">
        <v>86</v>
      </c>
      <c r="E68" s="495"/>
      <c r="F68" s="496"/>
      <c r="G68" s="496">
        <v>2000</v>
      </c>
      <c r="H68" s="497">
        <v>4000</v>
      </c>
      <c r="I68" s="498"/>
      <c r="J68" s="499"/>
      <c r="K68" s="499"/>
      <c r="L68" s="499"/>
      <c r="M68" s="499"/>
      <c r="N68" s="500"/>
      <c r="O68" s="12">
        <f>SUM(J69:N69)-I69</f>
        <v>0</v>
      </c>
    </row>
    <row r="69" spans="1:14" s="12" customFormat="1" ht="17.25">
      <c r="A69" s="807">
        <v>61</v>
      </c>
      <c r="B69" s="492"/>
      <c r="C69" s="502"/>
      <c r="D69" s="501" t="s">
        <v>601</v>
      </c>
      <c r="E69" s="502"/>
      <c r="F69" s="504"/>
      <c r="G69" s="504"/>
      <c r="H69" s="505"/>
      <c r="I69" s="559">
        <f>SUM(J69:N69)</f>
        <v>2000</v>
      </c>
      <c r="J69" s="560"/>
      <c r="K69" s="560"/>
      <c r="L69" s="560"/>
      <c r="M69" s="560"/>
      <c r="N69" s="561">
        <v>2000</v>
      </c>
    </row>
    <row r="70" spans="1:14" s="12" customFormat="1" ht="17.25">
      <c r="A70" s="807">
        <v>62</v>
      </c>
      <c r="B70" s="801"/>
      <c r="C70" s="802"/>
      <c r="D70" s="501" t="s">
        <v>940</v>
      </c>
      <c r="E70" s="802"/>
      <c r="F70" s="803"/>
      <c r="G70" s="803"/>
      <c r="H70" s="804"/>
      <c r="I70" s="559">
        <f>SUM(J70:N70)</f>
        <v>0</v>
      </c>
      <c r="J70" s="486"/>
      <c r="K70" s="486"/>
      <c r="L70" s="486"/>
      <c r="M70" s="486"/>
      <c r="N70" s="487">
        <v>0</v>
      </c>
    </row>
    <row r="71" spans="1:15" s="436" customFormat="1" ht="17.25">
      <c r="A71" s="807">
        <v>63</v>
      </c>
      <c r="B71" s="476"/>
      <c r="C71" s="477"/>
      <c r="D71" s="501" t="s">
        <v>865</v>
      </c>
      <c r="E71" s="477"/>
      <c r="F71" s="479"/>
      <c r="G71" s="479"/>
      <c r="H71" s="480"/>
      <c r="I71" s="559">
        <f>SUM(J71:N71)</f>
        <v>0</v>
      </c>
      <c r="J71" s="486"/>
      <c r="K71" s="486"/>
      <c r="L71" s="486"/>
      <c r="M71" s="486"/>
      <c r="N71" s="487"/>
      <c r="O71" s="12"/>
    </row>
    <row r="72" spans="1:15" s="558" customFormat="1" ht="16.5">
      <c r="A72" s="807">
        <v>64</v>
      </c>
      <c r="B72" s="552"/>
      <c r="C72" s="553"/>
      <c r="D72" s="562" t="s">
        <v>977</v>
      </c>
      <c r="E72" s="553"/>
      <c r="F72" s="554"/>
      <c r="G72" s="554"/>
      <c r="H72" s="555"/>
      <c r="I72" s="510">
        <f>SUM(J72:N72)</f>
        <v>0</v>
      </c>
      <c r="J72" s="556">
        <f>SUM(J70:J71)</f>
        <v>0</v>
      </c>
      <c r="K72" s="556">
        <f>SUM(K70:K71)</f>
        <v>0</v>
      </c>
      <c r="L72" s="556">
        <f>SUM(L70:L71)</f>
        <v>0</v>
      </c>
      <c r="M72" s="556">
        <f>SUM(M70:M71)</f>
        <v>0</v>
      </c>
      <c r="N72" s="557">
        <f>SUM(N70:N71)</f>
        <v>0</v>
      </c>
      <c r="O72" s="451"/>
    </row>
    <row r="73" spans="1:15" s="12" customFormat="1" ht="18" customHeight="1">
      <c r="A73" s="807">
        <v>65</v>
      </c>
      <c r="B73" s="492"/>
      <c r="C73" s="502"/>
      <c r="D73" s="503" t="s">
        <v>87</v>
      </c>
      <c r="E73" s="502"/>
      <c r="F73" s="504"/>
      <c r="G73" s="504">
        <v>5000</v>
      </c>
      <c r="H73" s="505">
        <v>5000</v>
      </c>
      <c r="I73" s="498"/>
      <c r="J73" s="499"/>
      <c r="K73" s="499"/>
      <c r="L73" s="499"/>
      <c r="M73" s="499"/>
      <c r="N73" s="500"/>
      <c r="O73" s="12">
        <f>SUM(J74:N74)-I74</f>
        <v>0</v>
      </c>
    </row>
    <row r="74" spans="1:14" s="12" customFormat="1" ht="17.25">
      <c r="A74" s="807">
        <v>66</v>
      </c>
      <c r="B74" s="492"/>
      <c r="C74" s="502"/>
      <c r="D74" s="501" t="s">
        <v>601</v>
      </c>
      <c r="E74" s="502"/>
      <c r="F74" s="504"/>
      <c r="G74" s="504"/>
      <c r="H74" s="505"/>
      <c r="I74" s="559">
        <f>SUM(J74:N74)</f>
        <v>5000</v>
      </c>
      <c r="J74" s="560"/>
      <c r="K74" s="560"/>
      <c r="L74" s="560"/>
      <c r="M74" s="560"/>
      <c r="N74" s="561">
        <v>5000</v>
      </c>
    </row>
    <row r="75" spans="1:14" s="12" customFormat="1" ht="17.25">
      <c r="A75" s="807">
        <v>67</v>
      </c>
      <c r="B75" s="801"/>
      <c r="C75" s="802"/>
      <c r="D75" s="501" t="s">
        <v>940</v>
      </c>
      <c r="E75" s="802"/>
      <c r="F75" s="803"/>
      <c r="G75" s="803"/>
      <c r="H75" s="804"/>
      <c r="I75" s="559">
        <f>SUM(J75:N75)</f>
        <v>5000</v>
      </c>
      <c r="J75" s="486"/>
      <c r="K75" s="486"/>
      <c r="L75" s="486"/>
      <c r="M75" s="486"/>
      <c r="N75" s="487">
        <v>5000</v>
      </c>
    </row>
    <row r="76" spans="1:15" s="436" customFormat="1" ht="17.25">
      <c r="A76" s="807">
        <v>68</v>
      </c>
      <c r="B76" s="476"/>
      <c r="C76" s="477"/>
      <c r="D76" s="501" t="s">
        <v>602</v>
      </c>
      <c r="E76" s="477"/>
      <c r="F76" s="479"/>
      <c r="G76" s="479"/>
      <c r="H76" s="480"/>
      <c r="I76" s="559">
        <f>SUM(J76:N76)</f>
        <v>0</v>
      </c>
      <c r="J76" s="486"/>
      <c r="K76" s="486"/>
      <c r="L76" s="486"/>
      <c r="M76" s="486"/>
      <c r="N76" s="487"/>
      <c r="O76" s="12"/>
    </row>
    <row r="77" spans="1:15" s="558" customFormat="1" ht="16.5">
      <c r="A77" s="807">
        <v>69</v>
      </c>
      <c r="B77" s="552"/>
      <c r="C77" s="553"/>
      <c r="D77" s="562" t="s">
        <v>977</v>
      </c>
      <c r="E77" s="553"/>
      <c r="F77" s="554"/>
      <c r="G77" s="554"/>
      <c r="H77" s="555"/>
      <c r="I77" s="510">
        <f>SUM(J77:N77)</f>
        <v>5000</v>
      </c>
      <c r="J77" s="556">
        <f>SUM(J75:J76)</f>
        <v>0</v>
      </c>
      <c r="K77" s="556">
        <f>SUM(K75:K76)</f>
        <v>0</v>
      </c>
      <c r="L77" s="556">
        <f>SUM(L75:L76)</f>
        <v>0</v>
      </c>
      <c r="M77" s="556">
        <f>SUM(M75:M76)</f>
        <v>0</v>
      </c>
      <c r="N77" s="557">
        <f>SUM(N75:N76)</f>
        <v>5000</v>
      </c>
      <c r="O77" s="451"/>
    </row>
    <row r="78" spans="1:15" s="3" customFormat="1" ht="22.5" customHeight="1">
      <c r="A78" s="807">
        <v>70</v>
      </c>
      <c r="B78" s="460"/>
      <c r="C78" s="461">
        <v>8</v>
      </c>
      <c r="D78" s="462" t="s">
        <v>461</v>
      </c>
      <c r="E78" s="461" t="s">
        <v>27</v>
      </c>
      <c r="F78" s="463"/>
      <c r="G78" s="463"/>
      <c r="H78" s="464"/>
      <c r="I78" s="473"/>
      <c r="J78" s="474"/>
      <c r="K78" s="474"/>
      <c r="L78" s="474"/>
      <c r="M78" s="474"/>
      <c r="N78" s="475"/>
      <c r="O78" s="3">
        <f>SUM(J79:N79)-I79</f>
        <v>0</v>
      </c>
    </row>
    <row r="79" spans="1:14" s="11" customFormat="1" ht="16.5">
      <c r="A79" s="807">
        <v>71</v>
      </c>
      <c r="B79" s="468"/>
      <c r="C79" s="469"/>
      <c r="D79" s="470" t="s">
        <v>601</v>
      </c>
      <c r="E79" s="469"/>
      <c r="F79" s="471"/>
      <c r="G79" s="471"/>
      <c r="H79" s="472"/>
      <c r="I79" s="551">
        <f>SUM(J79:N79)</f>
        <v>5500</v>
      </c>
      <c r="J79" s="474"/>
      <c r="K79" s="474"/>
      <c r="L79" s="474">
        <v>5500</v>
      </c>
      <c r="M79" s="474"/>
      <c r="N79" s="475"/>
    </row>
    <row r="80" spans="1:14" s="11" customFormat="1" ht="16.5">
      <c r="A80" s="807">
        <v>72</v>
      </c>
      <c r="B80" s="529"/>
      <c r="C80" s="511"/>
      <c r="D80" s="470" t="s">
        <v>940</v>
      </c>
      <c r="E80" s="511"/>
      <c r="F80" s="799"/>
      <c r="G80" s="799"/>
      <c r="H80" s="800"/>
      <c r="I80" s="551">
        <f>SUM(J80:N80)</f>
        <v>6500</v>
      </c>
      <c r="J80" s="702">
        <v>1000</v>
      </c>
      <c r="K80" s="702">
        <v>500</v>
      </c>
      <c r="L80" s="702">
        <v>5000</v>
      </c>
      <c r="M80" s="702"/>
      <c r="N80" s="796"/>
    </row>
    <row r="81" spans="1:15" s="436" customFormat="1" ht="17.25">
      <c r="A81" s="807">
        <v>73</v>
      </c>
      <c r="B81" s="476"/>
      <c r="C81" s="477"/>
      <c r="D81" s="478" t="s">
        <v>602</v>
      </c>
      <c r="E81" s="477"/>
      <c r="F81" s="479"/>
      <c r="G81" s="479"/>
      <c r="H81" s="480"/>
      <c r="I81" s="559">
        <f>SUM(J81:N81)</f>
        <v>0</v>
      </c>
      <c r="J81" s="486"/>
      <c r="K81" s="486"/>
      <c r="L81" s="486"/>
      <c r="M81" s="486"/>
      <c r="N81" s="487"/>
      <c r="O81" s="12"/>
    </row>
    <row r="82" spans="1:15" s="122" customFormat="1" ht="17.25">
      <c r="A82" s="807">
        <v>74</v>
      </c>
      <c r="B82" s="481"/>
      <c r="C82" s="482"/>
      <c r="D82" s="483" t="s">
        <v>977</v>
      </c>
      <c r="E82" s="482"/>
      <c r="F82" s="484"/>
      <c r="G82" s="484"/>
      <c r="H82" s="485"/>
      <c r="I82" s="473">
        <f>SUM(J82:N82)</f>
        <v>6500</v>
      </c>
      <c r="J82" s="466">
        <f>SUM(J80:J81)</f>
        <v>1000</v>
      </c>
      <c r="K82" s="466">
        <f>SUM(K80:K81)</f>
        <v>500</v>
      </c>
      <c r="L82" s="466">
        <f>SUM(L80:L81)</f>
        <v>5000</v>
      </c>
      <c r="M82" s="466">
        <f>SUM(M80:M81)</f>
        <v>0</v>
      </c>
      <c r="N82" s="467">
        <f>SUM(N80:N81)</f>
        <v>0</v>
      </c>
      <c r="O82" s="123"/>
    </row>
    <row r="83" spans="1:15" s="3" customFormat="1" ht="22.5" customHeight="1">
      <c r="A83" s="807">
        <v>75</v>
      </c>
      <c r="B83" s="460"/>
      <c r="C83" s="461">
        <v>9</v>
      </c>
      <c r="D83" s="462" t="s">
        <v>88</v>
      </c>
      <c r="E83" s="461" t="s">
        <v>27</v>
      </c>
      <c r="F83" s="463">
        <v>7592</v>
      </c>
      <c r="G83" s="463">
        <v>3000</v>
      </c>
      <c r="H83" s="464">
        <v>4813</v>
      </c>
      <c r="I83" s="473"/>
      <c r="J83" s="474"/>
      <c r="K83" s="474"/>
      <c r="L83" s="474"/>
      <c r="M83" s="474"/>
      <c r="N83" s="475"/>
      <c r="O83" s="3">
        <f>SUM(J84:N84)-I84</f>
        <v>0</v>
      </c>
    </row>
    <row r="84" spans="1:14" s="11" customFormat="1" ht="16.5">
      <c r="A84" s="807">
        <v>76</v>
      </c>
      <c r="B84" s="468"/>
      <c r="C84" s="469"/>
      <c r="D84" s="470" t="s">
        <v>601</v>
      </c>
      <c r="E84" s="469"/>
      <c r="F84" s="471"/>
      <c r="G84" s="471"/>
      <c r="H84" s="472"/>
      <c r="I84" s="551">
        <f>SUM(J84:N84)</f>
        <v>2000</v>
      </c>
      <c r="J84" s="474"/>
      <c r="K84" s="474"/>
      <c r="L84" s="474">
        <v>2000</v>
      </c>
      <c r="M84" s="474"/>
      <c r="N84" s="475"/>
    </row>
    <row r="85" spans="1:14" s="11" customFormat="1" ht="16.5">
      <c r="A85" s="807">
        <v>77</v>
      </c>
      <c r="B85" s="529"/>
      <c r="C85" s="511"/>
      <c r="D85" s="470" t="s">
        <v>940</v>
      </c>
      <c r="E85" s="511"/>
      <c r="F85" s="799"/>
      <c r="G85" s="799"/>
      <c r="H85" s="800"/>
      <c r="I85" s="551">
        <f>SUM(J85:N85)</f>
        <v>4031</v>
      </c>
      <c r="J85" s="702">
        <v>100</v>
      </c>
      <c r="K85" s="702">
        <v>50</v>
      </c>
      <c r="L85" s="702">
        <v>3881</v>
      </c>
      <c r="M85" s="702"/>
      <c r="N85" s="796"/>
    </row>
    <row r="86" spans="1:15" s="436" customFormat="1" ht="17.25">
      <c r="A86" s="807">
        <v>78</v>
      </c>
      <c r="B86" s="476"/>
      <c r="C86" s="477"/>
      <c r="D86" s="478" t="s">
        <v>1097</v>
      </c>
      <c r="E86" s="477"/>
      <c r="F86" s="479"/>
      <c r="G86" s="479"/>
      <c r="H86" s="480"/>
      <c r="I86" s="559">
        <f>SUM(J86:N86)</f>
        <v>-500</v>
      </c>
      <c r="J86" s="486"/>
      <c r="K86" s="486"/>
      <c r="L86" s="486">
        <v>-500</v>
      </c>
      <c r="M86" s="486"/>
      <c r="N86" s="487"/>
      <c r="O86" s="12"/>
    </row>
    <row r="87" spans="1:15" s="122" customFormat="1" ht="17.25">
      <c r="A87" s="807">
        <v>79</v>
      </c>
      <c r="B87" s="481"/>
      <c r="C87" s="482"/>
      <c r="D87" s="483" t="s">
        <v>977</v>
      </c>
      <c r="E87" s="482"/>
      <c r="F87" s="484"/>
      <c r="G87" s="484"/>
      <c r="H87" s="485"/>
      <c r="I87" s="473">
        <f>SUM(J87:N87)</f>
        <v>3531</v>
      </c>
      <c r="J87" s="466">
        <f>SUM(J85:J86)</f>
        <v>100</v>
      </c>
      <c r="K87" s="466">
        <f>SUM(K85:K86)</f>
        <v>50</v>
      </c>
      <c r="L87" s="466">
        <f>SUM(L85:L86)</f>
        <v>3381</v>
      </c>
      <c r="M87" s="466">
        <f>SUM(M85:M86)</f>
        <v>0</v>
      </c>
      <c r="N87" s="467">
        <f>SUM(N85:N86)</f>
        <v>0</v>
      </c>
      <c r="O87" s="123"/>
    </row>
    <row r="88" spans="1:15" s="3" customFormat="1" ht="31.5" customHeight="1">
      <c r="A88" s="807">
        <v>80</v>
      </c>
      <c r="B88" s="460"/>
      <c r="C88" s="461">
        <v>10</v>
      </c>
      <c r="D88" s="462" t="s">
        <v>89</v>
      </c>
      <c r="E88" s="519" t="s">
        <v>27</v>
      </c>
      <c r="F88" s="463">
        <v>652</v>
      </c>
      <c r="G88" s="463">
        <v>1000</v>
      </c>
      <c r="H88" s="464">
        <v>812</v>
      </c>
      <c r="I88" s="473"/>
      <c r="J88" s="474"/>
      <c r="K88" s="474"/>
      <c r="L88" s="474"/>
      <c r="M88" s="474"/>
      <c r="N88" s="475"/>
      <c r="O88" s="3">
        <f>SUM(J88:N88)-I88</f>
        <v>0</v>
      </c>
    </row>
    <row r="89" spans="1:14" s="3" customFormat="1" ht="16.5">
      <c r="A89" s="807">
        <v>81</v>
      </c>
      <c r="B89" s="658"/>
      <c r="C89" s="519"/>
      <c r="D89" s="470" t="s">
        <v>940</v>
      </c>
      <c r="E89" s="519"/>
      <c r="F89" s="703"/>
      <c r="G89" s="703"/>
      <c r="H89" s="704"/>
      <c r="I89" s="551">
        <f>SUM(J89:N89)</f>
        <v>136</v>
      </c>
      <c r="J89" s="702"/>
      <c r="K89" s="702"/>
      <c r="L89" s="702">
        <v>136</v>
      </c>
      <c r="M89" s="702"/>
      <c r="N89" s="796"/>
    </row>
    <row r="90" spans="1:15" s="436" customFormat="1" ht="17.25">
      <c r="A90" s="807">
        <v>82</v>
      </c>
      <c r="B90" s="476"/>
      <c r="C90" s="477"/>
      <c r="D90" s="478" t="s">
        <v>602</v>
      </c>
      <c r="E90" s="477"/>
      <c r="F90" s="479"/>
      <c r="G90" s="479"/>
      <c r="H90" s="480"/>
      <c r="I90" s="559">
        <f>SUM(J90:N90)</f>
        <v>0</v>
      </c>
      <c r="J90" s="486"/>
      <c r="K90" s="486"/>
      <c r="L90" s="486"/>
      <c r="M90" s="486"/>
      <c r="N90" s="487"/>
      <c r="O90" s="12"/>
    </row>
    <row r="91" spans="1:15" s="122" customFormat="1" ht="17.25">
      <c r="A91" s="807">
        <v>83</v>
      </c>
      <c r="B91" s="481"/>
      <c r="C91" s="482"/>
      <c r="D91" s="483" t="s">
        <v>977</v>
      </c>
      <c r="E91" s="482"/>
      <c r="F91" s="484"/>
      <c r="G91" s="484"/>
      <c r="H91" s="485"/>
      <c r="I91" s="473">
        <f>SUM(J91:N91)</f>
        <v>136</v>
      </c>
      <c r="J91" s="466">
        <f>SUM(J89:J90)</f>
        <v>0</v>
      </c>
      <c r="K91" s="466">
        <f>SUM(K89:K90)</f>
        <v>0</v>
      </c>
      <c r="L91" s="466">
        <f>SUM(L89:L90)</f>
        <v>136</v>
      </c>
      <c r="M91" s="466">
        <f>SUM(M89:M90)</f>
        <v>0</v>
      </c>
      <c r="N91" s="467">
        <f>SUM(N89:N90)</f>
        <v>0</v>
      </c>
      <c r="O91" s="123"/>
    </row>
    <row r="92" spans="1:15" s="3" customFormat="1" ht="22.5" customHeight="1">
      <c r="A92" s="807">
        <v>84</v>
      </c>
      <c r="B92" s="460"/>
      <c r="C92" s="461">
        <v>11</v>
      </c>
      <c r="D92" s="462" t="s">
        <v>90</v>
      </c>
      <c r="E92" s="461" t="s">
        <v>27</v>
      </c>
      <c r="F92" s="463">
        <v>1077</v>
      </c>
      <c r="G92" s="463">
        <v>4000</v>
      </c>
      <c r="H92" s="464">
        <v>1849</v>
      </c>
      <c r="I92" s="473"/>
      <c r="J92" s="474"/>
      <c r="K92" s="474"/>
      <c r="L92" s="474"/>
      <c r="M92" s="474"/>
      <c r="N92" s="475"/>
      <c r="O92" s="3">
        <f>SUM(J93:N93)-I93</f>
        <v>0</v>
      </c>
    </row>
    <row r="93" spans="1:14" s="11" customFormat="1" ht="16.5">
      <c r="A93" s="807">
        <v>85</v>
      </c>
      <c r="B93" s="468"/>
      <c r="C93" s="469"/>
      <c r="D93" s="470" t="s">
        <v>601</v>
      </c>
      <c r="E93" s="469"/>
      <c r="F93" s="471"/>
      <c r="G93" s="471"/>
      <c r="H93" s="472"/>
      <c r="I93" s="551">
        <f>SUM(J93:N93)</f>
        <v>3000</v>
      </c>
      <c r="J93" s="474"/>
      <c r="K93" s="474"/>
      <c r="L93" s="474">
        <v>3000</v>
      </c>
      <c r="M93" s="474"/>
      <c r="N93" s="475"/>
    </row>
    <row r="94" spans="1:14" s="11" customFormat="1" ht="16.5">
      <c r="A94" s="807">
        <v>86</v>
      </c>
      <c r="B94" s="529"/>
      <c r="C94" s="511"/>
      <c r="D94" s="470" t="s">
        <v>940</v>
      </c>
      <c r="E94" s="511"/>
      <c r="F94" s="799"/>
      <c r="G94" s="799"/>
      <c r="H94" s="800"/>
      <c r="I94" s="551">
        <f>SUM(J94:N94)</f>
        <v>3000</v>
      </c>
      <c r="J94" s="702"/>
      <c r="K94" s="702"/>
      <c r="L94" s="702">
        <v>1918</v>
      </c>
      <c r="M94" s="702"/>
      <c r="N94" s="796">
        <v>1082</v>
      </c>
    </row>
    <row r="95" spans="1:15" s="436" customFormat="1" ht="17.25">
      <c r="A95" s="807">
        <v>87</v>
      </c>
      <c r="B95" s="476"/>
      <c r="C95" s="477"/>
      <c r="D95" s="478" t="s">
        <v>602</v>
      </c>
      <c r="E95" s="477"/>
      <c r="F95" s="479"/>
      <c r="G95" s="479"/>
      <c r="H95" s="480"/>
      <c r="I95" s="559">
        <f aca="true" t="shared" si="1" ref="I95:I101">SUM(J95:N95)</f>
        <v>0</v>
      </c>
      <c r="J95" s="486"/>
      <c r="K95" s="486"/>
      <c r="L95" s="486"/>
      <c r="M95" s="486"/>
      <c r="N95" s="487"/>
      <c r="O95" s="12"/>
    </row>
    <row r="96" spans="1:15" s="122" customFormat="1" ht="17.25">
      <c r="A96" s="807">
        <v>88</v>
      </c>
      <c r="B96" s="481"/>
      <c r="C96" s="482"/>
      <c r="D96" s="483" t="s">
        <v>977</v>
      </c>
      <c r="E96" s="482"/>
      <c r="F96" s="484"/>
      <c r="G96" s="484"/>
      <c r="H96" s="485"/>
      <c r="I96" s="473">
        <f t="shared" si="1"/>
        <v>3000</v>
      </c>
      <c r="J96" s="466">
        <f>SUM(J94:J95)</f>
        <v>0</v>
      </c>
      <c r="K96" s="466">
        <f>SUM(K94:K95)</f>
        <v>0</v>
      </c>
      <c r="L96" s="466">
        <f>SUM(L94:L95)</f>
        <v>1918</v>
      </c>
      <c r="M96" s="466">
        <f>SUM(M94:M95)</f>
        <v>0</v>
      </c>
      <c r="N96" s="467">
        <f>SUM(N94:N95)</f>
        <v>1082</v>
      </c>
      <c r="O96" s="123"/>
    </row>
    <row r="97" spans="1:15" s="3" customFormat="1" ht="21" customHeight="1">
      <c r="A97" s="807">
        <v>89</v>
      </c>
      <c r="B97" s="460"/>
      <c r="C97" s="461">
        <v>12</v>
      </c>
      <c r="D97" s="462" t="s">
        <v>91</v>
      </c>
      <c r="E97" s="461" t="s">
        <v>27</v>
      </c>
      <c r="F97" s="463">
        <v>1654</v>
      </c>
      <c r="G97" s="463">
        <v>3000</v>
      </c>
      <c r="H97" s="464">
        <v>3000</v>
      </c>
      <c r="I97" s="473"/>
      <c r="J97" s="474"/>
      <c r="K97" s="474"/>
      <c r="L97" s="474"/>
      <c r="M97" s="474"/>
      <c r="N97" s="475"/>
      <c r="O97" s="3">
        <f>SUM(J98:N98)-I98</f>
        <v>0</v>
      </c>
    </row>
    <row r="98" spans="1:14" s="11" customFormat="1" ht="16.5">
      <c r="A98" s="807">
        <v>90</v>
      </c>
      <c r="B98" s="468"/>
      <c r="C98" s="469"/>
      <c r="D98" s="470" t="s">
        <v>601</v>
      </c>
      <c r="E98" s="469"/>
      <c r="F98" s="471"/>
      <c r="G98" s="471"/>
      <c r="H98" s="472"/>
      <c r="I98" s="551">
        <f t="shared" si="1"/>
        <v>3500</v>
      </c>
      <c r="J98" s="474">
        <f>SUM(J103,J108)</f>
        <v>0</v>
      </c>
      <c r="K98" s="474">
        <f>SUM(K103,K108)</f>
        <v>0</v>
      </c>
      <c r="L98" s="474">
        <f>SUM(L103,L108)</f>
        <v>0</v>
      </c>
      <c r="M98" s="474">
        <f>SUM(M103,M108)</f>
        <v>0</v>
      </c>
      <c r="N98" s="475">
        <f>SUM(N103,N108)</f>
        <v>3500</v>
      </c>
    </row>
    <row r="99" spans="1:14" s="11" customFormat="1" ht="16.5">
      <c r="A99" s="807">
        <v>91</v>
      </c>
      <c r="B99" s="529"/>
      <c r="C99" s="511"/>
      <c r="D99" s="470" t="s">
        <v>940</v>
      </c>
      <c r="E99" s="511"/>
      <c r="F99" s="799"/>
      <c r="G99" s="799"/>
      <c r="H99" s="800"/>
      <c r="I99" s="551">
        <f t="shared" si="1"/>
        <v>2000</v>
      </c>
      <c r="J99" s="702">
        <f>SUM(J104+J109)</f>
        <v>0</v>
      </c>
      <c r="K99" s="702">
        <f>SUM(K104+K109)</f>
        <v>0</v>
      </c>
      <c r="L99" s="702">
        <f>SUM(L104+L109)</f>
        <v>0</v>
      </c>
      <c r="M99" s="702">
        <f>SUM(M104+M109)</f>
        <v>0</v>
      </c>
      <c r="N99" s="796">
        <f>SUM(N104+N109)</f>
        <v>2000</v>
      </c>
    </row>
    <row r="100" spans="1:15" s="436" customFormat="1" ht="17.25">
      <c r="A100" s="807">
        <v>92</v>
      </c>
      <c r="B100" s="476"/>
      <c r="C100" s="477"/>
      <c r="D100" s="478" t="s">
        <v>602</v>
      </c>
      <c r="E100" s="477"/>
      <c r="F100" s="479"/>
      <c r="G100" s="479"/>
      <c r="H100" s="480"/>
      <c r="I100" s="559">
        <f>SUM(J100:N100)</f>
        <v>0</v>
      </c>
      <c r="J100" s="486">
        <f>SUM(J105,J110)</f>
        <v>0</v>
      </c>
      <c r="K100" s="486">
        <f>SUM(K105,K110)</f>
        <v>0</v>
      </c>
      <c r="L100" s="486">
        <f>SUM(L105,L110)</f>
        <v>0</v>
      </c>
      <c r="M100" s="486">
        <f>SUM(M105,M110)</f>
        <v>0</v>
      </c>
      <c r="N100" s="487">
        <f>SUM(N105,N110)</f>
        <v>0</v>
      </c>
      <c r="O100" s="12"/>
    </row>
    <row r="101" spans="1:15" s="122" customFormat="1" ht="17.25">
      <c r="A101" s="807">
        <v>93</v>
      </c>
      <c r="B101" s="481"/>
      <c r="C101" s="482"/>
      <c r="D101" s="483" t="s">
        <v>977</v>
      </c>
      <c r="E101" s="482"/>
      <c r="F101" s="484"/>
      <c r="G101" s="484"/>
      <c r="H101" s="485"/>
      <c r="I101" s="473">
        <f t="shared" si="1"/>
        <v>2000</v>
      </c>
      <c r="J101" s="466">
        <f>SUM(J99:J100)</f>
        <v>0</v>
      </c>
      <c r="K101" s="466">
        <f>SUM(K99:K100)</f>
        <v>0</v>
      </c>
      <c r="L101" s="466">
        <f>SUM(L99:L100)</f>
        <v>0</v>
      </c>
      <c r="M101" s="466">
        <f>SUM(M99:M100)</f>
        <v>0</v>
      </c>
      <c r="N101" s="467">
        <f>SUM(N99:N100)</f>
        <v>2000</v>
      </c>
      <c r="O101" s="123"/>
    </row>
    <row r="102" spans="1:15" s="12" customFormat="1" ht="18.75" customHeight="1">
      <c r="A102" s="807">
        <v>94</v>
      </c>
      <c r="B102" s="492"/>
      <c r="C102" s="502"/>
      <c r="D102" s="503" t="s">
        <v>481</v>
      </c>
      <c r="E102" s="502"/>
      <c r="F102" s="504"/>
      <c r="G102" s="504"/>
      <c r="H102" s="505"/>
      <c r="I102" s="510"/>
      <c r="J102" s="560"/>
      <c r="K102" s="560"/>
      <c r="L102" s="560"/>
      <c r="M102" s="560"/>
      <c r="N102" s="561"/>
      <c r="O102" s="12">
        <f>SUM(J103:N103)-I103</f>
        <v>0</v>
      </c>
    </row>
    <row r="103" spans="1:14" s="12" customFormat="1" ht="17.25">
      <c r="A103" s="807">
        <v>95</v>
      </c>
      <c r="B103" s="492"/>
      <c r="C103" s="502"/>
      <c r="D103" s="501" t="s">
        <v>601</v>
      </c>
      <c r="E103" s="502"/>
      <c r="F103" s="504"/>
      <c r="G103" s="504"/>
      <c r="H103" s="505"/>
      <c r="I103" s="559">
        <f>SUM(J103:N103)</f>
        <v>1500</v>
      </c>
      <c r="J103" s="560"/>
      <c r="K103" s="560"/>
      <c r="L103" s="560"/>
      <c r="M103" s="560"/>
      <c r="N103" s="561">
        <v>1500</v>
      </c>
    </row>
    <row r="104" spans="1:14" s="12" customFormat="1" ht="17.25">
      <c r="A104" s="807">
        <v>96</v>
      </c>
      <c r="B104" s="801"/>
      <c r="C104" s="802"/>
      <c r="D104" s="501" t="s">
        <v>940</v>
      </c>
      <c r="E104" s="802"/>
      <c r="F104" s="803"/>
      <c r="G104" s="803"/>
      <c r="H104" s="804"/>
      <c r="I104" s="559">
        <f>SUM(J104:N104)</f>
        <v>0</v>
      </c>
      <c r="J104" s="486"/>
      <c r="K104" s="486"/>
      <c r="L104" s="486"/>
      <c r="M104" s="486"/>
      <c r="N104" s="487">
        <v>0</v>
      </c>
    </row>
    <row r="105" spans="1:15" s="436" customFormat="1" ht="17.25">
      <c r="A105" s="807">
        <v>97</v>
      </c>
      <c r="B105" s="476"/>
      <c r="C105" s="477"/>
      <c r="D105" s="501" t="s">
        <v>602</v>
      </c>
      <c r="E105" s="477"/>
      <c r="F105" s="479"/>
      <c r="G105" s="479"/>
      <c r="H105" s="480"/>
      <c r="I105" s="559">
        <f>SUM(J105:N105)</f>
        <v>0</v>
      </c>
      <c r="J105" s="486"/>
      <c r="K105" s="486"/>
      <c r="L105" s="486"/>
      <c r="M105" s="486"/>
      <c r="N105" s="487"/>
      <c r="O105" s="12"/>
    </row>
    <row r="106" spans="1:15" s="558" customFormat="1" ht="16.5">
      <c r="A106" s="807">
        <v>98</v>
      </c>
      <c r="B106" s="552"/>
      <c r="C106" s="553"/>
      <c r="D106" s="562" t="s">
        <v>977</v>
      </c>
      <c r="E106" s="553"/>
      <c r="F106" s="554"/>
      <c r="G106" s="554"/>
      <c r="H106" s="555"/>
      <c r="I106" s="510">
        <f>SUM(J106:N106)</f>
        <v>0</v>
      </c>
      <c r="J106" s="556">
        <f>SUM(J104:J105)</f>
        <v>0</v>
      </c>
      <c r="K106" s="556">
        <f>SUM(K104:K105)</f>
        <v>0</v>
      </c>
      <c r="L106" s="556">
        <f>SUM(L104:L105)</f>
        <v>0</v>
      </c>
      <c r="M106" s="556">
        <f>SUM(M104:M105)</f>
        <v>0</v>
      </c>
      <c r="N106" s="557">
        <f>SUM(N104:N105)</f>
        <v>0</v>
      </c>
      <c r="O106" s="451"/>
    </row>
    <row r="107" spans="1:15" s="12" customFormat="1" ht="18.75" customHeight="1">
      <c r="A107" s="807">
        <v>99</v>
      </c>
      <c r="B107" s="492"/>
      <c r="C107" s="502"/>
      <c r="D107" s="503" t="s">
        <v>482</v>
      </c>
      <c r="E107" s="502"/>
      <c r="F107" s="504"/>
      <c r="G107" s="504"/>
      <c r="H107" s="505"/>
      <c r="I107" s="498"/>
      <c r="J107" s="499"/>
      <c r="K107" s="499"/>
      <c r="L107" s="499"/>
      <c r="M107" s="499"/>
      <c r="N107" s="500"/>
      <c r="O107" s="12">
        <f>SUM(J108:N108)-I108</f>
        <v>0</v>
      </c>
    </row>
    <row r="108" spans="1:14" s="12" customFormat="1" ht="17.25">
      <c r="A108" s="807">
        <v>100</v>
      </c>
      <c r="B108" s="492"/>
      <c r="C108" s="502"/>
      <c r="D108" s="501" t="s">
        <v>601</v>
      </c>
      <c r="E108" s="502"/>
      <c r="F108" s="504"/>
      <c r="G108" s="504"/>
      <c r="H108" s="505"/>
      <c r="I108" s="559">
        <f>SUM(J108:N108)</f>
        <v>2000</v>
      </c>
      <c r="J108" s="560"/>
      <c r="K108" s="560"/>
      <c r="L108" s="560"/>
      <c r="M108" s="560"/>
      <c r="N108" s="561">
        <v>2000</v>
      </c>
    </row>
    <row r="109" spans="1:14" s="12" customFormat="1" ht="17.25">
      <c r="A109" s="807">
        <v>101</v>
      </c>
      <c r="B109" s="801"/>
      <c r="C109" s="802"/>
      <c r="D109" s="501" t="s">
        <v>940</v>
      </c>
      <c r="E109" s="802"/>
      <c r="F109" s="803"/>
      <c r="G109" s="803"/>
      <c r="H109" s="804"/>
      <c r="I109" s="559">
        <f>SUM(J109:N109)</f>
        <v>2000</v>
      </c>
      <c r="J109" s="486"/>
      <c r="K109" s="486"/>
      <c r="L109" s="486"/>
      <c r="M109" s="486"/>
      <c r="N109" s="487">
        <v>2000</v>
      </c>
    </row>
    <row r="110" spans="1:15" s="436" customFormat="1" ht="17.25">
      <c r="A110" s="807">
        <v>102</v>
      </c>
      <c r="B110" s="476"/>
      <c r="C110" s="477"/>
      <c r="D110" s="501" t="s">
        <v>602</v>
      </c>
      <c r="E110" s="477"/>
      <c r="F110" s="479"/>
      <c r="G110" s="479"/>
      <c r="H110" s="480"/>
      <c r="I110" s="559">
        <f>SUM(J110:N110)</f>
        <v>0</v>
      </c>
      <c r="J110" s="486"/>
      <c r="K110" s="486"/>
      <c r="L110" s="486"/>
      <c r="M110" s="486"/>
      <c r="N110" s="487"/>
      <c r="O110" s="12"/>
    </row>
    <row r="111" spans="1:15" s="558" customFormat="1" ht="16.5">
      <c r="A111" s="807">
        <v>103</v>
      </c>
      <c r="B111" s="552"/>
      <c r="C111" s="553"/>
      <c r="D111" s="562" t="s">
        <v>977</v>
      </c>
      <c r="E111" s="553"/>
      <c r="F111" s="554"/>
      <c r="G111" s="554"/>
      <c r="H111" s="555"/>
      <c r="I111" s="510">
        <f>SUM(J111:N111)</f>
        <v>2000</v>
      </c>
      <c r="J111" s="556">
        <f>SUM(J109:J110)</f>
        <v>0</v>
      </c>
      <c r="K111" s="556">
        <f>SUM(K109:K110)</f>
        <v>0</v>
      </c>
      <c r="L111" s="556">
        <f>SUM(L109:L110)</f>
        <v>0</v>
      </c>
      <c r="M111" s="556">
        <f>SUM(M109:M110)</f>
        <v>0</v>
      </c>
      <c r="N111" s="557">
        <f>SUM(N109:N110)</f>
        <v>2000</v>
      </c>
      <c r="O111" s="451"/>
    </row>
    <row r="112" spans="1:15" s="3" customFormat="1" ht="21" customHeight="1">
      <c r="A112" s="807">
        <v>104</v>
      </c>
      <c r="B112" s="460"/>
      <c r="C112" s="461">
        <v>13</v>
      </c>
      <c r="D112" s="462" t="s">
        <v>93</v>
      </c>
      <c r="E112" s="461" t="s">
        <v>27</v>
      </c>
      <c r="F112" s="463">
        <v>4583</v>
      </c>
      <c r="G112" s="463">
        <v>5000</v>
      </c>
      <c r="H112" s="464">
        <v>5000</v>
      </c>
      <c r="I112" s="488"/>
      <c r="J112" s="489"/>
      <c r="K112" s="489"/>
      <c r="L112" s="489"/>
      <c r="M112" s="489"/>
      <c r="N112" s="490"/>
      <c r="O112" s="11">
        <f>SUM(J113:N113)-I113</f>
        <v>0</v>
      </c>
    </row>
    <row r="113" spans="1:14" s="11" customFormat="1" ht="16.5">
      <c r="A113" s="807">
        <v>105</v>
      </c>
      <c r="B113" s="468"/>
      <c r="C113" s="469"/>
      <c r="D113" s="470" t="s">
        <v>601</v>
      </c>
      <c r="E113" s="469"/>
      <c r="F113" s="471"/>
      <c r="G113" s="471"/>
      <c r="H113" s="472"/>
      <c r="I113" s="551">
        <f>SUM(J113:N113)</f>
        <v>5000</v>
      </c>
      <c r="J113" s="474"/>
      <c r="K113" s="474"/>
      <c r="L113" s="474">
        <v>5000</v>
      </c>
      <c r="M113" s="474"/>
      <c r="N113" s="475"/>
    </row>
    <row r="114" spans="1:14" s="11" customFormat="1" ht="16.5">
      <c r="A114" s="807">
        <v>106</v>
      </c>
      <c r="B114" s="529"/>
      <c r="C114" s="511"/>
      <c r="D114" s="470" t="s">
        <v>940</v>
      </c>
      <c r="E114" s="511"/>
      <c r="F114" s="799"/>
      <c r="G114" s="799"/>
      <c r="H114" s="800"/>
      <c r="I114" s="551">
        <f>SUM(J114:N114)</f>
        <v>5000</v>
      </c>
      <c r="J114" s="702"/>
      <c r="K114" s="702"/>
      <c r="L114" s="702">
        <v>5000</v>
      </c>
      <c r="M114" s="702"/>
      <c r="N114" s="796"/>
    </row>
    <row r="115" spans="1:15" s="436" customFormat="1" ht="17.25">
      <c r="A115" s="807">
        <v>107</v>
      </c>
      <c r="B115" s="476"/>
      <c r="C115" s="477"/>
      <c r="D115" s="478" t="s">
        <v>602</v>
      </c>
      <c r="E115" s="477"/>
      <c r="F115" s="479"/>
      <c r="G115" s="479"/>
      <c r="H115" s="480"/>
      <c r="I115" s="559">
        <f>SUM(J115:N115)</f>
        <v>0</v>
      </c>
      <c r="J115" s="486"/>
      <c r="K115" s="486"/>
      <c r="L115" s="486"/>
      <c r="M115" s="486"/>
      <c r="N115" s="487"/>
      <c r="O115" s="12"/>
    </row>
    <row r="116" spans="1:15" s="122" customFormat="1" ht="17.25">
      <c r="A116" s="807">
        <v>108</v>
      </c>
      <c r="B116" s="481"/>
      <c r="C116" s="482"/>
      <c r="D116" s="483" t="s">
        <v>977</v>
      </c>
      <c r="E116" s="482"/>
      <c r="F116" s="484"/>
      <c r="G116" s="484"/>
      <c r="H116" s="485"/>
      <c r="I116" s="473">
        <f>SUM(J116:N116)</f>
        <v>5000</v>
      </c>
      <c r="J116" s="466">
        <f>SUM(J114:J115)</f>
        <v>0</v>
      </c>
      <c r="K116" s="466">
        <f>SUM(K114:K115)</f>
        <v>0</v>
      </c>
      <c r="L116" s="466">
        <f>SUM(L114:L115)</f>
        <v>5000</v>
      </c>
      <c r="M116" s="466">
        <f>SUM(M114:M115)</f>
        <v>0</v>
      </c>
      <c r="N116" s="467">
        <f>SUM(N114:N115)</f>
        <v>0</v>
      </c>
      <c r="O116" s="123"/>
    </row>
    <row r="117" spans="1:15" s="3" customFormat="1" ht="21" customHeight="1">
      <c r="A117" s="807">
        <v>109</v>
      </c>
      <c r="B117" s="460"/>
      <c r="C117" s="461">
        <v>14</v>
      </c>
      <c r="D117" s="462" t="s">
        <v>94</v>
      </c>
      <c r="E117" s="461" t="s">
        <v>27</v>
      </c>
      <c r="F117" s="463">
        <v>1000</v>
      </c>
      <c r="G117" s="463">
        <v>1000</v>
      </c>
      <c r="H117" s="464">
        <v>1000</v>
      </c>
      <c r="I117" s="488"/>
      <c r="J117" s="489"/>
      <c r="K117" s="489"/>
      <c r="L117" s="489"/>
      <c r="M117" s="489"/>
      <c r="N117" s="490"/>
      <c r="O117" s="11">
        <f>SUM(J118:N118)-I118</f>
        <v>0</v>
      </c>
    </row>
    <row r="118" spans="1:14" s="11" customFormat="1" ht="16.5">
      <c r="A118" s="807">
        <v>110</v>
      </c>
      <c r="B118" s="468"/>
      <c r="C118" s="469"/>
      <c r="D118" s="470" t="s">
        <v>601</v>
      </c>
      <c r="E118" s="469"/>
      <c r="F118" s="471"/>
      <c r="G118" s="471"/>
      <c r="H118" s="472"/>
      <c r="I118" s="551">
        <f>SUM(J118:N118)</f>
        <v>1000</v>
      </c>
      <c r="J118" s="474"/>
      <c r="K118" s="474"/>
      <c r="L118" s="474"/>
      <c r="M118" s="474"/>
      <c r="N118" s="475">
        <v>1000</v>
      </c>
    </row>
    <row r="119" spans="1:14" s="11" customFormat="1" ht="16.5">
      <c r="A119" s="807">
        <v>111</v>
      </c>
      <c r="B119" s="529"/>
      <c r="C119" s="511"/>
      <c r="D119" s="470" t="s">
        <v>940</v>
      </c>
      <c r="E119" s="511"/>
      <c r="F119" s="799"/>
      <c r="G119" s="799"/>
      <c r="H119" s="800"/>
      <c r="I119" s="551">
        <f>SUM(J119:N119)</f>
        <v>1000</v>
      </c>
      <c r="J119" s="702"/>
      <c r="K119" s="702"/>
      <c r="L119" s="702"/>
      <c r="M119" s="702"/>
      <c r="N119" s="796">
        <v>1000</v>
      </c>
    </row>
    <row r="120" spans="1:15" s="436" customFormat="1" ht="17.25">
      <c r="A120" s="807">
        <v>112</v>
      </c>
      <c r="B120" s="476"/>
      <c r="C120" s="477"/>
      <c r="D120" s="478" t="s">
        <v>602</v>
      </c>
      <c r="E120" s="477"/>
      <c r="F120" s="479"/>
      <c r="G120" s="479"/>
      <c r="H120" s="480"/>
      <c r="I120" s="559">
        <f>SUM(J120:N120)</f>
        <v>0</v>
      </c>
      <c r="J120" s="486"/>
      <c r="K120" s="486"/>
      <c r="L120" s="486"/>
      <c r="M120" s="486"/>
      <c r="N120" s="487"/>
      <c r="O120" s="12"/>
    </row>
    <row r="121" spans="1:15" s="122" customFormat="1" ht="17.25">
      <c r="A121" s="807">
        <v>113</v>
      </c>
      <c r="B121" s="481"/>
      <c r="C121" s="482"/>
      <c r="D121" s="483" t="s">
        <v>977</v>
      </c>
      <c r="E121" s="482"/>
      <c r="F121" s="484"/>
      <c r="G121" s="484"/>
      <c r="H121" s="485"/>
      <c r="I121" s="473">
        <f>SUM(J121:N121)</f>
        <v>1000</v>
      </c>
      <c r="J121" s="466">
        <f>SUM(J119:J120)</f>
        <v>0</v>
      </c>
      <c r="K121" s="466">
        <f>SUM(K119:K120)</f>
        <v>0</v>
      </c>
      <c r="L121" s="466">
        <f>SUM(L119:L120)</f>
        <v>0</v>
      </c>
      <c r="M121" s="466">
        <f>SUM(M119:M120)</f>
        <v>0</v>
      </c>
      <c r="N121" s="467">
        <f>SUM(N119:N120)</f>
        <v>1000</v>
      </c>
      <c r="O121" s="123"/>
    </row>
    <row r="122" spans="1:15" s="3" customFormat="1" ht="21" customHeight="1">
      <c r="A122" s="807">
        <v>114</v>
      </c>
      <c r="B122" s="460"/>
      <c r="C122" s="461">
        <v>15</v>
      </c>
      <c r="D122" s="462" t="s">
        <v>362</v>
      </c>
      <c r="E122" s="461" t="s">
        <v>27</v>
      </c>
      <c r="F122" s="463">
        <f>SUM(F127:F147)</f>
        <v>39700</v>
      </c>
      <c r="G122" s="463">
        <f>SUM(G127:G147)</f>
        <v>42300</v>
      </c>
      <c r="H122" s="464">
        <f>SUM(H127:H147)</f>
        <v>42300</v>
      </c>
      <c r="I122" s="488"/>
      <c r="J122" s="489"/>
      <c r="K122" s="489"/>
      <c r="L122" s="489"/>
      <c r="M122" s="489"/>
      <c r="N122" s="490"/>
      <c r="O122" s="11">
        <f>SUM(J123:N123)-I123</f>
        <v>0</v>
      </c>
    </row>
    <row r="123" spans="1:14" s="11" customFormat="1" ht="16.5">
      <c r="A123" s="807">
        <v>115</v>
      </c>
      <c r="B123" s="468"/>
      <c r="C123" s="469"/>
      <c r="D123" s="470" t="s">
        <v>601</v>
      </c>
      <c r="E123" s="469"/>
      <c r="F123" s="471"/>
      <c r="G123" s="471"/>
      <c r="H123" s="472"/>
      <c r="I123" s="551">
        <f>SUM(J123:N123)</f>
        <v>42300</v>
      </c>
      <c r="J123" s="474">
        <f aca="true" t="shared" si="2" ref="J123:N125">SUM(J128,J133,J138,J143,J148)</f>
        <v>0</v>
      </c>
      <c r="K123" s="474">
        <f t="shared" si="2"/>
        <v>0</v>
      </c>
      <c r="L123" s="474">
        <f t="shared" si="2"/>
        <v>0</v>
      </c>
      <c r="M123" s="474">
        <f t="shared" si="2"/>
        <v>0</v>
      </c>
      <c r="N123" s="475">
        <f t="shared" si="2"/>
        <v>42300</v>
      </c>
    </row>
    <row r="124" spans="1:14" s="11" customFormat="1" ht="16.5">
      <c r="A124" s="807">
        <v>116</v>
      </c>
      <c r="B124" s="529"/>
      <c r="C124" s="511"/>
      <c r="D124" s="470" t="s">
        <v>940</v>
      </c>
      <c r="E124" s="511"/>
      <c r="F124" s="799"/>
      <c r="G124" s="799"/>
      <c r="H124" s="800"/>
      <c r="I124" s="551">
        <f>SUM(J124:N124)</f>
        <v>42900</v>
      </c>
      <c r="J124" s="702">
        <f t="shared" si="2"/>
        <v>0</v>
      </c>
      <c r="K124" s="702">
        <f t="shared" si="2"/>
        <v>0</v>
      </c>
      <c r="L124" s="702">
        <f t="shared" si="2"/>
        <v>0</v>
      </c>
      <c r="M124" s="702">
        <f t="shared" si="2"/>
        <v>0</v>
      </c>
      <c r="N124" s="796">
        <f t="shared" si="2"/>
        <v>42900</v>
      </c>
    </row>
    <row r="125" spans="1:15" s="436" customFormat="1" ht="17.25">
      <c r="A125" s="807">
        <v>117</v>
      </c>
      <c r="B125" s="476"/>
      <c r="C125" s="477"/>
      <c r="D125" s="478" t="s">
        <v>602</v>
      </c>
      <c r="E125" s="477"/>
      <c r="F125" s="479"/>
      <c r="G125" s="479"/>
      <c r="H125" s="480"/>
      <c r="I125" s="559">
        <f>SUM(J125:N125)</f>
        <v>0</v>
      </c>
      <c r="J125" s="486">
        <f t="shared" si="2"/>
        <v>0</v>
      </c>
      <c r="K125" s="486">
        <f t="shared" si="2"/>
        <v>0</v>
      </c>
      <c r="L125" s="486">
        <f t="shared" si="2"/>
        <v>0</v>
      </c>
      <c r="M125" s="486">
        <f t="shared" si="2"/>
        <v>0</v>
      </c>
      <c r="N125" s="487">
        <f t="shared" si="2"/>
        <v>0</v>
      </c>
      <c r="O125" s="12"/>
    </row>
    <row r="126" spans="1:15" s="122" customFormat="1" ht="17.25">
      <c r="A126" s="807">
        <v>118</v>
      </c>
      <c r="B126" s="481"/>
      <c r="C126" s="482"/>
      <c r="D126" s="483" t="s">
        <v>977</v>
      </c>
      <c r="E126" s="482"/>
      <c r="F126" s="484"/>
      <c r="G126" s="484"/>
      <c r="H126" s="485"/>
      <c r="I126" s="473">
        <f>SUM(J126:N126)</f>
        <v>42900</v>
      </c>
      <c r="J126" s="466">
        <f>SUM(J124:J125)</f>
        <v>0</v>
      </c>
      <c r="K126" s="466">
        <f>SUM(K124:K125)</f>
        <v>0</v>
      </c>
      <c r="L126" s="466">
        <f>SUM(L124:L125)</f>
        <v>0</v>
      </c>
      <c r="M126" s="466">
        <f>SUM(M124:M125)</f>
        <v>0</v>
      </c>
      <c r="N126" s="467">
        <f>SUM(N124:N125)</f>
        <v>42900</v>
      </c>
      <c r="O126" s="123"/>
    </row>
    <row r="127" spans="1:15" s="12" customFormat="1" ht="17.25">
      <c r="A127" s="807">
        <v>119</v>
      </c>
      <c r="B127" s="492"/>
      <c r="C127" s="493"/>
      <c r="D127" s="506" t="s">
        <v>96</v>
      </c>
      <c r="E127" s="495"/>
      <c r="F127" s="496">
        <v>28200</v>
      </c>
      <c r="G127" s="496">
        <v>28200</v>
      </c>
      <c r="H127" s="497">
        <v>28200</v>
      </c>
      <c r="I127" s="510"/>
      <c r="J127" s="560"/>
      <c r="K127" s="560"/>
      <c r="L127" s="560"/>
      <c r="M127" s="560"/>
      <c r="N127" s="561"/>
      <c r="O127" s="12">
        <f>SUM(J128:N128)-I128</f>
        <v>0</v>
      </c>
    </row>
    <row r="128" spans="1:14" s="12" customFormat="1" ht="17.25">
      <c r="A128" s="807">
        <v>120</v>
      </c>
      <c r="B128" s="492"/>
      <c r="C128" s="502"/>
      <c r="D128" s="501" t="s">
        <v>601</v>
      </c>
      <c r="E128" s="502"/>
      <c r="F128" s="504"/>
      <c r="G128" s="504"/>
      <c r="H128" s="505"/>
      <c r="I128" s="559">
        <f>SUM(J128:N128)</f>
        <v>28200</v>
      </c>
      <c r="J128" s="560"/>
      <c r="K128" s="560"/>
      <c r="L128" s="560"/>
      <c r="M128" s="560"/>
      <c r="N128" s="561">
        <v>28200</v>
      </c>
    </row>
    <row r="129" spans="1:14" s="12" customFormat="1" ht="17.25">
      <c r="A129" s="807">
        <v>121</v>
      </c>
      <c r="B129" s="801"/>
      <c r="C129" s="802"/>
      <c r="D129" s="501" t="s">
        <v>940</v>
      </c>
      <c r="E129" s="802"/>
      <c r="F129" s="803"/>
      <c r="G129" s="803"/>
      <c r="H129" s="804"/>
      <c r="I129" s="559">
        <f>SUM(J129:N129)</f>
        <v>28200</v>
      </c>
      <c r="J129" s="486"/>
      <c r="K129" s="486"/>
      <c r="L129" s="486"/>
      <c r="M129" s="486"/>
      <c r="N129" s="487">
        <v>28200</v>
      </c>
    </row>
    <row r="130" spans="1:15" s="436" customFormat="1" ht="17.25">
      <c r="A130" s="807">
        <v>122</v>
      </c>
      <c r="B130" s="476"/>
      <c r="C130" s="477"/>
      <c r="D130" s="501" t="s">
        <v>602</v>
      </c>
      <c r="E130" s="477"/>
      <c r="F130" s="479"/>
      <c r="G130" s="479"/>
      <c r="H130" s="480"/>
      <c r="I130" s="559">
        <f>SUM(J130:N130)</f>
        <v>0</v>
      </c>
      <c r="J130" s="486"/>
      <c r="K130" s="486"/>
      <c r="L130" s="486"/>
      <c r="M130" s="486"/>
      <c r="N130" s="487"/>
      <c r="O130" s="12"/>
    </row>
    <row r="131" spans="1:15" s="558" customFormat="1" ht="16.5">
      <c r="A131" s="807">
        <v>123</v>
      </c>
      <c r="B131" s="552"/>
      <c r="C131" s="553"/>
      <c r="D131" s="562" t="s">
        <v>977</v>
      </c>
      <c r="E131" s="553"/>
      <c r="F131" s="554"/>
      <c r="G131" s="554"/>
      <c r="H131" s="555"/>
      <c r="I131" s="510">
        <f>SUM(J131:N131)</f>
        <v>28200</v>
      </c>
      <c r="J131" s="556">
        <f>SUM(J129:J130)</f>
        <v>0</v>
      </c>
      <c r="K131" s="556">
        <f>SUM(K129:K130)</f>
        <v>0</v>
      </c>
      <c r="L131" s="556">
        <f>SUM(L129:L130)</f>
        <v>0</v>
      </c>
      <c r="M131" s="556">
        <f>SUM(M129:M130)</f>
        <v>0</v>
      </c>
      <c r="N131" s="557">
        <f>SUM(N129:N130)</f>
        <v>28200</v>
      </c>
      <c r="O131" s="451"/>
    </row>
    <row r="132" spans="1:15" s="12" customFormat="1" ht="17.25">
      <c r="A132" s="807">
        <v>124</v>
      </c>
      <c r="B132" s="492"/>
      <c r="C132" s="493"/>
      <c r="D132" s="507" t="s">
        <v>97</v>
      </c>
      <c r="E132" s="495"/>
      <c r="F132" s="496">
        <v>4200</v>
      </c>
      <c r="G132" s="496">
        <v>5600</v>
      </c>
      <c r="H132" s="497">
        <v>5600</v>
      </c>
      <c r="I132" s="498"/>
      <c r="J132" s="499"/>
      <c r="K132" s="499"/>
      <c r="L132" s="499"/>
      <c r="M132" s="499"/>
      <c r="N132" s="500"/>
      <c r="O132" s="12">
        <f>SUM(J133:N133)-I133</f>
        <v>0</v>
      </c>
    </row>
    <row r="133" spans="1:14" s="12" customFormat="1" ht="17.25">
      <c r="A133" s="807">
        <v>125</v>
      </c>
      <c r="B133" s="492"/>
      <c r="C133" s="502"/>
      <c r="D133" s="501" t="s">
        <v>601</v>
      </c>
      <c r="E133" s="502"/>
      <c r="F133" s="504"/>
      <c r="G133" s="504"/>
      <c r="H133" s="505"/>
      <c r="I133" s="559">
        <f>SUM(J133:N133)</f>
        <v>5600</v>
      </c>
      <c r="J133" s="560"/>
      <c r="K133" s="560"/>
      <c r="L133" s="560"/>
      <c r="M133" s="560"/>
      <c r="N133" s="561">
        <v>5600</v>
      </c>
    </row>
    <row r="134" spans="1:14" s="12" customFormat="1" ht="17.25">
      <c r="A134" s="807">
        <v>126</v>
      </c>
      <c r="B134" s="801"/>
      <c r="C134" s="802"/>
      <c r="D134" s="501" t="s">
        <v>940</v>
      </c>
      <c r="E134" s="802"/>
      <c r="F134" s="803"/>
      <c r="G134" s="803"/>
      <c r="H134" s="804"/>
      <c r="I134" s="559">
        <f>SUM(J134:N134)</f>
        <v>6200</v>
      </c>
      <c r="J134" s="486"/>
      <c r="K134" s="486"/>
      <c r="L134" s="486"/>
      <c r="M134" s="486"/>
      <c r="N134" s="487">
        <v>6200</v>
      </c>
    </row>
    <row r="135" spans="1:15" s="436" customFormat="1" ht="17.25">
      <c r="A135" s="807">
        <v>127</v>
      </c>
      <c r="B135" s="476"/>
      <c r="C135" s="477"/>
      <c r="D135" s="501" t="s">
        <v>602</v>
      </c>
      <c r="E135" s="477"/>
      <c r="F135" s="479"/>
      <c r="G135" s="479"/>
      <c r="H135" s="480"/>
      <c r="I135" s="559">
        <f>SUM(J135:N135)</f>
        <v>0</v>
      </c>
      <c r="J135" s="486"/>
      <c r="K135" s="486"/>
      <c r="L135" s="486"/>
      <c r="M135" s="486"/>
      <c r="N135" s="487"/>
      <c r="O135" s="12"/>
    </row>
    <row r="136" spans="1:15" s="558" customFormat="1" ht="16.5">
      <c r="A136" s="807">
        <v>128</v>
      </c>
      <c r="B136" s="552"/>
      <c r="C136" s="553"/>
      <c r="D136" s="562" t="s">
        <v>977</v>
      </c>
      <c r="E136" s="553"/>
      <c r="F136" s="554"/>
      <c r="G136" s="554"/>
      <c r="H136" s="555"/>
      <c r="I136" s="510">
        <f>SUM(J136:N136)</f>
        <v>6200</v>
      </c>
      <c r="J136" s="556">
        <f>SUM(J134:J135)</f>
        <v>0</v>
      </c>
      <c r="K136" s="556">
        <f>SUM(K134:K135)</f>
        <v>0</v>
      </c>
      <c r="L136" s="556">
        <f>SUM(L134:L135)</f>
        <v>0</v>
      </c>
      <c r="M136" s="556">
        <f>SUM(M134:M135)</f>
        <v>0</v>
      </c>
      <c r="N136" s="557">
        <f>SUM(N134:N135)</f>
        <v>6200</v>
      </c>
      <c r="O136" s="451"/>
    </row>
    <row r="137" spans="1:15" s="12" customFormat="1" ht="17.25">
      <c r="A137" s="807">
        <v>129</v>
      </c>
      <c r="B137" s="492"/>
      <c r="C137" s="502"/>
      <c r="D137" s="508" t="s">
        <v>98</v>
      </c>
      <c r="E137" s="502"/>
      <c r="F137" s="504">
        <v>4500</v>
      </c>
      <c r="G137" s="504">
        <v>4500</v>
      </c>
      <c r="H137" s="505">
        <v>4500</v>
      </c>
      <c r="I137" s="498"/>
      <c r="J137" s="499"/>
      <c r="K137" s="499"/>
      <c r="L137" s="499"/>
      <c r="M137" s="499"/>
      <c r="N137" s="500"/>
      <c r="O137" s="12">
        <f>SUM(J138:N138)-I138</f>
        <v>0</v>
      </c>
    </row>
    <row r="138" spans="1:14" s="12" customFormat="1" ht="17.25">
      <c r="A138" s="807">
        <v>130</v>
      </c>
      <c r="B138" s="492"/>
      <c r="C138" s="502"/>
      <c r="D138" s="501" t="s">
        <v>601</v>
      </c>
      <c r="E138" s="502"/>
      <c r="F138" s="504"/>
      <c r="G138" s="504"/>
      <c r="H138" s="505"/>
      <c r="I138" s="559">
        <f>SUM(J138:N138)</f>
        <v>4500</v>
      </c>
      <c r="J138" s="560"/>
      <c r="K138" s="560"/>
      <c r="L138" s="560"/>
      <c r="M138" s="560"/>
      <c r="N138" s="561">
        <v>4500</v>
      </c>
    </row>
    <row r="139" spans="1:14" s="12" customFormat="1" ht="17.25">
      <c r="A139" s="807">
        <v>131</v>
      </c>
      <c r="B139" s="801"/>
      <c r="C139" s="802"/>
      <c r="D139" s="501" t="s">
        <v>940</v>
      </c>
      <c r="E139" s="802"/>
      <c r="F139" s="803"/>
      <c r="G139" s="803"/>
      <c r="H139" s="804"/>
      <c r="I139" s="559">
        <f>SUM(J139:N139)</f>
        <v>4500</v>
      </c>
      <c r="J139" s="486"/>
      <c r="K139" s="486"/>
      <c r="L139" s="486"/>
      <c r="M139" s="486"/>
      <c r="N139" s="487">
        <v>4500</v>
      </c>
    </row>
    <row r="140" spans="1:15" s="436" customFormat="1" ht="17.25">
      <c r="A140" s="807">
        <v>132</v>
      </c>
      <c r="B140" s="476"/>
      <c r="C140" s="477"/>
      <c r="D140" s="501" t="s">
        <v>602</v>
      </c>
      <c r="E140" s="477"/>
      <c r="F140" s="479"/>
      <c r="G140" s="479"/>
      <c r="H140" s="480"/>
      <c r="I140" s="559">
        <f>SUM(J140:N140)</f>
        <v>0</v>
      </c>
      <c r="J140" s="486"/>
      <c r="K140" s="486"/>
      <c r="L140" s="486"/>
      <c r="M140" s="486"/>
      <c r="N140" s="487"/>
      <c r="O140" s="12"/>
    </row>
    <row r="141" spans="1:15" s="558" customFormat="1" ht="16.5">
      <c r="A141" s="807">
        <v>133</v>
      </c>
      <c r="B141" s="552"/>
      <c r="C141" s="553"/>
      <c r="D141" s="562" t="s">
        <v>977</v>
      </c>
      <c r="E141" s="553"/>
      <c r="F141" s="554"/>
      <c r="G141" s="554"/>
      <c r="H141" s="555"/>
      <c r="I141" s="510">
        <f>SUM(J141:N141)</f>
        <v>4500</v>
      </c>
      <c r="J141" s="556">
        <f>SUM(J139:J140)</f>
        <v>0</v>
      </c>
      <c r="K141" s="556">
        <f>SUM(K139:K140)</f>
        <v>0</v>
      </c>
      <c r="L141" s="556">
        <f>SUM(L139:L140)</f>
        <v>0</v>
      </c>
      <c r="M141" s="556">
        <f>SUM(M139:M140)</f>
        <v>0</v>
      </c>
      <c r="N141" s="557">
        <f>SUM(N139:N140)</f>
        <v>4500</v>
      </c>
      <c r="O141" s="451"/>
    </row>
    <row r="142" spans="1:15" s="12" customFormat="1" ht="17.25">
      <c r="A142" s="807">
        <v>134</v>
      </c>
      <c r="B142" s="492"/>
      <c r="C142" s="502"/>
      <c r="D142" s="508" t="s">
        <v>99</v>
      </c>
      <c r="E142" s="502"/>
      <c r="F142" s="504">
        <v>2800</v>
      </c>
      <c r="G142" s="504">
        <v>3000</v>
      </c>
      <c r="H142" s="505">
        <v>3000</v>
      </c>
      <c r="I142" s="498"/>
      <c r="J142" s="499"/>
      <c r="K142" s="499"/>
      <c r="L142" s="499"/>
      <c r="M142" s="499"/>
      <c r="N142" s="500"/>
      <c r="O142" s="12">
        <f>SUM(J143:N143)-I143</f>
        <v>0</v>
      </c>
    </row>
    <row r="143" spans="1:14" s="12" customFormat="1" ht="17.25">
      <c r="A143" s="807">
        <v>135</v>
      </c>
      <c r="B143" s="492"/>
      <c r="C143" s="502"/>
      <c r="D143" s="501" t="s">
        <v>601</v>
      </c>
      <c r="E143" s="502"/>
      <c r="F143" s="504"/>
      <c r="G143" s="504"/>
      <c r="H143" s="505"/>
      <c r="I143" s="559">
        <f>SUM(J143:N143)</f>
        <v>3000</v>
      </c>
      <c r="J143" s="560"/>
      <c r="K143" s="560"/>
      <c r="L143" s="560"/>
      <c r="M143" s="560"/>
      <c r="N143" s="561">
        <v>3000</v>
      </c>
    </row>
    <row r="144" spans="1:14" s="12" customFormat="1" ht="17.25">
      <c r="A144" s="807">
        <v>136</v>
      </c>
      <c r="B144" s="801"/>
      <c r="C144" s="802"/>
      <c r="D144" s="501" t="s">
        <v>940</v>
      </c>
      <c r="E144" s="802"/>
      <c r="F144" s="803"/>
      <c r="G144" s="803"/>
      <c r="H144" s="804"/>
      <c r="I144" s="559">
        <f>SUM(J144:N144)</f>
        <v>3000</v>
      </c>
      <c r="J144" s="486"/>
      <c r="K144" s="486"/>
      <c r="L144" s="486"/>
      <c r="M144" s="486"/>
      <c r="N144" s="487">
        <v>3000</v>
      </c>
    </row>
    <row r="145" spans="1:15" s="436" customFormat="1" ht="17.25">
      <c r="A145" s="807">
        <v>137</v>
      </c>
      <c r="B145" s="476"/>
      <c r="C145" s="477"/>
      <c r="D145" s="501" t="s">
        <v>602</v>
      </c>
      <c r="E145" s="477"/>
      <c r="F145" s="479"/>
      <c r="G145" s="479"/>
      <c r="H145" s="480"/>
      <c r="I145" s="559">
        <f>SUM(J145:N145)</f>
        <v>0</v>
      </c>
      <c r="J145" s="486"/>
      <c r="K145" s="486"/>
      <c r="L145" s="486"/>
      <c r="M145" s="486"/>
      <c r="N145" s="487"/>
      <c r="O145" s="12"/>
    </row>
    <row r="146" spans="1:15" s="558" customFormat="1" ht="16.5">
      <c r="A146" s="807">
        <v>138</v>
      </c>
      <c r="B146" s="552"/>
      <c r="C146" s="553"/>
      <c r="D146" s="562" t="s">
        <v>977</v>
      </c>
      <c r="E146" s="553"/>
      <c r="F146" s="554"/>
      <c r="G146" s="554"/>
      <c r="H146" s="555"/>
      <c r="I146" s="510">
        <f>SUM(J146:N146)</f>
        <v>3000</v>
      </c>
      <c r="J146" s="556">
        <f>SUM(J144:J145)</f>
        <v>0</v>
      </c>
      <c r="K146" s="556">
        <f>SUM(K144:K145)</f>
        <v>0</v>
      </c>
      <c r="L146" s="556">
        <f>SUM(L144:L145)</f>
        <v>0</v>
      </c>
      <c r="M146" s="556">
        <f>SUM(M144:M145)</f>
        <v>0</v>
      </c>
      <c r="N146" s="557">
        <f>SUM(N144:N145)</f>
        <v>3000</v>
      </c>
      <c r="O146" s="451"/>
    </row>
    <row r="147" spans="1:15" s="12" customFormat="1" ht="17.25">
      <c r="A147" s="807">
        <v>139</v>
      </c>
      <c r="B147" s="492"/>
      <c r="C147" s="502"/>
      <c r="D147" s="508" t="s">
        <v>867</v>
      </c>
      <c r="E147" s="502"/>
      <c r="F147" s="504"/>
      <c r="G147" s="504">
        <v>1000</v>
      </c>
      <c r="H147" s="505">
        <v>1000</v>
      </c>
      <c r="I147" s="498"/>
      <c r="J147" s="499"/>
      <c r="K147" s="499"/>
      <c r="L147" s="499"/>
      <c r="M147" s="499"/>
      <c r="N147" s="500"/>
      <c r="O147" s="12">
        <f>SUM(J148:N148)-I148</f>
        <v>0</v>
      </c>
    </row>
    <row r="148" spans="1:14" s="12" customFormat="1" ht="17.25">
      <c r="A148" s="807">
        <v>140</v>
      </c>
      <c r="B148" s="492"/>
      <c r="C148" s="502"/>
      <c r="D148" s="501" t="s">
        <v>601</v>
      </c>
      <c r="E148" s="502"/>
      <c r="F148" s="504"/>
      <c r="G148" s="504"/>
      <c r="H148" s="505"/>
      <c r="I148" s="559">
        <f>SUM(J148:N148)</f>
        <v>1000</v>
      </c>
      <c r="J148" s="560"/>
      <c r="K148" s="560"/>
      <c r="L148" s="560"/>
      <c r="M148" s="560"/>
      <c r="N148" s="561">
        <v>1000</v>
      </c>
    </row>
    <row r="149" spans="1:14" s="12" customFormat="1" ht="17.25">
      <c r="A149" s="807">
        <v>141</v>
      </c>
      <c r="B149" s="801"/>
      <c r="C149" s="802"/>
      <c r="D149" s="501" t="s">
        <v>940</v>
      </c>
      <c r="E149" s="802"/>
      <c r="F149" s="803"/>
      <c r="G149" s="803"/>
      <c r="H149" s="804"/>
      <c r="I149" s="559">
        <f>SUM(J149:N149)</f>
        <v>1000</v>
      </c>
      <c r="J149" s="486"/>
      <c r="K149" s="486"/>
      <c r="L149" s="486"/>
      <c r="M149" s="486"/>
      <c r="N149" s="487">
        <v>1000</v>
      </c>
    </row>
    <row r="150" spans="1:15" s="436" customFormat="1" ht="17.25">
      <c r="A150" s="807">
        <v>142</v>
      </c>
      <c r="B150" s="476"/>
      <c r="C150" s="477"/>
      <c r="D150" s="501" t="s">
        <v>602</v>
      </c>
      <c r="E150" s="477"/>
      <c r="F150" s="479"/>
      <c r="G150" s="479"/>
      <c r="H150" s="480"/>
      <c r="I150" s="559">
        <f>SUM(J150:N150)</f>
        <v>0</v>
      </c>
      <c r="J150" s="486"/>
      <c r="K150" s="486"/>
      <c r="L150" s="486"/>
      <c r="M150" s="486"/>
      <c r="N150" s="487"/>
      <c r="O150" s="12"/>
    </row>
    <row r="151" spans="1:15" s="558" customFormat="1" ht="16.5">
      <c r="A151" s="807">
        <v>143</v>
      </c>
      <c r="B151" s="552"/>
      <c r="C151" s="553"/>
      <c r="D151" s="562" t="s">
        <v>977</v>
      </c>
      <c r="E151" s="553"/>
      <c r="F151" s="554"/>
      <c r="G151" s="554"/>
      <c r="H151" s="555"/>
      <c r="I151" s="510">
        <f>SUM(J151:N151)</f>
        <v>1000</v>
      </c>
      <c r="J151" s="556">
        <f>SUM(J149:J150)</f>
        <v>0</v>
      </c>
      <c r="K151" s="556">
        <f>SUM(K149:K150)</f>
        <v>0</v>
      </c>
      <c r="L151" s="556">
        <f>SUM(L149:L150)</f>
        <v>0</v>
      </c>
      <c r="M151" s="556">
        <f>SUM(M149:M150)</f>
        <v>0</v>
      </c>
      <c r="N151" s="557">
        <f>SUM(N149:N150)</f>
        <v>1000</v>
      </c>
      <c r="O151" s="451"/>
    </row>
    <row r="152" spans="1:15" s="3" customFormat="1" ht="21" customHeight="1">
      <c r="A152" s="807">
        <v>144</v>
      </c>
      <c r="B152" s="460"/>
      <c r="C152" s="461">
        <v>16</v>
      </c>
      <c r="D152" s="462" t="s">
        <v>391</v>
      </c>
      <c r="E152" s="461" t="s">
        <v>27</v>
      </c>
      <c r="F152" s="463"/>
      <c r="G152" s="463"/>
      <c r="H152" s="464">
        <v>5000</v>
      </c>
      <c r="I152" s="473"/>
      <c r="J152" s="474"/>
      <c r="K152" s="474"/>
      <c r="L152" s="474"/>
      <c r="M152" s="474"/>
      <c r="N152" s="475"/>
      <c r="O152" s="3">
        <f>SUM(J153:N153)-I153</f>
        <v>0</v>
      </c>
    </row>
    <row r="153" spans="1:14" s="11" customFormat="1" ht="16.5">
      <c r="A153" s="807">
        <v>145</v>
      </c>
      <c r="B153" s="468"/>
      <c r="C153" s="469"/>
      <c r="D153" s="470" t="s">
        <v>601</v>
      </c>
      <c r="E153" s="469"/>
      <c r="F153" s="471"/>
      <c r="G153" s="471"/>
      <c r="H153" s="472"/>
      <c r="I153" s="551">
        <f>SUM(J153:N153)</f>
        <v>6500</v>
      </c>
      <c r="J153" s="474"/>
      <c r="K153" s="474"/>
      <c r="L153" s="474"/>
      <c r="M153" s="474"/>
      <c r="N153" s="475">
        <v>6500</v>
      </c>
    </row>
    <row r="154" spans="1:14" s="11" customFormat="1" ht="16.5">
      <c r="A154" s="807">
        <v>146</v>
      </c>
      <c r="B154" s="529"/>
      <c r="C154" s="511"/>
      <c r="D154" s="470" t="s">
        <v>940</v>
      </c>
      <c r="E154" s="511"/>
      <c r="F154" s="799"/>
      <c r="G154" s="799"/>
      <c r="H154" s="800"/>
      <c r="I154" s="551">
        <f>SUM(J154:N154)</f>
        <v>0</v>
      </c>
      <c r="J154" s="702"/>
      <c r="K154" s="702"/>
      <c r="L154" s="702"/>
      <c r="M154" s="702"/>
      <c r="N154" s="796">
        <v>0</v>
      </c>
    </row>
    <row r="155" spans="1:15" s="436" customFormat="1" ht="17.25">
      <c r="A155" s="807">
        <v>147</v>
      </c>
      <c r="B155" s="476"/>
      <c r="C155" s="477"/>
      <c r="D155" s="478" t="s">
        <v>602</v>
      </c>
      <c r="E155" s="477"/>
      <c r="F155" s="479"/>
      <c r="G155" s="479"/>
      <c r="H155" s="480"/>
      <c r="I155" s="559">
        <f>SUM(J155:N155)</f>
        <v>0</v>
      </c>
      <c r="J155" s="486"/>
      <c r="K155" s="486"/>
      <c r="L155" s="486"/>
      <c r="M155" s="486"/>
      <c r="N155" s="487"/>
      <c r="O155" s="12"/>
    </row>
    <row r="156" spans="1:15" s="122" customFormat="1" ht="17.25">
      <c r="A156" s="807">
        <v>148</v>
      </c>
      <c r="B156" s="481"/>
      <c r="C156" s="482"/>
      <c r="D156" s="483" t="s">
        <v>977</v>
      </c>
      <c r="E156" s="482"/>
      <c r="F156" s="484"/>
      <c r="G156" s="484"/>
      <c r="H156" s="485"/>
      <c r="I156" s="473">
        <f>SUM(J156:N156)</f>
        <v>0</v>
      </c>
      <c r="J156" s="466">
        <f>SUM(J154:J155)</f>
        <v>0</v>
      </c>
      <c r="K156" s="466">
        <f>SUM(K154:K155)</f>
        <v>0</v>
      </c>
      <c r="L156" s="466">
        <f>SUM(L154:L155)</f>
        <v>0</v>
      </c>
      <c r="M156" s="466">
        <f>SUM(M154:M155)</f>
        <v>0</v>
      </c>
      <c r="N156" s="467">
        <f>SUM(N154:N155)</f>
        <v>0</v>
      </c>
      <c r="O156" s="123"/>
    </row>
    <row r="157" spans="1:15" s="3" customFormat="1" ht="21" customHeight="1">
      <c r="A157" s="807">
        <v>149</v>
      </c>
      <c r="B157" s="460"/>
      <c r="C157" s="461">
        <v>17</v>
      </c>
      <c r="D157" s="462" t="s">
        <v>100</v>
      </c>
      <c r="E157" s="461" t="s">
        <v>27</v>
      </c>
      <c r="F157" s="463">
        <v>1500</v>
      </c>
      <c r="G157" s="463">
        <v>5000</v>
      </c>
      <c r="H157" s="464"/>
      <c r="I157" s="473"/>
      <c r="J157" s="474"/>
      <c r="K157" s="474"/>
      <c r="L157" s="474"/>
      <c r="M157" s="474"/>
      <c r="N157" s="475"/>
      <c r="O157" s="3">
        <f>SUM(J157:N157)-I157</f>
        <v>0</v>
      </c>
    </row>
    <row r="158" spans="1:14" s="3" customFormat="1" ht="17.25" customHeight="1">
      <c r="A158" s="807">
        <v>150</v>
      </c>
      <c r="B158" s="658"/>
      <c r="C158" s="519"/>
      <c r="D158" s="470" t="s">
        <v>940</v>
      </c>
      <c r="E158" s="519"/>
      <c r="F158" s="703"/>
      <c r="G158" s="703"/>
      <c r="H158" s="704"/>
      <c r="I158" s="559">
        <f>SUM(J158:N158)</f>
        <v>2500</v>
      </c>
      <c r="J158" s="702"/>
      <c r="K158" s="702"/>
      <c r="L158" s="702"/>
      <c r="M158" s="702"/>
      <c r="N158" s="796">
        <v>2500</v>
      </c>
    </row>
    <row r="159" spans="1:15" s="436" customFormat="1" ht="17.25">
      <c r="A159" s="807">
        <v>151</v>
      </c>
      <c r="B159" s="476"/>
      <c r="C159" s="477"/>
      <c r="D159" s="478" t="s">
        <v>602</v>
      </c>
      <c r="E159" s="477"/>
      <c r="F159" s="479"/>
      <c r="G159" s="479"/>
      <c r="H159" s="480"/>
      <c r="I159" s="559">
        <f>SUM(J159:N159)</f>
        <v>0</v>
      </c>
      <c r="J159" s="486"/>
      <c r="K159" s="486"/>
      <c r="L159" s="486"/>
      <c r="M159" s="486"/>
      <c r="N159" s="487"/>
      <c r="O159" s="12"/>
    </row>
    <row r="160" spans="1:15" s="122" customFormat="1" ht="17.25">
      <c r="A160" s="807">
        <v>152</v>
      </c>
      <c r="B160" s="481"/>
      <c r="C160" s="482"/>
      <c r="D160" s="483" t="s">
        <v>977</v>
      </c>
      <c r="E160" s="482"/>
      <c r="F160" s="484"/>
      <c r="G160" s="484"/>
      <c r="H160" s="485"/>
      <c r="I160" s="473">
        <f>SUM(J160:N160)</f>
        <v>2500</v>
      </c>
      <c r="J160" s="466">
        <f>SUM(J158:J159)</f>
        <v>0</v>
      </c>
      <c r="K160" s="466">
        <f>SUM(K158:K159)</f>
        <v>0</v>
      </c>
      <c r="L160" s="466">
        <f>SUM(L158:L159)</f>
        <v>0</v>
      </c>
      <c r="M160" s="466">
        <f>SUM(M158:M159)</f>
        <v>0</v>
      </c>
      <c r="N160" s="467">
        <f>SUM(N158:N159)</f>
        <v>2500</v>
      </c>
      <c r="O160" s="123"/>
    </row>
    <row r="161" spans="1:14" s="3" customFormat="1" ht="21" customHeight="1">
      <c r="A161" s="807">
        <v>153</v>
      </c>
      <c r="B161" s="460"/>
      <c r="C161" s="461">
        <v>18</v>
      </c>
      <c r="D161" s="462" t="s">
        <v>784</v>
      </c>
      <c r="E161" s="461" t="s">
        <v>27</v>
      </c>
      <c r="F161" s="463"/>
      <c r="G161" s="463"/>
      <c r="H161" s="464"/>
      <c r="I161" s="473"/>
      <c r="J161" s="474"/>
      <c r="K161" s="474"/>
      <c r="L161" s="474"/>
      <c r="M161" s="474"/>
      <c r="N161" s="475"/>
    </row>
    <row r="162" spans="1:14" s="3" customFormat="1" ht="18" customHeight="1">
      <c r="A162" s="807">
        <v>154</v>
      </c>
      <c r="B162" s="658"/>
      <c r="C162" s="519"/>
      <c r="D162" s="470" t="s">
        <v>940</v>
      </c>
      <c r="E162" s="519"/>
      <c r="F162" s="703"/>
      <c r="G162" s="703"/>
      <c r="H162" s="704"/>
      <c r="I162" s="559">
        <f>SUM(J162:N162)</f>
        <v>2500</v>
      </c>
      <c r="J162" s="702"/>
      <c r="K162" s="702"/>
      <c r="L162" s="702"/>
      <c r="M162" s="702"/>
      <c r="N162" s="796">
        <v>2500</v>
      </c>
    </row>
    <row r="163" spans="1:15" s="436" customFormat="1" ht="17.25">
      <c r="A163" s="807">
        <v>155</v>
      </c>
      <c r="B163" s="476"/>
      <c r="C163" s="477"/>
      <c r="D163" s="478" t="s">
        <v>602</v>
      </c>
      <c r="E163" s="477"/>
      <c r="F163" s="479"/>
      <c r="G163" s="479"/>
      <c r="H163" s="480"/>
      <c r="I163" s="559">
        <f>SUM(J163:N163)</f>
        <v>0</v>
      </c>
      <c r="J163" s="486"/>
      <c r="K163" s="486"/>
      <c r="L163" s="486"/>
      <c r="M163" s="486"/>
      <c r="N163" s="487"/>
      <c r="O163" s="12"/>
    </row>
    <row r="164" spans="1:15" s="122" customFormat="1" ht="17.25">
      <c r="A164" s="807">
        <v>156</v>
      </c>
      <c r="B164" s="481"/>
      <c r="C164" s="482"/>
      <c r="D164" s="483" t="s">
        <v>977</v>
      </c>
      <c r="E164" s="482"/>
      <c r="F164" s="484"/>
      <c r="G164" s="484"/>
      <c r="H164" s="485"/>
      <c r="I164" s="473">
        <f>SUM(J164:N164)</f>
        <v>2500</v>
      </c>
      <c r="J164" s="466">
        <f>SUM(J162:J163)</f>
        <v>0</v>
      </c>
      <c r="K164" s="466">
        <f>SUM(K162:K163)</f>
        <v>0</v>
      </c>
      <c r="L164" s="466">
        <f>SUM(L162:L163)</f>
        <v>0</v>
      </c>
      <c r="M164" s="466">
        <f>SUM(M162:M163)</f>
        <v>0</v>
      </c>
      <c r="N164" s="467">
        <f>SUM(N162:N163)</f>
        <v>2500</v>
      </c>
      <c r="O164" s="123"/>
    </row>
    <row r="165" spans="1:15" s="3" customFormat="1" ht="21" customHeight="1">
      <c r="A165" s="807">
        <v>157</v>
      </c>
      <c r="B165" s="460"/>
      <c r="C165" s="461">
        <v>19</v>
      </c>
      <c r="D165" s="462" t="s">
        <v>101</v>
      </c>
      <c r="E165" s="461" t="s">
        <v>27</v>
      </c>
      <c r="F165" s="463">
        <v>1500</v>
      </c>
      <c r="G165" s="463">
        <v>1500</v>
      </c>
      <c r="H165" s="464">
        <v>1500</v>
      </c>
      <c r="I165" s="473"/>
      <c r="J165" s="474"/>
      <c r="K165" s="474"/>
      <c r="L165" s="474"/>
      <c r="M165" s="474"/>
      <c r="N165" s="475"/>
      <c r="O165" s="3">
        <f>SUM(J166:N166)-I166</f>
        <v>0</v>
      </c>
    </row>
    <row r="166" spans="1:14" s="11" customFormat="1" ht="16.5">
      <c r="A166" s="807">
        <v>158</v>
      </c>
      <c r="B166" s="468"/>
      <c r="C166" s="469"/>
      <c r="D166" s="470" t="s">
        <v>601</v>
      </c>
      <c r="E166" s="469"/>
      <c r="F166" s="471"/>
      <c r="G166" s="471"/>
      <c r="H166" s="472"/>
      <c r="I166" s="551">
        <f>SUM(J166:N166)</f>
        <v>1500</v>
      </c>
      <c r="J166" s="474"/>
      <c r="K166" s="474"/>
      <c r="L166" s="474"/>
      <c r="M166" s="474"/>
      <c r="N166" s="475">
        <v>1500</v>
      </c>
    </row>
    <row r="167" spans="1:14" s="11" customFormat="1" ht="16.5">
      <c r="A167" s="807">
        <v>159</v>
      </c>
      <c r="B167" s="529"/>
      <c r="C167" s="511"/>
      <c r="D167" s="470" t="s">
        <v>940</v>
      </c>
      <c r="E167" s="511"/>
      <c r="F167" s="799"/>
      <c r="G167" s="799"/>
      <c r="H167" s="800"/>
      <c r="I167" s="551">
        <f>SUM(J167:N167)</f>
        <v>1500</v>
      </c>
      <c r="J167" s="702"/>
      <c r="K167" s="702"/>
      <c r="L167" s="702"/>
      <c r="M167" s="702"/>
      <c r="N167" s="796">
        <v>1500</v>
      </c>
    </row>
    <row r="168" spans="1:15" s="436" customFormat="1" ht="17.25">
      <c r="A168" s="807">
        <v>160</v>
      </c>
      <c r="B168" s="476"/>
      <c r="C168" s="477"/>
      <c r="D168" s="478" t="s">
        <v>602</v>
      </c>
      <c r="E168" s="477"/>
      <c r="F168" s="479"/>
      <c r="G168" s="479"/>
      <c r="H168" s="480"/>
      <c r="I168" s="559">
        <f>SUM(J168:N168)</f>
        <v>0</v>
      </c>
      <c r="J168" s="486"/>
      <c r="K168" s="486"/>
      <c r="L168" s="486"/>
      <c r="M168" s="486"/>
      <c r="N168" s="487"/>
      <c r="O168" s="12"/>
    </row>
    <row r="169" spans="1:15" s="122" customFormat="1" ht="17.25" customHeight="1">
      <c r="A169" s="807">
        <v>161</v>
      </c>
      <c r="B169" s="481"/>
      <c r="C169" s="482"/>
      <c r="D169" s="483" t="s">
        <v>977</v>
      </c>
      <c r="E169" s="482"/>
      <c r="F169" s="484"/>
      <c r="G169" s="484"/>
      <c r="H169" s="485"/>
      <c r="I169" s="473">
        <f>SUM(J169:N169)</f>
        <v>1500</v>
      </c>
      <c r="J169" s="466">
        <f>SUM(J167:J168)</f>
        <v>0</v>
      </c>
      <c r="K169" s="466">
        <f>SUM(K167:K168)</f>
        <v>0</v>
      </c>
      <c r="L169" s="466">
        <f>SUM(L167:L168)</f>
        <v>0</v>
      </c>
      <c r="M169" s="466">
        <f>SUM(M167:M168)</f>
        <v>0</v>
      </c>
      <c r="N169" s="467">
        <f>SUM(N167:N168)</f>
        <v>1500</v>
      </c>
      <c r="O169" s="123"/>
    </row>
    <row r="170" spans="1:15" s="3" customFormat="1" ht="30" customHeight="1">
      <c r="A170" s="807">
        <v>162</v>
      </c>
      <c r="B170" s="460"/>
      <c r="C170" s="461">
        <v>20</v>
      </c>
      <c r="D170" s="462" t="s">
        <v>102</v>
      </c>
      <c r="E170" s="461" t="s">
        <v>27</v>
      </c>
      <c r="F170" s="463">
        <v>2000</v>
      </c>
      <c r="G170" s="463">
        <v>2000</v>
      </c>
      <c r="H170" s="464">
        <v>2000</v>
      </c>
      <c r="I170" s="473"/>
      <c r="J170" s="474"/>
      <c r="K170" s="474"/>
      <c r="L170" s="474"/>
      <c r="M170" s="474"/>
      <c r="N170" s="475"/>
      <c r="O170" s="3">
        <f>SUM(J171:N171)-I171</f>
        <v>0</v>
      </c>
    </row>
    <row r="171" spans="1:14" s="11" customFormat="1" ht="16.5">
      <c r="A171" s="807">
        <v>163</v>
      </c>
      <c r="B171" s="468"/>
      <c r="C171" s="469"/>
      <c r="D171" s="470" t="s">
        <v>601</v>
      </c>
      <c r="E171" s="469"/>
      <c r="F171" s="471"/>
      <c r="G171" s="471"/>
      <c r="H171" s="472"/>
      <c r="I171" s="551">
        <f>SUM(J171:N171)</f>
        <v>1000</v>
      </c>
      <c r="J171" s="474"/>
      <c r="K171" s="474"/>
      <c r="L171" s="474"/>
      <c r="M171" s="474"/>
      <c r="N171" s="475">
        <v>1000</v>
      </c>
    </row>
    <row r="172" spans="1:14" s="11" customFormat="1" ht="16.5">
      <c r="A172" s="807">
        <v>164</v>
      </c>
      <c r="B172" s="529"/>
      <c r="C172" s="511"/>
      <c r="D172" s="470" t="s">
        <v>940</v>
      </c>
      <c r="E172" s="511"/>
      <c r="F172" s="799"/>
      <c r="G172" s="799"/>
      <c r="H172" s="800"/>
      <c r="I172" s="551">
        <f>SUM(J172:N172)</f>
        <v>1000</v>
      </c>
      <c r="J172" s="702"/>
      <c r="K172" s="702"/>
      <c r="L172" s="702"/>
      <c r="M172" s="702"/>
      <c r="N172" s="796">
        <v>1000</v>
      </c>
    </row>
    <row r="173" spans="1:15" s="436" customFormat="1" ht="17.25">
      <c r="A173" s="807">
        <v>165</v>
      </c>
      <c r="B173" s="476"/>
      <c r="C173" s="477"/>
      <c r="D173" s="478" t="s">
        <v>602</v>
      </c>
      <c r="E173" s="477"/>
      <c r="F173" s="479"/>
      <c r="G173" s="479"/>
      <c r="H173" s="480"/>
      <c r="I173" s="559">
        <f>SUM(J173:N173)</f>
        <v>0</v>
      </c>
      <c r="J173" s="486"/>
      <c r="K173" s="486"/>
      <c r="L173" s="486"/>
      <c r="M173" s="486"/>
      <c r="N173" s="487"/>
      <c r="O173" s="12"/>
    </row>
    <row r="174" spans="1:15" s="122" customFormat="1" ht="18.75" customHeight="1">
      <c r="A174" s="807">
        <v>166</v>
      </c>
      <c r="B174" s="481"/>
      <c r="C174" s="482"/>
      <c r="D174" s="483" t="s">
        <v>977</v>
      </c>
      <c r="E174" s="482"/>
      <c r="F174" s="484"/>
      <c r="G174" s="484"/>
      <c r="H174" s="485"/>
      <c r="I174" s="473">
        <f>SUM(J174:N174)</f>
        <v>1000</v>
      </c>
      <c r="J174" s="466">
        <f>SUM(J172:J173)</f>
        <v>0</v>
      </c>
      <c r="K174" s="466">
        <f>SUM(K172:K173)</f>
        <v>0</v>
      </c>
      <c r="L174" s="466">
        <f>SUM(L172:L173)</f>
        <v>0</v>
      </c>
      <c r="M174" s="466">
        <f>SUM(M172:M173)</f>
        <v>0</v>
      </c>
      <c r="N174" s="467">
        <f>SUM(N172:N173)</f>
        <v>1000</v>
      </c>
      <c r="O174" s="123"/>
    </row>
    <row r="175" spans="1:15" s="3" customFormat="1" ht="21" customHeight="1">
      <c r="A175" s="807">
        <v>167</v>
      </c>
      <c r="B175" s="460"/>
      <c r="C175" s="461">
        <v>21</v>
      </c>
      <c r="D175" s="462" t="s">
        <v>480</v>
      </c>
      <c r="E175" s="461" t="s">
        <v>27</v>
      </c>
      <c r="F175" s="463"/>
      <c r="G175" s="463">
        <v>2000</v>
      </c>
      <c r="H175" s="464">
        <v>2000</v>
      </c>
      <c r="I175" s="488"/>
      <c r="J175" s="489"/>
      <c r="K175" s="489"/>
      <c r="L175" s="489"/>
      <c r="M175" s="489"/>
      <c r="N175" s="490"/>
      <c r="O175" s="11">
        <f>SUM(J176:N176)-I176</f>
        <v>0</v>
      </c>
    </row>
    <row r="176" spans="1:14" s="11" customFormat="1" ht="16.5">
      <c r="A176" s="807">
        <v>168</v>
      </c>
      <c r="B176" s="468"/>
      <c r="C176" s="469"/>
      <c r="D176" s="470" t="s">
        <v>601</v>
      </c>
      <c r="E176" s="469"/>
      <c r="F176" s="471"/>
      <c r="G176" s="471"/>
      <c r="H176" s="472"/>
      <c r="I176" s="551">
        <f aca="true" t="shared" si="3" ref="I176:I204">SUM(J176:N176)</f>
        <v>2000</v>
      </c>
      <c r="J176" s="474"/>
      <c r="K176" s="474"/>
      <c r="L176" s="474"/>
      <c r="M176" s="474"/>
      <c r="N176" s="475">
        <v>2000</v>
      </c>
    </row>
    <row r="177" spans="1:14" s="11" customFormat="1" ht="16.5">
      <c r="A177" s="807">
        <v>169</v>
      </c>
      <c r="B177" s="529"/>
      <c r="C177" s="511"/>
      <c r="D177" s="470" t="s">
        <v>940</v>
      </c>
      <c r="E177" s="511"/>
      <c r="F177" s="799"/>
      <c r="G177" s="799"/>
      <c r="H177" s="800"/>
      <c r="I177" s="551">
        <f t="shared" si="3"/>
        <v>2000</v>
      </c>
      <c r="J177" s="702"/>
      <c r="K177" s="702"/>
      <c r="L177" s="702"/>
      <c r="M177" s="702"/>
      <c r="N177" s="796">
        <v>2000</v>
      </c>
    </row>
    <row r="178" spans="1:15" s="436" customFormat="1" ht="17.25">
      <c r="A178" s="807">
        <v>170</v>
      </c>
      <c r="B178" s="476"/>
      <c r="C178" s="477"/>
      <c r="D178" s="478" t="s">
        <v>602</v>
      </c>
      <c r="E178" s="477"/>
      <c r="F178" s="479"/>
      <c r="G178" s="479"/>
      <c r="H178" s="480"/>
      <c r="I178" s="559">
        <f t="shared" si="3"/>
        <v>0</v>
      </c>
      <c r="J178" s="486"/>
      <c r="K178" s="486"/>
      <c r="L178" s="486"/>
      <c r="M178" s="486"/>
      <c r="N178" s="487"/>
      <c r="O178" s="12"/>
    </row>
    <row r="179" spans="1:15" s="122" customFormat="1" ht="18.75" customHeight="1">
      <c r="A179" s="807">
        <v>171</v>
      </c>
      <c r="B179" s="481"/>
      <c r="C179" s="482"/>
      <c r="D179" s="483" t="s">
        <v>977</v>
      </c>
      <c r="E179" s="482"/>
      <c r="F179" s="484"/>
      <c r="G179" s="484"/>
      <c r="H179" s="485"/>
      <c r="I179" s="473">
        <f t="shared" si="3"/>
        <v>2000</v>
      </c>
      <c r="J179" s="466">
        <f>SUM(J177:J178)</f>
        <v>0</v>
      </c>
      <c r="K179" s="466">
        <f>SUM(K177:K178)</f>
        <v>0</v>
      </c>
      <c r="L179" s="466">
        <f>SUM(L177:L178)</f>
        <v>0</v>
      </c>
      <c r="M179" s="466">
        <f>SUM(M177:M178)</f>
        <v>0</v>
      </c>
      <c r="N179" s="467">
        <f>SUM(N177:N178)</f>
        <v>2000</v>
      </c>
      <c r="O179" s="123"/>
    </row>
    <row r="180" spans="1:15" s="3" customFormat="1" ht="21" customHeight="1">
      <c r="A180" s="807">
        <v>172</v>
      </c>
      <c r="B180" s="460"/>
      <c r="C180" s="461">
        <v>22</v>
      </c>
      <c r="D180" s="462" t="s">
        <v>462</v>
      </c>
      <c r="E180" s="461" t="s">
        <v>27</v>
      </c>
      <c r="F180" s="463"/>
      <c r="G180" s="463"/>
      <c r="H180" s="464"/>
      <c r="I180" s="473"/>
      <c r="J180" s="474"/>
      <c r="K180" s="474"/>
      <c r="L180" s="474"/>
      <c r="M180" s="474"/>
      <c r="N180" s="475"/>
      <c r="O180" s="3">
        <f>SUM(J181:N181)-I181</f>
        <v>0</v>
      </c>
    </row>
    <row r="181" spans="1:14" s="11" customFormat="1" ht="16.5">
      <c r="A181" s="807">
        <v>173</v>
      </c>
      <c r="B181" s="468"/>
      <c r="C181" s="469"/>
      <c r="D181" s="470" t="s">
        <v>601</v>
      </c>
      <c r="E181" s="469"/>
      <c r="F181" s="471"/>
      <c r="G181" s="471"/>
      <c r="H181" s="472"/>
      <c r="I181" s="551">
        <f t="shared" si="3"/>
        <v>4500</v>
      </c>
      <c r="J181" s="474"/>
      <c r="K181" s="474"/>
      <c r="L181" s="474">
        <v>4500</v>
      </c>
      <c r="M181" s="474"/>
      <c r="N181" s="475"/>
    </row>
    <row r="182" spans="1:14" s="11" customFormat="1" ht="16.5">
      <c r="A182" s="807">
        <v>174</v>
      </c>
      <c r="B182" s="529"/>
      <c r="C182" s="511"/>
      <c r="D182" s="470" t="s">
        <v>940</v>
      </c>
      <c r="E182" s="511"/>
      <c r="F182" s="799"/>
      <c r="G182" s="799"/>
      <c r="H182" s="800"/>
      <c r="I182" s="551">
        <f t="shared" si="3"/>
        <v>4500</v>
      </c>
      <c r="J182" s="702"/>
      <c r="K182" s="702"/>
      <c r="L182" s="702">
        <v>1700</v>
      </c>
      <c r="M182" s="702"/>
      <c r="N182" s="796">
        <v>2800</v>
      </c>
    </row>
    <row r="183" spans="1:15" s="436" customFormat="1" ht="17.25">
      <c r="A183" s="807">
        <v>175</v>
      </c>
      <c r="B183" s="476"/>
      <c r="C183" s="477"/>
      <c r="D183" s="478" t="s">
        <v>602</v>
      </c>
      <c r="E183" s="477"/>
      <c r="F183" s="479"/>
      <c r="G183" s="479"/>
      <c r="H183" s="480"/>
      <c r="I183" s="559">
        <f t="shared" si="3"/>
        <v>0</v>
      </c>
      <c r="J183" s="486"/>
      <c r="K183" s="486"/>
      <c r="L183" s="486"/>
      <c r="M183" s="486"/>
      <c r="N183" s="487"/>
      <c r="O183" s="12"/>
    </row>
    <row r="184" spans="1:15" s="122" customFormat="1" ht="18.75" customHeight="1">
      <c r="A184" s="807">
        <v>176</v>
      </c>
      <c r="B184" s="481"/>
      <c r="C184" s="482"/>
      <c r="D184" s="483" t="s">
        <v>977</v>
      </c>
      <c r="E184" s="482"/>
      <c r="F184" s="484"/>
      <c r="G184" s="484"/>
      <c r="H184" s="485"/>
      <c r="I184" s="473">
        <f t="shared" si="3"/>
        <v>4500</v>
      </c>
      <c r="J184" s="466">
        <f>SUM(J182:J183)</f>
        <v>0</v>
      </c>
      <c r="K184" s="466">
        <f>SUM(K182:K183)</f>
        <v>0</v>
      </c>
      <c r="L184" s="466">
        <f>SUM(L182:L183)</f>
        <v>1700</v>
      </c>
      <c r="M184" s="466">
        <f>SUM(M182:M183)</f>
        <v>0</v>
      </c>
      <c r="N184" s="467">
        <f>SUM(N182:N183)</f>
        <v>2800</v>
      </c>
      <c r="O184" s="123"/>
    </row>
    <row r="185" spans="1:15" s="3" customFormat="1" ht="21" customHeight="1">
      <c r="A185" s="807">
        <v>177</v>
      </c>
      <c r="B185" s="460"/>
      <c r="C185" s="461">
        <v>23</v>
      </c>
      <c r="D185" s="462" t="s">
        <v>463</v>
      </c>
      <c r="E185" s="461" t="s">
        <v>27</v>
      </c>
      <c r="F185" s="463"/>
      <c r="G185" s="463"/>
      <c r="H185" s="464"/>
      <c r="I185" s="473"/>
      <c r="J185" s="474"/>
      <c r="K185" s="474"/>
      <c r="L185" s="474"/>
      <c r="M185" s="474"/>
      <c r="N185" s="475"/>
      <c r="O185" s="3">
        <f>SUM(J186:N186)-I186</f>
        <v>0</v>
      </c>
    </row>
    <row r="186" spans="1:14" s="11" customFormat="1" ht="16.5">
      <c r="A186" s="807">
        <v>178</v>
      </c>
      <c r="B186" s="468"/>
      <c r="C186" s="469"/>
      <c r="D186" s="470" t="s">
        <v>601</v>
      </c>
      <c r="E186" s="469"/>
      <c r="F186" s="471"/>
      <c r="G186" s="471"/>
      <c r="H186" s="472"/>
      <c r="I186" s="551">
        <f t="shared" si="3"/>
        <v>25000</v>
      </c>
      <c r="J186" s="474"/>
      <c r="K186" s="474"/>
      <c r="L186" s="474">
        <v>25000</v>
      </c>
      <c r="M186" s="474"/>
      <c r="N186" s="475"/>
    </row>
    <row r="187" spans="1:14" s="11" customFormat="1" ht="16.5">
      <c r="A187" s="807">
        <v>179</v>
      </c>
      <c r="B187" s="529"/>
      <c r="C187" s="511"/>
      <c r="D187" s="470" t="s">
        <v>940</v>
      </c>
      <c r="E187" s="511"/>
      <c r="F187" s="799"/>
      <c r="G187" s="799"/>
      <c r="H187" s="800"/>
      <c r="I187" s="551">
        <f t="shared" si="3"/>
        <v>25000</v>
      </c>
      <c r="J187" s="702">
        <v>350</v>
      </c>
      <c r="K187" s="702">
        <v>280</v>
      </c>
      <c r="L187" s="702">
        <v>24370</v>
      </c>
      <c r="M187" s="702"/>
      <c r="N187" s="796"/>
    </row>
    <row r="188" spans="1:15" s="436" customFormat="1" ht="17.25">
      <c r="A188" s="807">
        <v>180</v>
      </c>
      <c r="B188" s="476"/>
      <c r="C188" s="477"/>
      <c r="D188" s="478" t="s">
        <v>602</v>
      </c>
      <c r="E188" s="477"/>
      <c r="F188" s="479"/>
      <c r="G188" s="479"/>
      <c r="H188" s="480"/>
      <c r="I188" s="559">
        <f t="shared" si="3"/>
        <v>0</v>
      </c>
      <c r="J188" s="486"/>
      <c r="K188" s="486"/>
      <c r="L188" s="486"/>
      <c r="M188" s="486"/>
      <c r="N188" s="487"/>
      <c r="O188" s="12"/>
    </row>
    <row r="189" spans="1:15" s="122" customFormat="1" ht="18.75" customHeight="1">
      <c r="A189" s="807">
        <v>181</v>
      </c>
      <c r="B189" s="481"/>
      <c r="C189" s="482"/>
      <c r="D189" s="483" t="s">
        <v>977</v>
      </c>
      <c r="E189" s="482"/>
      <c r="F189" s="484"/>
      <c r="G189" s="484"/>
      <c r="H189" s="485"/>
      <c r="I189" s="473">
        <f t="shared" si="3"/>
        <v>25000</v>
      </c>
      <c r="J189" s="466">
        <f>SUM(J187:J188)</f>
        <v>350</v>
      </c>
      <c r="K189" s="466">
        <f>SUM(K187:K188)</f>
        <v>280</v>
      </c>
      <c r="L189" s="466">
        <f>SUM(L187:L188)</f>
        <v>24370</v>
      </c>
      <c r="M189" s="466">
        <f>SUM(M187:M188)</f>
        <v>0</v>
      </c>
      <c r="N189" s="467">
        <f>SUM(N187:N188)</f>
        <v>0</v>
      </c>
      <c r="O189" s="123"/>
    </row>
    <row r="190" spans="1:15" s="3" customFormat="1" ht="21" customHeight="1">
      <c r="A190" s="807">
        <v>182</v>
      </c>
      <c r="B190" s="460"/>
      <c r="C190" s="461">
        <v>24</v>
      </c>
      <c r="D190" s="462" t="s">
        <v>464</v>
      </c>
      <c r="E190" s="461" t="s">
        <v>27</v>
      </c>
      <c r="F190" s="463"/>
      <c r="G190" s="463"/>
      <c r="H190" s="464"/>
      <c r="I190" s="473"/>
      <c r="J190" s="474"/>
      <c r="K190" s="474"/>
      <c r="L190" s="474"/>
      <c r="M190" s="474"/>
      <c r="N190" s="475"/>
      <c r="O190" s="3">
        <f>SUM(J191:N191)-I191</f>
        <v>0</v>
      </c>
    </row>
    <row r="191" spans="1:14" s="11" customFormat="1" ht="16.5">
      <c r="A191" s="807">
        <v>183</v>
      </c>
      <c r="B191" s="468"/>
      <c r="C191" s="469"/>
      <c r="D191" s="470" t="s">
        <v>601</v>
      </c>
      <c r="E191" s="469"/>
      <c r="F191" s="471"/>
      <c r="G191" s="471"/>
      <c r="H191" s="472"/>
      <c r="I191" s="551">
        <f t="shared" si="3"/>
        <v>10000</v>
      </c>
      <c r="J191" s="474"/>
      <c r="K191" s="474"/>
      <c r="L191" s="474">
        <v>10000</v>
      </c>
      <c r="M191" s="474"/>
      <c r="N191" s="475"/>
    </row>
    <row r="192" spans="1:14" s="11" customFormat="1" ht="16.5">
      <c r="A192" s="807">
        <v>184</v>
      </c>
      <c r="B192" s="529"/>
      <c r="C192" s="511"/>
      <c r="D192" s="470" t="s">
        <v>940</v>
      </c>
      <c r="E192" s="511"/>
      <c r="F192" s="799"/>
      <c r="G192" s="799"/>
      <c r="H192" s="800"/>
      <c r="I192" s="551">
        <f t="shared" si="3"/>
        <v>10130</v>
      </c>
      <c r="J192" s="702">
        <v>700</v>
      </c>
      <c r="K192" s="702">
        <v>300</v>
      </c>
      <c r="L192" s="702">
        <v>7130</v>
      </c>
      <c r="M192" s="702"/>
      <c r="N192" s="796">
        <v>2000</v>
      </c>
    </row>
    <row r="193" spans="1:15" s="436" customFormat="1" ht="17.25">
      <c r="A193" s="807">
        <v>185</v>
      </c>
      <c r="B193" s="476"/>
      <c r="C193" s="477"/>
      <c r="D193" s="478" t="s">
        <v>602</v>
      </c>
      <c r="E193" s="477"/>
      <c r="F193" s="479"/>
      <c r="G193" s="479"/>
      <c r="H193" s="480"/>
      <c r="I193" s="559">
        <f t="shared" si="3"/>
        <v>0</v>
      </c>
      <c r="J193" s="486"/>
      <c r="K193" s="486"/>
      <c r="L193" s="486"/>
      <c r="M193" s="486"/>
      <c r="N193" s="487"/>
      <c r="O193" s="12"/>
    </row>
    <row r="194" spans="1:15" s="122" customFormat="1" ht="18.75" customHeight="1">
      <c r="A194" s="807">
        <v>186</v>
      </c>
      <c r="B194" s="481"/>
      <c r="C194" s="482"/>
      <c r="D194" s="483" t="s">
        <v>977</v>
      </c>
      <c r="E194" s="482"/>
      <c r="F194" s="484"/>
      <c r="G194" s="484"/>
      <c r="H194" s="485"/>
      <c r="I194" s="473">
        <f t="shared" si="3"/>
        <v>10130</v>
      </c>
      <c r="J194" s="466">
        <f>SUM(J192:J193)</f>
        <v>700</v>
      </c>
      <c r="K194" s="466">
        <f>SUM(K192:K193)</f>
        <v>300</v>
      </c>
      <c r="L194" s="466">
        <f>SUM(L192:L193)</f>
        <v>7130</v>
      </c>
      <c r="M194" s="466">
        <f>SUM(M192:M193)</f>
        <v>0</v>
      </c>
      <c r="N194" s="467">
        <f>SUM(N192:N193)</f>
        <v>2000</v>
      </c>
      <c r="O194" s="123"/>
    </row>
    <row r="195" spans="1:15" s="11" customFormat="1" ht="33" customHeight="1">
      <c r="A195" s="807">
        <v>187</v>
      </c>
      <c r="B195" s="468"/>
      <c r="C195" s="509">
        <v>25</v>
      </c>
      <c r="D195" s="462" t="s">
        <v>486</v>
      </c>
      <c r="E195" s="469" t="s">
        <v>27</v>
      </c>
      <c r="F195" s="471"/>
      <c r="G195" s="471"/>
      <c r="H195" s="472">
        <v>4000</v>
      </c>
      <c r="I195" s="488"/>
      <c r="J195" s="489"/>
      <c r="K195" s="489"/>
      <c r="L195" s="489"/>
      <c r="M195" s="489"/>
      <c r="N195" s="490"/>
      <c r="O195" s="11">
        <f>SUM(J196:N196)-I196</f>
        <v>0</v>
      </c>
    </row>
    <row r="196" spans="1:14" s="11" customFormat="1" ht="16.5">
      <c r="A196" s="807">
        <v>188</v>
      </c>
      <c r="B196" s="468"/>
      <c r="C196" s="469"/>
      <c r="D196" s="470" t="s">
        <v>601</v>
      </c>
      <c r="E196" s="469"/>
      <c r="F196" s="471"/>
      <c r="G196" s="471"/>
      <c r="H196" s="472"/>
      <c r="I196" s="551">
        <f t="shared" si="3"/>
        <v>0</v>
      </c>
      <c r="J196" s="474"/>
      <c r="K196" s="474"/>
      <c r="L196" s="474"/>
      <c r="M196" s="474"/>
      <c r="N196" s="475"/>
    </row>
    <row r="197" spans="1:14" s="11" customFormat="1" ht="16.5">
      <c r="A197" s="807">
        <v>189</v>
      </c>
      <c r="B197" s="529"/>
      <c r="C197" s="511"/>
      <c r="D197" s="470" t="s">
        <v>940</v>
      </c>
      <c r="E197" s="511"/>
      <c r="F197" s="799"/>
      <c r="G197" s="799"/>
      <c r="H197" s="800"/>
      <c r="I197" s="551">
        <f t="shared" si="3"/>
        <v>0</v>
      </c>
      <c r="J197" s="702"/>
      <c r="K197" s="702"/>
      <c r="L197" s="702"/>
      <c r="M197" s="702"/>
      <c r="N197" s="796"/>
    </row>
    <row r="198" spans="1:15" s="436" customFormat="1" ht="17.25">
      <c r="A198" s="807">
        <v>190</v>
      </c>
      <c r="B198" s="476"/>
      <c r="C198" s="477"/>
      <c r="D198" s="478" t="s">
        <v>602</v>
      </c>
      <c r="E198" s="477"/>
      <c r="F198" s="479"/>
      <c r="G198" s="479"/>
      <c r="H198" s="480"/>
      <c r="I198" s="559">
        <f t="shared" si="3"/>
        <v>0</v>
      </c>
      <c r="J198" s="486"/>
      <c r="K198" s="486"/>
      <c r="L198" s="486"/>
      <c r="M198" s="486"/>
      <c r="N198" s="487"/>
      <c r="O198" s="12"/>
    </row>
    <row r="199" spans="1:15" s="122" customFormat="1" ht="18.75" customHeight="1">
      <c r="A199" s="807">
        <v>191</v>
      </c>
      <c r="B199" s="481"/>
      <c r="C199" s="482"/>
      <c r="D199" s="483" t="s">
        <v>977</v>
      </c>
      <c r="E199" s="482"/>
      <c r="F199" s="484"/>
      <c r="G199" s="484"/>
      <c r="H199" s="485"/>
      <c r="I199" s="473">
        <f t="shared" si="3"/>
        <v>0</v>
      </c>
      <c r="J199" s="466">
        <f>SUM(J196:J198)</f>
        <v>0</v>
      </c>
      <c r="K199" s="466">
        <f>SUM(K196:K198)</f>
        <v>0</v>
      </c>
      <c r="L199" s="466">
        <f>SUM(L196:L198)</f>
        <v>0</v>
      </c>
      <c r="M199" s="466">
        <f>SUM(M196:M198)</f>
        <v>0</v>
      </c>
      <c r="N199" s="467">
        <f>SUM(N196:N198)</f>
        <v>0</v>
      </c>
      <c r="O199" s="123"/>
    </row>
    <row r="200" spans="1:15" s="3" customFormat="1" ht="21" customHeight="1">
      <c r="A200" s="807">
        <v>192</v>
      </c>
      <c r="B200" s="460"/>
      <c r="C200" s="461">
        <v>26</v>
      </c>
      <c r="D200" s="462" t="s">
        <v>465</v>
      </c>
      <c r="E200" s="461" t="s">
        <v>27</v>
      </c>
      <c r="F200" s="463"/>
      <c r="G200" s="463"/>
      <c r="H200" s="464"/>
      <c r="I200" s="473"/>
      <c r="J200" s="474"/>
      <c r="K200" s="474"/>
      <c r="L200" s="474"/>
      <c r="M200" s="474"/>
      <c r="N200" s="475"/>
      <c r="O200" s="3">
        <f>SUM(J201:N201)-I201</f>
        <v>0</v>
      </c>
    </row>
    <row r="201" spans="1:14" s="11" customFormat="1" ht="16.5">
      <c r="A201" s="807">
        <v>193</v>
      </c>
      <c r="B201" s="468"/>
      <c r="C201" s="469"/>
      <c r="D201" s="470" t="s">
        <v>601</v>
      </c>
      <c r="E201" s="469"/>
      <c r="F201" s="471"/>
      <c r="G201" s="471"/>
      <c r="H201" s="472"/>
      <c r="I201" s="551">
        <f t="shared" si="3"/>
        <v>5000</v>
      </c>
      <c r="J201" s="474"/>
      <c r="K201" s="474"/>
      <c r="L201" s="474"/>
      <c r="M201" s="474"/>
      <c r="N201" s="475">
        <v>5000</v>
      </c>
    </row>
    <row r="202" spans="1:14" s="11" customFormat="1" ht="16.5">
      <c r="A202" s="807">
        <v>194</v>
      </c>
      <c r="B202" s="529"/>
      <c r="C202" s="511"/>
      <c r="D202" s="470" t="s">
        <v>940</v>
      </c>
      <c r="E202" s="511"/>
      <c r="F202" s="799"/>
      <c r="G202" s="799"/>
      <c r="H202" s="800"/>
      <c r="I202" s="551">
        <f t="shared" si="3"/>
        <v>5000</v>
      </c>
      <c r="J202" s="702"/>
      <c r="K202" s="702"/>
      <c r="L202" s="702"/>
      <c r="M202" s="702"/>
      <c r="N202" s="796">
        <v>5000</v>
      </c>
    </row>
    <row r="203" spans="1:15" s="436" customFormat="1" ht="17.25">
      <c r="A203" s="807">
        <v>195</v>
      </c>
      <c r="B203" s="476"/>
      <c r="C203" s="477"/>
      <c r="D203" s="478" t="s">
        <v>602</v>
      </c>
      <c r="E203" s="477"/>
      <c r="F203" s="479"/>
      <c r="G203" s="479"/>
      <c r="H203" s="480"/>
      <c r="I203" s="559">
        <f t="shared" si="3"/>
        <v>0</v>
      </c>
      <c r="J203" s="486"/>
      <c r="K203" s="486"/>
      <c r="L203" s="486"/>
      <c r="M203" s="486"/>
      <c r="N203" s="487"/>
      <c r="O203" s="12"/>
    </row>
    <row r="204" spans="1:15" s="122" customFormat="1" ht="18.75" customHeight="1">
      <c r="A204" s="807">
        <v>196</v>
      </c>
      <c r="B204" s="481"/>
      <c r="C204" s="482"/>
      <c r="D204" s="483" t="s">
        <v>977</v>
      </c>
      <c r="E204" s="482"/>
      <c r="F204" s="484"/>
      <c r="G204" s="484"/>
      <c r="H204" s="485"/>
      <c r="I204" s="473">
        <f t="shared" si="3"/>
        <v>5000</v>
      </c>
      <c r="J204" s="466">
        <f>SUM(J202:J203)</f>
        <v>0</v>
      </c>
      <c r="K204" s="466">
        <f>SUM(K202:K203)</f>
        <v>0</v>
      </c>
      <c r="L204" s="466">
        <f>SUM(L202:L203)</f>
        <v>0</v>
      </c>
      <c r="M204" s="466">
        <f>SUM(M202:M203)</f>
        <v>0</v>
      </c>
      <c r="N204" s="467">
        <f>SUM(N202:N203)</f>
        <v>5000</v>
      </c>
      <c r="O204" s="123"/>
    </row>
    <row r="205" spans="1:15" s="3" customFormat="1" ht="21" customHeight="1">
      <c r="A205" s="807">
        <v>197</v>
      </c>
      <c r="B205" s="460"/>
      <c r="C205" s="461">
        <v>27</v>
      </c>
      <c r="D205" s="462" t="s">
        <v>104</v>
      </c>
      <c r="E205" s="461" t="s">
        <v>27</v>
      </c>
      <c r="F205" s="463">
        <v>206719</v>
      </c>
      <c r="G205" s="463">
        <v>213500</v>
      </c>
      <c r="H205" s="464">
        <v>212120</v>
      </c>
      <c r="I205" s="473"/>
      <c r="J205" s="474"/>
      <c r="K205" s="474"/>
      <c r="L205" s="474"/>
      <c r="M205" s="474"/>
      <c r="N205" s="475"/>
      <c r="O205" s="3">
        <f>SUM(J206:N206)-I206</f>
        <v>0</v>
      </c>
    </row>
    <row r="206" spans="1:14" s="11" customFormat="1" ht="16.5">
      <c r="A206" s="807">
        <v>198</v>
      </c>
      <c r="B206" s="468"/>
      <c r="C206" s="469"/>
      <c r="D206" s="470" t="s">
        <v>601</v>
      </c>
      <c r="E206" s="469"/>
      <c r="F206" s="471"/>
      <c r="G206" s="471"/>
      <c r="H206" s="472"/>
      <c r="I206" s="551">
        <f aca="true" t="shared" si="4" ref="I206:I440">SUM(J206:N206)</f>
        <v>215500</v>
      </c>
      <c r="J206" s="474">
        <v>345</v>
      </c>
      <c r="K206" s="474">
        <v>93</v>
      </c>
      <c r="L206" s="474">
        <v>61590</v>
      </c>
      <c r="M206" s="474"/>
      <c r="N206" s="475">
        <v>153472</v>
      </c>
    </row>
    <row r="207" spans="1:14" s="11" customFormat="1" ht="16.5">
      <c r="A207" s="807">
        <v>199</v>
      </c>
      <c r="B207" s="529"/>
      <c r="C207" s="511"/>
      <c r="D207" s="470" t="s">
        <v>940</v>
      </c>
      <c r="E207" s="511"/>
      <c r="F207" s="799"/>
      <c r="G207" s="799"/>
      <c r="H207" s="800"/>
      <c r="I207" s="551">
        <f t="shared" si="4"/>
        <v>230500</v>
      </c>
      <c r="J207" s="702">
        <v>0</v>
      </c>
      <c r="K207" s="702">
        <v>0</v>
      </c>
      <c r="L207" s="702">
        <v>95000</v>
      </c>
      <c r="M207" s="702"/>
      <c r="N207" s="796">
        <v>135500</v>
      </c>
    </row>
    <row r="208" spans="1:15" s="436" customFormat="1" ht="17.25">
      <c r="A208" s="807">
        <v>200</v>
      </c>
      <c r="B208" s="476"/>
      <c r="C208" s="477"/>
      <c r="D208" s="478" t="s">
        <v>1018</v>
      </c>
      <c r="E208" s="477"/>
      <c r="F208" s="479"/>
      <c r="G208" s="479"/>
      <c r="H208" s="480"/>
      <c r="I208" s="559">
        <f t="shared" si="4"/>
        <v>5500</v>
      </c>
      <c r="J208" s="486"/>
      <c r="K208" s="486"/>
      <c r="L208" s="486">
        <v>5500</v>
      </c>
      <c r="M208" s="486"/>
      <c r="N208" s="487"/>
      <c r="O208" s="12"/>
    </row>
    <row r="209" spans="1:15" s="122" customFormat="1" ht="15.75" customHeight="1">
      <c r="A209" s="807">
        <v>201</v>
      </c>
      <c r="B209" s="481"/>
      <c r="C209" s="482"/>
      <c r="D209" s="483" t="s">
        <v>977</v>
      </c>
      <c r="E209" s="482"/>
      <c r="F209" s="484"/>
      <c r="G209" s="484"/>
      <c r="H209" s="485"/>
      <c r="I209" s="473">
        <f t="shared" si="4"/>
        <v>236000</v>
      </c>
      <c r="J209" s="466">
        <f>SUM(J207:J208)</f>
        <v>0</v>
      </c>
      <c r="K209" s="466">
        <f>SUM(K207:K208)</f>
        <v>0</v>
      </c>
      <c r="L209" s="466">
        <f>SUM(L207:L208)</f>
        <v>100500</v>
      </c>
      <c r="M209" s="466">
        <f>SUM(M207:M208)</f>
        <v>0</v>
      </c>
      <c r="N209" s="467">
        <f>SUM(N207:N208)</f>
        <v>135500</v>
      </c>
      <c r="O209" s="123"/>
    </row>
    <row r="210" spans="1:15" s="3" customFormat="1" ht="21.75" customHeight="1">
      <c r="A210" s="807">
        <v>202</v>
      </c>
      <c r="B210" s="460"/>
      <c r="C210" s="461">
        <v>28</v>
      </c>
      <c r="D210" s="462" t="s">
        <v>105</v>
      </c>
      <c r="E210" s="461" t="s">
        <v>26</v>
      </c>
      <c r="F210" s="463">
        <v>13500</v>
      </c>
      <c r="G210" s="463">
        <v>13600</v>
      </c>
      <c r="H210" s="464">
        <v>13000</v>
      </c>
      <c r="I210" s="473"/>
      <c r="J210" s="474"/>
      <c r="K210" s="474"/>
      <c r="L210" s="474"/>
      <c r="M210" s="474"/>
      <c r="N210" s="475"/>
      <c r="O210" s="3">
        <f>SUM(J211:N211)-I211</f>
        <v>0</v>
      </c>
    </row>
    <row r="211" spans="1:14" s="11" customFormat="1" ht="16.5">
      <c r="A211" s="807">
        <v>203</v>
      </c>
      <c r="B211" s="468"/>
      <c r="C211" s="469"/>
      <c r="D211" s="470" t="s">
        <v>601</v>
      </c>
      <c r="E211" s="469"/>
      <c r="F211" s="471"/>
      <c r="G211" s="471"/>
      <c r="H211" s="472"/>
      <c r="I211" s="551">
        <f t="shared" si="4"/>
        <v>13600</v>
      </c>
      <c r="J211" s="474"/>
      <c r="K211" s="474"/>
      <c r="L211" s="474">
        <v>13000</v>
      </c>
      <c r="M211" s="474"/>
      <c r="N211" s="475">
        <v>600</v>
      </c>
    </row>
    <row r="212" spans="1:14" s="11" customFormat="1" ht="16.5">
      <c r="A212" s="807">
        <v>204</v>
      </c>
      <c r="B212" s="529"/>
      <c r="C212" s="511"/>
      <c r="D212" s="470" t="s">
        <v>940</v>
      </c>
      <c r="E212" s="511"/>
      <c r="F212" s="799"/>
      <c r="G212" s="799"/>
      <c r="H212" s="800"/>
      <c r="I212" s="551">
        <f t="shared" si="4"/>
        <v>13600</v>
      </c>
      <c r="J212" s="702"/>
      <c r="K212" s="702"/>
      <c r="L212" s="702">
        <v>13000</v>
      </c>
      <c r="M212" s="702"/>
      <c r="N212" s="796">
        <v>600</v>
      </c>
    </row>
    <row r="213" spans="1:15" s="436" customFormat="1" ht="17.25">
      <c r="A213" s="807">
        <v>205</v>
      </c>
      <c r="B213" s="476"/>
      <c r="C213" s="477"/>
      <c r="D213" s="478" t="s">
        <v>1018</v>
      </c>
      <c r="E213" s="477"/>
      <c r="F213" s="479"/>
      <c r="G213" s="479"/>
      <c r="H213" s="480"/>
      <c r="I213" s="559">
        <f t="shared" si="4"/>
        <v>-600</v>
      </c>
      <c r="J213" s="486"/>
      <c r="K213" s="486"/>
      <c r="L213" s="486"/>
      <c r="M213" s="486"/>
      <c r="N213" s="487">
        <v>-600</v>
      </c>
      <c r="O213" s="12"/>
    </row>
    <row r="214" spans="1:15" s="122" customFormat="1" ht="15.75" customHeight="1">
      <c r="A214" s="807">
        <v>206</v>
      </c>
      <c r="B214" s="481"/>
      <c r="C214" s="482"/>
      <c r="D214" s="483" t="s">
        <v>977</v>
      </c>
      <c r="E214" s="482"/>
      <c r="F214" s="484"/>
      <c r="G214" s="484"/>
      <c r="H214" s="485"/>
      <c r="I214" s="473">
        <f t="shared" si="4"/>
        <v>13000</v>
      </c>
      <c r="J214" s="466">
        <f>SUM(J212:J213)</f>
        <v>0</v>
      </c>
      <c r="K214" s="466">
        <f>SUM(K212:K213)</f>
        <v>0</v>
      </c>
      <c r="L214" s="466">
        <f>SUM(L212:L213)</f>
        <v>13000</v>
      </c>
      <c r="M214" s="466">
        <f>SUM(M212:M213)</f>
        <v>0</v>
      </c>
      <c r="N214" s="467">
        <f>SUM(N212:N213)</f>
        <v>0</v>
      </c>
      <c r="O214" s="123"/>
    </row>
    <row r="215" spans="1:15" s="3" customFormat="1" ht="21.75" customHeight="1">
      <c r="A215" s="807">
        <v>207</v>
      </c>
      <c r="B215" s="460"/>
      <c r="C215" s="461">
        <v>29</v>
      </c>
      <c r="D215" s="462" t="s">
        <v>106</v>
      </c>
      <c r="E215" s="461" t="s">
        <v>26</v>
      </c>
      <c r="F215" s="463">
        <v>5898</v>
      </c>
      <c r="G215" s="463">
        <v>4000</v>
      </c>
      <c r="H215" s="464">
        <v>2867</v>
      </c>
      <c r="I215" s="473"/>
      <c r="J215" s="474"/>
      <c r="K215" s="474"/>
      <c r="L215" s="474"/>
      <c r="M215" s="474"/>
      <c r="N215" s="475"/>
      <c r="O215" s="3">
        <f>SUM(J216:N216)-I216</f>
        <v>0</v>
      </c>
    </row>
    <row r="216" spans="1:14" s="11" customFormat="1" ht="16.5">
      <c r="A216" s="807">
        <v>208</v>
      </c>
      <c r="B216" s="468"/>
      <c r="C216" s="469"/>
      <c r="D216" s="470" t="s">
        <v>601</v>
      </c>
      <c r="E216" s="469"/>
      <c r="F216" s="471"/>
      <c r="G216" s="471"/>
      <c r="H216" s="472"/>
      <c r="I216" s="551">
        <f t="shared" si="4"/>
        <v>4000</v>
      </c>
      <c r="J216" s="474">
        <v>100</v>
      </c>
      <c r="K216" s="474">
        <v>77</v>
      </c>
      <c r="L216" s="474">
        <v>3823</v>
      </c>
      <c r="M216" s="474"/>
      <c r="N216" s="475"/>
    </row>
    <row r="217" spans="1:14" s="11" customFormat="1" ht="16.5">
      <c r="A217" s="807">
        <v>209</v>
      </c>
      <c r="B217" s="529"/>
      <c r="C217" s="511"/>
      <c r="D217" s="470" t="s">
        <v>940</v>
      </c>
      <c r="E217" s="511"/>
      <c r="F217" s="799"/>
      <c r="G217" s="799"/>
      <c r="H217" s="800"/>
      <c r="I217" s="551">
        <f t="shared" si="4"/>
        <v>11297</v>
      </c>
      <c r="J217" s="702">
        <v>100</v>
      </c>
      <c r="K217" s="702">
        <v>77</v>
      </c>
      <c r="L217" s="702">
        <v>11120</v>
      </c>
      <c r="M217" s="702"/>
      <c r="N217" s="796"/>
    </row>
    <row r="218" spans="1:15" s="436" customFormat="1" ht="17.25">
      <c r="A218" s="807">
        <v>210</v>
      </c>
      <c r="B218" s="476"/>
      <c r="C218" s="477"/>
      <c r="D218" s="478" t="s">
        <v>602</v>
      </c>
      <c r="E218" s="477"/>
      <c r="F218" s="479"/>
      <c r="G218" s="479"/>
      <c r="H218" s="480"/>
      <c r="I218" s="559">
        <f t="shared" si="4"/>
        <v>0</v>
      </c>
      <c r="J218" s="486"/>
      <c r="K218" s="486"/>
      <c r="L218" s="486"/>
      <c r="M218" s="486"/>
      <c r="N218" s="487"/>
      <c r="O218" s="12"/>
    </row>
    <row r="219" spans="1:15" s="122" customFormat="1" ht="15.75" customHeight="1">
      <c r="A219" s="807">
        <v>211</v>
      </c>
      <c r="B219" s="481"/>
      <c r="C219" s="482"/>
      <c r="D219" s="483" t="s">
        <v>977</v>
      </c>
      <c r="E219" s="482"/>
      <c r="F219" s="484"/>
      <c r="G219" s="484"/>
      <c r="H219" s="485"/>
      <c r="I219" s="473">
        <f t="shared" si="4"/>
        <v>11297</v>
      </c>
      <c r="J219" s="466">
        <f>SUM(J217:J218)</f>
        <v>100</v>
      </c>
      <c r="K219" s="466">
        <f>SUM(K217:K218)</f>
        <v>77</v>
      </c>
      <c r="L219" s="466">
        <f>SUM(L217:L218)</f>
        <v>11120</v>
      </c>
      <c r="M219" s="466">
        <f>SUM(M217:M218)</f>
        <v>0</v>
      </c>
      <c r="N219" s="467">
        <f>SUM(N217:N218)</f>
        <v>0</v>
      </c>
      <c r="O219" s="123"/>
    </row>
    <row r="220" spans="1:15" s="3" customFormat="1" ht="21.75" customHeight="1">
      <c r="A220" s="807">
        <v>212</v>
      </c>
      <c r="B220" s="460"/>
      <c r="C220" s="461">
        <v>30</v>
      </c>
      <c r="D220" s="462" t="s">
        <v>107</v>
      </c>
      <c r="E220" s="461" t="s">
        <v>26</v>
      </c>
      <c r="F220" s="463">
        <v>1587</v>
      </c>
      <c r="G220" s="463">
        <v>2000</v>
      </c>
      <c r="H220" s="464">
        <v>1288</v>
      </c>
      <c r="I220" s="498"/>
      <c r="J220" s="499"/>
      <c r="K220" s="499"/>
      <c r="L220" s="499"/>
      <c r="M220" s="499"/>
      <c r="N220" s="500"/>
      <c r="O220" s="11">
        <f>SUM(J221:N221)-I221</f>
        <v>0</v>
      </c>
    </row>
    <row r="221" spans="1:14" s="11" customFormat="1" ht="16.5">
      <c r="A221" s="807">
        <v>213</v>
      </c>
      <c r="B221" s="468"/>
      <c r="C221" s="469"/>
      <c r="D221" s="470" t="s">
        <v>601</v>
      </c>
      <c r="E221" s="469"/>
      <c r="F221" s="471"/>
      <c r="G221" s="471"/>
      <c r="H221" s="472"/>
      <c r="I221" s="551">
        <f t="shared" si="4"/>
        <v>2500</v>
      </c>
      <c r="J221" s="474"/>
      <c r="K221" s="474"/>
      <c r="L221" s="474">
        <v>2500</v>
      </c>
      <c r="M221" s="474"/>
      <c r="N221" s="475"/>
    </row>
    <row r="222" spans="1:14" s="11" customFormat="1" ht="16.5">
      <c r="A222" s="807">
        <v>214</v>
      </c>
      <c r="B222" s="529"/>
      <c r="C222" s="511"/>
      <c r="D222" s="470" t="s">
        <v>940</v>
      </c>
      <c r="E222" s="511"/>
      <c r="F222" s="799"/>
      <c r="G222" s="799"/>
      <c r="H222" s="800"/>
      <c r="I222" s="551">
        <f t="shared" si="4"/>
        <v>2500</v>
      </c>
      <c r="J222" s="702"/>
      <c r="K222" s="702"/>
      <c r="L222" s="702">
        <v>2500</v>
      </c>
      <c r="M222" s="702"/>
      <c r="N222" s="796"/>
    </row>
    <row r="223" spans="1:15" s="436" customFormat="1" ht="17.25">
      <c r="A223" s="807">
        <v>215</v>
      </c>
      <c r="B223" s="476"/>
      <c r="C223" s="477"/>
      <c r="D223" s="478" t="s">
        <v>1018</v>
      </c>
      <c r="E223" s="477"/>
      <c r="F223" s="479"/>
      <c r="G223" s="479"/>
      <c r="H223" s="480"/>
      <c r="I223" s="559">
        <f t="shared" si="4"/>
        <v>-900</v>
      </c>
      <c r="J223" s="486"/>
      <c r="K223" s="486"/>
      <c r="L223" s="486">
        <v>-900</v>
      </c>
      <c r="M223" s="486"/>
      <c r="N223" s="487"/>
      <c r="O223" s="12"/>
    </row>
    <row r="224" spans="1:15" s="122" customFormat="1" ht="17.25">
      <c r="A224" s="807">
        <v>216</v>
      </c>
      <c r="B224" s="481"/>
      <c r="C224" s="482"/>
      <c r="D224" s="483" t="s">
        <v>977</v>
      </c>
      <c r="E224" s="482"/>
      <c r="F224" s="484"/>
      <c r="G224" s="484"/>
      <c r="H224" s="485"/>
      <c r="I224" s="473">
        <f t="shared" si="4"/>
        <v>1600</v>
      </c>
      <c r="J224" s="466">
        <f>SUM(J222:J223)</f>
        <v>0</v>
      </c>
      <c r="K224" s="466">
        <f>SUM(K222:K223)</f>
        <v>0</v>
      </c>
      <c r="L224" s="466">
        <f>SUM(L222:L223)</f>
        <v>1600</v>
      </c>
      <c r="M224" s="466">
        <f>SUM(M222:M223)</f>
        <v>0</v>
      </c>
      <c r="N224" s="467">
        <f>SUM(N222:N223)</f>
        <v>0</v>
      </c>
      <c r="O224" s="123"/>
    </row>
    <row r="225" spans="1:15" s="3" customFormat="1" ht="21.75" customHeight="1">
      <c r="A225" s="807">
        <v>217</v>
      </c>
      <c r="B225" s="460"/>
      <c r="C225" s="461">
        <v>31</v>
      </c>
      <c r="D225" s="462" t="s">
        <v>14</v>
      </c>
      <c r="E225" s="461" t="s">
        <v>27</v>
      </c>
      <c r="F225" s="463">
        <v>22917</v>
      </c>
      <c r="G225" s="463">
        <v>25000</v>
      </c>
      <c r="H225" s="464">
        <v>24959</v>
      </c>
      <c r="I225" s="498"/>
      <c r="J225" s="499"/>
      <c r="K225" s="499"/>
      <c r="L225" s="499"/>
      <c r="M225" s="499"/>
      <c r="N225" s="500"/>
      <c r="O225" s="11">
        <f>SUM(J226:N226)-I226</f>
        <v>0</v>
      </c>
    </row>
    <row r="226" spans="1:14" s="11" customFormat="1" ht="16.5">
      <c r="A226" s="807">
        <v>218</v>
      </c>
      <c r="B226" s="468"/>
      <c r="C226" s="469"/>
      <c r="D226" s="470" t="s">
        <v>601</v>
      </c>
      <c r="E226" s="469"/>
      <c r="F226" s="471"/>
      <c r="G226" s="471"/>
      <c r="H226" s="472"/>
      <c r="I226" s="551">
        <f t="shared" si="4"/>
        <v>31750</v>
      </c>
      <c r="J226" s="474"/>
      <c r="K226" s="474"/>
      <c r="L226" s="474">
        <v>31750</v>
      </c>
      <c r="M226" s="474"/>
      <c r="N226" s="475"/>
    </row>
    <row r="227" spans="1:14" s="11" customFormat="1" ht="16.5">
      <c r="A227" s="807">
        <v>219</v>
      </c>
      <c r="B227" s="529"/>
      <c r="C227" s="511"/>
      <c r="D227" s="470" t="s">
        <v>940</v>
      </c>
      <c r="E227" s="511"/>
      <c r="F227" s="799"/>
      <c r="G227" s="799"/>
      <c r="H227" s="800"/>
      <c r="I227" s="551">
        <f t="shared" si="4"/>
        <v>33874</v>
      </c>
      <c r="J227" s="702"/>
      <c r="K227" s="702"/>
      <c r="L227" s="702">
        <v>33874</v>
      </c>
      <c r="M227" s="702"/>
      <c r="N227" s="796"/>
    </row>
    <row r="228" spans="1:15" s="436" customFormat="1" ht="17.25">
      <c r="A228" s="807">
        <v>220</v>
      </c>
      <c r="B228" s="476"/>
      <c r="C228" s="477"/>
      <c r="D228" s="478" t="s">
        <v>602</v>
      </c>
      <c r="E228" s="477"/>
      <c r="F228" s="479"/>
      <c r="G228" s="479"/>
      <c r="H228" s="480"/>
      <c r="I228" s="559">
        <f t="shared" si="4"/>
        <v>0</v>
      </c>
      <c r="J228" s="486"/>
      <c r="K228" s="486"/>
      <c r="L228" s="486"/>
      <c r="M228" s="486"/>
      <c r="N228" s="487"/>
      <c r="O228" s="12"/>
    </row>
    <row r="229" spans="1:15" s="122" customFormat="1" ht="17.25">
      <c r="A229" s="807">
        <v>221</v>
      </c>
      <c r="B229" s="481"/>
      <c r="C229" s="482"/>
      <c r="D229" s="483" t="s">
        <v>977</v>
      </c>
      <c r="E229" s="482"/>
      <c r="F229" s="484"/>
      <c r="G229" s="484"/>
      <c r="H229" s="485"/>
      <c r="I229" s="473">
        <f t="shared" si="4"/>
        <v>33874</v>
      </c>
      <c r="J229" s="466">
        <f>SUM(J227:J228)</f>
        <v>0</v>
      </c>
      <c r="K229" s="466">
        <f>SUM(K227:K228)</f>
        <v>0</v>
      </c>
      <c r="L229" s="466">
        <f>SUM(L227:L228)</f>
        <v>33874</v>
      </c>
      <c r="M229" s="466">
        <f>SUM(M227:M228)</f>
        <v>0</v>
      </c>
      <c r="N229" s="467">
        <f>SUM(N227:N228)</f>
        <v>0</v>
      </c>
      <c r="O229" s="123"/>
    </row>
    <row r="230" spans="1:15" s="3" customFormat="1" ht="21.75" customHeight="1">
      <c r="A230" s="807">
        <v>222</v>
      </c>
      <c r="B230" s="460"/>
      <c r="C230" s="461">
        <v>32</v>
      </c>
      <c r="D230" s="462" t="s">
        <v>108</v>
      </c>
      <c r="E230" s="461" t="s">
        <v>27</v>
      </c>
      <c r="F230" s="463"/>
      <c r="G230" s="463">
        <v>3000</v>
      </c>
      <c r="H230" s="464">
        <v>1967</v>
      </c>
      <c r="I230" s="498"/>
      <c r="J230" s="499"/>
      <c r="K230" s="499"/>
      <c r="L230" s="499"/>
      <c r="M230" s="499"/>
      <c r="N230" s="500"/>
      <c r="O230" s="11">
        <f>SUM(J231:N231)-I231</f>
        <v>0</v>
      </c>
    </row>
    <row r="231" spans="1:14" s="11" customFormat="1" ht="16.5">
      <c r="A231" s="807">
        <v>223</v>
      </c>
      <c r="B231" s="468"/>
      <c r="C231" s="469"/>
      <c r="D231" s="470" t="s">
        <v>601</v>
      </c>
      <c r="E231" s="469"/>
      <c r="F231" s="471"/>
      <c r="G231" s="471"/>
      <c r="H231" s="472"/>
      <c r="I231" s="551">
        <f t="shared" si="4"/>
        <v>4000</v>
      </c>
      <c r="J231" s="474"/>
      <c r="K231" s="474"/>
      <c r="L231" s="474">
        <v>4000</v>
      </c>
      <c r="M231" s="474"/>
      <c r="N231" s="475"/>
    </row>
    <row r="232" spans="1:14" s="11" customFormat="1" ht="16.5">
      <c r="A232" s="807">
        <v>224</v>
      </c>
      <c r="B232" s="529"/>
      <c r="C232" s="511"/>
      <c r="D232" s="470" t="s">
        <v>940</v>
      </c>
      <c r="E232" s="511"/>
      <c r="F232" s="799"/>
      <c r="G232" s="799"/>
      <c r="H232" s="800"/>
      <c r="I232" s="551">
        <f t="shared" si="4"/>
        <v>3405</v>
      </c>
      <c r="J232" s="702"/>
      <c r="K232" s="702"/>
      <c r="L232" s="702">
        <v>3405</v>
      </c>
      <c r="M232" s="702"/>
      <c r="N232" s="796"/>
    </row>
    <row r="233" spans="1:15" s="436" customFormat="1" ht="17.25">
      <c r="A233" s="807">
        <v>225</v>
      </c>
      <c r="B233" s="476"/>
      <c r="C233" s="477"/>
      <c r="D233" s="478" t="s">
        <v>1018</v>
      </c>
      <c r="E233" s="477"/>
      <c r="F233" s="479"/>
      <c r="G233" s="479"/>
      <c r="H233" s="480"/>
      <c r="I233" s="559">
        <f t="shared" si="4"/>
        <v>200</v>
      </c>
      <c r="J233" s="486"/>
      <c r="K233" s="486"/>
      <c r="L233" s="486">
        <v>200</v>
      </c>
      <c r="M233" s="486"/>
      <c r="N233" s="487"/>
      <c r="O233" s="12"/>
    </row>
    <row r="234" spans="1:15" s="122" customFormat="1" ht="17.25">
      <c r="A234" s="807">
        <v>226</v>
      </c>
      <c r="B234" s="481"/>
      <c r="C234" s="482"/>
      <c r="D234" s="483" t="s">
        <v>977</v>
      </c>
      <c r="E234" s="482"/>
      <c r="F234" s="484"/>
      <c r="G234" s="484"/>
      <c r="H234" s="485"/>
      <c r="I234" s="473">
        <f t="shared" si="4"/>
        <v>3605</v>
      </c>
      <c r="J234" s="466">
        <f>SUM(J232:J233)</f>
        <v>0</v>
      </c>
      <c r="K234" s="466">
        <f>SUM(K232:K233)</f>
        <v>0</v>
      </c>
      <c r="L234" s="466">
        <f>SUM(L232:L233)</f>
        <v>3605</v>
      </c>
      <c r="M234" s="466">
        <f>SUM(M232:M233)</f>
        <v>0</v>
      </c>
      <c r="N234" s="467">
        <f>SUM(N232:N233)</f>
        <v>0</v>
      </c>
      <c r="O234" s="123"/>
    </row>
    <row r="235" spans="1:15" s="3" customFormat="1" ht="21.75" customHeight="1">
      <c r="A235" s="807">
        <v>227</v>
      </c>
      <c r="B235" s="460"/>
      <c r="C235" s="461">
        <v>33</v>
      </c>
      <c r="D235" s="462" t="s">
        <v>109</v>
      </c>
      <c r="E235" s="461" t="s">
        <v>27</v>
      </c>
      <c r="F235" s="463">
        <f>SUM(F240:F260)</f>
        <v>8250</v>
      </c>
      <c r="G235" s="463">
        <f>SUM(G240:G260)</f>
        <v>10000</v>
      </c>
      <c r="H235" s="464">
        <v>7440</v>
      </c>
      <c r="I235" s="498"/>
      <c r="J235" s="499"/>
      <c r="K235" s="499"/>
      <c r="L235" s="499"/>
      <c r="M235" s="499"/>
      <c r="N235" s="500"/>
      <c r="O235" s="11">
        <f>SUM(J236:N236)-I236</f>
        <v>0</v>
      </c>
    </row>
    <row r="236" spans="1:14" s="11" customFormat="1" ht="16.5">
      <c r="A236" s="807">
        <v>228</v>
      </c>
      <c r="B236" s="468"/>
      <c r="C236" s="469"/>
      <c r="D236" s="470" t="s">
        <v>601</v>
      </c>
      <c r="E236" s="469"/>
      <c r="F236" s="471"/>
      <c r="G236" s="471"/>
      <c r="H236" s="472"/>
      <c r="I236" s="551">
        <f>SUM(J236:N236)</f>
        <v>7600</v>
      </c>
      <c r="J236" s="474">
        <f aca="true" t="shared" si="5" ref="J236:N238">SUM(J241,J246,J251,J256,J261)</f>
        <v>0</v>
      </c>
      <c r="K236" s="474">
        <f t="shared" si="5"/>
        <v>0</v>
      </c>
      <c r="L236" s="474">
        <f t="shared" si="5"/>
        <v>500</v>
      </c>
      <c r="M236" s="474">
        <f t="shared" si="5"/>
        <v>0</v>
      </c>
      <c r="N236" s="475">
        <f t="shared" si="5"/>
        <v>7100</v>
      </c>
    </row>
    <row r="237" spans="1:14" s="11" customFormat="1" ht="16.5">
      <c r="A237" s="807">
        <v>229</v>
      </c>
      <c r="B237" s="529"/>
      <c r="C237" s="511"/>
      <c r="D237" s="470" t="s">
        <v>940</v>
      </c>
      <c r="E237" s="511"/>
      <c r="F237" s="799"/>
      <c r="G237" s="799"/>
      <c r="H237" s="800"/>
      <c r="I237" s="551">
        <f>SUM(J237:N237)</f>
        <v>5970</v>
      </c>
      <c r="J237" s="702">
        <f t="shared" si="5"/>
        <v>0</v>
      </c>
      <c r="K237" s="702">
        <f t="shared" si="5"/>
        <v>0</v>
      </c>
      <c r="L237" s="702">
        <f t="shared" si="5"/>
        <v>750</v>
      </c>
      <c r="M237" s="702">
        <f t="shared" si="5"/>
        <v>0</v>
      </c>
      <c r="N237" s="796">
        <f t="shared" si="5"/>
        <v>5220</v>
      </c>
    </row>
    <row r="238" spans="1:15" s="436" customFormat="1" ht="17.25">
      <c r="A238" s="807">
        <v>230</v>
      </c>
      <c r="B238" s="476"/>
      <c r="C238" s="477"/>
      <c r="D238" s="478" t="s">
        <v>602</v>
      </c>
      <c r="E238" s="477"/>
      <c r="F238" s="479"/>
      <c r="G238" s="479"/>
      <c r="H238" s="480"/>
      <c r="I238" s="559">
        <f>SUM(J238:N238)</f>
        <v>0</v>
      </c>
      <c r="J238" s="486">
        <f t="shared" si="5"/>
        <v>0</v>
      </c>
      <c r="K238" s="486">
        <f t="shared" si="5"/>
        <v>0</v>
      </c>
      <c r="L238" s="486">
        <f t="shared" si="5"/>
        <v>0</v>
      </c>
      <c r="M238" s="486">
        <f t="shared" si="5"/>
        <v>0</v>
      </c>
      <c r="N238" s="487">
        <f t="shared" si="5"/>
        <v>0</v>
      </c>
      <c r="O238" s="12"/>
    </row>
    <row r="239" spans="1:15" s="122" customFormat="1" ht="17.25">
      <c r="A239" s="807">
        <v>231</v>
      </c>
      <c r="B239" s="481"/>
      <c r="C239" s="482"/>
      <c r="D239" s="483" t="s">
        <v>977</v>
      </c>
      <c r="E239" s="482"/>
      <c r="F239" s="484"/>
      <c r="G239" s="484"/>
      <c r="H239" s="485"/>
      <c r="I239" s="473">
        <f>SUM(J239:N239)</f>
        <v>5970</v>
      </c>
      <c r="J239" s="466">
        <f>SUM(J237:J238)</f>
        <v>0</v>
      </c>
      <c r="K239" s="466">
        <f>SUM(K237:K238)</f>
        <v>0</v>
      </c>
      <c r="L239" s="466">
        <f>SUM(L237:L238)</f>
        <v>750</v>
      </c>
      <c r="M239" s="466">
        <f>SUM(M237:M238)</f>
        <v>0</v>
      </c>
      <c r="N239" s="467">
        <f>SUM(N237:N238)</f>
        <v>5220</v>
      </c>
      <c r="O239" s="123"/>
    </row>
    <row r="240" spans="1:15" s="572" customFormat="1" ht="17.25" customHeight="1">
      <c r="A240" s="807">
        <v>232</v>
      </c>
      <c r="B240" s="564"/>
      <c r="C240" s="565"/>
      <c r="D240" s="673" t="s">
        <v>110</v>
      </c>
      <c r="E240" s="565"/>
      <c r="F240" s="567"/>
      <c r="G240" s="567">
        <v>2500</v>
      </c>
      <c r="H240" s="568"/>
      <c r="I240" s="585"/>
      <c r="J240" s="570"/>
      <c r="K240" s="570"/>
      <c r="L240" s="570"/>
      <c r="M240" s="570"/>
      <c r="N240" s="571"/>
      <c r="O240" s="572">
        <f>SUM(J241:N241)-I241</f>
        <v>0</v>
      </c>
    </row>
    <row r="241" spans="1:14" s="12" customFormat="1" ht="17.25" customHeight="1">
      <c r="A241" s="807">
        <v>233</v>
      </c>
      <c r="B241" s="492"/>
      <c r="C241" s="502"/>
      <c r="D241" s="501" t="s">
        <v>601</v>
      </c>
      <c r="E241" s="502"/>
      <c r="F241" s="504"/>
      <c r="G241" s="504"/>
      <c r="H241" s="505"/>
      <c r="I241" s="559">
        <f t="shared" si="4"/>
        <v>2500</v>
      </c>
      <c r="J241" s="560"/>
      <c r="K241" s="560"/>
      <c r="L241" s="560"/>
      <c r="M241" s="560"/>
      <c r="N241" s="561">
        <v>2500</v>
      </c>
    </row>
    <row r="242" spans="1:14" s="12" customFormat="1" ht="17.25" customHeight="1">
      <c r="A242" s="807">
        <v>234</v>
      </c>
      <c r="B242" s="801"/>
      <c r="C242" s="802"/>
      <c r="D242" s="501" t="s">
        <v>940</v>
      </c>
      <c r="E242" s="802"/>
      <c r="F242" s="803"/>
      <c r="G242" s="803"/>
      <c r="H242" s="804"/>
      <c r="I242" s="559">
        <f t="shared" si="4"/>
        <v>0</v>
      </c>
      <c r="J242" s="486"/>
      <c r="K242" s="486"/>
      <c r="L242" s="486"/>
      <c r="M242" s="486"/>
      <c r="N242" s="487">
        <v>0</v>
      </c>
    </row>
    <row r="243" spans="1:15" s="579" customFormat="1" ht="17.25" customHeight="1">
      <c r="A243" s="807">
        <v>235</v>
      </c>
      <c r="B243" s="573"/>
      <c r="C243" s="574"/>
      <c r="D243" s="566" t="s">
        <v>786</v>
      </c>
      <c r="E243" s="574"/>
      <c r="F243" s="575"/>
      <c r="G243" s="575"/>
      <c r="H243" s="576"/>
      <c r="I243" s="569">
        <f t="shared" si="4"/>
        <v>0</v>
      </c>
      <c r="J243" s="577"/>
      <c r="K243" s="577"/>
      <c r="L243" s="577"/>
      <c r="M243" s="577"/>
      <c r="N243" s="578"/>
      <c r="O243" s="572"/>
    </row>
    <row r="244" spans="1:15" s="588" customFormat="1" ht="17.25" customHeight="1">
      <c r="A244" s="807">
        <v>236</v>
      </c>
      <c r="B244" s="580"/>
      <c r="C244" s="581"/>
      <c r="D244" s="582" t="s">
        <v>977</v>
      </c>
      <c r="E244" s="581"/>
      <c r="F244" s="583"/>
      <c r="G244" s="583"/>
      <c r="H244" s="584"/>
      <c r="I244" s="585">
        <f t="shared" si="4"/>
        <v>0</v>
      </c>
      <c r="J244" s="586">
        <f>SUM(J242:J243)</f>
        <v>0</v>
      </c>
      <c r="K244" s="586">
        <f>SUM(K242:K243)</f>
        <v>0</v>
      </c>
      <c r="L244" s="586">
        <f>SUM(L242:L243)</f>
        <v>0</v>
      </c>
      <c r="M244" s="586">
        <f>SUM(M242:M243)</f>
        <v>0</v>
      </c>
      <c r="N244" s="590">
        <f>SUM(N242:N243)</f>
        <v>0</v>
      </c>
      <c r="O244" s="587"/>
    </row>
    <row r="245" spans="1:15" s="572" customFormat="1" ht="17.25" customHeight="1">
      <c r="A245" s="807">
        <v>237</v>
      </c>
      <c r="B245" s="564"/>
      <c r="C245" s="565"/>
      <c r="D245" s="673" t="s">
        <v>111</v>
      </c>
      <c r="E245" s="565"/>
      <c r="F245" s="567">
        <v>6250</v>
      </c>
      <c r="G245" s="567">
        <v>5000</v>
      </c>
      <c r="H245" s="568">
        <v>5190</v>
      </c>
      <c r="I245" s="797"/>
      <c r="J245" s="773"/>
      <c r="K245" s="773"/>
      <c r="L245" s="773"/>
      <c r="M245" s="773"/>
      <c r="N245" s="774"/>
      <c r="O245" s="572">
        <f>SUM(J246:N246)-I246</f>
        <v>0</v>
      </c>
    </row>
    <row r="246" spans="1:14" s="12" customFormat="1" ht="17.25" customHeight="1">
      <c r="A246" s="807">
        <v>238</v>
      </c>
      <c r="B246" s="492"/>
      <c r="C246" s="502"/>
      <c r="D246" s="501" t="s">
        <v>601</v>
      </c>
      <c r="E246" s="502"/>
      <c r="F246" s="504"/>
      <c r="G246" s="504"/>
      <c r="H246" s="505"/>
      <c r="I246" s="559">
        <f t="shared" si="4"/>
        <v>4000</v>
      </c>
      <c r="J246" s="560"/>
      <c r="K246" s="560"/>
      <c r="L246" s="560"/>
      <c r="M246" s="560"/>
      <c r="N246" s="561">
        <v>4000</v>
      </c>
    </row>
    <row r="247" spans="1:14" s="12" customFormat="1" ht="17.25" customHeight="1">
      <c r="A247" s="807">
        <v>239</v>
      </c>
      <c r="B247" s="801"/>
      <c r="C247" s="802"/>
      <c r="D247" s="501" t="s">
        <v>940</v>
      </c>
      <c r="E247" s="802"/>
      <c r="F247" s="803"/>
      <c r="G247" s="803"/>
      <c r="H247" s="804"/>
      <c r="I247" s="559">
        <f t="shared" si="4"/>
        <v>4620</v>
      </c>
      <c r="J247" s="486"/>
      <c r="K247" s="486"/>
      <c r="L247" s="486"/>
      <c r="M247" s="486"/>
      <c r="N247" s="487">
        <v>4620</v>
      </c>
    </row>
    <row r="248" spans="1:15" s="579" customFormat="1" ht="17.25" customHeight="1">
      <c r="A248" s="807">
        <v>240</v>
      </c>
      <c r="B248" s="573"/>
      <c r="C248" s="574"/>
      <c r="D248" s="566" t="s">
        <v>786</v>
      </c>
      <c r="E248" s="574"/>
      <c r="F248" s="575"/>
      <c r="G248" s="575"/>
      <c r="H248" s="576"/>
      <c r="I248" s="569">
        <f t="shared" si="4"/>
        <v>0</v>
      </c>
      <c r="J248" s="577"/>
      <c r="K248" s="577"/>
      <c r="L248" s="577"/>
      <c r="M248" s="577"/>
      <c r="N248" s="578"/>
      <c r="O248" s="572"/>
    </row>
    <row r="249" spans="1:15" s="588" customFormat="1" ht="17.25" customHeight="1">
      <c r="A249" s="807">
        <v>241</v>
      </c>
      <c r="B249" s="580"/>
      <c r="C249" s="581"/>
      <c r="D249" s="582" t="s">
        <v>977</v>
      </c>
      <c r="E249" s="581"/>
      <c r="F249" s="583"/>
      <c r="G249" s="583"/>
      <c r="H249" s="584"/>
      <c r="I249" s="585">
        <f t="shared" si="4"/>
        <v>4620</v>
      </c>
      <c r="J249" s="586">
        <f>SUM(J247:J248)</f>
        <v>0</v>
      </c>
      <c r="K249" s="586">
        <f>SUM(K247:K248)</f>
        <v>0</v>
      </c>
      <c r="L249" s="586">
        <f>SUM(L247:L248)</f>
        <v>0</v>
      </c>
      <c r="M249" s="586">
        <f>SUM(M247:M248)</f>
        <v>0</v>
      </c>
      <c r="N249" s="590">
        <f>SUM(N247:N248)</f>
        <v>4620</v>
      </c>
      <c r="O249" s="587"/>
    </row>
    <row r="250" spans="1:15" s="572" customFormat="1" ht="19.5" customHeight="1">
      <c r="A250" s="807">
        <v>242</v>
      </c>
      <c r="B250" s="564"/>
      <c r="C250" s="565"/>
      <c r="D250" s="673" t="s">
        <v>112</v>
      </c>
      <c r="E250" s="565"/>
      <c r="F250" s="567">
        <v>500</v>
      </c>
      <c r="G250" s="567">
        <v>500</v>
      </c>
      <c r="H250" s="568">
        <v>250</v>
      </c>
      <c r="I250" s="797"/>
      <c r="J250" s="773"/>
      <c r="K250" s="773"/>
      <c r="L250" s="773"/>
      <c r="M250" s="773"/>
      <c r="N250" s="774"/>
      <c r="O250" s="572">
        <f>SUM(J251:N251)-I251</f>
        <v>0</v>
      </c>
    </row>
    <row r="251" spans="1:14" s="12" customFormat="1" ht="17.25" customHeight="1">
      <c r="A251" s="807">
        <v>243</v>
      </c>
      <c r="B251" s="492"/>
      <c r="C251" s="502"/>
      <c r="D251" s="501" t="s">
        <v>601</v>
      </c>
      <c r="E251" s="502"/>
      <c r="F251" s="504"/>
      <c r="G251" s="504"/>
      <c r="H251" s="505"/>
      <c r="I251" s="559">
        <f t="shared" si="4"/>
        <v>500</v>
      </c>
      <c r="J251" s="560"/>
      <c r="K251" s="560"/>
      <c r="L251" s="560">
        <v>500</v>
      </c>
      <c r="M251" s="560"/>
      <c r="N251" s="561"/>
    </row>
    <row r="252" spans="1:14" s="12" customFormat="1" ht="17.25" customHeight="1">
      <c r="A252" s="807">
        <v>244</v>
      </c>
      <c r="B252" s="801"/>
      <c r="C252" s="802"/>
      <c r="D252" s="501" t="s">
        <v>940</v>
      </c>
      <c r="E252" s="802"/>
      <c r="F252" s="803"/>
      <c r="G252" s="803"/>
      <c r="H252" s="804"/>
      <c r="I252" s="559">
        <f t="shared" si="4"/>
        <v>750</v>
      </c>
      <c r="J252" s="486"/>
      <c r="K252" s="486"/>
      <c r="L252" s="486">
        <v>750</v>
      </c>
      <c r="M252" s="486"/>
      <c r="N252" s="487"/>
    </row>
    <row r="253" spans="1:15" s="579" customFormat="1" ht="17.25" customHeight="1">
      <c r="A253" s="807">
        <v>245</v>
      </c>
      <c r="B253" s="573"/>
      <c r="C253" s="574"/>
      <c r="D253" s="566" t="s">
        <v>602</v>
      </c>
      <c r="E253" s="574"/>
      <c r="F253" s="575"/>
      <c r="G253" s="575"/>
      <c r="H253" s="576"/>
      <c r="I253" s="569">
        <f t="shared" si="4"/>
        <v>0</v>
      </c>
      <c r="J253" s="577"/>
      <c r="K253" s="577"/>
      <c r="L253" s="577"/>
      <c r="M253" s="577"/>
      <c r="N253" s="578"/>
      <c r="O253" s="572"/>
    </row>
    <row r="254" spans="1:15" s="588" customFormat="1" ht="17.25" customHeight="1">
      <c r="A254" s="807">
        <v>246</v>
      </c>
      <c r="B254" s="580"/>
      <c r="C254" s="581"/>
      <c r="D254" s="582" t="s">
        <v>977</v>
      </c>
      <c r="E254" s="581"/>
      <c r="F254" s="583"/>
      <c r="G254" s="583"/>
      <c r="H254" s="584"/>
      <c r="I254" s="585">
        <f t="shared" si="4"/>
        <v>750</v>
      </c>
      <c r="J254" s="586">
        <f>SUM(J252:J253)</f>
        <v>0</v>
      </c>
      <c r="K254" s="586">
        <f>SUM(K252:K253)</f>
        <v>0</v>
      </c>
      <c r="L254" s="586">
        <f>SUM(L252:L253)</f>
        <v>750</v>
      </c>
      <c r="M254" s="586">
        <f>SUM(M252:M253)</f>
        <v>0</v>
      </c>
      <c r="N254" s="590">
        <f>SUM(N252:N253)</f>
        <v>0</v>
      </c>
      <c r="O254" s="587"/>
    </row>
    <row r="255" spans="1:15" s="572" customFormat="1" ht="17.25" customHeight="1">
      <c r="A255" s="807">
        <v>247</v>
      </c>
      <c r="B255" s="564"/>
      <c r="C255" s="565"/>
      <c r="D255" s="673" t="s">
        <v>113</v>
      </c>
      <c r="E255" s="565"/>
      <c r="F255" s="567">
        <v>500</v>
      </c>
      <c r="G255" s="567">
        <v>500</v>
      </c>
      <c r="H255" s="568">
        <v>500</v>
      </c>
      <c r="I255" s="797"/>
      <c r="J255" s="773"/>
      <c r="K255" s="773"/>
      <c r="L255" s="773"/>
      <c r="M255" s="773"/>
      <c r="N255" s="774"/>
      <c r="O255" s="572">
        <f>SUM(J256:N256)-I256</f>
        <v>0</v>
      </c>
    </row>
    <row r="256" spans="1:14" s="12" customFormat="1" ht="17.25" customHeight="1">
      <c r="A256" s="807">
        <v>248</v>
      </c>
      <c r="B256" s="492"/>
      <c r="C256" s="502"/>
      <c r="D256" s="501" t="s">
        <v>601</v>
      </c>
      <c r="E256" s="502"/>
      <c r="F256" s="504"/>
      <c r="G256" s="504"/>
      <c r="H256" s="505"/>
      <c r="I256" s="559">
        <f t="shared" si="4"/>
        <v>600</v>
      </c>
      <c r="J256" s="560"/>
      <c r="K256" s="560"/>
      <c r="L256" s="560"/>
      <c r="M256" s="560"/>
      <c r="N256" s="561">
        <v>600</v>
      </c>
    </row>
    <row r="257" spans="1:14" s="12" customFormat="1" ht="17.25" customHeight="1">
      <c r="A257" s="807">
        <v>249</v>
      </c>
      <c r="B257" s="801"/>
      <c r="C257" s="802"/>
      <c r="D257" s="501" t="s">
        <v>940</v>
      </c>
      <c r="E257" s="802"/>
      <c r="F257" s="803"/>
      <c r="G257" s="803"/>
      <c r="H257" s="804"/>
      <c r="I257" s="559">
        <f t="shared" si="4"/>
        <v>600</v>
      </c>
      <c r="J257" s="486"/>
      <c r="K257" s="486"/>
      <c r="L257" s="486"/>
      <c r="M257" s="486"/>
      <c r="N257" s="487">
        <v>600</v>
      </c>
    </row>
    <row r="258" spans="1:15" s="579" customFormat="1" ht="17.25" customHeight="1">
      <c r="A258" s="807">
        <v>250</v>
      </c>
      <c r="B258" s="573"/>
      <c r="C258" s="574"/>
      <c r="D258" s="566" t="s">
        <v>602</v>
      </c>
      <c r="E258" s="574"/>
      <c r="F258" s="575"/>
      <c r="G258" s="575"/>
      <c r="H258" s="576"/>
      <c r="I258" s="569">
        <f t="shared" si="4"/>
        <v>0</v>
      </c>
      <c r="J258" s="577"/>
      <c r="K258" s="577"/>
      <c r="L258" s="577"/>
      <c r="M258" s="577"/>
      <c r="N258" s="578"/>
      <c r="O258" s="572"/>
    </row>
    <row r="259" spans="1:15" s="588" customFormat="1" ht="17.25" customHeight="1">
      <c r="A259" s="807">
        <v>251</v>
      </c>
      <c r="B259" s="580"/>
      <c r="C259" s="581"/>
      <c r="D259" s="582" t="s">
        <v>977</v>
      </c>
      <c r="E259" s="581"/>
      <c r="F259" s="583"/>
      <c r="G259" s="583"/>
      <c r="H259" s="584"/>
      <c r="I259" s="585">
        <f t="shared" si="4"/>
        <v>600</v>
      </c>
      <c r="J259" s="586">
        <f>SUM(J257:J258)</f>
        <v>0</v>
      </c>
      <c r="K259" s="586">
        <f>SUM(K257:K258)</f>
        <v>0</v>
      </c>
      <c r="L259" s="586">
        <f>SUM(L257:L258)</f>
        <v>0</v>
      </c>
      <c r="M259" s="586">
        <f>SUM(M257:M258)</f>
        <v>0</v>
      </c>
      <c r="N259" s="590">
        <f>SUM(N257:N258)</f>
        <v>600</v>
      </c>
      <c r="O259" s="587"/>
    </row>
    <row r="260" spans="1:15" s="572" customFormat="1" ht="17.25" customHeight="1">
      <c r="A260" s="807">
        <v>252</v>
      </c>
      <c r="B260" s="564"/>
      <c r="C260" s="565"/>
      <c r="D260" s="673" t="s">
        <v>114</v>
      </c>
      <c r="E260" s="565"/>
      <c r="F260" s="567">
        <v>1000</v>
      </c>
      <c r="G260" s="567">
        <v>1500</v>
      </c>
      <c r="H260" s="568">
        <v>1500</v>
      </c>
      <c r="I260" s="797"/>
      <c r="J260" s="773"/>
      <c r="K260" s="773"/>
      <c r="L260" s="773"/>
      <c r="M260" s="773"/>
      <c r="N260" s="774"/>
      <c r="O260" s="572">
        <f>SUM(J261:N261)-I261</f>
        <v>0</v>
      </c>
    </row>
    <row r="261" spans="1:14" s="12" customFormat="1" ht="17.25" customHeight="1">
      <c r="A261" s="807">
        <v>253</v>
      </c>
      <c r="B261" s="492"/>
      <c r="C261" s="502"/>
      <c r="D261" s="501" t="s">
        <v>601</v>
      </c>
      <c r="E261" s="502"/>
      <c r="F261" s="504"/>
      <c r="G261" s="504"/>
      <c r="H261" s="505"/>
      <c r="I261" s="559">
        <f t="shared" si="4"/>
        <v>0</v>
      </c>
      <c r="J261" s="560"/>
      <c r="K261" s="560"/>
      <c r="L261" s="560"/>
      <c r="M261" s="560"/>
      <c r="N261" s="561"/>
    </row>
    <row r="262" spans="1:14" s="12" customFormat="1" ht="17.25" customHeight="1">
      <c r="A262" s="807">
        <v>254</v>
      </c>
      <c r="B262" s="801"/>
      <c r="C262" s="802"/>
      <c r="D262" s="501" t="s">
        <v>940</v>
      </c>
      <c r="E262" s="802"/>
      <c r="F262" s="803"/>
      <c r="G262" s="803"/>
      <c r="H262" s="804"/>
      <c r="I262" s="559">
        <f t="shared" si="4"/>
        <v>0</v>
      </c>
      <c r="J262" s="486"/>
      <c r="K262" s="486"/>
      <c r="L262" s="486"/>
      <c r="M262" s="486"/>
      <c r="N262" s="487"/>
    </row>
    <row r="263" spans="1:15" s="579" customFormat="1" ht="17.25" customHeight="1">
      <c r="A263" s="807">
        <v>255</v>
      </c>
      <c r="B263" s="573"/>
      <c r="C263" s="574"/>
      <c r="D263" s="566" t="s">
        <v>602</v>
      </c>
      <c r="E263" s="574"/>
      <c r="F263" s="575"/>
      <c r="G263" s="575"/>
      <c r="H263" s="576"/>
      <c r="I263" s="569">
        <f t="shared" si="4"/>
        <v>0</v>
      </c>
      <c r="J263" s="577"/>
      <c r="K263" s="577"/>
      <c r="L263" s="577"/>
      <c r="M263" s="577"/>
      <c r="N263" s="578"/>
      <c r="O263" s="572"/>
    </row>
    <row r="264" spans="1:15" s="588" customFormat="1" ht="17.25" customHeight="1">
      <c r="A264" s="807">
        <v>256</v>
      </c>
      <c r="B264" s="580"/>
      <c r="C264" s="581"/>
      <c r="D264" s="582" t="s">
        <v>977</v>
      </c>
      <c r="E264" s="581"/>
      <c r="F264" s="583"/>
      <c r="G264" s="583"/>
      <c r="H264" s="584"/>
      <c r="I264" s="585">
        <f t="shared" si="4"/>
        <v>0</v>
      </c>
      <c r="J264" s="586">
        <f>SUM(J261:J263)</f>
        <v>0</v>
      </c>
      <c r="K264" s="586">
        <f>SUM(K261:K263)</f>
        <v>0</v>
      </c>
      <c r="L264" s="586">
        <f>SUM(L261:L263)</f>
        <v>0</v>
      </c>
      <c r="M264" s="586">
        <f>SUM(M261:M263)</f>
        <v>0</v>
      </c>
      <c r="N264" s="590">
        <f>SUM(N261:N263)</f>
        <v>0</v>
      </c>
      <c r="O264" s="587"/>
    </row>
    <row r="265" spans="1:15" s="3" customFormat="1" ht="22.5" customHeight="1">
      <c r="A265" s="807">
        <v>257</v>
      </c>
      <c r="B265" s="460"/>
      <c r="C265" s="461">
        <v>34</v>
      </c>
      <c r="D265" s="462" t="s">
        <v>466</v>
      </c>
      <c r="E265" s="461" t="s">
        <v>27</v>
      </c>
      <c r="F265" s="463"/>
      <c r="G265" s="463"/>
      <c r="H265" s="464"/>
      <c r="I265" s="498"/>
      <c r="J265" s="499"/>
      <c r="K265" s="499"/>
      <c r="L265" s="499"/>
      <c r="M265" s="499"/>
      <c r="N265" s="500"/>
      <c r="O265" s="11">
        <f>SUM(J266:N266)-I266</f>
        <v>0</v>
      </c>
    </row>
    <row r="266" spans="1:14" s="11" customFormat="1" ht="16.5">
      <c r="A266" s="807">
        <v>258</v>
      </c>
      <c r="B266" s="468"/>
      <c r="C266" s="469"/>
      <c r="D266" s="470" t="s">
        <v>601</v>
      </c>
      <c r="E266" s="469"/>
      <c r="F266" s="471"/>
      <c r="G266" s="471"/>
      <c r="H266" s="472"/>
      <c r="I266" s="551">
        <f t="shared" si="4"/>
        <v>20000</v>
      </c>
      <c r="J266" s="474">
        <f aca="true" t="shared" si="6" ref="J266:N268">SUM(J271,J276,J281,J286)</f>
        <v>0</v>
      </c>
      <c r="K266" s="474">
        <f t="shared" si="6"/>
        <v>0</v>
      </c>
      <c r="L266" s="474">
        <f t="shared" si="6"/>
        <v>9000</v>
      </c>
      <c r="M266" s="474">
        <f t="shared" si="6"/>
        <v>0</v>
      </c>
      <c r="N266" s="475">
        <f t="shared" si="6"/>
        <v>11000</v>
      </c>
    </row>
    <row r="267" spans="1:14" s="11" customFormat="1" ht="16.5">
      <c r="A267" s="807">
        <v>259</v>
      </c>
      <c r="B267" s="529"/>
      <c r="C267" s="511"/>
      <c r="D267" s="470" t="s">
        <v>940</v>
      </c>
      <c r="E267" s="511"/>
      <c r="F267" s="799"/>
      <c r="G267" s="799"/>
      <c r="H267" s="800"/>
      <c r="I267" s="551">
        <f t="shared" si="4"/>
        <v>20000</v>
      </c>
      <c r="J267" s="702">
        <f t="shared" si="6"/>
        <v>0</v>
      </c>
      <c r="K267" s="702">
        <f t="shared" si="6"/>
        <v>0</v>
      </c>
      <c r="L267" s="702">
        <f t="shared" si="6"/>
        <v>9000</v>
      </c>
      <c r="M267" s="702">
        <f t="shared" si="6"/>
        <v>0</v>
      </c>
      <c r="N267" s="796">
        <f t="shared" si="6"/>
        <v>11000</v>
      </c>
    </row>
    <row r="268" spans="1:15" s="436" customFormat="1" ht="17.25">
      <c r="A268" s="807">
        <v>260</v>
      </c>
      <c r="B268" s="476"/>
      <c r="C268" s="477"/>
      <c r="D268" s="478" t="s">
        <v>602</v>
      </c>
      <c r="E268" s="477"/>
      <c r="F268" s="479"/>
      <c r="G268" s="479"/>
      <c r="H268" s="480"/>
      <c r="I268" s="559">
        <f t="shared" si="4"/>
        <v>-200</v>
      </c>
      <c r="J268" s="486">
        <f t="shared" si="6"/>
        <v>0</v>
      </c>
      <c r="K268" s="486">
        <f t="shared" si="6"/>
        <v>0</v>
      </c>
      <c r="L268" s="486">
        <f t="shared" si="6"/>
        <v>0</v>
      </c>
      <c r="M268" s="486">
        <f t="shared" si="6"/>
        <v>0</v>
      </c>
      <c r="N268" s="487">
        <f t="shared" si="6"/>
        <v>-200</v>
      </c>
      <c r="O268" s="12"/>
    </row>
    <row r="269" spans="1:15" s="122" customFormat="1" ht="17.25">
      <c r="A269" s="807">
        <v>261</v>
      </c>
      <c r="B269" s="481"/>
      <c r="C269" s="482"/>
      <c r="D269" s="483" t="s">
        <v>977</v>
      </c>
      <c r="E269" s="482"/>
      <c r="F269" s="484"/>
      <c r="G269" s="484"/>
      <c r="H269" s="485"/>
      <c r="I269" s="473">
        <f t="shared" si="4"/>
        <v>19800</v>
      </c>
      <c r="J269" s="466">
        <f>SUM(J267:J268)</f>
        <v>0</v>
      </c>
      <c r="K269" s="466">
        <f>SUM(K267:K268)</f>
        <v>0</v>
      </c>
      <c r="L269" s="466">
        <f>SUM(L267:L268)</f>
        <v>9000</v>
      </c>
      <c r="M269" s="466">
        <f>SUM(M267:M268)</f>
        <v>0</v>
      </c>
      <c r="N269" s="467">
        <f>SUM(N267:N268)</f>
        <v>10800</v>
      </c>
      <c r="O269" s="123"/>
    </row>
    <row r="270" spans="1:15" s="572" customFormat="1" ht="17.25" customHeight="1">
      <c r="A270" s="807">
        <v>262</v>
      </c>
      <c r="B270" s="564"/>
      <c r="C270" s="565"/>
      <c r="D270" s="673" t="s">
        <v>467</v>
      </c>
      <c r="E270" s="565"/>
      <c r="F270" s="567"/>
      <c r="G270" s="567"/>
      <c r="H270" s="568"/>
      <c r="I270" s="585"/>
      <c r="J270" s="570"/>
      <c r="K270" s="570"/>
      <c r="L270" s="570"/>
      <c r="M270" s="570"/>
      <c r="N270" s="571"/>
      <c r="O270" s="572">
        <f>SUM(J271:N271)-I271</f>
        <v>0</v>
      </c>
    </row>
    <row r="271" spans="1:14" s="12" customFormat="1" ht="17.25" customHeight="1">
      <c r="A271" s="807">
        <v>263</v>
      </c>
      <c r="B271" s="492"/>
      <c r="C271" s="502"/>
      <c r="D271" s="501" t="s">
        <v>601</v>
      </c>
      <c r="E271" s="502"/>
      <c r="F271" s="504"/>
      <c r="G271" s="504"/>
      <c r="H271" s="505"/>
      <c r="I271" s="559">
        <f t="shared" si="4"/>
        <v>4000</v>
      </c>
      <c r="J271" s="560"/>
      <c r="K271" s="560"/>
      <c r="L271" s="560">
        <v>4000</v>
      </c>
      <c r="M271" s="560"/>
      <c r="N271" s="561"/>
    </row>
    <row r="272" spans="1:14" s="12" customFormat="1" ht="17.25" customHeight="1">
      <c r="A272" s="807">
        <v>264</v>
      </c>
      <c r="B272" s="801"/>
      <c r="C272" s="802"/>
      <c r="D272" s="501" t="s">
        <v>940</v>
      </c>
      <c r="E272" s="802"/>
      <c r="F272" s="803"/>
      <c r="G272" s="803"/>
      <c r="H272" s="804"/>
      <c r="I272" s="559">
        <f t="shared" si="4"/>
        <v>4000</v>
      </c>
      <c r="J272" s="486"/>
      <c r="K272" s="486"/>
      <c r="L272" s="486">
        <v>4000</v>
      </c>
      <c r="M272" s="486"/>
      <c r="N272" s="487"/>
    </row>
    <row r="273" spans="1:15" s="579" customFormat="1" ht="17.25" customHeight="1">
      <c r="A273" s="807">
        <v>265</v>
      </c>
      <c r="B273" s="573"/>
      <c r="C273" s="574"/>
      <c r="D273" s="566" t="s">
        <v>602</v>
      </c>
      <c r="E273" s="574"/>
      <c r="F273" s="575"/>
      <c r="G273" s="575"/>
      <c r="H273" s="576"/>
      <c r="I273" s="569">
        <f t="shared" si="4"/>
        <v>0</v>
      </c>
      <c r="J273" s="577"/>
      <c r="K273" s="577"/>
      <c r="L273" s="577"/>
      <c r="M273" s="577"/>
      <c r="N273" s="578"/>
      <c r="O273" s="572"/>
    </row>
    <row r="274" spans="1:15" s="588" customFormat="1" ht="17.25" customHeight="1">
      <c r="A274" s="807">
        <v>266</v>
      </c>
      <c r="B274" s="580"/>
      <c r="C274" s="581"/>
      <c r="D274" s="582" t="s">
        <v>977</v>
      </c>
      <c r="E274" s="581"/>
      <c r="F274" s="583"/>
      <c r="G274" s="583"/>
      <c r="H274" s="584"/>
      <c r="I274" s="585">
        <f t="shared" si="4"/>
        <v>4000</v>
      </c>
      <c r="J274" s="586">
        <f>SUM(J272:J273)</f>
        <v>0</v>
      </c>
      <c r="K274" s="586">
        <f>SUM(K272:K273)</f>
        <v>0</v>
      </c>
      <c r="L274" s="586">
        <f>SUM(L272:L273)</f>
        <v>4000</v>
      </c>
      <c r="M274" s="586">
        <f>SUM(M272:M273)</f>
        <v>0</v>
      </c>
      <c r="N274" s="590">
        <f>SUM(N272:N273)</f>
        <v>0</v>
      </c>
      <c r="O274" s="587"/>
    </row>
    <row r="275" spans="1:15" s="572" customFormat="1" ht="17.25" customHeight="1">
      <c r="A275" s="807">
        <v>267</v>
      </c>
      <c r="B275" s="564"/>
      <c r="C275" s="565"/>
      <c r="D275" s="673" t="s">
        <v>925</v>
      </c>
      <c r="E275" s="565"/>
      <c r="F275" s="567"/>
      <c r="G275" s="567"/>
      <c r="H275" s="568"/>
      <c r="I275" s="585"/>
      <c r="J275" s="773"/>
      <c r="K275" s="773"/>
      <c r="L275" s="773"/>
      <c r="M275" s="773"/>
      <c r="N275" s="774"/>
      <c r="O275" s="572">
        <f>SUM(J276:N276)-I276</f>
        <v>0</v>
      </c>
    </row>
    <row r="276" spans="1:14" s="12" customFormat="1" ht="17.25" customHeight="1">
      <c r="A276" s="807">
        <v>268</v>
      </c>
      <c r="B276" s="492"/>
      <c r="C276" s="502"/>
      <c r="D276" s="501" t="s">
        <v>601</v>
      </c>
      <c r="E276" s="502"/>
      <c r="F276" s="504"/>
      <c r="G276" s="504"/>
      <c r="H276" s="505"/>
      <c r="I276" s="559">
        <f t="shared" si="4"/>
        <v>10000</v>
      </c>
      <c r="J276" s="560"/>
      <c r="K276" s="560"/>
      <c r="L276" s="560"/>
      <c r="M276" s="560"/>
      <c r="N276" s="561">
        <v>10000</v>
      </c>
    </row>
    <row r="277" spans="1:14" s="12" customFormat="1" ht="17.25" customHeight="1">
      <c r="A277" s="807">
        <v>269</v>
      </c>
      <c r="B277" s="801"/>
      <c r="C277" s="802"/>
      <c r="D277" s="501" t="s">
        <v>940</v>
      </c>
      <c r="E277" s="802"/>
      <c r="F277" s="803"/>
      <c r="G277" s="803"/>
      <c r="H277" s="804"/>
      <c r="I277" s="559">
        <f t="shared" si="4"/>
        <v>10000</v>
      </c>
      <c r="J277" s="486"/>
      <c r="K277" s="486"/>
      <c r="L277" s="486"/>
      <c r="M277" s="486"/>
      <c r="N277" s="487">
        <v>10000</v>
      </c>
    </row>
    <row r="278" spans="1:15" s="579" customFormat="1" ht="17.25" customHeight="1">
      <c r="A278" s="807">
        <v>270</v>
      </c>
      <c r="B278" s="573"/>
      <c r="C278" s="574"/>
      <c r="D278" s="566" t="s">
        <v>602</v>
      </c>
      <c r="E278" s="574"/>
      <c r="F278" s="575"/>
      <c r="G278" s="575"/>
      <c r="H278" s="576"/>
      <c r="I278" s="569">
        <f t="shared" si="4"/>
        <v>0</v>
      </c>
      <c r="J278" s="577"/>
      <c r="K278" s="577"/>
      <c r="L278" s="577"/>
      <c r="M278" s="577"/>
      <c r="N278" s="578"/>
      <c r="O278" s="572"/>
    </row>
    <row r="279" spans="1:15" s="588" customFormat="1" ht="17.25" customHeight="1">
      <c r="A279" s="807">
        <v>271</v>
      </c>
      <c r="B279" s="580"/>
      <c r="C279" s="581"/>
      <c r="D279" s="582" t="s">
        <v>977</v>
      </c>
      <c r="E279" s="581"/>
      <c r="F279" s="583"/>
      <c r="G279" s="583"/>
      <c r="H279" s="584"/>
      <c r="I279" s="585">
        <f t="shared" si="4"/>
        <v>10000</v>
      </c>
      <c r="J279" s="586">
        <f>SUM(J277:J278)</f>
        <v>0</v>
      </c>
      <c r="K279" s="586">
        <f>SUM(K277:K278)</f>
        <v>0</v>
      </c>
      <c r="L279" s="586">
        <f>SUM(L277:L278)</f>
        <v>0</v>
      </c>
      <c r="M279" s="586">
        <f>SUM(M277:M278)</f>
        <v>0</v>
      </c>
      <c r="N279" s="590">
        <f>SUM(N277:N278)</f>
        <v>10000</v>
      </c>
      <c r="O279" s="587"/>
    </row>
    <row r="280" spans="1:15" s="572" customFormat="1" ht="17.25" customHeight="1">
      <c r="A280" s="807">
        <v>272</v>
      </c>
      <c r="B280" s="564"/>
      <c r="C280" s="565"/>
      <c r="D280" s="673" t="s">
        <v>469</v>
      </c>
      <c r="E280" s="565"/>
      <c r="F280" s="567"/>
      <c r="G280" s="567"/>
      <c r="H280" s="568"/>
      <c r="I280" s="585"/>
      <c r="J280" s="773"/>
      <c r="K280" s="773"/>
      <c r="L280" s="773"/>
      <c r="M280" s="773"/>
      <c r="N280" s="774"/>
      <c r="O280" s="572">
        <f>SUM(J281:N281)-I281</f>
        <v>0</v>
      </c>
    </row>
    <row r="281" spans="1:14" s="12" customFormat="1" ht="17.25" customHeight="1">
      <c r="A281" s="807">
        <v>273</v>
      </c>
      <c r="B281" s="492"/>
      <c r="C281" s="502"/>
      <c r="D281" s="501" t="s">
        <v>601</v>
      </c>
      <c r="E281" s="502"/>
      <c r="F281" s="504"/>
      <c r="G281" s="504"/>
      <c r="H281" s="505"/>
      <c r="I281" s="559">
        <f t="shared" si="4"/>
        <v>5000</v>
      </c>
      <c r="J281" s="560"/>
      <c r="K281" s="560"/>
      <c r="L281" s="560">
        <v>5000</v>
      </c>
      <c r="M281" s="560"/>
      <c r="N281" s="561"/>
    </row>
    <row r="282" spans="1:14" s="12" customFormat="1" ht="17.25" customHeight="1">
      <c r="A282" s="807">
        <v>274</v>
      </c>
      <c r="B282" s="801"/>
      <c r="C282" s="802"/>
      <c r="D282" s="501" t="s">
        <v>940</v>
      </c>
      <c r="E282" s="802"/>
      <c r="F282" s="803"/>
      <c r="G282" s="803"/>
      <c r="H282" s="804"/>
      <c r="I282" s="559">
        <f t="shared" si="4"/>
        <v>5000</v>
      </c>
      <c r="J282" s="486"/>
      <c r="K282" s="486"/>
      <c r="L282" s="486">
        <v>5000</v>
      </c>
      <c r="M282" s="486"/>
      <c r="N282" s="487"/>
    </row>
    <row r="283" spans="1:15" s="579" customFormat="1" ht="17.25" customHeight="1">
      <c r="A283" s="807">
        <v>275</v>
      </c>
      <c r="B283" s="573"/>
      <c r="C283" s="574"/>
      <c r="D283" s="566" t="s">
        <v>602</v>
      </c>
      <c r="E283" s="574"/>
      <c r="F283" s="575"/>
      <c r="G283" s="575"/>
      <c r="H283" s="576"/>
      <c r="I283" s="569">
        <f t="shared" si="4"/>
        <v>0</v>
      </c>
      <c r="J283" s="577"/>
      <c r="K283" s="577"/>
      <c r="L283" s="577"/>
      <c r="M283" s="577"/>
      <c r="N283" s="578"/>
      <c r="O283" s="572"/>
    </row>
    <row r="284" spans="1:15" s="588" customFormat="1" ht="17.25" customHeight="1">
      <c r="A284" s="807">
        <v>276</v>
      </c>
      <c r="B284" s="580"/>
      <c r="C284" s="581"/>
      <c r="D284" s="582" t="s">
        <v>977</v>
      </c>
      <c r="E284" s="581"/>
      <c r="F284" s="583"/>
      <c r="G284" s="583"/>
      <c r="H284" s="584"/>
      <c r="I284" s="585">
        <f t="shared" si="4"/>
        <v>5000</v>
      </c>
      <c r="J284" s="586">
        <f>SUM(J282:J283)</f>
        <v>0</v>
      </c>
      <c r="K284" s="586">
        <f>SUM(K282:K283)</f>
        <v>0</v>
      </c>
      <c r="L284" s="586">
        <f>SUM(L282:L283)</f>
        <v>5000</v>
      </c>
      <c r="M284" s="586">
        <f>SUM(M282:M283)</f>
        <v>0</v>
      </c>
      <c r="N284" s="590">
        <f>SUM(N282:N283)</f>
        <v>0</v>
      </c>
      <c r="O284" s="587"/>
    </row>
    <row r="285" spans="1:15" s="572" customFormat="1" ht="17.25" customHeight="1">
      <c r="A285" s="807">
        <v>277</v>
      </c>
      <c r="B285" s="564"/>
      <c r="C285" s="565"/>
      <c r="D285" s="673" t="s">
        <v>468</v>
      </c>
      <c r="E285" s="565"/>
      <c r="F285" s="567"/>
      <c r="G285" s="567"/>
      <c r="H285" s="568"/>
      <c r="I285" s="585"/>
      <c r="J285" s="773"/>
      <c r="K285" s="773"/>
      <c r="L285" s="773"/>
      <c r="M285" s="773"/>
      <c r="N285" s="774"/>
      <c r="O285" s="572">
        <f>SUM(J286:N286)-I286</f>
        <v>0</v>
      </c>
    </row>
    <row r="286" spans="1:14" s="12" customFormat="1" ht="17.25" customHeight="1">
      <c r="A286" s="807">
        <v>278</v>
      </c>
      <c r="B286" s="492"/>
      <c r="C286" s="502"/>
      <c r="D286" s="501" t="s">
        <v>601</v>
      </c>
      <c r="E286" s="502"/>
      <c r="F286" s="504"/>
      <c r="G286" s="504"/>
      <c r="H286" s="505"/>
      <c r="I286" s="559">
        <f t="shared" si="4"/>
        <v>1000</v>
      </c>
      <c r="J286" s="560"/>
      <c r="K286" s="560"/>
      <c r="L286" s="560"/>
      <c r="M286" s="560"/>
      <c r="N286" s="561">
        <v>1000</v>
      </c>
    </row>
    <row r="287" spans="1:14" s="12" customFormat="1" ht="17.25" customHeight="1">
      <c r="A287" s="807">
        <v>279</v>
      </c>
      <c r="B287" s="801"/>
      <c r="C287" s="802"/>
      <c r="D287" s="501" t="s">
        <v>940</v>
      </c>
      <c r="E287" s="802"/>
      <c r="F287" s="803"/>
      <c r="G287" s="803"/>
      <c r="H287" s="804"/>
      <c r="I287" s="559">
        <f t="shared" si="4"/>
        <v>1000</v>
      </c>
      <c r="J287" s="486"/>
      <c r="K287" s="486"/>
      <c r="L287" s="486"/>
      <c r="M287" s="486"/>
      <c r="N287" s="487">
        <v>1000</v>
      </c>
    </row>
    <row r="288" spans="1:15" s="579" customFormat="1" ht="17.25" customHeight="1">
      <c r="A288" s="807">
        <v>280</v>
      </c>
      <c r="B288" s="573"/>
      <c r="C288" s="574"/>
      <c r="D288" s="566" t="s">
        <v>1018</v>
      </c>
      <c r="E288" s="574"/>
      <c r="F288" s="575"/>
      <c r="G288" s="575"/>
      <c r="H288" s="576"/>
      <c r="I288" s="569">
        <f t="shared" si="4"/>
        <v>-200</v>
      </c>
      <c r="J288" s="577"/>
      <c r="K288" s="577"/>
      <c r="L288" s="577"/>
      <c r="M288" s="577"/>
      <c r="N288" s="578">
        <v>-200</v>
      </c>
      <c r="O288" s="572"/>
    </row>
    <row r="289" spans="1:15" s="588" customFormat="1" ht="17.25" customHeight="1">
      <c r="A289" s="807">
        <v>281</v>
      </c>
      <c r="B289" s="580"/>
      <c r="C289" s="581"/>
      <c r="D289" s="582" t="s">
        <v>977</v>
      </c>
      <c r="E289" s="581"/>
      <c r="F289" s="583"/>
      <c r="G289" s="583"/>
      <c r="H289" s="584"/>
      <c r="I289" s="585">
        <f t="shared" si="4"/>
        <v>800</v>
      </c>
      <c r="J289" s="586">
        <f>SUM(J287:J288)</f>
        <v>0</v>
      </c>
      <c r="K289" s="586">
        <f>SUM(K287:K288)</f>
        <v>0</v>
      </c>
      <c r="L289" s="586">
        <f>SUM(L287:L288)</f>
        <v>0</v>
      </c>
      <c r="M289" s="586">
        <f>SUM(M287:M288)</f>
        <v>0</v>
      </c>
      <c r="N289" s="590">
        <f>SUM(N287:N288)</f>
        <v>800</v>
      </c>
      <c r="O289" s="587"/>
    </row>
    <row r="290" spans="1:15" s="3" customFormat="1" ht="21.75" customHeight="1">
      <c r="A290" s="807">
        <v>282</v>
      </c>
      <c r="B290" s="460"/>
      <c r="C290" s="461">
        <v>35</v>
      </c>
      <c r="D290" s="462" t="s">
        <v>363</v>
      </c>
      <c r="E290" s="461" t="s">
        <v>115</v>
      </c>
      <c r="F290" s="463">
        <v>8313</v>
      </c>
      <c r="G290" s="463">
        <v>10000</v>
      </c>
      <c r="H290" s="464">
        <v>6194</v>
      </c>
      <c r="I290" s="510"/>
      <c r="J290" s="499"/>
      <c r="K290" s="499"/>
      <c r="L290" s="499"/>
      <c r="M290" s="499"/>
      <c r="N290" s="500"/>
      <c r="O290" s="11">
        <f>SUM(J291:N291)-I291</f>
        <v>0</v>
      </c>
    </row>
    <row r="291" spans="1:14" s="11" customFormat="1" ht="16.5">
      <c r="A291" s="807">
        <v>283</v>
      </c>
      <c r="B291" s="468"/>
      <c r="C291" s="469"/>
      <c r="D291" s="470" t="s">
        <v>601</v>
      </c>
      <c r="E291" s="469"/>
      <c r="F291" s="471"/>
      <c r="G291" s="471"/>
      <c r="H291" s="472"/>
      <c r="I291" s="551">
        <f t="shared" si="4"/>
        <v>7000</v>
      </c>
      <c r="J291" s="474"/>
      <c r="K291" s="474"/>
      <c r="L291" s="474"/>
      <c r="M291" s="474">
        <v>7000</v>
      </c>
      <c r="N291" s="475"/>
    </row>
    <row r="292" spans="1:14" s="11" customFormat="1" ht="16.5">
      <c r="A292" s="807">
        <v>284</v>
      </c>
      <c r="B292" s="529"/>
      <c r="C292" s="511"/>
      <c r="D292" s="470" t="s">
        <v>940</v>
      </c>
      <c r="E292" s="511"/>
      <c r="F292" s="799"/>
      <c r="G292" s="799"/>
      <c r="H292" s="800"/>
      <c r="I292" s="551">
        <f t="shared" si="4"/>
        <v>7000</v>
      </c>
      <c r="J292" s="702"/>
      <c r="K292" s="702"/>
      <c r="L292" s="702"/>
      <c r="M292" s="702">
        <v>7000</v>
      </c>
      <c r="N292" s="796"/>
    </row>
    <row r="293" spans="1:15" s="436" customFormat="1" ht="17.25">
      <c r="A293" s="807">
        <v>285</v>
      </c>
      <c r="B293" s="476"/>
      <c r="C293" s="477"/>
      <c r="D293" s="478" t="s">
        <v>602</v>
      </c>
      <c r="E293" s="477"/>
      <c r="F293" s="479"/>
      <c r="G293" s="479"/>
      <c r="H293" s="480"/>
      <c r="I293" s="559">
        <f t="shared" si="4"/>
        <v>0</v>
      </c>
      <c r="J293" s="486"/>
      <c r="K293" s="486"/>
      <c r="L293" s="486"/>
      <c r="M293" s="486"/>
      <c r="N293" s="487"/>
      <c r="O293" s="12"/>
    </row>
    <row r="294" spans="1:15" s="122" customFormat="1" ht="17.25">
      <c r="A294" s="807">
        <v>286</v>
      </c>
      <c r="B294" s="481"/>
      <c r="C294" s="482"/>
      <c r="D294" s="483" t="s">
        <v>977</v>
      </c>
      <c r="E294" s="482"/>
      <c r="F294" s="484"/>
      <c r="G294" s="484"/>
      <c r="H294" s="485"/>
      <c r="I294" s="473">
        <f t="shared" si="4"/>
        <v>7000</v>
      </c>
      <c r="J294" s="466">
        <f>SUM(J292:J293)</f>
        <v>0</v>
      </c>
      <c r="K294" s="466">
        <f>SUM(K292:K293)</f>
        <v>0</v>
      </c>
      <c r="L294" s="466">
        <f>SUM(L292:L293)</f>
        <v>0</v>
      </c>
      <c r="M294" s="466">
        <f>SUM(M292:M293)</f>
        <v>7000</v>
      </c>
      <c r="N294" s="467">
        <f>SUM(N292:N293)</f>
        <v>0</v>
      </c>
      <c r="O294" s="123"/>
    </row>
    <row r="295" spans="1:15" s="3" customFormat="1" ht="23.25" customHeight="1">
      <c r="A295" s="807">
        <v>287</v>
      </c>
      <c r="B295" s="460"/>
      <c r="C295" s="461">
        <v>36</v>
      </c>
      <c r="D295" s="462" t="s">
        <v>470</v>
      </c>
      <c r="E295" s="461" t="s">
        <v>26</v>
      </c>
      <c r="F295" s="463"/>
      <c r="G295" s="463"/>
      <c r="H295" s="464"/>
      <c r="I295" s="473"/>
      <c r="J295" s="474"/>
      <c r="K295" s="474"/>
      <c r="L295" s="474"/>
      <c r="M295" s="474"/>
      <c r="N295" s="475"/>
      <c r="O295" s="3">
        <f>SUM(J296:N296)-I296</f>
        <v>0</v>
      </c>
    </row>
    <row r="296" spans="1:14" s="11" customFormat="1" ht="16.5">
      <c r="A296" s="807">
        <v>288</v>
      </c>
      <c r="B296" s="468"/>
      <c r="C296" s="469"/>
      <c r="D296" s="470" t="s">
        <v>601</v>
      </c>
      <c r="E296" s="469"/>
      <c r="F296" s="471"/>
      <c r="G296" s="471"/>
      <c r="H296" s="472"/>
      <c r="I296" s="551">
        <f t="shared" si="4"/>
        <v>100</v>
      </c>
      <c r="J296" s="474"/>
      <c r="K296" s="474"/>
      <c r="L296" s="474"/>
      <c r="M296" s="474">
        <v>100</v>
      </c>
      <c r="N296" s="475"/>
    </row>
    <row r="297" spans="1:14" s="11" customFormat="1" ht="16.5">
      <c r="A297" s="807">
        <v>289</v>
      </c>
      <c r="B297" s="529"/>
      <c r="C297" s="511"/>
      <c r="D297" s="470" t="s">
        <v>940</v>
      </c>
      <c r="E297" s="511"/>
      <c r="F297" s="799"/>
      <c r="G297" s="799"/>
      <c r="H297" s="800"/>
      <c r="I297" s="551">
        <f t="shared" si="4"/>
        <v>100</v>
      </c>
      <c r="J297" s="702"/>
      <c r="K297" s="702"/>
      <c r="L297" s="702"/>
      <c r="M297" s="702">
        <v>100</v>
      </c>
      <c r="N297" s="796"/>
    </row>
    <row r="298" spans="1:15" s="436" customFormat="1" ht="17.25">
      <c r="A298" s="807">
        <v>290</v>
      </c>
      <c r="B298" s="476"/>
      <c r="C298" s="477"/>
      <c r="D298" s="478" t="s">
        <v>602</v>
      </c>
      <c r="E298" s="477"/>
      <c r="F298" s="479"/>
      <c r="G298" s="479"/>
      <c r="H298" s="480"/>
      <c r="I298" s="559">
        <f t="shared" si="4"/>
        <v>0</v>
      </c>
      <c r="J298" s="486"/>
      <c r="K298" s="486"/>
      <c r="L298" s="486"/>
      <c r="M298" s="486"/>
      <c r="N298" s="487"/>
      <c r="O298" s="12"/>
    </row>
    <row r="299" spans="1:15" s="122" customFormat="1" ht="17.25">
      <c r="A299" s="807">
        <v>291</v>
      </c>
      <c r="B299" s="481"/>
      <c r="C299" s="482"/>
      <c r="D299" s="483" t="s">
        <v>977</v>
      </c>
      <c r="E299" s="482"/>
      <c r="F299" s="484"/>
      <c r="G299" s="484"/>
      <c r="H299" s="485"/>
      <c r="I299" s="473">
        <f t="shared" si="4"/>
        <v>100</v>
      </c>
      <c r="J299" s="466">
        <f>SUM(J297:J298)</f>
        <v>0</v>
      </c>
      <c r="K299" s="466">
        <f>SUM(K297:K298)</f>
        <v>0</v>
      </c>
      <c r="L299" s="466">
        <f>SUM(L297:L298)</f>
        <v>0</v>
      </c>
      <c r="M299" s="466">
        <f>SUM(M297:M298)</f>
        <v>100</v>
      </c>
      <c r="N299" s="467">
        <f>SUM(N297:N298)</f>
        <v>0</v>
      </c>
      <c r="O299" s="123"/>
    </row>
    <row r="300" spans="1:15" s="3" customFormat="1" ht="23.25" customHeight="1">
      <c r="A300" s="807">
        <v>292</v>
      </c>
      <c r="B300" s="460"/>
      <c r="C300" s="461">
        <v>37</v>
      </c>
      <c r="D300" s="462" t="s">
        <v>116</v>
      </c>
      <c r="E300" s="519" t="s">
        <v>115</v>
      </c>
      <c r="F300" s="463">
        <v>60</v>
      </c>
      <c r="G300" s="463">
        <v>200</v>
      </c>
      <c r="H300" s="464">
        <v>20</v>
      </c>
      <c r="I300" s="473"/>
      <c r="J300" s="474"/>
      <c r="K300" s="474"/>
      <c r="L300" s="474"/>
      <c r="M300" s="474"/>
      <c r="N300" s="475"/>
      <c r="O300" s="3">
        <f>SUM(J301:N301)-I301</f>
        <v>0</v>
      </c>
    </row>
    <row r="301" spans="1:14" s="11" customFormat="1" ht="16.5">
      <c r="A301" s="807">
        <v>293</v>
      </c>
      <c r="B301" s="468"/>
      <c r="C301" s="469"/>
      <c r="D301" s="470" t="s">
        <v>601</v>
      </c>
      <c r="E301" s="469"/>
      <c r="F301" s="471"/>
      <c r="G301" s="471"/>
      <c r="H301" s="472"/>
      <c r="I301" s="551">
        <f aca="true" t="shared" si="7" ref="I301:I334">SUM(J301:N301)</f>
        <v>0</v>
      </c>
      <c r="J301" s="474"/>
      <c r="K301" s="474"/>
      <c r="L301" s="474"/>
      <c r="M301" s="474"/>
      <c r="N301" s="475"/>
    </row>
    <row r="302" spans="1:14" s="11" customFormat="1" ht="16.5">
      <c r="A302" s="807">
        <v>294</v>
      </c>
      <c r="B302" s="529"/>
      <c r="C302" s="511"/>
      <c r="D302" s="470" t="s">
        <v>940</v>
      </c>
      <c r="E302" s="511"/>
      <c r="F302" s="799"/>
      <c r="G302" s="799"/>
      <c r="H302" s="800"/>
      <c r="I302" s="551">
        <f t="shared" si="7"/>
        <v>0</v>
      </c>
      <c r="J302" s="702"/>
      <c r="K302" s="702"/>
      <c r="L302" s="702"/>
      <c r="M302" s="702"/>
      <c r="N302" s="796"/>
    </row>
    <row r="303" spans="1:15" s="436" customFormat="1" ht="17.25">
      <c r="A303" s="807">
        <v>295</v>
      </c>
      <c r="B303" s="476"/>
      <c r="C303" s="477"/>
      <c r="D303" s="478" t="s">
        <v>602</v>
      </c>
      <c r="E303" s="477"/>
      <c r="F303" s="479"/>
      <c r="G303" s="479"/>
      <c r="H303" s="480"/>
      <c r="I303" s="559">
        <f t="shared" si="7"/>
        <v>0</v>
      </c>
      <c r="J303" s="486"/>
      <c r="K303" s="486"/>
      <c r="L303" s="486"/>
      <c r="M303" s="486"/>
      <c r="N303" s="487"/>
      <c r="O303" s="12"/>
    </row>
    <row r="304" spans="1:15" s="122" customFormat="1" ht="17.25">
      <c r="A304" s="807">
        <v>296</v>
      </c>
      <c r="B304" s="481"/>
      <c r="C304" s="482"/>
      <c r="D304" s="483" t="s">
        <v>977</v>
      </c>
      <c r="E304" s="482"/>
      <c r="F304" s="484"/>
      <c r="G304" s="484"/>
      <c r="H304" s="485"/>
      <c r="I304" s="473">
        <f t="shared" si="7"/>
        <v>0</v>
      </c>
      <c r="J304" s="466">
        <f>SUM(J301:J303)</f>
        <v>0</v>
      </c>
      <c r="K304" s="466">
        <f>SUM(K301:K303)</f>
        <v>0</v>
      </c>
      <c r="L304" s="466">
        <f>SUM(L301:L303)</f>
        <v>0</v>
      </c>
      <c r="M304" s="466">
        <f>SUM(M301:M303)</f>
        <v>0</v>
      </c>
      <c r="N304" s="467">
        <f>SUM(N301:N303)</f>
        <v>0</v>
      </c>
      <c r="O304" s="123"/>
    </row>
    <row r="305" spans="1:15" s="3" customFormat="1" ht="23.25" customHeight="1">
      <c r="A305" s="807">
        <v>297</v>
      </c>
      <c r="B305" s="460"/>
      <c r="C305" s="461">
        <v>38</v>
      </c>
      <c r="D305" s="462" t="s">
        <v>367</v>
      </c>
      <c r="E305" s="519" t="s">
        <v>115</v>
      </c>
      <c r="F305" s="463">
        <v>547</v>
      </c>
      <c r="G305" s="463">
        <v>3290</v>
      </c>
      <c r="H305" s="464">
        <v>550</v>
      </c>
      <c r="I305" s="473"/>
      <c r="J305" s="474"/>
      <c r="K305" s="474"/>
      <c r="L305" s="474"/>
      <c r="M305" s="474"/>
      <c r="N305" s="475"/>
      <c r="O305" s="3">
        <f>SUM(J306:N306)-I306</f>
        <v>0</v>
      </c>
    </row>
    <row r="306" spans="1:14" s="11" customFormat="1" ht="16.5">
      <c r="A306" s="807">
        <v>298</v>
      </c>
      <c r="B306" s="468"/>
      <c r="C306" s="469"/>
      <c r="D306" s="470" t="s">
        <v>601</v>
      </c>
      <c r="E306" s="469"/>
      <c r="F306" s="471"/>
      <c r="G306" s="471"/>
      <c r="H306" s="472"/>
      <c r="I306" s="551">
        <f t="shared" si="7"/>
        <v>0</v>
      </c>
      <c r="J306" s="474"/>
      <c r="K306" s="474"/>
      <c r="L306" s="474"/>
      <c r="M306" s="474"/>
      <c r="N306" s="475"/>
    </row>
    <row r="307" spans="1:14" s="11" customFormat="1" ht="16.5">
      <c r="A307" s="807">
        <v>299</v>
      </c>
      <c r="B307" s="529"/>
      <c r="C307" s="511"/>
      <c r="D307" s="470" t="s">
        <v>940</v>
      </c>
      <c r="E307" s="511"/>
      <c r="F307" s="799"/>
      <c r="G307" s="799"/>
      <c r="H307" s="800"/>
      <c r="I307" s="551">
        <f t="shared" si="7"/>
        <v>0</v>
      </c>
      <c r="J307" s="702"/>
      <c r="K307" s="702"/>
      <c r="L307" s="702"/>
      <c r="M307" s="702"/>
      <c r="N307" s="796"/>
    </row>
    <row r="308" spans="1:15" s="436" customFormat="1" ht="17.25">
      <c r="A308" s="807">
        <v>300</v>
      </c>
      <c r="B308" s="476"/>
      <c r="C308" s="477"/>
      <c r="D308" s="478" t="s">
        <v>602</v>
      </c>
      <c r="E308" s="477"/>
      <c r="F308" s="479"/>
      <c r="G308" s="479"/>
      <c r="H308" s="480"/>
      <c r="I308" s="559">
        <f t="shared" si="7"/>
        <v>0</v>
      </c>
      <c r="J308" s="486"/>
      <c r="K308" s="486"/>
      <c r="L308" s="486"/>
      <c r="M308" s="486"/>
      <c r="N308" s="487"/>
      <c r="O308" s="12"/>
    </row>
    <row r="309" spans="1:15" s="122" customFormat="1" ht="17.25">
      <c r="A309" s="807">
        <v>301</v>
      </c>
      <c r="B309" s="481"/>
      <c r="C309" s="482"/>
      <c r="D309" s="483" t="s">
        <v>977</v>
      </c>
      <c r="E309" s="482"/>
      <c r="F309" s="484"/>
      <c r="G309" s="484"/>
      <c r="H309" s="485"/>
      <c r="I309" s="473">
        <f t="shared" si="7"/>
        <v>0</v>
      </c>
      <c r="J309" s="466">
        <f>SUM(J306:J308)</f>
        <v>0</v>
      </c>
      <c r="K309" s="466">
        <f>SUM(K306:K308)</f>
        <v>0</v>
      </c>
      <c r="L309" s="466">
        <f>SUM(L306:L308)</f>
        <v>0</v>
      </c>
      <c r="M309" s="466">
        <f>SUM(M306:M308)</f>
        <v>0</v>
      </c>
      <c r="N309" s="467">
        <f>SUM(N306:N308)</f>
        <v>0</v>
      </c>
      <c r="O309" s="123"/>
    </row>
    <row r="310" spans="1:15" s="3" customFormat="1" ht="23.25" customHeight="1">
      <c r="A310" s="807">
        <v>302</v>
      </c>
      <c r="B310" s="460"/>
      <c r="C310" s="461">
        <v>39</v>
      </c>
      <c r="D310" s="462" t="s">
        <v>117</v>
      </c>
      <c r="E310" s="519" t="s">
        <v>115</v>
      </c>
      <c r="F310" s="463">
        <v>92993</v>
      </c>
      <c r="G310" s="463">
        <v>34250</v>
      </c>
      <c r="H310" s="464">
        <v>22238</v>
      </c>
      <c r="I310" s="473"/>
      <c r="J310" s="474"/>
      <c r="K310" s="474"/>
      <c r="L310" s="474"/>
      <c r="M310" s="474"/>
      <c r="N310" s="475"/>
      <c r="O310" s="3">
        <f>SUM(J311:N311)-I311</f>
        <v>0</v>
      </c>
    </row>
    <row r="311" spans="1:14" s="11" customFormat="1" ht="16.5">
      <c r="A311" s="807">
        <v>303</v>
      </c>
      <c r="B311" s="468"/>
      <c r="C311" s="469"/>
      <c r="D311" s="470" t="s">
        <v>601</v>
      </c>
      <c r="E311" s="469"/>
      <c r="F311" s="471"/>
      <c r="G311" s="471"/>
      <c r="H311" s="472"/>
      <c r="I311" s="551">
        <f t="shared" si="7"/>
        <v>0</v>
      </c>
      <c r="J311" s="474"/>
      <c r="K311" s="474"/>
      <c r="L311" s="474"/>
      <c r="M311" s="474"/>
      <c r="N311" s="475"/>
    </row>
    <row r="312" spans="1:14" s="11" customFormat="1" ht="16.5">
      <c r="A312" s="807">
        <v>304</v>
      </c>
      <c r="B312" s="529"/>
      <c r="C312" s="511"/>
      <c r="D312" s="470" t="s">
        <v>940</v>
      </c>
      <c r="E312" s="511"/>
      <c r="F312" s="799"/>
      <c r="G312" s="799"/>
      <c r="H312" s="800"/>
      <c r="I312" s="551">
        <f t="shared" si="7"/>
        <v>0</v>
      </c>
      <c r="J312" s="702"/>
      <c r="K312" s="702"/>
      <c r="L312" s="702"/>
      <c r="M312" s="702"/>
      <c r="N312" s="796"/>
    </row>
    <row r="313" spans="1:15" s="436" customFormat="1" ht="17.25">
      <c r="A313" s="807">
        <v>305</v>
      </c>
      <c r="B313" s="476"/>
      <c r="C313" s="477"/>
      <c r="D313" s="478" t="s">
        <v>602</v>
      </c>
      <c r="E313" s="477"/>
      <c r="F313" s="479"/>
      <c r="G313" s="479"/>
      <c r="H313" s="480"/>
      <c r="I313" s="559">
        <f t="shared" si="7"/>
        <v>0</v>
      </c>
      <c r="J313" s="486"/>
      <c r="K313" s="486"/>
      <c r="L313" s="486"/>
      <c r="M313" s="486"/>
      <c r="N313" s="487"/>
      <c r="O313" s="12"/>
    </row>
    <row r="314" spans="1:15" s="122" customFormat="1" ht="17.25">
      <c r="A314" s="807">
        <v>306</v>
      </c>
      <c r="B314" s="481"/>
      <c r="C314" s="482"/>
      <c r="D314" s="483" t="s">
        <v>977</v>
      </c>
      <c r="E314" s="482"/>
      <c r="F314" s="484"/>
      <c r="G314" s="484"/>
      <c r="H314" s="485"/>
      <c r="I314" s="473">
        <f t="shared" si="7"/>
        <v>0</v>
      </c>
      <c r="J314" s="466">
        <f>SUM(J311:J313)</f>
        <v>0</v>
      </c>
      <c r="K314" s="466">
        <f>SUM(K311:K313)</f>
        <v>0</v>
      </c>
      <c r="L314" s="466">
        <f>SUM(L311:L313)</f>
        <v>0</v>
      </c>
      <c r="M314" s="466">
        <f>SUM(M311:M313)</f>
        <v>0</v>
      </c>
      <c r="N314" s="467">
        <f>SUM(N311:N313)</f>
        <v>0</v>
      </c>
      <c r="O314" s="123"/>
    </row>
    <row r="315" spans="1:15" s="3" customFormat="1" ht="23.25" customHeight="1">
      <c r="A315" s="807">
        <v>307</v>
      </c>
      <c r="B315" s="460"/>
      <c r="C315" s="461">
        <v>40</v>
      </c>
      <c r="D315" s="462" t="s">
        <v>368</v>
      </c>
      <c r="E315" s="519" t="s">
        <v>115</v>
      </c>
      <c r="F315" s="463">
        <v>27355</v>
      </c>
      <c r="G315" s="463">
        <v>20900</v>
      </c>
      <c r="H315" s="464">
        <v>15985</v>
      </c>
      <c r="I315" s="473"/>
      <c r="J315" s="474"/>
      <c r="K315" s="474"/>
      <c r="L315" s="474"/>
      <c r="M315" s="474"/>
      <c r="N315" s="475"/>
      <c r="O315" s="3">
        <f>SUM(J316:N316)-I316</f>
        <v>0</v>
      </c>
    </row>
    <row r="316" spans="1:14" s="11" customFormat="1" ht="16.5">
      <c r="A316" s="807">
        <v>308</v>
      </c>
      <c r="B316" s="468"/>
      <c r="C316" s="469"/>
      <c r="D316" s="470" t="s">
        <v>601</v>
      </c>
      <c r="E316" s="469"/>
      <c r="F316" s="471"/>
      <c r="G316" s="471"/>
      <c r="H316" s="472"/>
      <c r="I316" s="551">
        <f t="shared" si="7"/>
        <v>0</v>
      </c>
      <c r="J316" s="474"/>
      <c r="K316" s="474"/>
      <c r="L316" s="474"/>
      <c r="M316" s="474"/>
      <c r="N316" s="475"/>
    </row>
    <row r="317" spans="1:14" s="11" customFormat="1" ht="16.5">
      <c r="A317" s="807">
        <v>309</v>
      </c>
      <c r="B317" s="529"/>
      <c r="C317" s="511"/>
      <c r="D317" s="470" t="s">
        <v>940</v>
      </c>
      <c r="E317" s="511"/>
      <c r="F317" s="799"/>
      <c r="G317" s="799"/>
      <c r="H317" s="800"/>
      <c r="I317" s="551">
        <f t="shared" si="7"/>
        <v>0</v>
      </c>
      <c r="J317" s="702"/>
      <c r="K317" s="702"/>
      <c r="L317" s="702"/>
      <c r="M317" s="702"/>
      <c r="N317" s="796"/>
    </row>
    <row r="318" spans="1:15" s="436" customFormat="1" ht="17.25">
      <c r="A318" s="807">
        <v>310</v>
      </c>
      <c r="B318" s="476"/>
      <c r="C318" s="477"/>
      <c r="D318" s="478" t="s">
        <v>602</v>
      </c>
      <c r="E318" s="477"/>
      <c r="F318" s="479"/>
      <c r="G318" s="479"/>
      <c r="H318" s="480"/>
      <c r="I318" s="559">
        <f t="shared" si="7"/>
        <v>0</v>
      </c>
      <c r="J318" s="486"/>
      <c r="K318" s="486"/>
      <c r="L318" s="486"/>
      <c r="M318" s="486"/>
      <c r="N318" s="487"/>
      <c r="O318" s="12"/>
    </row>
    <row r="319" spans="1:15" s="122" customFormat="1" ht="17.25">
      <c r="A319" s="807">
        <v>311</v>
      </c>
      <c r="B319" s="481"/>
      <c r="C319" s="482"/>
      <c r="D319" s="483" t="s">
        <v>977</v>
      </c>
      <c r="E319" s="482"/>
      <c r="F319" s="484"/>
      <c r="G319" s="484"/>
      <c r="H319" s="485"/>
      <c r="I319" s="473">
        <f t="shared" si="7"/>
        <v>0</v>
      </c>
      <c r="J319" s="466">
        <f>SUM(J316:J318)</f>
        <v>0</v>
      </c>
      <c r="K319" s="466">
        <f>SUM(K316:K318)</f>
        <v>0</v>
      </c>
      <c r="L319" s="466">
        <f>SUM(L316:L318)</f>
        <v>0</v>
      </c>
      <c r="M319" s="466">
        <f>SUM(M316:M318)</f>
        <v>0</v>
      </c>
      <c r="N319" s="467">
        <f>SUM(N316:N318)</f>
        <v>0</v>
      </c>
      <c r="O319" s="123"/>
    </row>
    <row r="320" spans="1:15" s="3" customFormat="1" ht="23.25" customHeight="1">
      <c r="A320" s="807">
        <v>312</v>
      </c>
      <c r="B320" s="460"/>
      <c r="C320" s="461">
        <v>41</v>
      </c>
      <c r="D320" s="462" t="s">
        <v>369</v>
      </c>
      <c r="E320" s="519" t="s">
        <v>115</v>
      </c>
      <c r="F320" s="463">
        <v>40859</v>
      </c>
      <c r="G320" s="463">
        <v>11000</v>
      </c>
      <c r="H320" s="464">
        <v>9626</v>
      </c>
      <c r="I320" s="473"/>
      <c r="J320" s="474"/>
      <c r="K320" s="474"/>
      <c r="L320" s="474"/>
      <c r="M320" s="474"/>
      <c r="N320" s="475"/>
      <c r="O320" s="3">
        <f>SUM(J321:N321)-I321</f>
        <v>0</v>
      </c>
    </row>
    <row r="321" spans="1:14" s="11" customFormat="1" ht="16.5">
      <c r="A321" s="807">
        <v>313</v>
      </c>
      <c r="B321" s="468"/>
      <c r="C321" s="469"/>
      <c r="D321" s="470" t="s">
        <v>601</v>
      </c>
      <c r="E321" s="469"/>
      <c r="F321" s="471"/>
      <c r="G321" s="471"/>
      <c r="H321" s="472"/>
      <c r="I321" s="551">
        <f t="shared" si="7"/>
        <v>0</v>
      </c>
      <c r="J321" s="474"/>
      <c r="K321" s="474"/>
      <c r="L321" s="474"/>
      <c r="M321" s="474"/>
      <c r="N321" s="475"/>
    </row>
    <row r="322" spans="1:14" s="11" customFormat="1" ht="16.5">
      <c r="A322" s="807">
        <v>314</v>
      </c>
      <c r="B322" s="529"/>
      <c r="C322" s="511"/>
      <c r="D322" s="470" t="s">
        <v>940</v>
      </c>
      <c r="E322" s="511"/>
      <c r="F322" s="799"/>
      <c r="G322" s="799"/>
      <c r="H322" s="800"/>
      <c r="I322" s="551">
        <f t="shared" si="7"/>
        <v>0</v>
      </c>
      <c r="J322" s="702"/>
      <c r="K322" s="702"/>
      <c r="L322" s="702"/>
      <c r="M322" s="702"/>
      <c r="N322" s="796"/>
    </row>
    <row r="323" spans="1:15" s="436" customFormat="1" ht="17.25">
      <c r="A323" s="807">
        <v>315</v>
      </c>
      <c r="B323" s="476"/>
      <c r="C323" s="477"/>
      <c r="D323" s="478" t="s">
        <v>602</v>
      </c>
      <c r="E323" s="477"/>
      <c r="F323" s="479"/>
      <c r="G323" s="479"/>
      <c r="H323" s="480"/>
      <c r="I323" s="559">
        <f t="shared" si="7"/>
        <v>0</v>
      </c>
      <c r="J323" s="486"/>
      <c r="K323" s="486"/>
      <c r="L323" s="486"/>
      <c r="M323" s="486"/>
      <c r="N323" s="487"/>
      <c r="O323" s="12"/>
    </row>
    <row r="324" spans="1:15" s="122" customFormat="1" ht="17.25">
      <c r="A324" s="807">
        <v>316</v>
      </c>
      <c r="B324" s="481"/>
      <c r="C324" s="482"/>
      <c r="D324" s="483" t="s">
        <v>977</v>
      </c>
      <c r="E324" s="482"/>
      <c r="F324" s="484"/>
      <c r="G324" s="484"/>
      <c r="H324" s="485"/>
      <c r="I324" s="473">
        <f t="shared" si="7"/>
        <v>0</v>
      </c>
      <c r="J324" s="466">
        <f>SUM(J321:J323)</f>
        <v>0</v>
      </c>
      <c r="K324" s="466">
        <f>SUM(K321:K323)</f>
        <v>0</v>
      </c>
      <c r="L324" s="466">
        <f>SUM(L321:L323)</f>
        <v>0</v>
      </c>
      <c r="M324" s="466">
        <f>SUM(M321:M323)</f>
        <v>0</v>
      </c>
      <c r="N324" s="467">
        <f>SUM(N321:N323)</f>
        <v>0</v>
      </c>
      <c r="O324" s="123"/>
    </row>
    <row r="325" spans="1:15" s="3" customFormat="1" ht="23.25" customHeight="1">
      <c r="A325" s="807">
        <v>317</v>
      </c>
      <c r="B325" s="460"/>
      <c r="C325" s="461">
        <v>42</v>
      </c>
      <c r="D325" s="462" t="s">
        <v>370</v>
      </c>
      <c r="E325" s="519" t="s">
        <v>26</v>
      </c>
      <c r="F325" s="463">
        <v>1547</v>
      </c>
      <c r="G325" s="463">
        <v>2000</v>
      </c>
      <c r="H325" s="464">
        <v>779</v>
      </c>
      <c r="I325" s="473"/>
      <c r="J325" s="474"/>
      <c r="K325" s="474"/>
      <c r="L325" s="474"/>
      <c r="M325" s="474"/>
      <c r="N325" s="475"/>
      <c r="O325" s="3">
        <f>SUM(J326:N326)-I326</f>
        <v>0</v>
      </c>
    </row>
    <row r="326" spans="1:14" s="11" customFormat="1" ht="16.5">
      <c r="A326" s="807">
        <v>318</v>
      </c>
      <c r="B326" s="468"/>
      <c r="C326" s="469"/>
      <c r="D326" s="470" t="s">
        <v>601</v>
      </c>
      <c r="E326" s="469"/>
      <c r="F326" s="471"/>
      <c r="G326" s="471"/>
      <c r="H326" s="472"/>
      <c r="I326" s="551">
        <f t="shared" si="7"/>
        <v>0</v>
      </c>
      <c r="J326" s="474"/>
      <c r="K326" s="474"/>
      <c r="L326" s="474"/>
      <c r="M326" s="474"/>
      <c r="N326" s="475"/>
    </row>
    <row r="327" spans="1:14" s="11" customFormat="1" ht="16.5">
      <c r="A327" s="807">
        <v>319</v>
      </c>
      <c r="B327" s="529"/>
      <c r="C327" s="511"/>
      <c r="D327" s="470" t="s">
        <v>940</v>
      </c>
      <c r="E327" s="511"/>
      <c r="F327" s="799"/>
      <c r="G327" s="799"/>
      <c r="H327" s="800"/>
      <c r="I327" s="551">
        <f t="shared" si="7"/>
        <v>0</v>
      </c>
      <c r="J327" s="702"/>
      <c r="K327" s="702"/>
      <c r="L327" s="702"/>
      <c r="M327" s="702"/>
      <c r="N327" s="796"/>
    </row>
    <row r="328" spans="1:15" s="436" customFormat="1" ht="17.25">
      <c r="A328" s="807">
        <v>320</v>
      </c>
      <c r="B328" s="476"/>
      <c r="C328" s="477"/>
      <c r="D328" s="478" t="s">
        <v>602</v>
      </c>
      <c r="E328" s="477"/>
      <c r="F328" s="479"/>
      <c r="G328" s="479"/>
      <c r="H328" s="480"/>
      <c r="I328" s="559">
        <f t="shared" si="7"/>
        <v>0</v>
      </c>
      <c r="J328" s="486"/>
      <c r="K328" s="486"/>
      <c r="L328" s="486"/>
      <c r="M328" s="486"/>
      <c r="N328" s="487"/>
      <c r="O328" s="12"/>
    </row>
    <row r="329" spans="1:15" s="122" customFormat="1" ht="17.25">
      <c r="A329" s="807">
        <v>321</v>
      </c>
      <c r="B329" s="481"/>
      <c r="C329" s="482"/>
      <c r="D329" s="483" t="s">
        <v>977</v>
      </c>
      <c r="E329" s="482"/>
      <c r="F329" s="484"/>
      <c r="G329" s="484"/>
      <c r="H329" s="485"/>
      <c r="I329" s="473">
        <f t="shared" si="7"/>
        <v>0</v>
      </c>
      <c r="J329" s="466">
        <f>SUM(J326:J328)</f>
        <v>0</v>
      </c>
      <c r="K329" s="466">
        <f>SUM(K326:K328)</f>
        <v>0</v>
      </c>
      <c r="L329" s="466">
        <f>SUM(L326:L328)</f>
        <v>0</v>
      </c>
      <c r="M329" s="466">
        <f>SUM(M326:M328)</f>
        <v>0</v>
      </c>
      <c r="N329" s="467">
        <f>SUM(N326:N328)</f>
        <v>0</v>
      </c>
      <c r="O329" s="123"/>
    </row>
    <row r="330" spans="1:15" s="3" customFormat="1" ht="23.25" customHeight="1">
      <c r="A330" s="807">
        <v>322</v>
      </c>
      <c r="B330" s="460"/>
      <c r="C330" s="461">
        <v>43</v>
      </c>
      <c r="D330" s="462" t="s">
        <v>371</v>
      </c>
      <c r="E330" s="519" t="s">
        <v>26</v>
      </c>
      <c r="F330" s="463">
        <v>15878</v>
      </c>
      <c r="G330" s="463">
        <v>12000</v>
      </c>
      <c r="H330" s="464">
        <v>8435</v>
      </c>
      <c r="I330" s="473"/>
      <c r="J330" s="474"/>
      <c r="K330" s="474"/>
      <c r="L330" s="474"/>
      <c r="M330" s="474"/>
      <c r="N330" s="475"/>
      <c r="O330" s="3">
        <f>SUM(J331:N331)-I331</f>
        <v>0</v>
      </c>
    </row>
    <row r="331" spans="1:14" s="11" customFormat="1" ht="16.5">
      <c r="A331" s="807">
        <v>323</v>
      </c>
      <c r="B331" s="468"/>
      <c r="C331" s="469"/>
      <c r="D331" s="470" t="s">
        <v>601</v>
      </c>
      <c r="E331" s="469"/>
      <c r="F331" s="471"/>
      <c r="G331" s="471"/>
      <c r="H331" s="472"/>
      <c r="I331" s="551">
        <f t="shared" si="7"/>
        <v>0</v>
      </c>
      <c r="J331" s="474"/>
      <c r="K331" s="474"/>
      <c r="L331" s="474"/>
      <c r="M331" s="474"/>
      <c r="N331" s="475"/>
    </row>
    <row r="332" spans="1:14" s="11" customFormat="1" ht="16.5">
      <c r="A332" s="807">
        <v>324</v>
      </c>
      <c r="B332" s="529"/>
      <c r="C332" s="511"/>
      <c r="D332" s="470" t="s">
        <v>940</v>
      </c>
      <c r="E332" s="511"/>
      <c r="F332" s="799"/>
      <c r="G332" s="799"/>
      <c r="H332" s="800"/>
      <c r="I332" s="551">
        <f t="shared" si="7"/>
        <v>0</v>
      </c>
      <c r="J332" s="702"/>
      <c r="K332" s="702"/>
      <c r="L332" s="702"/>
      <c r="M332" s="702"/>
      <c r="N332" s="796"/>
    </row>
    <row r="333" spans="1:15" s="436" customFormat="1" ht="17.25">
      <c r="A333" s="807">
        <v>325</v>
      </c>
      <c r="B333" s="476"/>
      <c r="C333" s="477"/>
      <c r="D333" s="478" t="s">
        <v>602</v>
      </c>
      <c r="E333" s="477"/>
      <c r="F333" s="479"/>
      <c r="G333" s="479"/>
      <c r="H333" s="480"/>
      <c r="I333" s="559">
        <f t="shared" si="7"/>
        <v>0</v>
      </c>
      <c r="J333" s="486"/>
      <c r="K333" s="486"/>
      <c r="L333" s="486"/>
      <c r="M333" s="486"/>
      <c r="N333" s="487"/>
      <c r="O333" s="12"/>
    </row>
    <row r="334" spans="1:15" s="122" customFormat="1" ht="17.25">
      <c r="A334" s="807">
        <v>326</v>
      </c>
      <c r="B334" s="481"/>
      <c r="C334" s="482"/>
      <c r="D334" s="483" t="s">
        <v>977</v>
      </c>
      <c r="E334" s="482"/>
      <c r="F334" s="484"/>
      <c r="G334" s="484"/>
      <c r="H334" s="485"/>
      <c r="I334" s="473">
        <f t="shared" si="7"/>
        <v>0</v>
      </c>
      <c r="J334" s="466">
        <f>SUM(J331:J333)</f>
        <v>0</v>
      </c>
      <c r="K334" s="466">
        <f>SUM(K331:K333)</f>
        <v>0</v>
      </c>
      <c r="L334" s="466">
        <f>SUM(L331:L333)</f>
        <v>0</v>
      </c>
      <c r="M334" s="466">
        <f>SUM(M331:M333)</f>
        <v>0</v>
      </c>
      <c r="N334" s="467">
        <f>SUM(N331:N333)</f>
        <v>0</v>
      </c>
      <c r="O334" s="123"/>
    </row>
    <row r="335" spans="1:15" s="3" customFormat="1" ht="22.5" customHeight="1">
      <c r="A335" s="807">
        <v>327</v>
      </c>
      <c r="B335" s="460"/>
      <c r="C335" s="461">
        <v>44</v>
      </c>
      <c r="D335" s="462" t="s">
        <v>471</v>
      </c>
      <c r="E335" s="461" t="s">
        <v>26</v>
      </c>
      <c r="F335" s="463"/>
      <c r="G335" s="463"/>
      <c r="H335" s="464"/>
      <c r="I335" s="488"/>
      <c r="J335" s="489"/>
      <c r="K335" s="489"/>
      <c r="L335" s="489"/>
      <c r="M335" s="489"/>
      <c r="N335" s="490"/>
      <c r="O335" s="11">
        <f>SUM(J336:N336)-I336</f>
        <v>0</v>
      </c>
    </row>
    <row r="336" spans="1:14" s="11" customFormat="1" ht="16.5">
      <c r="A336" s="807">
        <v>328</v>
      </c>
      <c r="B336" s="468"/>
      <c r="C336" s="469"/>
      <c r="D336" s="470" t="s">
        <v>601</v>
      </c>
      <c r="E336" s="469"/>
      <c r="F336" s="471"/>
      <c r="G336" s="471"/>
      <c r="H336" s="472"/>
      <c r="I336" s="551">
        <f>SUM(J336:N336)</f>
        <v>26200</v>
      </c>
      <c r="J336" s="474">
        <f aca="true" t="shared" si="8" ref="J336:N338">SUM(J341,J346,J351,J356,J361,J366,J371)</f>
        <v>0</v>
      </c>
      <c r="K336" s="474">
        <f t="shared" si="8"/>
        <v>0</v>
      </c>
      <c r="L336" s="474">
        <f t="shared" si="8"/>
        <v>0</v>
      </c>
      <c r="M336" s="474">
        <f t="shared" si="8"/>
        <v>26200</v>
      </c>
      <c r="N336" s="475">
        <f t="shared" si="8"/>
        <v>0</v>
      </c>
    </row>
    <row r="337" spans="1:14" s="11" customFormat="1" ht="16.5">
      <c r="A337" s="807">
        <v>329</v>
      </c>
      <c r="B337" s="529"/>
      <c r="C337" s="511"/>
      <c r="D337" s="470" t="s">
        <v>940</v>
      </c>
      <c r="E337" s="511"/>
      <c r="F337" s="799"/>
      <c r="G337" s="799"/>
      <c r="H337" s="800"/>
      <c r="I337" s="551">
        <f>SUM(J337:N337)</f>
        <v>26200</v>
      </c>
      <c r="J337" s="702">
        <f t="shared" si="8"/>
        <v>0</v>
      </c>
      <c r="K337" s="702">
        <f t="shared" si="8"/>
        <v>0</v>
      </c>
      <c r="L337" s="702">
        <f t="shared" si="8"/>
        <v>0</v>
      </c>
      <c r="M337" s="702">
        <f t="shared" si="8"/>
        <v>26200</v>
      </c>
      <c r="N337" s="796">
        <f t="shared" si="8"/>
        <v>0</v>
      </c>
    </row>
    <row r="338" spans="1:15" s="436" customFormat="1" ht="17.25">
      <c r="A338" s="807">
        <v>330</v>
      </c>
      <c r="B338" s="476"/>
      <c r="C338" s="477"/>
      <c r="D338" s="478" t="s">
        <v>602</v>
      </c>
      <c r="E338" s="477"/>
      <c r="F338" s="479"/>
      <c r="G338" s="479"/>
      <c r="H338" s="480"/>
      <c r="I338" s="559">
        <f>SUM(J338:N338)</f>
        <v>0</v>
      </c>
      <c r="J338" s="486">
        <f t="shared" si="8"/>
        <v>0</v>
      </c>
      <c r="K338" s="486">
        <f t="shared" si="8"/>
        <v>0</v>
      </c>
      <c r="L338" s="486">
        <f t="shared" si="8"/>
        <v>0</v>
      </c>
      <c r="M338" s="486">
        <f t="shared" si="8"/>
        <v>0</v>
      </c>
      <c r="N338" s="487">
        <f t="shared" si="8"/>
        <v>0</v>
      </c>
      <c r="O338" s="12"/>
    </row>
    <row r="339" spans="1:15" s="122" customFormat="1" ht="17.25">
      <c r="A339" s="807">
        <v>331</v>
      </c>
      <c r="B339" s="481"/>
      <c r="C339" s="482"/>
      <c r="D339" s="483" t="s">
        <v>977</v>
      </c>
      <c r="E339" s="482"/>
      <c r="F339" s="484"/>
      <c r="G339" s="484"/>
      <c r="H339" s="485"/>
      <c r="I339" s="473">
        <f>SUM(J339:N339)</f>
        <v>26200</v>
      </c>
      <c r="J339" s="466">
        <f>SUM(J337:J338)</f>
        <v>0</v>
      </c>
      <c r="K339" s="466">
        <f>SUM(K337:K338)</f>
        <v>0</v>
      </c>
      <c r="L339" s="466">
        <f>SUM(L337:L338)</f>
        <v>0</v>
      </c>
      <c r="M339" s="466">
        <f>SUM(M337:M338)</f>
        <v>26200</v>
      </c>
      <c r="N339" s="467">
        <f>SUM(N337:N338)</f>
        <v>0</v>
      </c>
      <c r="O339" s="123"/>
    </row>
    <row r="340" spans="1:15" s="572" customFormat="1" ht="14.25">
      <c r="A340" s="807">
        <v>332</v>
      </c>
      <c r="B340" s="564"/>
      <c r="C340" s="565"/>
      <c r="D340" s="673" t="s">
        <v>487</v>
      </c>
      <c r="E340" s="565"/>
      <c r="F340" s="567"/>
      <c r="G340" s="567"/>
      <c r="H340" s="568"/>
      <c r="I340" s="585"/>
      <c r="J340" s="570"/>
      <c r="K340" s="570"/>
      <c r="L340" s="570"/>
      <c r="M340" s="570"/>
      <c r="N340" s="571"/>
      <c r="O340" s="572">
        <f>SUM(J341:N341)-I341</f>
        <v>0</v>
      </c>
    </row>
    <row r="341" spans="1:14" s="12" customFormat="1" ht="17.25">
      <c r="A341" s="807">
        <v>333</v>
      </c>
      <c r="B341" s="492"/>
      <c r="C341" s="502"/>
      <c r="D341" s="501" t="s">
        <v>601</v>
      </c>
      <c r="E341" s="502"/>
      <c r="F341" s="504"/>
      <c r="G341" s="504"/>
      <c r="H341" s="505"/>
      <c r="I341" s="559">
        <f t="shared" si="4"/>
        <v>8000</v>
      </c>
      <c r="J341" s="560"/>
      <c r="K341" s="560"/>
      <c r="L341" s="560"/>
      <c r="M341" s="560">
        <v>8000</v>
      </c>
      <c r="N341" s="561"/>
    </row>
    <row r="342" spans="1:14" s="12" customFormat="1" ht="17.25">
      <c r="A342" s="807">
        <v>334</v>
      </c>
      <c r="B342" s="801"/>
      <c r="C342" s="802"/>
      <c r="D342" s="501" t="s">
        <v>940</v>
      </c>
      <c r="E342" s="802"/>
      <c r="F342" s="803"/>
      <c r="G342" s="803"/>
      <c r="H342" s="804"/>
      <c r="I342" s="559">
        <f t="shared" si="4"/>
        <v>8000</v>
      </c>
      <c r="J342" s="486"/>
      <c r="K342" s="486"/>
      <c r="L342" s="486"/>
      <c r="M342" s="486">
        <v>8000</v>
      </c>
      <c r="N342" s="487"/>
    </row>
    <row r="343" spans="1:15" s="579" customFormat="1" ht="14.25">
      <c r="A343" s="807">
        <v>335</v>
      </c>
      <c r="B343" s="573"/>
      <c r="C343" s="574"/>
      <c r="D343" s="566" t="s">
        <v>602</v>
      </c>
      <c r="E343" s="574"/>
      <c r="F343" s="575"/>
      <c r="G343" s="575"/>
      <c r="H343" s="576"/>
      <c r="I343" s="569">
        <f t="shared" si="4"/>
        <v>0</v>
      </c>
      <c r="J343" s="577"/>
      <c r="K343" s="577"/>
      <c r="L343" s="577"/>
      <c r="M343" s="577"/>
      <c r="N343" s="578"/>
      <c r="O343" s="572"/>
    </row>
    <row r="344" spans="1:15" s="588" customFormat="1" ht="14.25">
      <c r="A344" s="807">
        <v>336</v>
      </c>
      <c r="B344" s="580"/>
      <c r="C344" s="581"/>
      <c r="D344" s="582" t="s">
        <v>977</v>
      </c>
      <c r="E344" s="581"/>
      <c r="F344" s="583"/>
      <c r="G344" s="583"/>
      <c r="H344" s="584"/>
      <c r="I344" s="585">
        <f t="shared" si="4"/>
        <v>8000</v>
      </c>
      <c r="J344" s="586">
        <f>SUM(J342:J343)</f>
        <v>0</v>
      </c>
      <c r="K344" s="586">
        <f>SUM(K342:K343)</f>
        <v>0</v>
      </c>
      <c r="L344" s="586">
        <f>SUM(L342:L343)</f>
        <v>0</v>
      </c>
      <c r="M344" s="586">
        <f>SUM(M342:M343)</f>
        <v>8000</v>
      </c>
      <c r="N344" s="590">
        <f>SUM(N342:N343)</f>
        <v>0</v>
      </c>
      <c r="O344" s="587"/>
    </row>
    <row r="345" spans="1:15" s="682" customFormat="1" ht="15">
      <c r="A345" s="807">
        <v>337</v>
      </c>
      <c r="B345" s="674"/>
      <c r="C345" s="675"/>
      <c r="D345" s="676" t="s">
        <v>488</v>
      </c>
      <c r="E345" s="675"/>
      <c r="F345" s="677"/>
      <c r="G345" s="677"/>
      <c r="H345" s="678"/>
      <c r="I345" s="679"/>
      <c r="J345" s="680"/>
      <c r="K345" s="680"/>
      <c r="L345" s="680"/>
      <c r="M345" s="680"/>
      <c r="N345" s="681"/>
      <c r="O345" s="682">
        <f>SUM(J346:N346)-I346</f>
        <v>0</v>
      </c>
    </row>
    <row r="346" spans="1:14" s="12" customFormat="1" ht="17.25">
      <c r="A346" s="807">
        <v>338</v>
      </c>
      <c r="B346" s="492"/>
      <c r="C346" s="502"/>
      <c r="D346" s="501" t="s">
        <v>601</v>
      </c>
      <c r="E346" s="502"/>
      <c r="F346" s="504"/>
      <c r="G346" s="504"/>
      <c r="H346" s="505"/>
      <c r="I346" s="559">
        <f t="shared" si="4"/>
        <v>13000</v>
      </c>
      <c r="J346" s="560"/>
      <c r="K346" s="560"/>
      <c r="L346" s="560"/>
      <c r="M346" s="560">
        <v>13000</v>
      </c>
      <c r="N346" s="561"/>
    </row>
    <row r="347" spans="1:14" s="12" customFormat="1" ht="17.25">
      <c r="A347" s="807">
        <v>339</v>
      </c>
      <c r="B347" s="801"/>
      <c r="C347" s="802"/>
      <c r="D347" s="501" t="s">
        <v>940</v>
      </c>
      <c r="E347" s="802"/>
      <c r="F347" s="803"/>
      <c r="G347" s="803"/>
      <c r="H347" s="804"/>
      <c r="I347" s="559">
        <f t="shared" si="4"/>
        <v>13000</v>
      </c>
      <c r="J347" s="486"/>
      <c r="K347" s="486"/>
      <c r="L347" s="486"/>
      <c r="M347" s="486">
        <v>13000</v>
      </c>
      <c r="N347" s="487"/>
    </row>
    <row r="348" spans="1:15" s="691" customFormat="1" ht="15">
      <c r="A348" s="807">
        <v>340</v>
      </c>
      <c r="B348" s="685"/>
      <c r="C348" s="686"/>
      <c r="D348" s="683" t="s">
        <v>602</v>
      </c>
      <c r="E348" s="686"/>
      <c r="F348" s="687"/>
      <c r="G348" s="687"/>
      <c r="H348" s="688"/>
      <c r="I348" s="684">
        <f t="shared" si="4"/>
        <v>0</v>
      </c>
      <c r="J348" s="689"/>
      <c r="K348" s="689"/>
      <c r="L348" s="689"/>
      <c r="M348" s="689"/>
      <c r="N348" s="690"/>
      <c r="O348" s="682"/>
    </row>
    <row r="349" spans="1:15" s="700" customFormat="1" ht="15">
      <c r="A349" s="807">
        <v>341</v>
      </c>
      <c r="B349" s="692"/>
      <c r="C349" s="693"/>
      <c r="D349" s="694" t="s">
        <v>977</v>
      </c>
      <c r="E349" s="693"/>
      <c r="F349" s="695"/>
      <c r="G349" s="695"/>
      <c r="H349" s="696"/>
      <c r="I349" s="697">
        <f t="shared" si="4"/>
        <v>13000</v>
      </c>
      <c r="J349" s="698">
        <f>SUM(J347:J348)</f>
        <v>0</v>
      </c>
      <c r="K349" s="698">
        <f>SUM(K347:K348)</f>
        <v>0</v>
      </c>
      <c r="L349" s="698">
        <f>SUM(L347:L348)</f>
        <v>0</v>
      </c>
      <c r="M349" s="698">
        <f>SUM(M347:M348)</f>
        <v>13000</v>
      </c>
      <c r="N349" s="834">
        <f>SUM(N347:N348)</f>
        <v>0</v>
      </c>
      <c r="O349" s="699"/>
    </row>
    <row r="350" spans="1:15" s="682" customFormat="1" ht="15">
      <c r="A350" s="807">
        <v>342</v>
      </c>
      <c r="B350" s="674"/>
      <c r="C350" s="675"/>
      <c r="D350" s="676" t="s">
        <v>489</v>
      </c>
      <c r="E350" s="675"/>
      <c r="F350" s="677"/>
      <c r="G350" s="677"/>
      <c r="H350" s="678"/>
      <c r="I350" s="679"/>
      <c r="J350" s="680"/>
      <c r="K350" s="680"/>
      <c r="L350" s="680"/>
      <c r="M350" s="680"/>
      <c r="N350" s="681"/>
      <c r="O350" s="682">
        <f>SUM(J351:N351)-I351</f>
        <v>0</v>
      </c>
    </row>
    <row r="351" spans="1:14" s="12" customFormat="1" ht="17.25">
      <c r="A351" s="807">
        <v>343</v>
      </c>
      <c r="B351" s="492"/>
      <c r="C351" s="502"/>
      <c r="D351" s="501" t="s">
        <v>601</v>
      </c>
      <c r="E351" s="502"/>
      <c r="F351" s="504"/>
      <c r="G351" s="504"/>
      <c r="H351" s="505"/>
      <c r="I351" s="559">
        <f t="shared" si="4"/>
        <v>100</v>
      </c>
      <c r="J351" s="560"/>
      <c r="K351" s="560"/>
      <c r="L351" s="560"/>
      <c r="M351" s="560">
        <v>100</v>
      </c>
      <c r="N351" s="561"/>
    </row>
    <row r="352" spans="1:14" s="12" customFormat="1" ht="17.25">
      <c r="A352" s="807">
        <v>344</v>
      </c>
      <c r="B352" s="801"/>
      <c r="C352" s="802"/>
      <c r="D352" s="501" t="s">
        <v>940</v>
      </c>
      <c r="E352" s="802"/>
      <c r="F352" s="803"/>
      <c r="G352" s="803"/>
      <c r="H352" s="804"/>
      <c r="I352" s="559">
        <f t="shared" si="4"/>
        <v>100</v>
      </c>
      <c r="J352" s="486"/>
      <c r="K352" s="486"/>
      <c r="L352" s="486"/>
      <c r="M352" s="486">
        <v>100</v>
      </c>
      <c r="N352" s="487"/>
    </row>
    <row r="353" spans="1:15" s="691" customFormat="1" ht="15">
      <c r="A353" s="807">
        <v>345</v>
      </c>
      <c r="B353" s="685"/>
      <c r="C353" s="686"/>
      <c r="D353" s="683" t="s">
        <v>602</v>
      </c>
      <c r="E353" s="686"/>
      <c r="F353" s="687"/>
      <c r="G353" s="687"/>
      <c r="H353" s="688"/>
      <c r="I353" s="684">
        <f t="shared" si="4"/>
        <v>0</v>
      </c>
      <c r="J353" s="689"/>
      <c r="K353" s="689"/>
      <c r="L353" s="689"/>
      <c r="M353" s="689"/>
      <c r="N353" s="690"/>
      <c r="O353" s="682"/>
    </row>
    <row r="354" spans="1:15" s="700" customFormat="1" ht="15">
      <c r="A354" s="807">
        <v>346</v>
      </c>
      <c r="B354" s="692"/>
      <c r="C354" s="693"/>
      <c r="D354" s="694" t="s">
        <v>977</v>
      </c>
      <c r="E354" s="693"/>
      <c r="F354" s="695"/>
      <c r="G354" s="695"/>
      <c r="H354" s="696"/>
      <c r="I354" s="697">
        <f t="shared" si="4"/>
        <v>100</v>
      </c>
      <c r="J354" s="698">
        <f>SUM(J352:J353)</f>
        <v>0</v>
      </c>
      <c r="K354" s="698">
        <f>SUM(K352:K353)</f>
        <v>0</v>
      </c>
      <c r="L354" s="698">
        <f>SUM(L352:L353)</f>
        <v>0</v>
      </c>
      <c r="M354" s="698">
        <f>SUM(M352:M353)</f>
        <v>100</v>
      </c>
      <c r="N354" s="834">
        <f>SUM(N352:N353)</f>
        <v>0</v>
      </c>
      <c r="O354" s="699"/>
    </row>
    <row r="355" spans="1:15" s="682" customFormat="1" ht="15">
      <c r="A355" s="807">
        <v>347</v>
      </c>
      <c r="B355" s="674"/>
      <c r="C355" s="675"/>
      <c r="D355" s="676" t="s">
        <v>490</v>
      </c>
      <c r="E355" s="675"/>
      <c r="F355" s="677"/>
      <c r="G355" s="677"/>
      <c r="H355" s="678"/>
      <c r="I355" s="679"/>
      <c r="J355" s="680"/>
      <c r="K355" s="680"/>
      <c r="L355" s="680"/>
      <c r="M355" s="680"/>
      <c r="N355" s="681"/>
      <c r="O355" s="682">
        <f>SUM(J356:N356)-I356</f>
        <v>0</v>
      </c>
    </row>
    <row r="356" spans="1:14" s="12" customFormat="1" ht="17.25">
      <c r="A356" s="807">
        <v>348</v>
      </c>
      <c r="B356" s="492"/>
      <c r="C356" s="502"/>
      <c r="D356" s="501" t="s">
        <v>601</v>
      </c>
      <c r="E356" s="502"/>
      <c r="F356" s="504"/>
      <c r="G356" s="504"/>
      <c r="H356" s="505"/>
      <c r="I356" s="559">
        <f t="shared" si="4"/>
        <v>2000</v>
      </c>
      <c r="J356" s="560"/>
      <c r="K356" s="560"/>
      <c r="L356" s="560"/>
      <c r="M356" s="560">
        <v>2000</v>
      </c>
      <c r="N356" s="561"/>
    </row>
    <row r="357" spans="1:14" s="12" customFormat="1" ht="17.25">
      <c r="A357" s="807">
        <v>349</v>
      </c>
      <c r="B357" s="801"/>
      <c r="C357" s="802"/>
      <c r="D357" s="501" t="s">
        <v>940</v>
      </c>
      <c r="E357" s="802"/>
      <c r="F357" s="803"/>
      <c r="G357" s="803"/>
      <c r="H357" s="804"/>
      <c r="I357" s="559">
        <f t="shared" si="4"/>
        <v>2000</v>
      </c>
      <c r="J357" s="486"/>
      <c r="K357" s="486"/>
      <c r="L357" s="486"/>
      <c r="M357" s="486">
        <v>2000</v>
      </c>
      <c r="N357" s="487"/>
    </row>
    <row r="358" spans="1:15" s="691" customFormat="1" ht="15">
      <c r="A358" s="807">
        <v>350</v>
      </c>
      <c r="B358" s="685"/>
      <c r="C358" s="686"/>
      <c r="D358" s="683" t="s">
        <v>602</v>
      </c>
      <c r="E358" s="686"/>
      <c r="F358" s="687"/>
      <c r="G358" s="687"/>
      <c r="H358" s="688"/>
      <c r="I358" s="684">
        <f t="shared" si="4"/>
        <v>0</v>
      </c>
      <c r="J358" s="689"/>
      <c r="K358" s="689"/>
      <c r="L358" s="689"/>
      <c r="M358" s="689"/>
      <c r="N358" s="690"/>
      <c r="O358" s="682"/>
    </row>
    <row r="359" spans="1:15" s="700" customFormat="1" ht="15">
      <c r="A359" s="807">
        <v>351</v>
      </c>
      <c r="B359" s="692"/>
      <c r="C359" s="693"/>
      <c r="D359" s="694" t="s">
        <v>977</v>
      </c>
      <c r="E359" s="693"/>
      <c r="F359" s="695"/>
      <c r="G359" s="695"/>
      <c r="H359" s="696"/>
      <c r="I359" s="697">
        <f t="shared" si="4"/>
        <v>2000</v>
      </c>
      <c r="J359" s="698">
        <f>SUM(J357:J358)</f>
        <v>0</v>
      </c>
      <c r="K359" s="698">
        <f>SUM(K357:K358)</f>
        <v>0</v>
      </c>
      <c r="L359" s="698">
        <f>SUM(L357:L358)</f>
        <v>0</v>
      </c>
      <c r="M359" s="698">
        <f>SUM(M357:M358)</f>
        <v>2000</v>
      </c>
      <c r="N359" s="834">
        <f>SUM(N357:N358)</f>
        <v>0</v>
      </c>
      <c r="O359" s="699"/>
    </row>
    <row r="360" spans="1:15" s="682" customFormat="1" ht="15">
      <c r="A360" s="807">
        <v>352</v>
      </c>
      <c r="B360" s="674"/>
      <c r="C360" s="675"/>
      <c r="D360" s="676" t="s">
        <v>491</v>
      </c>
      <c r="E360" s="675"/>
      <c r="F360" s="677"/>
      <c r="G360" s="677"/>
      <c r="H360" s="678"/>
      <c r="I360" s="679"/>
      <c r="J360" s="680"/>
      <c r="K360" s="680"/>
      <c r="L360" s="680"/>
      <c r="M360" s="680"/>
      <c r="N360" s="681"/>
      <c r="O360" s="682">
        <f>SUM(J361:N361)-I361</f>
        <v>0</v>
      </c>
    </row>
    <row r="361" spans="1:14" s="12" customFormat="1" ht="17.25">
      <c r="A361" s="807">
        <v>353</v>
      </c>
      <c r="B361" s="492"/>
      <c r="C361" s="502"/>
      <c r="D361" s="501" t="s">
        <v>601</v>
      </c>
      <c r="E361" s="502"/>
      <c r="F361" s="504"/>
      <c r="G361" s="504"/>
      <c r="H361" s="505"/>
      <c r="I361" s="559">
        <f t="shared" si="4"/>
        <v>200</v>
      </c>
      <c r="J361" s="560"/>
      <c r="K361" s="560"/>
      <c r="L361" s="560"/>
      <c r="M361" s="560">
        <v>200</v>
      </c>
      <c r="N361" s="561"/>
    </row>
    <row r="362" spans="1:14" s="12" customFormat="1" ht="17.25">
      <c r="A362" s="807">
        <v>354</v>
      </c>
      <c r="B362" s="801"/>
      <c r="C362" s="802"/>
      <c r="D362" s="501" t="s">
        <v>940</v>
      </c>
      <c r="E362" s="802"/>
      <c r="F362" s="803"/>
      <c r="G362" s="803"/>
      <c r="H362" s="804"/>
      <c r="I362" s="559">
        <f t="shared" si="4"/>
        <v>200</v>
      </c>
      <c r="J362" s="486"/>
      <c r="K362" s="486"/>
      <c r="L362" s="486"/>
      <c r="M362" s="486">
        <v>200</v>
      </c>
      <c r="N362" s="487"/>
    </row>
    <row r="363" spans="1:15" s="691" customFormat="1" ht="15">
      <c r="A363" s="807">
        <v>355</v>
      </c>
      <c r="B363" s="685"/>
      <c r="C363" s="686"/>
      <c r="D363" s="683" t="s">
        <v>602</v>
      </c>
      <c r="E363" s="686"/>
      <c r="F363" s="687"/>
      <c r="G363" s="687"/>
      <c r="H363" s="688"/>
      <c r="I363" s="684">
        <f t="shared" si="4"/>
        <v>0</v>
      </c>
      <c r="J363" s="689"/>
      <c r="K363" s="689"/>
      <c r="L363" s="689"/>
      <c r="M363" s="689"/>
      <c r="N363" s="690"/>
      <c r="O363" s="682"/>
    </row>
    <row r="364" spans="1:15" s="700" customFormat="1" ht="15">
      <c r="A364" s="807">
        <v>356</v>
      </c>
      <c r="B364" s="692"/>
      <c r="C364" s="693"/>
      <c r="D364" s="694" t="s">
        <v>977</v>
      </c>
      <c r="E364" s="693"/>
      <c r="F364" s="695"/>
      <c r="G364" s="695"/>
      <c r="H364" s="696"/>
      <c r="I364" s="697">
        <f t="shared" si="4"/>
        <v>200</v>
      </c>
      <c r="J364" s="698">
        <f>SUM(J362:J363)</f>
        <v>0</v>
      </c>
      <c r="K364" s="698">
        <f>SUM(K362:K363)</f>
        <v>0</v>
      </c>
      <c r="L364" s="698">
        <f>SUM(L362:L363)</f>
        <v>0</v>
      </c>
      <c r="M364" s="698">
        <f>SUM(M362:M363)</f>
        <v>200</v>
      </c>
      <c r="N364" s="834">
        <f>SUM(N362:N363)</f>
        <v>0</v>
      </c>
      <c r="O364" s="699"/>
    </row>
    <row r="365" spans="1:15" s="682" customFormat="1" ht="15">
      <c r="A365" s="807">
        <v>357</v>
      </c>
      <c r="B365" s="674"/>
      <c r="C365" s="675"/>
      <c r="D365" s="676" t="s">
        <v>492</v>
      </c>
      <c r="E365" s="675"/>
      <c r="F365" s="677"/>
      <c r="G365" s="677"/>
      <c r="H365" s="678"/>
      <c r="I365" s="679"/>
      <c r="J365" s="680"/>
      <c r="K365" s="680"/>
      <c r="L365" s="680"/>
      <c r="M365" s="680"/>
      <c r="N365" s="681"/>
      <c r="O365" s="682">
        <f>SUM(J366:N366)-I366</f>
        <v>0</v>
      </c>
    </row>
    <row r="366" spans="1:14" s="12" customFormat="1" ht="17.25">
      <c r="A366" s="807">
        <v>358</v>
      </c>
      <c r="B366" s="492"/>
      <c r="C366" s="502"/>
      <c r="D366" s="501" t="s">
        <v>601</v>
      </c>
      <c r="E366" s="502"/>
      <c r="F366" s="504"/>
      <c r="G366" s="504"/>
      <c r="H366" s="505"/>
      <c r="I366" s="559">
        <f t="shared" si="4"/>
        <v>2000</v>
      </c>
      <c r="J366" s="560"/>
      <c r="K366" s="560"/>
      <c r="L366" s="560"/>
      <c r="M366" s="560">
        <v>2000</v>
      </c>
      <c r="N366" s="561"/>
    </row>
    <row r="367" spans="1:14" s="12" customFormat="1" ht="17.25">
      <c r="A367" s="807">
        <v>359</v>
      </c>
      <c r="B367" s="801"/>
      <c r="C367" s="802"/>
      <c r="D367" s="501" t="s">
        <v>940</v>
      </c>
      <c r="E367" s="802"/>
      <c r="F367" s="803"/>
      <c r="G367" s="803"/>
      <c r="H367" s="804"/>
      <c r="I367" s="559">
        <f t="shared" si="4"/>
        <v>2000</v>
      </c>
      <c r="J367" s="486"/>
      <c r="K367" s="486"/>
      <c r="L367" s="486"/>
      <c r="M367" s="486">
        <v>2000</v>
      </c>
      <c r="N367" s="487"/>
    </row>
    <row r="368" spans="1:15" s="691" customFormat="1" ht="15">
      <c r="A368" s="807">
        <v>360</v>
      </c>
      <c r="B368" s="685"/>
      <c r="C368" s="686"/>
      <c r="D368" s="683" t="s">
        <v>602</v>
      </c>
      <c r="E368" s="686"/>
      <c r="F368" s="687"/>
      <c r="G368" s="687"/>
      <c r="H368" s="688"/>
      <c r="I368" s="684">
        <f t="shared" si="4"/>
        <v>0</v>
      </c>
      <c r="J368" s="689"/>
      <c r="K368" s="689"/>
      <c r="L368" s="689"/>
      <c r="M368" s="689"/>
      <c r="N368" s="690"/>
      <c r="O368" s="682"/>
    </row>
    <row r="369" spans="1:15" s="700" customFormat="1" ht="15">
      <c r="A369" s="807">
        <v>361</v>
      </c>
      <c r="B369" s="692"/>
      <c r="C369" s="693"/>
      <c r="D369" s="694" t="s">
        <v>977</v>
      </c>
      <c r="E369" s="693"/>
      <c r="F369" s="695"/>
      <c r="G369" s="695"/>
      <c r="H369" s="696"/>
      <c r="I369" s="697">
        <f t="shared" si="4"/>
        <v>2000</v>
      </c>
      <c r="J369" s="698">
        <f>SUM(J367:J368)</f>
        <v>0</v>
      </c>
      <c r="K369" s="698">
        <f>SUM(K367:K368)</f>
        <v>0</v>
      </c>
      <c r="L369" s="698">
        <f>SUM(L367:L368)</f>
        <v>0</v>
      </c>
      <c r="M369" s="698">
        <f>SUM(M367:M368)</f>
        <v>2000</v>
      </c>
      <c r="N369" s="834">
        <f>SUM(N367:N368)</f>
        <v>0</v>
      </c>
      <c r="O369" s="699"/>
    </row>
    <row r="370" spans="1:15" s="682" customFormat="1" ht="15">
      <c r="A370" s="807">
        <v>362</v>
      </c>
      <c r="B370" s="674"/>
      <c r="C370" s="675"/>
      <c r="D370" s="676" t="s">
        <v>493</v>
      </c>
      <c r="E370" s="675"/>
      <c r="F370" s="677"/>
      <c r="G370" s="677"/>
      <c r="H370" s="678"/>
      <c r="I370" s="679"/>
      <c r="J370" s="680"/>
      <c r="K370" s="680"/>
      <c r="L370" s="680"/>
      <c r="M370" s="680"/>
      <c r="N370" s="681"/>
      <c r="O370" s="682">
        <f>SUM(J371:N371)-I371</f>
        <v>0</v>
      </c>
    </row>
    <row r="371" spans="1:14" s="12" customFormat="1" ht="17.25">
      <c r="A371" s="807">
        <v>363</v>
      </c>
      <c r="B371" s="492"/>
      <c r="C371" s="502"/>
      <c r="D371" s="501" t="s">
        <v>601</v>
      </c>
      <c r="E371" s="502"/>
      <c r="F371" s="504"/>
      <c r="G371" s="504"/>
      <c r="H371" s="505"/>
      <c r="I371" s="559">
        <f t="shared" si="4"/>
        <v>900</v>
      </c>
      <c r="J371" s="560"/>
      <c r="K371" s="560"/>
      <c r="L371" s="560"/>
      <c r="M371" s="560">
        <v>900</v>
      </c>
      <c r="N371" s="561"/>
    </row>
    <row r="372" spans="1:14" s="12" customFormat="1" ht="17.25">
      <c r="A372" s="807">
        <v>364</v>
      </c>
      <c r="B372" s="801"/>
      <c r="C372" s="802"/>
      <c r="D372" s="501" t="s">
        <v>940</v>
      </c>
      <c r="E372" s="802"/>
      <c r="F372" s="803"/>
      <c r="G372" s="803"/>
      <c r="H372" s="804"/>
      <c r="I372" s="559">
        <f t="shared" si="4"/>
        <v>900</v>
      </c>
      <c r="J372" s="486"/>
      <c r="K372" s="486"/>
      <c r="L372" s="486"/>
      <c r="M372" s="486">
        <v>900</v>
      </c>
      <c r="N372" s="487"/>
    </row>
    <row r="373" spans="1:15" s="691" customFormat="1" ht="15">
      <c r="A373" s="807">
        <v>365</v>
      </c>
      <c r="B373" s="685"/>
      <c r="C373" s="686"/>
      <c r="D373" s="683" t="s">
        <v>602</v>
      </c>
      <c r="E373" s="686"/>
      <c r="F373" s="687"/>
      <c r="G373" s="687"/>
      <c r="H373" s="688"/>
      <c r="I373" s="684">
        <f t="shared" si="4"/>
        <v>0</v>
      </c>
      <c r="J373" s="689"/>
      <c r="K373" s="689"/>
      <c r="L373" s="689"/>
      <c r="M373" s="689"/>
      <c r="N373" s="690"/>
      <c r="O373" s="682"/>
    </row>
    <row r="374" spans="1:15" s="700" customFormat="1" ht="15">
      <c r="A374" s="807">
        <v>366</v>
      </c>
      <c r="B374" s="692"/>
      <c r="C374" s="693"/>
      <c r="D374" s="694" t="s">
        <v>977</v>
      </c>
      <c r="E374" s="693"/>
      <c r="F374" s="695"/>
      <c r="G374" s="695"/>
      <c r="H374" s="696"/>
      <c r="I374" s="697">
        <f t="shared" si="4"/>
        <v>900</v>
      </c>
      <c r="J374" s="698">
        <f>SUM(J372:J373)</f>
        <v>0</v>
      </c>
      <c r="K374" s="698">
        <f>SUM(K372:K373)</f>
        <v>0</v>
      </c>
      <c r="L374" s="698">
        <f>SUM(L372:L373)</f>
        <v>0</v>
      </c>
      <c r="M374" s="698">
        <f>SUM(M372:M373)</f>
        <v>900</v>
      </c>
      <c r="N374" s="834">
        <f>SUM(N372:N373)</f>
        <v>0</v>
      </c>
      <c r="O374" s="699"/>
    </row>
    <row r="375" spans="1:15" s="3" customFormat="1" ht="24.75" customHeight="1">
      <c r="A375" s="807">
        <v>367</v>
      </c>
      <c r="B375" s="460"/>
      <c r="C375" s="461">
        <v>45</v>
      </c>
      <c r="D375" s="462" t="s">
        <v>472</v>
      </c>
      <c r="E375" s="461" t="s">
        <v>26</v>
      </c>
      <c r="F375" s="463"/>
      <c r="G375" s="463"/>
      <c r="H375" s="464"/>
      <c r="I375" s="498"/>
      <c r="J375" s="499"/>
      <c r="K375" s="499"/>
      <c r="L375" s="499"/>
      <c r="M375" s="499"/>
      <c r="N375" s="500"/>
      <c r="O375" s="11">
        <f>SUM(J376:N376)-I376</f>
        <v>0</v>
      </c>
    </row>
    <row r="376" spans="1:14" s="11" customFormat="1" ht="16.5">
      <c r="A376" s="807">
        <v>368</v>
      </c>
      <c r="B376" s="468"/>
      <c r="C376" s="469"/>
      <c r="D376" s="470" t="s">
        <v>601</v>
      </c>
      <c r="E376" s="469"/>
      <c r="F376" s="471"/>
      <c r="G376" s="471"/>
      <c r="H376" s="472"/>
      <c r="I376" s="551">
        <f t="shared" si="4"/>
        <v>12</v>
      </c>
      <c r="J376" s="474"/>
      <c r="K376" s="474"/>
      <c r="L376" s="474"/>
      <c r="M376" s="474">
        <v>12</v>
      </c>
      <c r="N376" s="475"/>
    </row>
    <row r="377" spans="1:14" s="11" customFormat="1" ht="16.5">
      <c r="A377" s="807">
        <v>369</v>
      </c>
      <c r="B377" s="529"/>
      <c r="C377" s="511"/>
      <c r="D377" s="470" t="s">
        <v>940</v>
      </c>
      <c r="E377" s="511"/>
      <c r="F377" s="799"/>
      <c r="G377" s="799"/>
      <c r="H377" s="800"/>
      <c r="I377" s="551">
        <f t="shared" si="4"/>
        <v>12</v>
      </c>
      <c r="J377" s="702"/>
      <c r="K377" s="702"/>
      <c r="L377" s="702"/>
      <c r="M377" s="702">
        <v>12</v>
      </c>
      <c r="N377" s="796"/>
    </row>
    <row r="378" spans="1:15" s="436" customFormat="1" ht="17.25">
      <c r="A378" s="807">
        <v>370</v>
      </c>
      <c r="B378" s="476"/>
      <c r="C378" s="477"/>
      <c r="D378" s="478" t="s">
        <v>602</v>
      </c>
      <c r="E378" s="477"/>
      <c r="F378" s="479"/>
      <c r="G378" s="479"/>
      <c r="H378" s="480"/>
      <c r="I378" s="559">
        <f t="shared" si="4"/>
        <v>0</v>
      </c>
      <c r="J378" s="486"/>
      <c r="K378" s="486"/>
      <c r="L378" s="486"/>
      <c r="M378" s="486"/>
      <c r="N378" s="487"/>
      <c r="O378" s="12"/>
    </row>
    <row r="379" spans="1:15" s="122" customFormat="1" ht="17.25">
      <c r="A379" s="807">
        <v>371</v>
      </c>
      <c r="B379" s="481"/>
      <c r="C379" s="482"/>
      <c r="D379" s="483" t="s">
        <v>977</v>
      </c>
      <c r="E379" s="482"/>
      <c r="F379" s="484"/>
      <c r="G379" s="484"/>
      <c r="H379" s="485"/>
      <c r="I379" s="473">
        <f t="shared" si="4"/>
        <v>12</v>
      </c>
      <c r="J379" s="466">
        <f>SUM(J377:J378)</f>
        <v>0</v>
      </c>
      <c r="K379" s="466">
        <f>SUM(K377:K378)</f>
        <v>0</v>
      </c>
      <c r="L379" s="466">
        <f>SUM(L377:L378)</f>
        <v>0</v>
      </c>
      <c r="M379" s="466">
        <f>SUM(M377:M378)</f>
        <v>12</v>
      </c>
      <c r="N379" s="467">
        <f>SUM(N377:N378)</f>
        <v>0</v>
      </c>
      <c r="O379" s="123"/>
    </row>
    <row r="380" spans="1:15" s="3" customFormat="1" ht="19.5" customHeight="1">
      <c r="A380" s="807">
        <v>372</v>
      </c>
      <c r="B380" s="460"/>
      <c r="C380" s="461">
        <v>46</v>
      </c>
      <c r="D380" s="462" t="s">
        <v>118</v>
      </c>
      <c r="E380" s="461" t="s">
        <v>26</v>
      </c>
      <c r="F380" s="463">
        <v>773</v>
      </c>
      <c r="G380" s="463">
        <v>4800</v>
      </c>
      <c r="H380" s="464">
        <v>5497</v>
      </c>
      <c r="I380" s="473"/>
      <c r="J380" s="474"/>
      <c r="K380" s="474"/>
      <c r="L380" s="474"/>
      <c r="M380" s="474"/>
      <c r="N380" s="475"/>
      <c r="O380" s="3">
        <f>SUM(J381:N381)-I381</f>
        <v>0</v>
      </c>
    </row>
    <row r="381" spans="1:14" s="11" customFormat="1" ht="16.5">
      <c r="A381" s="807">
        <v>373</v>
      </c>
      <c r="B381" s="468"/>
      <c r="C381" s="469"/>
      <c r="D381" s="470" t="s">
        <v>601</v>
      </c>
      <c r="E381" s="469"/>
      <c r="F381" s="471"/>
      <c r="G381" s="471"/>
      <c r="H381" s="472"/>
      <c r="I381" s="551">
        <f t="shared" si="4"/>
        <v>4800</v>
      </c>
      <c r="J381" s="474"/>
      <c r="K381" s="474"/>
      <c r="L381" s="474"/>
      <c r="M381" s="474">
        <v>4800</v>
      </c>
      <c r="N381" s="475"/>
    </row>
    <row r="382" spans="1:14" s="11" customFormat="1" ht="16.5">
      <c r="A382" s="807">
        <v>374</v>
      </c>
      <c r="B382" s="529"/>
      <c r="C382" s="511"/>
      <c r="D382" s="470" t="s">
        <v>940</v>
      </c>
      <c r="E382" s="511"/>
      <c r="F382" s="799"/>
      <c r="G382" s="799"/>
      <c r="H382" s="800"/>
      <c r="I382" s="551">
        <f t="shared" si="4"/>
        <v>4800</v>
      </c>
      <c r="J382" s="702"/>
      <c r="K382" s="702"/>
      <c r="L382" s="702"/>
      <c r="M382" s="702">
        <v>4800</v>
      </c>
      <c r="N382" s="796"/>
    </row>
    <row r="383" spans="1:15" s="436" customFormat="1" ht="17.25">
      <c r="A383" s="807">
        <v>375</v>
      </c>
      <c r="B383" s="476"/>
      <c r="C383" s="477"/>
      <c r="D383" s="478" t="s">
        <v>602</v>
      </c>
      <c r="E383" s="477"/>
      <c r="F383" s="479"/>
      <c r="G383" s="479"/>
      <c r="H383" s="480"/>
      <c r="I383" s="559">
        <f t="shared" si="4"/>
        <v>0</v>
      </c>
      <c r="J383" s="486"/>
      <c r="K383" s="486"/>
      <c r="L383" s="486"/>
      <c r="M383" s="486"/>
      <c r="N383" s="487"/>
      <c r="O383" s="12"/>
    </row>
    <row r="384" spans="1:15" s="122" customFormat="1" ht="17.25">
      <c r="A384" s="807">
        <v>376</v>
      </c>
      <c r="B384" s="481"/>
      <c r="C384" s="482"/>
      <c r="D384" s="483" t="s">
        <v>977</v>
      </c>
      <c r="E384" s="482"/>
      <c r="F384" s="484"/>
      <c r="G384" s="484"/>
      <c r="H384" s="485"/>
      <c r="I384" s="473">
        <f t="shared" si="4"/>
        <v>4800</v>
      </c>
      <c r="J384" s="466">
        <f>SUM(J382:J383)</f>
        <v>0</v>
      </c>
      <c r="K384" s="466">
        <f>SUM(K382:K383)</f>
        <v>0</v>
      </c>
      <c r="L384" s="466">
        <f>SUM(L382:L383)</f>
        <v>0</v>
      </c>
      <c r="M384" s="466">
        <f>SUM(M382:M383)</f>
        <v>4800</v>
      </c>
      <c r="N384" s="467">
        <f>SUM(N382:N383)</f>
        <v>0</v>
      </c>
      <c r="O384" s="123"/>
    </row>
    <row r="385" spans="1:15" s="3" customFormat="1" ht="19.5" customHeight="1">
      <c r="A385" s="807">
        <v>377</v>
      </c>
      <c r="B385" s="460"/>
      <c r="C385" s="461">
        <v>47</v>
      </c>
      <c r="D385" s="462" t="s">
        <v>119</v>
      </c>
      <c r="E385" s="461" t="s">
        <v>26</v>
      </c>
      <c r="F385" s="463">
        <v>57444</v>
      </c>
      <c r="G385" s="463">
        <v>16332</v>
      </c>
      <c r="H385" s="464">
        <v>15512</v>
      </c>
      <c r="I385" s="473"/>
      <c r="J385" s="474"/>
      <c r="K385" s="474"/>
      <c r="L385" s="474"/>
      <c r="M385" s="474"/>
      <c r="N385" s="475"/>
      <c r="O385" s="3">
        <f>SUM(J386:N386)-I386</f>
        <v>0</v>
      </c>
    </row>
    <row r="386" spans="1:14" s="11" customFormat="1" ht="16.5">
      <c r="A386" s="807">
        <v>378</v>
      </c>
      <c r="B386" s="468"/>
      <c r="C386" s="469"/>
      <c r="D386" s="470" t="s">
        <v>601</v>
      </c>
      <c r="E386" s="469"/>
      <c r="F386" s="471"/>
      <c r="G386" s="471"/>
      <c r="H386" s="472"/>
      <c r="I386" s="551">
        <f t="shared" si="4"/>
        <v>16998</v>
      </c>
      <c r="J386" s="474">
        <v>14976</v>
      </c>
      <c r="K386" s="474">
        <v>2022</v>
      </c>
      <c r="L386" s="474"/>
      <c r="M386" s="474"/>
      <c r="N386" s="475"/>
    </row>
    <row r="387" spans="1:14" s="11" customFormat="1" ht="16.5">
      <c r="A387" s="807">
        <v>379</v>
      </c>
      <c r="B387" s="529"/>
      <c r="C387" s="511"/>
      <c r="D387" s="470" t="s">
        <v>940</v>
      </c>
      <c r="E387" s="511"/>
      <c r="F387" s="799"/>
      <c r="G387" s="799"/>
      <c r="H387" s="800"/>
      <c r="I387" s="551">
        <f t="shared" si="4"/>
        <v>18477</v>
      </c>
      <c r="J387" s="702">
        <v>16279</v>
      </c>
      <c r="K387" s="702">
        <v>2198</v>
      </c>
      <c r="L387" s="702"/>
      <c r="M387" s="702"/>
      <c r="N387" s="796"/>
    </row>
    <row r="388" spans="1:15" s="436" customFormat="1" ht="17.25">
      <c r="A388" s="807">
        <v>380</v>
      </c>
      <c r="B388" s="476"/>
      <c r="C388" s="477"/>
      <c r="D388" s="478" t="s">
        <v>602</v>
      </c>
      <c r="E388" s="477"/>
      <c r="F388" s="479"/>
      <c r="G388" s="479"/>
      <c r="H388" s="480"/>
      <c r="I388" s="559">
        <f t="shared" si="4"/>
        <v>0</v>
      </c>
      <c r="J388" s="486"/>
      <c r="K388" s="486"/>
      <c r="L388" s="486"/>
      <c r="M388" s="486"/>
      <c r="N388" s="487"/>
      <c r="O388" s="12"/>
    </row>
    <row r="389" spans="1:15" s="122" customFormat="1" ht="17.25">
      <c r="A389" s="807">
        <v>381</v>
      </c>
      <c r="B389" s="481"/>
      <c r="C389" s="482"/>
      <c r="D389" s="483" t="s">
        <v>977</v>
      </c>
      <c r="E389" s="482"/>
      <c r="F389" s="484"/>
      <c r="G389" s="484"/>
      <c r="H389" s="485"/>
      <c r="I389" s="473">
        <f t="shared" si="4"/>
        <v>18477</v>
      </c>
      <c r="J389" s="466">
        <f>SUM(J387:J388)</f>
        <v>16279</v>
      </c>
      <c r="K389" s="466">
        <f>SUM(K387:K388)</f>
        <v>2198</v>
      </c>
      <c r="L389" s="466">
        <f>SUM(L387:L388)</f>
        <v>0</v>
      </c>
      <c r="M389" s="466">
        <f>SUM(M387:M388)</f>
        <v>0</v>
      </c>
      <c r="N389" s="467">
        <f>SUM(N387:N388)</f>
        <v>0</v>
      </c>
      <c r="O389" s="123"/>
    </row>
    <row r="390" spans="1:15" s="3" customFormat="1" ht="19.5" customHeight="1">
      <c r="A390" s="807">
        <v>382</v>
      </c>
      <c r="B390" s="460"/>
      <c r="C390" s="461">
        <v>48</v>
      </c>
      <c r="D390" s="462" t="s">
        <v>392</v>
      </c>
      <c r="E390" s="461" t="s">
        <v>27</v>
      </c>
      <c r="F390" s="463"/>
      <c r="G390" s="463"/>
      <c r="H390" s="464">
        <v>928</v>
      </c>
      <c r="I390" s="473"/>
      <c r="J390" s="474"/>
      <c r="K390" s="474"/>
      <c r="L390" s="474"/>
      <c r="M390" s="474"/>
      <c r="N390" s="475"/>
      <c r="O390" s="3">
        <f>SUM(J391:N391)-I391</f>
        <v>0</v>
      </c>
    </row>
    <row r="391" spans="1:14" s="11" customFormat="1" ht="16.5">
      <c r="A391" s="807">
        <v>383</v>
      </c>
      <c r="B391" s="468"/>
      <c r="C391" s="469"/>
      <c r="D391" s="470" t="s">
        <v>601</v>
      </c>
      <c r="E391" s="469"/>
      <c r="F391" s="471"/>
      <c r="G391" s="471"/>
      <c r="H391" s="472"/>
      <c r="I391" s="551">
        <f t="shared" si="4"/>
        <v>1300</v>
      </c>
      <c r="J391" s="474">
        <v>1024</v>
      </c>
      <c r="K391" s="474">
        <v>276</v>
      </c>
      <c r="L391" s="474"/>
      <c r="M391" s="474"/>
      <c r="N391" s="475"/>
    </row>
    <row r="392" spans="1:14" s="11" customFormat="1" ht="16.5">
      <c r="A392" s="807">
        <v>384</v>
      </c>
      <c r="B392" s="529"/>
      <c r="C392" s="511"/>
      <c r="D392" s="470" t="s">
        <v>940</v>
      </c>
      <c r="E392" s="511"/>
      <c r="F392" s="799"/>
      <c r="G392" s="799"/>
      <c r="H392" s="800"/>
      <c r="I392" s="551">
        <f t="shared" si="4"/>
        <v>1300</v>
      </c>
      <c r="J392" s="702">
        <v>1024</v>
      </c>
      <c r="K392" s="702">
        <v>276</v>
      </c>
      <c r="L392" s="702"/>
      <c r="M392" s="702"/>
      <c r="N392" s="796"/>
    </row>
    <row r="393" spans="1:15" s="436" customFormat="1" ht="17.25">
      <c r="A393" s="807">
        <v>385</v>
      </c>
      <c r="B393" s="476"/>
      <c r="C393" s="477"/>
      <c r="D393" s="478" t="s">
        <v>602</v>
      </c>
      <c r="E393" s="477"/>
      <c r="F393" s="479"/>
      <c r="G393" s="479"/>
      <c r="H393" s="480"/>
      <c r="I393" s="559">
        <f t="shared" si="4"/>
        <v>0</v>
      </c>
      <c r="J393" s="486"/>
      <c r="K393" s="486"/>
      <c r="L393" s="486"/>
      <c r="M393" s="486"/>
      <c r="N393" s="487"/>
      <c r="O393" s="12"/>
    </row>
    <row r="394" spans="1:15" s="122" customFormat="1" ht="17.25">
      <c r="A394" s="807">
        <v>386</v>
      </c>
      <c r="B394" s="481"/>
      <c r="C394" s="482"/>
      <c r="D394" s="483" t="s">
        <v>977</v>
      </c>
      <c r="E394" s="482"/>
      <c r="F394" s="484"/>
      <c r="G394" s="484"/>
      <c r="H394" s="485"/>
      <c r="I394" s="473">
        <f t="shared" si="4"/>
        <v>1300</v>
      </c>
      <c r="J394" s="466">
        <f>SUM(J392:J393)</f>
        <v>1024</v>
      </c>
      <c r="K394" s="466">
        <f>SUM(K392:K393)</f>
        <v>276</v>
      </c>
      <c r="L394" s="466">
        <f>SUM(L392:L393)</f>
        <v>0</v>
      </c>
      <c r="M394" s="466">
        <f>SUM(M392:M393)</f>
        <v>0</v>
      </c>
      <c r="N394" s="467">
        <f>SUM(N392:N393)</f>
        <v>0</v>
      </c>
      <c r="O394" s="123"/>
    </row>
    <row r="395" spans="1:15" s="3" customFormat="1" ht="19.5" customHeight="1">
      <c r="A395" s="807">
        <v>387</v>
      </c>
      <c r="B395" s="460"/>
      <c r="C395" s="461">
        <v>49</v>
      </c>
      <c r="D395" s="462" t="s">
        <v>120</v>
      </c>
      <c r="E395" s="461" t="s">
        <v>27</v>
      </c>
      <c r="F395" s="463"/>
      <c r="G395" s="463">
        <v>5000</v>
      </c>
      <c r="H395" s="464">
        <v>2489</v>
      </c>
      <c r="I395" s="473"/>
      <c r="J395" s="474"/>
      <c r="K395" s="474"/>
      <c r="L395" s="474"/>
      <c r="M395" s="474"/>
      <c r="N395" s="475"/>
      <c r="O395" s="3">
        <f>SUM(J396:N396)-I396</f>
        <v>0</v>
      </c>
    </row>
    <row r="396" spans="1:14" s="11" customFormat="1" ht="16.5">
      <c r="A396" s="807">
        <v>388</v>
      </c>
      <c r="B396" s="468"/>
      <c r="C396" s="469"/>
      <c r="D396" s="470" t="s">
        <v>601</v>
      </c>
      <c r="E396" s="469"/>
      <c r="F396" s="471"/>
      <c r="G396" s="471"/>
      <c r="H396" s="472"/>
      <c r="I396" s="551">
        <f t="shared" si="4"/>
        <v>5120</v>
      </c>
      <c r="J396" s="474"/>
      <c r="K396" s="474"/>
      <c r="L396" s="474"/>
      <c r="M396" s="474">
        <v>5120</v>
      </c>
      <c r="N396" s="475"/>
    </row>
    <row r="397" spans="1:14" s="11" customFormat="1" ht="16.5">
      <c r="A397" s="807">
        <v>389</v>
      </c>
      <c r="B397" s="529"/>
      <c r="C397" s="511"/>
      <c r="D397" s="470" t="s">
        <v>940</v>
      </c>
      <c r="E397" s="511"/>
      <c r="F397" s="799"/>
      <c r="G397" s="799"/>
      <c r="H397" s="800"/>
      <c r="I397" s="551">
        <f t="shared" si="4"/>
        <v>5120</v>
      </c>
      <c r="J397" s="702"/>
      <c r="K397" s="702"/>
      <c r="L397" s="702"/>
      <c r="M397" s="702">
        <v>5120</v>
      </c>
      <c r="N397" s="796"/>
    </row>
    <row r="398" spans="1:15" s="436" customFormat="1" ht="17.25">
      <c r="A398" s="807">
        <v>390</v>
      </c>
      <c r="B398" s="476"/>
      <c r="C398" s="477"/>
      <c r="D398" s="478" t="s">
        <v>602</v>
      </c>
      <c r="E398" s="477"/>
      <c r="F398" s="479"/>
      <c r="G398" s="479"/>
      <c r="H398" s="480"/>
      <c r="I398" s="559">
        <f t="shared" si="4"/>
        <v>0</v>
      </c>
      <c r="J398" s="486"/>
      <c r="K398" s="486"/>
      <c r="L398" s="486"/>
      <c r="M398" s="486"/>
      <c r="N398" s="487"/>
      <c r="O398" s="12"/>
    </row>
    <row r="399" spans="1:15" s="122" customFormat="1" ht="17.25">
      <c r="A399" s="807">
        <v>391</v>
      </c>
      <c r="B399" s="481"/>
      <c r="C399" s="482"/>
      <c r="D399" s="483" t="s">
        <v>977</v>
      </c>
      <c r="E399" s="482"/>
      <c r="F399" s="484"/>
      <c r="G399" s="484"/>
      <c r="H399" s="485"/>
      <c r="I399" s="473">
        <f t="shared" si="4"/>
        <v>5120</v>
      </c>
      <c r="J399" s="466">
        <f>SUM(J397:J398)</f>
        <v>0</v>
      </c>
      <c r="K399" s="466">
        <f>SUM(K397:K398)</f>
        <v>0</v>
      </c>
      <c r="L399" s="466">
        <f>SUM(L397:L398)</f>
        <v>0</v>
      </c>
      <c r="M399" s="466">
        <f>SUM(M397:M398)</f>
        <v>5120</v>
      </c>
      <c r="N399" s="467">
        <f>SUM(N397:N398)</f>
        <v>0</v>
      </c>
      <c r="O399" s="123"/>
    </row>
    <row r="400" spans="1:15" s="3" customFormat="1" ht="19.5" customHeight="1">
      <c r="A400" s="807">
        <v>392</v>
      </c>
      <c r="B400" s="460"/>
      <c r="C400" s="461">
        <v>50</v>
      </c>
      <c r="D400" s="462" t="s">
        <v>121</v>
      </c>
      <c r="E400" s="461" t="s">
        <v>27</v>
      </c>
      <c r="F400" s="463"/>
      <c r="G400" s="463">
        <v>500</v>
      </c>
      <c r="H400" s="464"/>
      <c r="I400" s="473"/>
      <c r="J400" s="474"/>
      <c r="K400" s="474"/>
      <c r="L400" s="474"/>
      <c r="M400" s="474"/>
      <c r="N400" s="475"/>
      <c r="O400" s="3">
        <f>SUM(J401:N401)-I401</f>
        <v>0</v>
      </c>
    </row>
    <row r="401" spans="1:14" s="11" customFormat="1" ht="16.5">
      <c r="A401" s="807">
        <v>393</v>
      </c>
      <c r="B401" s="468"/>
      <c r="C401" s="469"/>
      <c r="D401" s="470" t="s">
        <v>601</v>
      </c>
      <c r="E401" s="469"/>
      <c r="F401" s="471"/>
      <c r="G401" s="471"/>
      <c r="H401" s="472"/>
      <c r="I401" s="551">
        <f t="shared" si="4"/>
        <v>200</v>
      </c>
      <c r="J401" s="474"/>
      <c r="K401" s="474"/>
      <c r="L401" s="474"/>
      <c r="M401" s="474">
        <v>200</v>
      </c>
      <c r="N401" s="475"/>
    </row>
    <row r="402" spans="1:14" s="11" customFormat="1" ht="16.5">
      <c r="A402" s="807">
        <v>394</v>
      </c>
      <c r="B402" s="529"/>
      <c r="C402" s="511"/>
      <c r="D402" s="470" t="s">
        <v>940</v>
      </c>
      <c r="E402" s="511"/>
      <c r="F402" s="799"/>
      <c r="G402" s="799"/>
      <c r="H402" s="800"/>
      <c r="I402" s="551">
        <f t="shared" si="4"/>
        <v>200</v>
      </c>
      <c r="J402" s="702"/>
      <c r="K402" s="702"/>
      <c r="L402" s="702"/>
      <c r="M402" s="702">
        <v>200</v>
      </c>
      <c r="N402" s="796"/>
    </row>
    <row r="403" spans="1:15" s="436" customFormat="1" ht="17.25">
      <c r="A403" s="807">
        <v>395</v>
      </c>
      <c r="B403" s="476"/>
      <c r="C403" s="477"/>
      <c r="D403" s="478" t="s">
        <v>602</v>
      </c>
      <c r="E403" s="477"/>
      <c r="F403" s="479"/>
      <c r="G403" s="479"/>
      <c r="H403" s="480"/>
      <c r="I403" s="559">
        <f t="shared" si="4"/>
        <v>0</v>
      </c>
      <c r="J403" s="486"/>
      <c r="K403" s="486"/>
      <c r="L403" s="486"/>
      <c r="M403" s="486"/>
      <c r="N403" s="487"/>
      <c r="O403" s="12"/>
    </row>
    <row r="404" spans="1:15" s="122" customFormat="1" ht="17.25">
      <c r="A404" s="807">
        <v>396</v>
      </c>
      <c r="B404" s="481"/>
      <c r="C404" s="482"/>
      <c r="D404" s="483" t="s">
        <v>977</v>
      </c>
      <c r="E404" s="482"/>
      <c r="F404" s="484"/>
      <c r="G404" s="484"/>
      <c r="H404" s="485"/>
      <c r="I404" s="473">
        <f t="shared" si="4"/>
        <v>200</v>
      </c>
      <c r="J404" s="466">
        <f>SUM(J402:J403)</f>
        <v>0</v>
      </c>
      <c r="K404" s="466">
        <f>SUM(K402:K403)</f>
        <v>0</v>
      </c>
      <c r="L404" s="466">
        <f>SUM(L402:L403)</f>
        <v>0</v>
      </c>
      <c r="M404" s="466">
        <f>SUM(M402:M403)</f>
        <v>200</v>
      </c>
      <c r="N404" s="467">
        <f>SUM(N402:N403)</f>
        <v>0</v>
      </c>
      <c r="O404" s="123"/>
    </row>
    <row r="405" spans="1:15" s="3" customFormat="1" ht="19.5" customHeight="1">
      <c r="A405" s="807">
        <v>397</v>
      </c>
      <c r="B405" s="460"/>
      <c r="C405" s="461">
        <v>51</v>
      </c>
      <c r="D405" s="462" t="s">
        <v>122</v>
      </c>
      <c r="E405" s="461" t="s">
        <v>26</v>
      </c>
      <c r="F405" s="463"/>
      <c r="G405" s="463">
        <v>18660</v>
      </c>
      <c r="H405" s="464">
        <v>8914</v>
      </c>
      <c r="I405" s="473"/>
      <c r="J405" s="474"/>
      <c r="K405" s="474"/>
      <c r="L405" s="474"/>
      <c r="M405" s="474"/>
      <c r="N405" s="475"/>
      <c r="O405" s="3">
        <f>SUM(J406:N406)-I406</f>
        <v>0</v>
      </c>
    </row>
    <row r="406" spans="1:14" s="11" customFormat="1" ht="16.5">
      <c r="A406" s="807">
        <v>398</v>
      </c>
      <c r="B406" s="468"/>
      <c r="C406" s="469"/>
      <c r="D406" s="470" t="s">
        <v>601</v>
      </c>
      <c r="E406" s="469"/>
      <c r="F406" s="471"/>
      <c r="G406" s="471"/>
      <c r="H406" s="472"/>
      <c r="I406" s="551">
        <f t="shared" si="4"/>
        <v>14000</v>
      </c>
      <c r="J406" s="474"/>
      <c r="K406" s="474"/>
      <c r="L406" s="474"/>
      <c r="M406" s="474">
        <v>14000</v>
      </c>
      <c r="N406" s="475"/>
    </row>
    <row r="407" spans="1:14" s="11" customFormat="1" ht="16.5">
      <c r="A407" s="807">
        <v>399</v>
      </c>
      <c r="B407" s="529"/>
      <c r="C407" s="511"/>
      <c r="D407" s="470" t="s">
        <v>940</v>
      </c>
      <c r="E407" s="511"/>
      <c r="F407" s="799"/>
      <c r="G407" s="799"/>
      <c r="H407" s="800"/>
      <c r="I407" s="551">
        <f t="shared" si="4"/>
        <v>14000</v>
      </c>
      <c r="J407" s="702"/>
      <c r="K407" s="702"/>
      <c r="L407" s="702"/>
      <c r="M407" s="702">
        <v>14000</v>
      </c>
      <c r="N407" s="796"/>
    </row>
    <row r="408" spans="1:15" s="436" customFormat="1" ht="17.25">
      <c r="A408" s="807">
        <v>400</v>
      </c>
      <c r="B408" s="476"/>
      <c r="C408" s="477"/>
      <c r="D408" s="478" t="s">
        <v>602</v>
      </c>
      <c r="E408" s="477"/>
      <c r="F408" s="479"/>
      <c r="G408" s="479"/>
      <c r="H408" s="480"/>
      <c r="I408" s="559">
        <f t="shared" si="4"/>
        <v>0</v>
      </c>
      <c r="J408" s="486"/>
      <c r="K408" s="486"/>
      <c r="L408" s="486"/>
      <c r="M408" s="486"/>
      <c r="N408" s="487"/>
      <c r="O408" s="12"/>
    </row>
    <row r="409" spans="1:15" s="122" customFormat="1" ht="17.25">
      <c r="A409" s="807">
        <v>401</v>
      </c>
      <c r="B409" s="481"/>
      <c r="C409" s="482"/>
      <c r="D409" s="483" t="s">
        <v>977</v>
      </c>
      <c r="E409" s="482"/>
      <c r="F409" s="484"/>
      <c r="G409" s="484"/>
      <c r="H409" s="485"/>
      <c r="I409" s="473">
        <f t="shared" si="4"/>
        <v>14000</v>
      </c>
      <c r="J409" s="466">
        <f>SUM(J407:J408)</f>
        <v>0</v>
      </c>
      <c r="K409" s="466">
        <f>SUM(K407:K408)</f>
        <v>0</v>
      </c>
      <c r="L409" s="466">
        <f>SUM(L407:L408)</f>
        <v>0</v>
      </c>
      <c r="M409" s="466">
        <f>SUM(M407:M408)</f>
        <v>14000</v>
      </c>
      <c r="N409" s="467">
        <f>SUM(N407:N408)</f>
        <v>0</v>
      </c>
      <c r="O409" s="123"/>
    </row>
    <row r="410" spans="1:14" s="3" customFormat="1" ht="19.5" customHeight="1">
      <c r="A410" s="807">
        <v>402</v>
      </c>
      <c r="B410" s="460"/>
      <c r="C410" s="461">
        <v>52</v>
      </c>
      <c r="D410" s="462" t="s">
        <v>494</v>
      </c>
      <c r="E410" s="461" t="s">
        <v>26</v>
      </c>
      <c r="F410" s="463"/>
      <c r="G410" s="463"/>
      <c r="H410" s="464"/>
      <c r="I410" s="473"/>
      <c r="J410" s="474"/>
      <c r="K410" s="474"/>
      <c r="L410" s="474"/>
      <c r="M410" s="474"/>
      <c r="N410" s="475"/>
    </row>
    <row r="411" spans="1:14" s="11" customFormat="1" ht="16.5">
      <c r="A411" s="807">
        <v>403</v>
      </c>
      <c r="B411" s="468"/>
      <c r="C411" s="469"/>
      <c r="D411" s="470" t="s">
        <v>601</v>
      </c>
      <c r="E411" s="469"/>
      <c r="F411" s="471"/>
      <c r="G411" s="471"/>
      <c r="H411" s="472"/>
      <c r="I411" s="551">
        <f t="shared" si="4"/>
        <v>4500</v>
      </c>
      <c r="J411" s="474"/>
      <c r="K411" s="474"/>
      <c r="L411" s="474">
        <v>4500</v>
      </c>
      <c r="M411" s="474"/>
      <c r="N411" s="475"/>
    </row>
    <row r="412" spans="1:14" s="11" customFormat="1" ht="16.5">
      <c r="A412" s="807">
        <v>404</v>
      </c>
      <c r="B412" s="529"/>
      <c r="C412" s="511"/>
      <c r="D412" s="470" t="s">
        <v>940</v>
      </c>
      <c r="E412" s="511"/>
      <c r="F412" s="799"/>
      <c r="G412" s="799"/>
      <c r="H412" s="800"/>
      <c r="I412" s="551">
        <f t="shared" si="4"/>
        <v>4500</v>
      </c>
      <c r="J412" s="702"/>
      <c r="K412" s="702"/>
      <c r="L412" s="702">
        <v>4500</v>
      </c>
      <c r="M412" s="702"/>
      <c r="N412" s="796"/>
    </row>
    <row r="413" spans="1:15" s="436" customFormat="1" ht="17.25">
      <c r="A413" s="807">
        <v>405</v>
      </c>
      <c r="B413" s="476"/>
      <c r="C413" s="477"/>
      <c r="D413" s="478" t="s">
        <v>602</v>
      </c>
      <c r="E413" s="477"/>
      <c r="F413" s="479"/>
      <c r="G413" s="479"/>
      <c r="H413" s="480"/>
      <c r="I413" s="559">
        <f t="shared" si="4"/>
        <v>0</v>
      </c>
      <c r="J413" s="486"/>
      <c r="K413" s="486"/>
      <c r="L413" s="486"/>
      <c r="M413" s="486"/>
      <c r="N413" s="487"/>
      <c r="O413" s="12"/>
    </row>
    <row r="414" spans="1:15" s="122" customFormat="1" ht="17.25">
      <c r="A414" s="807">
        <v>406</v>
      </c>
      <c r="B414" s="481"/>
      <c r="C414" s="482"/>
      <c r="D414" s="483" t="s">
        <v>977</v>
      </c>
      <c r="E414" s="482"/>
      <c r="F414" s="484"/>
      <c r="G414" s="484"/>
      <c r="H414" s="485"/>
      <c r="I414" s="473">
        <f t="shared" si="4"/>
        <v>4500</v>
      </c>
      <c r="J414" s="466">
        <f>SUM(J412:J413)</f>
        <v>0</v>
      </c>
      <c r="K414" s="466">
        <f>SUM(K412:K413)</f>
        <v>0</v>
      </c>
      <c r="L414" s="466">
        <f>SUM(L412:L413)</f>
        <v>4500</v>
      </c>
      <c r="M414" s="466">
        <f>SUM(M412:M413)</f>
        <v>0</v>
      </c>
      <c r="N414" s="467">
        <f>SUM(N412:N413)</f>
        <v>0</v>
      </c>
      <c r="O414" s="123"/>
    </row>
    <row r="415" spans="1:15" s="3" customFormat="1" ht="19.5" customHeight="1">
      <c r="A415" s="807">
        <v>407</v>
      </c>
      <c r="B415" s="460"/>
      <c r="C415" s="461">
        <v>53</v>
      </c>
      <c r="D415" s="462" t="s">
        <v>568</v>
      </c>
      <c r="E415" s="461" t="s">
        <v>26</v>
      </c>
      <c r="F415" s="463">
        <v>11000</v>
      </c>
      <c r="G415" s="463">
        <v>11500</v>
      </c>
      <c r="H415" s="464">
        <v>11500</v>
      </c>
      <c r="I415" s="473"/>
      <c r="J415" s="474"/>
      <c r="K415" s="474"/>
      <c r="L415" s="474"/>
      <c r="M415" s="474"/>
      <c r="N415" s="475"/>
      <c r="O415" s="3">
        <f>SUM(J416:N416)-I416</f>
        <v>0</v>
      </c>
    </row>
    <row r="416" spans="1:14" s="11" customFormat="1" ht="16.5">
      <c r="A416" s="807">
        <v>408</v>
      </c>
      <c r="B416" s="468"/>
      <c r="C416" s="469"/>
      <c r="D416" s="470" t="s">
        <v>601</v>
      </c>
      <c r="E416" s="469"/>
      <c r="F416" s="471"/>
      <c r="G416" s="471"/>
      <c r="H416" s="472"/>
      <c r="I416" s="551">
        <f t="shared" si="4"/>
        <v>11500</v>
      </c>
      <c r="J416" s="474"/>
      <c r="K416" s="474"/>
      <c r="L416" s="474"/>
      <c r="M416" s="474"/>
      <c r="N416" s="475">
        <v>11500</v>
      </c>
    </row>
    <row r="417" spans="1:14" s="11" customFormat="1" ht="16.5">
      <c r="A417" s="807">
        <v>409</v>
      </c>
      <c r="B417" s="529"/>
      <c r="C417" s="511"/>
      <c r="D417" s="470" t="s">
        <v>940</v>
      </c>
      <c r="E417" s="511"/>
      <c r="F417" s="799"/>
      <c r="G417" s="799"/>
      <c r="H417" s="800"/>
      <c r="I417" s="551">
        <f t="shared" si="4"/>
        <v>11500</v>
      </c>
      <c r="J417" s="702"/>
      <c r="K417" s="702"/>
      <c r="L417" s="702"/>
      <c r="M417" s="702"/>
      <c r="N417" s="796">
        <v>11500</v>
      </c>
    </row>
    <row r="418" spans="1:15" s="436" customFormat="1" ht="17.25">
      <c r="A418" s="807">
        <v>410</v>
      </c>
      <c r="B418" s="476"/>
      <c r="C418" s="477"/>
      <c r="D418" s="478" t="s">
        <v>602</v>
      </c>
      <c r="E418" s="477"/>
      <c r="F418" s="479"/>
      <c r="G418" s="479"/>
      <c r="H418" s="480"/>
      <c r="I418" s="559">
        <f t="shared" si="4"/>
        <v>0</v>
      </c>
      <c r="J418" s="486"/>
      <c r="K418" s="486"/>
      <c r="L418" s="486"/>
      <c r="M418" s="486"/>
      <c r="N418" s="487"/>
      <c r="O418" s="12"/>
    </row>
    <row r="419" spans="1:15" s="122" customFormat="1" ht="17.25">
      <c r="A419" s="807">
        <v>411</v>
      </c>
      <c r="B419" s="481"/>
      <c r="C419" s="482"/>
      <c r="D419" s="483" t="s">
        <v>977</v>
      </c>
      <c r="E419" s="482"/>
      <c r="F419" s="484"/>
      <c r="G419" s="484"/>
      <c r="H419" s="485"/>
      <c r="I419" s="473">
        <f t="shared" si="4"/>
        <v>11500</v>
      </c>
      <c r="J419" s="466">
        <f>SUM(J417:J418)</f>
        <v>0</v>
      </c>
      <c r="K419" s="466">
        <f>SUM(K417:K418)</f>
        <v>0</v>
      </c>
      <c r="L419" s="466">
        <f>SUM(L417:L418)</f>
        <v>0</v>
      </c>
      <c r="M419" s="466">
        <f>SUM(M417:M418)</f>
        <v>0</v>
      </c>
      <c r="N419" s="467">
        <f>SUM(N417:N418)</f>
        <v>11500</v>
      </c>
      <c r="O419" s="123"/>
    </row>
    <row r="420" spans="1:15" s="3" customFormat="1" ht="21" customHeight="1">
      <c r="A420" s="807">
        <v>412</v>
      </c>
      <c r="B420" s="460"/>
      <c r="C420" s="461">
        <v>54</v>
      </c>
      <c r="D420" s="462" t="s">
        <v>123</v>
      </c>
      <c r="E420" s="461" t="s">
        <v>26</v>
      </c>
      <c r="F420" s="463">
        <v>60000</v>
      </c>
      <c r="G420" s="463">
        <v>60000</v>
      </c>
      <c r="H420" s="464">
        <v>60000</v>
      </c>
      <c r="I420" s="473"/>
      <c r="J420" s="474"/>
      <c r="K420" s="474"/>
      <c r="L420" s="474"/>
      <c r="M420" s="474"/>
      <c r="N420" s="475"/>
      <c r="O420" s="3">
        <f>SUM(J421:N421)-I421</f>
        <v>0</v>
      </c>
    </row>
    <row r="421" spans="1:14" s="11" customFormat="1" ht="16.5">
      <c r="A421" s="807">
        <v>413</v>
      </c>
      <c r="B421" s="468"/>
      <c r="C421" s="469"/>
      <c r="D421" s="470" t="s">
        <v>601</v>
      </c>
      <c r="E421" s="469"/>
      <c r="F421" s="471"/>
      <c r="G421" s="471"/>
      <c r="H421" s="472"/>
      <c r="I421" s="551">
        <f t="shared" si="4"/>
        <v>60000</v>
      </c>
      <c r="J421" s="474"/>
      <c r="K421" s="474"/>
      <c r="L421" s="474"/>
      <c r="M421" s="474"/>
      <c r="N421" s="475">
        <v>60000</v>
      </c>
    </row>
    <row r="422" spans="1:14" s="11" customFormat="1" ht="16.5">
      <c r="A422" s="807">
        <v>414</v>
      </c>
      <c r="B422" s="529"/>
      <c r="C422" s="511"/>
      <c r="D422" s="470" t="s">
        <v>940</v>
      </c>
      <c r="E422" s="511"/>
      <c r="F422" s="799"/>
      <c r="G422" s="799"/>
      <c r="H422" s="800"/>
      <c r="I422" s="551">
        <f t="shared" si="4"/>
        <v>60000</v>
      </c>
      <c r="J422" s="702"/>
      <c r="K422" s="702"/>
      <c r="L422" s="702"/>
      <c r="M422" s="702"/>
      <c r="N422" s="796">
        <v>60000</v>
      </c>
    </row>
    <row r="423" spans="1:15" s="436" customFormat="1" ht="17.25">
      <c r="A423" s="807">
        <v>415</v>
      </c>
      <c r="B423" s="476"/>
      <c r="C423" s="477"/>
      <c r="D423" s="478" t="s">
        <v>602</v>
      </c>
      <c r="E423" s="477"/>
      <c r="F423" s="479"/>
      <c r="G423" s="479"/>
      <c r="H423" s="480"/>
      <c r="I423" s="559">
        <f t="shared" si="4"/>
        <v>0</v>
      </c>
      <c r="J423" s="486"/>
      <c r="K423" s="486"/>
      <c r="L423" s="486"/>
      <c r="M423" s="486"/>
      <c r="N423" s="487"/>
      <c r="O423" s="12"/>
    </row>
    <row r="424" spans="1:15" s="122" customFormat="1" ht="17.25">
      <c r="A424" s="807">
        <v>416</v>
      </c>
      <c r="B424" s="481"/>
      <c r="C424" s="482"/>
      <c r="D424" s="483" t="s">
        <v>977</v>
      </c>
      <c r="E424" s="482"/>
      <c r="F424" s="484"/>
      <c r="G424" s="484"/>
      <c r="H424" s="485"/>
      <c r="I424" s="473">
        <f t="shared" si="4"/>
        <v>60000</v>
      </c>
      <c r="J424" s="466">
        <f>SUM(J422:J423)</f>
        <v>0</v>
      </c>
      <c r="K424" s="466">
        <f>SUM(K422:K423)</f>
        <v>0</v>
      </c>
      <c r="L424" s="466">
        <f>SUM(L422:L423)</f>
        <v>0</v>
      </c>
      <c r="M424" s="466">
        <f>SUM(M422:M423)</f>
        <v>0</v>
      </c>
      <c r="N424" s="467">
        <f>SUM(N422:N423)</f>
        <v>60000</v>
      </c>
      <c r="O424" s="123"/>
    </row>
    <row r="425" spans="1:15" s="3" customFormat="1" ht="21" customHeight="1">
      <c r="A425" s="807">
        <v>417</v>
      </c>
      <c r="B425" s="460"/>
      <c r="C425" s="461">
        <v>55</v>
      </c>
      <c r="D425" s="462" t="s">
        <v>124</v>
      </c>
      <c r="E425" s="461" t="s">
        <v>26</v>
      </c>
      <c r="F425" s="463">
        <v>294413</v>
      </c>
      <c r="G425" s="463">
        <v>275966</v>
      </c>
      <c r="H425" s="464">
        <v>318047</v>
      </c>
      <c r="I425" s="473"/>
      <c r="J425" s="474"/>
      <c r="K425" s="474"/>
      <c r="L425" s="474"/>
      <c r="M425" s="474"/>
      <c r="N425" s="475"/>
      <c r="O425" s="3">
        <f>SUM(J426:N426)-I426</f>
        <v>0</v>
      </c>
    </row>
    <row r="426" spans="1:14" s="11" customFormat="1" ht="16.5">
      <c r="A426" s="807">
        <v>418</v>
      </c>
      <c r="B426" s="468"/>
      <c r="C426" s="469"/>
      <c r="D426" s="470" t="s">
        <v>601</v>
      </c>
      <c r="E426" s="469"/>
      <c r="F426" s="471"/>
      <c r="G426" s="471"/>
      <c r="H426" s="472"/>
      <c r="I426" s="551">
        <f t="shared" si="4"/>
        <v>286200</v>
      </c>
      <c r="J426" s="474"/>
      <c r="K426" s="474"/>
      <c r="L426" s="474"/>
      <c r="M426" s="474"/>
      <c r="N426" s="475">
        <v>286200</v>
      </c>
    </row>
    <row r="427" spans="1:14" s="11" customFormat="1" ht="16.5">
      <c r="A427" s="807">
        <v>419</v>
      </c>
      <c r="B427" s="529"/>
      <c r="C427" s="511"/>
      <c r="D427" s="470" t="s">
        <v>940</v>
      </c>
      <c r="E427" s="511"/>
      <c r="F427" s="799"/>
      <c r="G427" s="799"/>
      <c r="H427" s="800"/>
      <c r="I427" s="551">
        <f t="shared" si="4"/>
        <v>327721</v>
      </c>
      <c r="J427" s="702"/>
      <c r="K427" s="702"/>
      <c r="L427" s="702"/>
      <c r="M427" s="702"/>
      <c r="N427" s="796">
        <v>327721</v>
      </c>
    </row>
    <row r="428" spans="1:15" s="436" customFormat="1" ht="17.25">
      <c r="A428" s="807">
        <v>420</v>
      </c>
      <c r="B428" s="476"/>
      <c r="C428" s="477"/>
      <c r="D428" s="478" t="s">
        <v>986</v>
      </c>
      <c r="E428" s="477"/>
      <c r="F428" s="479"/>
      <c r="G428" s="479"/>
      <c r="H428" s="480"/>
      <c r="I428" s="559">
        <f t="shared" si="4"/>
        <v>497</v>
      </c>
      <c r="J428" s="486"/>
      <c r="K428" s="486"/>
      <c r="L428" s="486"/>
      <c r="M428" s="486"/>
      <c r="N428" s="487">
        <v>497</v>
      </c>
      <c r="O428" s="12"/>
    </row>
    <row r="429" spans="1:15" s="436" customFormat="1" ht="17.25">
      <c r="A429" s="807">
        <v>421</v>
      </c>
      <c r="B429" s="476"/>
      <c r="C429" s="477"/>
      <c r="D429" s="478" t="s">
        <v>987</v>
      </c>
      <c r="E429" s="477"/>
      <c r="F429" s="479"/>
      <c r="G429" s="479"/>
      <c r="H429" s="480"/>
      <c r="I429" s="559">
        <f t="shared" si="4"/>
        <v>1766</v>
      </c>
      <c r="J429" s="486"/>
      <c r="K429" s="486"/>
      <c r="L429" s="486"/>
      <c r="M429" s="486"/>
      <c r="N429" s="487">
        <v>1766</v>
      </c>
      <c r="O429" s="12"/>
    </row>
    <row r="430" spans="1:15" s="122" customFormat="1" ht="17.25">
      <c r="A430" s="807">
        <v>422</v>
      </c>
      <c r="B430" s="481"/>
      <c r="C430" s="482"/>
      <c r="D430" s="483" t="s">
        <v>977</v>
      </c>
      <c r="E430" s="482"/>
      <c r="F430" s="484"/>
      <c r="G430" s="484"/>
      <c r="H430" s="485"/>
      <c r="I430" s="473">
        <f t="shared" si="4"/>
        <v>329984</v>
      </c>
      <c r="J430" s="466">
        <f>SUM(J427:J429)</f>
        <v>0</v>
      </c>
      <c r="K430" s="466">
        <f>SUM(K427:K429)</f>
        <v>0</v>
      </c>
      <c r="L430" s="466">
        <f>SUM(L427:L429)</f>
        <v>0</v>
      </c>
      <c r="M430" s="466">
        <f>SUM(M427:M429)</f>
        <v>0</v>
      </c>
      <c r="N430" s="467">
        <f>SUM(N427:N429)</f>
        <v>329984</v>
      </c>
      <c r="O430" s="123"/>
    </row>
    <row r="431" spans="1:15" s="3" customFormat="1" ht="21" customHeight="1">
      <c r="A431" s="807">
        <v>423</v>
      </c>
      <c r="B431" s="460"/>
      <c r="C431" s="461">
        <v>56</v>
      </c>
      <c r="D431" s="462" t="s">
        <v>125</v>
      </c>
      <c r="E431" s="461" t="s">
        <v>26</v>
      </c>
      <c r="F431" s="463">
        <v>139612</v>
      </c>
      <c r="G431" s="463">
        <v>134866</v>
      </c>
      <c r="H431" s="464">
        <v>145642</v>
      </c>
      <c r="I431" s="473"/>
      <c r="J431" s="474"/>
      <c r="K431" s="474"/>
      <c r="L431" s="474"/>
      <c r="M431" s="474"/>
      <c r="N431" s="475"/>
      <c r="O431" s="3">
        <f>SUM(J432:N432)-I432</f>
        <v>0</v>
      </c>
    </row>
    <row r="432" spans="1:14" s="11" customFormat="1" ht="16.5">
      <c r="A432" s="807">
        <v>424</v>
      </c>
      <c r="B432" s="468"/>
      <c r="C432" s="469"/>
      <c r="D432" s="470" t="s">
        <v>601</v>
      </c>
      <c r="E432" s="469"/>
      <c r="F432" s="471"/>
      <c r="G432" s="471"/>
      <c r="H432" s="472"/>
      <c r="I432" s="551">
        <f t="shared" si="4"/>
        <v>142000</v>
      </c>
      <c r="J432" s="474"/>
      <c r="K432" s="474"/>
      <c r="L432" s="474"/>
      <c r="M432" s="474"/>
      <c r="N432" s="475">
        <v>142000</v>
      </c>
    </row>
    <row r="433" spans="1:14" s="11" customFormat="1" ht="16.5">
      <c r="A433" s="807">
        <v>425</v>
      </c>
      <c r="B433" s="529"/>
      <c r="C433" s="511"/>
      <c r="D433" s="470" t="s">
        <v>940</v>
      </c>
      <c r="E433" s="511"/>
      <c r="F433" s="799"/>
      <c r="G433" s="799"/>
      <c r="H433" s="800"/>
      <c r="I433" s="551">
        <f t="shared" si="4"/>
        <v>166202</v>
      </c>
      <c r="J433" s="702"/>
      <c r="K433" s="702"/>
      <c r="L433" s="702"/>
      <c r="M433" s="702"/>
      <c r="N433" s="796">
        <v>166202</v>
      </c>
    </row>
    <row r="434" spans="1:15" s="436" customFormat="1" ht="17.25">
      <c r="A434" s="807">
        <v>426</v>
      </c>
      <c r="B434" s="476"/>
      <c r="C434" s="477"/>
      <c r="D434" s="478" t="s">
        <v>986</v>
      </c>
      <c r="E434" s="477"/>
      <c r="F434" s="479"/>
      <c r="G434" s="479"/>
      <c r="H434" s="480"/>
      <c r="I434" s="559">
        <f t="shared" si="4"/>
        <v>448</v>
      </c>
      <c r="J434" s="486"/>
      <c r="K434" s="486"/>
      <c r="L434" s="486"/>
      <c r="M434" s="486"/>
      <c r="N434" s="487">
        <v>448</v>
      </c>
      <c r="O434" s="12"/>
    </row>
    <row r="435" spans="1:15" s="436" customFormat="1" ht="17.25">
      <c r="A435" s="807">
        <v>427</v>
      </c>
      <c r="B435" s="476"/>
      <c r="C435" s="477"/>
      <c r="D435" s="478" t="s">
        <v>987</v>
      </c>
      <c r="E435" s="477"/>
      <c r="F435" s="479"/>
      <c r="G435" s="479"/>
      <c r="H435" s="480"/>
      <c r="I435" s="559">
        <f t="shared" si="4"/>
        <v>1549</v>
      </c>
      <c r="J435" s="486"/>
      <c r="K435" s="486"/>
      <c r="L435" s="486"/>
      <c r="M435" s="486"/>
      <c r="N435" s="487">
        <v>1549</v>
      </c>
      <c r="O435" s="12"/>
    </row>
    <row r="436" spans="1:15" s="122" customFormat="1" ht="17.25">
      <c r="A436" s="807">
        <v>428</v>
      </c>
      <c r="B436" s="481"/>
      <c r="C436" s="482"/>
      <c r="D436" s="483" t="s">
        <v>977</v>
      </c>
      <c r="E436" s="482"/>
      <c r="F436" s="484"/>
      <c r="G436" s="484"/>
      <c r="H436" s="485"/>
      <c r="I436" s="473">
        <f t="shared" si="4"/>
        <v>168199</v>
      </c>
      <c r="J436" s="466">
        <f>SUM(J433:J435)</f>
        <v>0</v>
      </c>
      <c r="K436" s="466">
        <f>SUM(K433:K435)</f>
        <v>0</v>
      </c>
      <c r="L436" s="466">
        <f>SUM(L433:L435)</f>
        <v>0</v>
      </c>
      <c r="M436" s="466">
        <f>SUM(M433:M435)</f>
        <v>0</v>
      </c>
      <c r="N436" s="467">
        <f>SUM(N433:N435)</f>
        <v>168199</v>
      </c>
      <c r="O436" s="123"/>
    </row>
    <row r="437" spans="1:15" s="3" customFormat="1" ht="21" customHeight="1">
      <c r="A437" s="807">
        <v>429</v>
      </c>
      <c r="B437" s="460"/>
      <c r="C437" s="461">
        <v>57</v>
      </c>
      <c r="D437" s="462" t="s">
        <v>866</v>
      </c>
      <c r="E437" s="461" t="s">
        <v>26</v>
      </c>
      <c r="F437" s="463">
        <v>17125</v>
      </c>
      <c r="G437" s="463">
        <v>29800</v>
      </c>
      <c r="H437" s="464">
        <v>26911</v>
      </c>
      <c r="I437" s="473"/>
      <c r="J437" s="474"/>
      <c r="K437" s="474"/>
      <c r="L437" s="474"/>
      <c r="M437" s="474"/>
      <c r="N437" s="475"/>
      <c r="O437" s="3">
        <f>SUM(J438:N438)-I438</f>
        <v>0</v>
      </c>
    </row>
    <row r="438" spans="1:14" s="11" customFormat="1" ht="16.5">
      <c r="A438" s="807">
        <v>430</v>
      </c>
      <c r="B438" s="468"/>
      <c r="C438" s="469"/>
      <c r="D438" s="470" t="s">
        <v>601</v>
      </c>
      <c r="E438" s="469"/>
      <c r="F438" s="471"/>
      <c r="G438" s="471"/>
      <c r="H438" s="472"/>
      <c r="I438" s="551">
        <f t="shared" si="4"/>
        <v>30300</v>
      </c>
      <c r="J438" s="474"/>
      <c r="K438" s="474"/>
      <c r="L438" s="474">
        <v>30300</v>
      </c>
      <c r="M438" s="474"/>
      <c r="N438" s="475"/>
    </row>
    <row r="439" spans="1:14" s="11" customFormat="1" ht="16.5">
      <c r="A439" s="807">
        <v>431</v>
      </c>
      <c r="B439" s="529"/>
      <c r="C439" s="511"/>
      <c r="D439" s="470" t="s">
        <v>940</v>
      </c>
      <c r="E439" s="511"/>
      <c r="F439" s="799"/>
      <c r="G439" s="799"/>
      <c r="H439" s="800"/>
      <c r="I439" s="551">
        <f t="shared" si="4"/>
        <v>45154</v>
      </c>
      <c r="J439" s="702"/>
      <c r="K439" s="702"/>
      <c r="L439" s="702">
        <v>45154</v>
      </c>
      <c r="M439" s="702"/>
      <c r="N439" s="796"/>
    </row>
    <row r="440" spans="1:15" s="436" customFormat="1" ht="17.25">
      <c r="A440" s="807">
        <v>432</v>
      </c>
      <c r="B440" s="476"/>
      <c r="C440" s="477"/>
      <c r="D440" s="478" t="s">
        <v>602</v>
      </c>
      <c r="E440" s="477"/>
      <c r="F440" s="479"/>
      <c r="G440" s="479"/>
      <c r="H440" s="480"/>
      <c r="I440" s="559">
        <f t="shared" si="4"/>
        <v>0</v>
      </c>
      <c r="J440" s="486"/>
      <c r="K440" s="486"/>
      <c r="L440" s="486"/>
      <c r="M440" s="486"/>
      <c r="N440" s="487"/>
      <c r="O440" s="12"/>
    </row>
    <row r="441" spans="1:15" s="122" customFormat="1" ht="17.25">
      <c r="A441" s="807">
        <v>433</v>
      </c>
      <c r="B441" s="481"/>
      <c r="C441" s="482"/>
      <c r="D441" s="483" t="s">
        <v>977</v>
      </c>
      <c r="E441" s="482"/>
      <c r="F441" s="484"/>
      <c r="G441" s="484"/>
      <c r="H441" s="485"/>
      <c r="I441" s="473">
        <f>SUM(J441:N441)</f>
        <v>45154</v>
      </c>
      <c r="J441" s="466">
        <f>SUM(J439:J440)</f>
        <v>0</v>
      </c>
      <c r="K441" s="466">
        <f>SUM(K439:K440)</f>
        <v>0</v>
      </c>
      <c r="L441" s="466">
        <f>SUM(L439:L440)</f>
        <v>45154</v>
      </c>
      <c r="M441" s="466">
        <f>SUM(M439:M440)</f>
        <v>0</v>
      </c>
      <c r="N441" s="467">
        <f>SUM(N439:N440)</f>
        <v>0</v>
      </c>
      <c r="O441" s="123"/>
    </row>
    <row r="442" spans="1:15" s="3" customFormat="1" ht="21" customHeight="1">
      <c r="A442" s="807">
        <v>434</v>
      </c>
      <c r="B442" s="460"/>
      <c r="C442" s="461">
        <v>58</v>
      </c>
      <c r="D442" s="462" t="s">
        <v>126</v>
      </c>
      <c r="E442" s="461" t="s">
        <v>27</v>
      </c>
      <c r="F442" s="463">
        <v>1700</v>
      </c>
      <c r="G442" s="463">
        <v>1700</v>
      </c>
      <c r="H442" s="464">
        <v>1700</v>
      </c>
      <c r="I442" s="473"/>
      <c r="J442" s="474"/>
      <c r="K442" s="474"/>
      <c r="L442" s="474"/>
      <c r="M442" s="474"/>
      <c r="N442" s="475"/>
      <c r="O442" s="3">
        <f>SUM(J443:N443)-I443</f>
        <v>0</v>
      </c>
    </row>
    <row r="443" spans="1:14" s="11" customFormat="1" ht="16.5">
      <c r="A443" s="807">
        <v>435</v>
      </c>
      <c r="B443" s="468"/>
      <c r="C443" s="469"/>
      <c r="D443" s="470" t="s">
        <v>601</v>
      </c>
      <c r="E443" s="469"/>
      <c r="F443" s="471"/>
      <c r="G443" s="471"/>
      <c r="H443" s="472"/>
      <c r="I443" s="551">
        <f aca="true" t="shared" si="9" ref="I443:I754">SUM(J443:N443)</f>
        <v>1700</v>
      </c>
      <c r="J443" s="474"/>
      <c r="K443" s="474"/>
      <c r="L443" s="474"/>
      <c r="M443" s="474"/>
      <c r="N443" s="475">
        <v>1700</v>
      </c>
    </row>
    <row r="444" spans="1:14" s="11" customFormat="1" ht="16.5">
      <c r="A444" s="807">
        <v>436</v>
      </c>
      <c r="B444" s="529"/>
      <c r="C444" s="511"/>
      <c r="D444" s="470" t="s">
        <v>940</v>
      </c>
      <c r="E444" s="511"/>
      <c r="F444" s="799"/>
      <c r="G444" s="799"/>
      <c r="H444" s="800"/>
      <c r="I444" s="551">
        <f t="shared" si="9"/>
        <v>1700</v>
      </c>
      <c r="J444" s="702"/>
      <c r="K444" s="702"/>
      <c r="L444" s="702">
        <v>1700</v>
      </c>
      <c r="M444" s="702"/>
      <c r="N444" s="796">
        <v>0</v>
      </c>
    </row>
    <row r="445" spans="1:15" s="436" customFormat="1" ht="17.25">
      <c r="A445" s="807">
        <v>437</v>
      </c>
      <c r="B445" s="476"/>
      <c r="C445" s="477"/>
      <c r="D445" s="478" t="s">
        <v>602</v>
      </c>
      <c r="E445" s="477"/>
      <c r="F445" s="479"/>
      <c r="G445" s="479"/>
      <c r="H445" s="480"/>
      <c r="I445" s="559">
        <f t="shared" si="9"/>
        <v>0</v>
      </c>
      <c r="J445" s="486"/>
      <c r="K445" s="486"/>
      <c r="L445" s="486"/>
      <c r="M445" s="486"/>
      <c r="N445" s="487"/>
      <c r="O445" s="12"/>
    </row>
    <row r="446" spans="1:15" s="122" customFormat="1" ht="17.25">
      <c r="A446" s="807">
        <v>438</v>
      </c>
      <c r="B446" s="481"/>
      <c r="C446" s="482"/>
      <c r="D446" s="483" t="s">
        <v>977</v>
      </c>
      <c r="E446" s="482"/>
      <c r="F446" s="484"/>
      <c r="G446" s="484"/>
      <c r="H446" s="485"/>
      <c r="I446" s="473">
        <f t="shared" si="9"/>
        <v>1700</v>
      </c>
      <c r="J446" s="466">
        <f>SUM(J444:J445)</f>
        <v>0</v>
      </c>
      <c r="K446" s="466">
        <f>SUM(K444:K445)</f>
        <v>0</v>
      </c>
      <c r="L446" s="466">
        <f>SUM(L444:L445)</f>
        <v>1700</v>
      </c>
      <c r="M446" s="466">
        <f>SUM(M444:M445)</f>
        <v>0</v>
      </c>
      <c r="N446" s="467">
        <f>SUM(N444:N445)</f>
        <v>0</v>
      </c>
      <c r="O446" s="123"/>
    </row>
    <row r="447" spans="1:15" s="3" customFormat="1" ht="19.5" customHeight="1">
      <c r="A447" s="807">
        <v>439</v>
      </c>
      <c r="B447" s="460"/>
      <c r="C447" s="461">
        <v>59</v>
      </c>
      <c r="D447" s="462" t="s">
        <v>127</v>
      </c>
      <c r="E447" s="461" t="s">
        <v>27</v>
      </c>
      <c r="F447" s="463"/>
      <c r="G447" s="463"/>
      <c r="H447" s="464"/>
      <c r="I447" s="473"/>
      <c r="J447" s="474"/>
      <c r="K447" s="474"/>
      <c r="L447" s="474"/>
      <c r="M447" s="474"/>
      <c r="N447" s="475"/>
      <c r="O447" s="3">
        <f>SUM(J448:N448)-I448</f>
        <v>0</v>
      </c>
    </row>
    <row r="448" spans="1:14" s="11" customFormat="1" ht="16.5">
      <c r="A448" s="807">
        <v>440</v>
      </c>
      <c r="B448" s="468"/>
      <c r="C448" s="469"/>
      <c r="D448" s="470" t="s">
        <v>601</v>
      </c>
      <c r="E448" s="469"/>
      <c r="F448" s="471"/>
      <c r="G448" s="471"/>
      <c r="H448" s="472"/>
      <c r="I448" s="551">
        <f t="shared" si="9"/>
        <v>2000</v>
      </c>
      <c r="J448" s="474"/>
      <c r="K448" s="474"/>
      <c r="L448" s="474">
        <v>2000</v>
      </c>
      <c r="M448" s="474"/>
      <c r="N448" s="475"/>
    </row>
    <row r="449" spans="1:14" s="11" customFormat="1" ht="16.5">
      <c r="A449" s="807">
        <v>441</v>
      </c>
      <c r="B449" s="529"/>
      <c r="C449" s="511"/>
      <c r="D449" s="470" t="s">
        <v>940</v>
      </c>
      <c r="E449" s="511"/>
      <c r="F449" s="799"/>
      <c r="G449" s="799"/>
      <c r="H449" s="800"/>
      <c r="I449" s="551">
        <f t="shared" si="9"/>
        <v>2804</v>
      </c>
      <c r="J449" s="702"/>
      <c r="K449" s="702"/>
      <c r="L449" s="702">
        <v>2804</v>
      </c>
      <c r="M449" s="702"/>
      <c r="N449" s="796"/>
    </row>
    <row r="450" spans="1:15" s="436" customFormat="1" ht="15.75" customHeight="1">
      <c r="A450" s="807">
        <v>442</v>
      </c>
      <c r="B450" s="476"/>
      <c r="C450" s="477"/>
      <c r="D450" s="478" t="s">
        <v>786</v>
      </c>
      <c r="E450" s="477"/>
      <c r="F450" s="479"/>
      <c r="G450" s="479"/>
      <c r="H450" s="480"/>
      <c r="I450" s="559">
        <f t="shared" si="9"/>
        <v>0</v>
      </c>
      <c r="J450" s="486"/>
      <c r="K450" s="486"/>
      <c r="L450" s="486"/>
      <c r="M450" s="486"/>
      <c r="N450" s="487"/>
      <c r="O450" s="12"/>
    </row>
    <row r="451" spans="1:15" s="122" customFormat="1" ht="17.25">
      <c r="A451" s="807">
        <v>443</v>
      </c>
      <c r="B451" s="481"/>
      <c r="C451" s="482"/>
      <c r="D451" s="483" t="s">
        <v>977</v>
      </c>
      <c r="E451" s="482"/>
      <c r="F451" s="484"/>
      <c r="G451" s="484"/>
      <c r="H451" s="485"/>
      <c r="I451" s="473">
        <f t="shared" si="9"/>
        <v>2804</v>
      </c>
      <c r="J451" s="466">
        <f>SUM(J449:J450)</f>
        <v>0</v>
      </c>
      <c r="K451" s="466">
        <f>SUM(K449:K450)</f>
        <v>0</v>
      </c>
      <c r="L451" s="466">
        <f>SUM(L449:L450)</f>
        <v>2804</v>
      </c>
      <c r="M451" s="466">
        <f>SUM(M449:M450)</f>
        <v>0</v>
      </c>
      <c r="N451" s="467">
        <f>SUM(N449:N450)</f>
        <v>0</v>
      </c>
      <c r="O451" s="123"/>
    </row>
    <row r="452" spans="1:15" s="3" customFormat="1" ht="21" customHeight="1">
      <c r="A452" s="807">
        <v>444</v>
      </c>
      <c r="B452" s="460"/>
      <c r="C452" s="461">
        <v>60</v>
      </c>
      <c r="D452" s="462" t="s">
        <v>128</v>
      </c>
      <c r="E452" s="461" t="s">
        <v>27</v>
      </c>
      <c r="F452" s="463">
        <v>2000</v>
      </c>
      <c r="G452" s="463">
        <v>1000</v>
      </c>
      <c r="H452" s="464">
        <v>1000</v>
      </c>
      <c r="I452" s="473"/>
      <c r="J452" s="474"/>
      <c r="K452" s="474"/>
      <c r="L452" s="474"/>
      <c r="M452" s="474"/>
      <c r="N452" s="475"/>
      <c r="O452" s="3">
        <f>SUM(J453:N453)-I453</f>
        <v>0</v>
      </c>
    </row>
    <row r="453" spans="1:14" s="11" customFormat="1" ht="16.5">
      <c r="A453" s="807">
        <v>445</v>
      </c>
      <c r="B453" s="468"/>
      <c r="C453" s="469"/>
      <c r="D453" s="470" t="s">
        <v>601</v>
      </c>
      <c r="E453" s="469"/>
      <c r="F453" s="471"/>
      <c r="G453" s="471"/>
      <c r="H453" s="472"/>
      <c r="I453" s="551">
        <f t="shared" si="9"/>
        <v>1000</v>
      </c>
      <c r="J453" s="474"/>
      <c r="K453" s="474"/>
      <c r="L453" s="474">
        <v>1000</v>
      </c>
      <c r="M453" s="474"/>
      <c r="N453" s="475"/>
    </row>
    <row r="454" spans="1:14" s="11" customFormat="1" ht="16.5">
      <c r="A454" s="807">
        <v>446</v>
      </c>
      <c r="B454" s="529"/>
      <c r="C454" s="511"/>
      <c r="D454" s="470" t="s">
        <v>940</v>
      </c>
      <c r="E454" s="511"/>
      <c r="F454" s="799"/>
      <c r="G454" s="799"/>
      <c r="H454" s="800"/>
      <c r="I454" s="551">
        <f t="shared" si="9"/>
        <v>1000</v>
      </c>
      <c r="J454" s="702"/>
      <c r="K454" s="702"/>
      <c r="L454" s="702">
        <v>1000</v>
      </c>
      <c r="M454" s="702"/>
      <c r="N454" s="796"/>
    </row>
    <row r="455" spans="1:15" s="436" customFormat="1" ht="17.25">
      <c r="A455" s="807">
        <v>447</v>
      </c>
      <c r="B455" s="476"/>
      <c r="C455" s="477"/>
      <c r="D455" s="478" t="s">
        <v>602</v>
      </c>
      <c r="E455" s="477"/>
      <c r="F455" s="479"/>
      <c r="G455" s="479"/>
      <c r="H455" s="480"/>
      <c r="I455" s="559">
        <f t="shared" si="9"/>
        <v>0</v>
      </c>
      <c r="J455" s="486"/>
      <c r="K455" s="486"/>
      <c r="L455" s="486"/>
      <c r="M455" s="486"/>
      <c r="N455" s="487"/>
      <c r="O455" s="12"/>
    </row>
    <row r="456" spans="1:15" s="122" customFormat="1" ht="17.25">
      <c r="A456" s="807">
        <v>448</v>
      </c>
      <c r="B456" s="481"/>
      <c r="C456" s="482"/>
      <c r="D456" s="483" t="s">
        <v>977</v>
      </c>
      <c r="E456" s="482"/>
      <c r="F456" s="484"/>
      <c r="G456" s="484"/>
      <c r="H456" s="485"/>
      <c r="I456" s="473">
        <f t="shared" si="9"/>
        <v>1000</v>
      </c>
      <c r="J456" s="466">
        <f>SUM(J454:J455)</f>
        <v>0</v>
      </c>
      <c r="K456" s="466">
        <f>SUM(K454:K455)</f>
        <v>0</v>
      </c>
      <c r="L456" s="466">
        <f>SUM(L454:L455)</f>
        <v>1000</v>
      </c>
      <c r="M456" s="466">
        <f>SUM(M454:M455)</f>
        <v>0</v>
      </c>
      <c r="N456" s="467">
        <f>SUM(N454:N455)</f>
        <v>0</v>
      </c>
      <c r="O456" s="123"/>
    </row>
    <row r="457" spans="1:15" s="3" customFormat="1" ht="21" customHeight="1">
      <c r="A457" s="807">
        <v>449</v>
      </c>
      <c r="B457" s="460"/>
      <c r="C457" s="461">
        <v>61</v>
      </c>
      <c r="D457" s="462" t="s">
        <v>129</v>
      </c>
      <c r="E457" s="461" t="s">
        <v>26</v>
      </c>
      <c r="F457" s="463">
        <v>5000</v>
      </c>
      <c r="G457" s="463">
        <v>5000</v>
      </c>
      <c r="H457" s="464">
        <v>5000</v>
      </c>
      <c r="I457" s="473"/>
      <c r="J457" s="474"/>
      <c r="K457" s="474"/>
      <c r="L457" s="474"/>
      <c r="M457" s="474"/>
      <c r="N457" s="475"/>
      <c r="O457" s="3">
        <f>SUM(J458:N458)-I458</f>
        <v>0</v>
      </c>
    </row>
    <row r="458" spans="1:14" s="11" customFormat="1" ht="16.5">
      <c r="A458" s="807">
        <v>450</v>
      </c>
      <c r="B458" s="468"/>
      <c r="C458" s="469"/>
      <c r="D458" s="470" t="s">
        <v>601</v>
      </c>
      <c r="E458" s="469"/>
      <c r="F458" s="471"/>
      <c r="G458" s="471"/>
      <c r="H458" s="472"/>
      <c r="I458" s="551">
        <f t="shared" si="9"/>
        <v>5000</v>
      </c>
      <c r="J458" s="474"/>
      <c r="K458" s="474"/>
      <c r="L458" s="474">
        <v>5000</v>
      </c>
      <c r="M458" s="474"/>
      <c r="N458" s="475"/>
    </row>
    <row r="459" spans="1:14" s="11" customFormat="1" ht="16.5">
      <c r="A459" s="807">
        <v>451</v>
      </c>
      <c r="B459" s="529"/>
      <c r="C459" s="511"/>
      <c r="D459" s="470" t="s">
        <v>940</v>
      </c>
      <c r="E459" s="511"/>
      <c r="F459" s="799"/>
      <c r="G459" s="799"/>
      <c r="H459" s="800"/>
      <c r="I459" s="551">
        <f t="shared" si="9"/>
        <v>5000</v>
      </c>
      <c r="J459" s="702"/>
      <c r="K459" s="702"/>
      <c r="L459" s="702">
        <v>5000</v>
      </c>
      <c r="M459" s="702"/>
      <c r="N459" s="796"/>
    </row>
    <row r="460" spans="1:15" s="436" customFormat="1" ht="17.25">
      <c r="A460" s="807">
        <v>452</v>
      </c>
      <c r="B460" s="476"/>
      <c r="C460" s="477"/>
      <c r="D460" s="478" t="s">
        <v>602</v>
      </c>
      <c r="E460" s="477"/>
      <c r="F460" s="479"/>
      <c r="G460" s="479"/>
      <c r="H460" s="480"/>
      <c r="I460" s="559">
        <f t="shared" si="9"/>
        <v>0</v>
      </c>
      <c r="J460" s="486"/>
      <c r="K460" s="486"/>
      <c r="L460" s="486"/>
      <c r="M460" s="486"/>
      <c r="N460" s="487"/>
      <c r="O460" s="12"/>
    </row>
    <row r="461" spans="1:15" s="122" customFormat="1" ht="17.25">
      <c r="A461" s="807">
        <v>453</v>
      </c>
      <c r="B461" s="481"/>
      <c r="C461" s="482"/>
      <c r="D461" s="483" t="s">
        <v>977</v>
      </c>
      <c r="E461" s="482"/>
      <c r="F461" s="484"/>
      <c r="G461" s="484"/>
      <c r="H461" s="485"/>
      <c r="I461" s="473">
        <f t="shared" si="9"/>
        <v>5000</v>
      </c>
      <c r="J461" s="466">
        <f>SUM(J459:J460)</f>
        <v>0</v>
      </c>
      <c r="K461" s="466">
        <f>SUM(K459:K460)</f>
        <v>0</v>
      </c>
      <c r="L461" s="466">
        <f>SUM(L459:L460)</f>
        <v>5000</v>
      </c>
      <c r="M461" s="466">
        <f>SUM(M459:M460)</f>
        <v>0</v>
      </c>
      <c r="N461" s="467">
        <f>SUM(N459:N460)</f>
        <v>0</v>
      </c>
      <c r="O461" s="123"/>
    </row>
    <row r="462" spans="1:15" s="3" customFormat="1" ht="22.5" customHeight="1">
      <c r="A462" s="807">
        <v>454</v>
      </c>
      <c r="B462" s="460"/>
      <c r="C462" s="461">
        <v>62</v>
      </c>
      <c r="D462" s="462" t="s">
        <v>130</v>
      </c>
      <c r="E462" s="461" t="s">
        <v>27</v>
      </c>
      <c r="F462" s="463">
        <v>5785</v>
      </c>
      <c r="G462" s="463">
        <v>5760</v>
      </c>
      <c r="H462" s="464">
        <v>6240</v>
      </c>
      <c r="I462" s="473"/>
      <c r="J462" s="474"/>
      <c r="K462" s="474"/>
      <c r="L462" s="474"/>
      <c r="M462" s="474"/>
      <c r="N462" s="475"/>
      <c r="O462" s="3">
        <f>SUM(J463:N463)-I463</f>
        <v>0</v>
      </c>
    </row>
    <row r="463" spans="1:14" s="11" customFormat="1" ht="16.5">
      <c r="A463" s="807">
        <v>455</v>
      </c>
      <c r="B463" s="468"/>
      <c r="C463" s="469"/>
      <c r="D463" s="470" t="s">
        <v>601</v>
      </c>
      <c r="E463" s="469"/>
      <c r="F463" s="471"/>
      <c r="G463" s="471"/>
      <c r="H463" s="472"/>
      <c r="I463" s="551">
        <f t="shared" si="9"/>
        <v>5760</v>
      </c>
      <c r="J463" s="474"/>
      <c r="K463" s="474"/>
      <c r="L463" s="474">
        <v>5760</v>
      </c>
      <c r="M463" s="474"/>
      <c r="N463" s="475"/>
    </row>
    <row r="464" spans="1:14" s="11" customFormat="1" ht="16.5">
      <c r="A464" s="807">
        <v>456</v>
      </c>
      <c r="B464" s="529"/>
      <c r="C464" s="511"/>
      <c r="D464" s="470" t="s">
        <v>940</v>
      </c>
      <c r="E464" s="511"/>
      <c r="F464" s="799"/>
      <c r="G464" s="799"/>
      <c r="H464" s="800"/>
      <c r="I464" s="551">
        <f t="shared" si="9"/>
        <v>10122</v>
      </c>
      <c r="J464" s="702"/>
      <c r="K464" s="702"/>
      <c r="L464" s="702">
        <v>10122</v>
      </c>
      <c r="M464" s="702"/>
      <c r="N464" s="796"/>
    </row>
    <row r="465" spans="1:15" s="436" customFormat="1" ht="17.25">
      <c r="A465" s="807">
        <v>457</v>
      </c>
      <c r="B465" s="476"/>
      <c r="C465" s="477"/>
      <c r="D465" s="478" t="s">
        <v>602</v>
      </c>
      <c r="E465" s="477"/>
      <c r="F465" s="479"/>
      <c r="G465" s="479"/>
      <c r="H465" s="480"/>
      <c r="I465" s="559">
        <f t="shared" si="9"/>
        <v>0</v>
      </c>
      <c r="J465" s="486"/>
      <c r="K465" s="486"/>
      <c r="L465" s="486"/>
      <c r="M465" s="486"/>
      <c r="N465" s="487"/>
      <c r="O465" s="12"/>
    </row>
    <row r="466" spans="1:15" s="122" customFormat="1" ht="17.25">
      <c r="A466" s="807">
        <v>458</v>
      </c>
      <c r="B466" s="481"/>
      <c r="C466" s="482"/>
      <c r="D466" s="483" t="s">
        <v>977</v>
      </c>
      <c r="E466" s="482"/>
      <c r="F466" s="484"/>
      <c r="G466" s="484"/>
      <c r="H466" s="485"/>
      <c r="I466" s="473">
        <f t="shared" si="9"/>
        <v>10122</v>
      </c>
      <c r="J466" s="466">
        <f>SUM(J464:J465)</f>
        <v>0</v>
      </c>
      <c r="K466" s="466">
        <f>SUM(K464:K465)</f>
        <v>0</v>
      </c>
      <c r="L466" s="466">
        <f>SUM(L464:L465)</f>
        <v>10122</v>
      </c>
      <c r="M466" s="466">
        <f>SUM(M464:M465)</f>
        <v>0</v>
      </c>
      <c r="N466" s="467">
        <f>SUM(N464:N465)</f>
        <v>0</v>
      </c>
      <c r="O466" s="123"/>
    </row>
    <row r="467" spans="1:15" s="3" customFormat="1" ht="22.5" customHeight="1">
      <c r="A467" s="807">
        <v>459</v>
      </c>
      <c r="B467" s="460"/>
      <c r="C467" s="461">
        <v>63</v>
      </c>
      <c r="D467" s="462" t="s">
        <v>131</v>
      </c>
      <c r="E467" s="461" t="s">
        <v>27</v>
      </c>
      <c r="F467" s="463">
        <v>913</v>
      </c>
      <c r="G467" s="463">
        <v>2000</v>
      </c>
      <c r="H467" s="464">
        <v>672</v>
      </c>
      <c r="I467" s="473"/>
      <c r="J467" s="474"/>
      <c r="K467" s="474"/>
      <c r="L467" s="474"/>
      <c r="M467" s="474"/>
      <c r="N467" s="475"/>
      <c r="O467" s="3">
        <f>SUM(J468:N468)-I468</f>
        <v>0</v>
      </c>
    </row>
    <row r="468" spans="1:14" s="11" customFormat="1" ht="16.5">
      <c r="A468" s="807">
        <v>460</v>
      </c>
      <c r="B468" s="468"/>
      <c r="C468" s="469"/>
      <c r="D468" s="470" t="s">
        <v>601</v>
      </c>
      <c r="E468" s="469"/>
      <c r="F468" s="471"/>
      <c r="G468" s="471"/>
      <c r="H468" s="472"/>
      <c r="I468" s="551">
        <f t="shared" si="9"/>
        <v>2000</v>
      </c>
      <c r="J468" s="474"/>
      <c r="K468" s="474"/>
      <c r="L468" s="474">
        <v>2000</v>
      </c>
      <c r="M468" s="474"/>
      <c r="N468" s="475"/>
    </row>
    <row r="469" spans="1:14" s="11" customFormat="1" ht="16.5">
      <c r="A469" s="807">
        <v>461</v>
      </c>
      <c r="B469" s="529"/>
      <c r="C469" s="511"/>
      <c r="D469" s="470" t="s">
        <v>940</v>
      </c>
      <c r="E469" s="511"/>
      <c r="F469" s="799"/>
      <c r="G469" s="799"/>
      <c r="H469" s="800"/>
      <c r="I469" s="551">
        <f t="shared" si="9"/>
        <v>5415</v>
      </c>
      <c r="J469" s="702"/>
      <c r="K469" s="702"/>
      <c r="L469" s="702">
        <v>5415</v>
      </c>
      <c r="M469" s="702"/>
      <c r="N469" s="796"/>
    </row>
    <row r="470" spans="1:15" s="436" customFormat="1" ht="17.25">
      <c r="A470" s="807">
        <v>462</v>
      </c>
      <c r="B470" s="476"/>
      <c r="C470" s="477"/>
      <c r="D470" s="478" t="s">
        <v>602</v>
      </c>
      <c r="E470" s="477"/>
      <c r="F470" s="479"/>
      <c r="G470" s="479"/>
      <c r="H470" s="480"/>
      <c r="I470" s="559">
        <f t="shared" si="9"/>
        <v>0</v>
      </c>
      <c r="J470" s="486"/>
      <c r="K470" s="486"/>
      <c r="L470" s="486"/>
      <c r="M470" s="486"/>
      <c r="N470" s="487"/>
      <c r="O470" s="12"/>
    </row>
    <row r="471" spans="1:15" s="122" customFormat="1" ht="17.25">
      <c r="A471" s="807">
        <v>463</v>
      </c>
      <c r="B471" s="481"/>
      <c r="C471" s="482"/>
      <c r="D471" s="483" t="s">
        <v>977</v>
      </c>
      <c r="E471" s="482"/>
      <c r="F471" s="484"/>
      <c r="G471" s="484"/>
      <c r="H471" s="485"/>
      <c r="I471" s="473">
        <f t="shared" si="9"/>
        <v>5415</v>
      </c>
      <c r="J471" s="466">
        <f>SUM(J469:J470)</f>
        <v>0</v>
      </c>
      <c r="K471" s="466">
        <f>SUM(K469:K470)</f>
        <v>0</v>
      </c>
      <c r="L471" s="466">
        <f>SUM(L469:L470)</f>
        <v>5415</v>
      </c>
      <c r="M471" s="466">
        <f>SUM(M469:M470)</f>
        <v>0</v>
      </c>
      <c r="N471" s="467">
        <f>SUM(N469:N470)</f>
        <v>0</v>
      </c>
      <c r="O471" s="123"/>
    </row>
    <row r="472" spans="1:15" s="3" customFormat="1" ht="22.5" customHeight="1">
      <c r="A472" s="807">
        <v>464</v>
      </c>
      <c r="B472" s="460"/>
      <c r="C472" s="461">
        <v>64</v>
      </c>
      <c r="D472" s="462" t="s">
        <v>132</v>
      </c>
      <c r="E472" s="461" t="s">
        <v>27</v>
      </c>
      <c r="F472" s="463">
        <v>53465</v>
      </c>
      <c r="G472" s="463">
        <v>65000</v>
      </c>
      <c r="H472" s="464">
        <v>57011</v>
      </c>
      <c r="I472" s="473"/>
      <c r="J472" s="474"/>
      <c r="K472" s="474"/>
      <c r="L472" s="474"/>
      <c r="M472" s="474"/>
      <c r="N472" s="475"/>
      <c r="O472" s="3">
        <f>SUM(J473:N473)-I473</f>
        <v>0</v>
      </c>
    </row>
    <row r="473" spans="1:14" s="11" customFormat="1" ht="16.5">
      <c r="A473" s="807">
        <v>465</v>
      </c>
      <c r="B473" s="468"/>
      <c r="C473" s="469"/>
      <c r="D473" s="470" t="s">
        <v>601</v>
      </c>
      <c r="E473" s="469"/>
      <c r="F473" s="471"/>
      <c r="G473" s="471"/>
      <c r="H473" s="472"/>
      <c r="I473" s="551">
        <f t="shared" si="9"/>
        <v>64700</v>
      </c>
      <c r="J473" s="474">
        <v>4304</v>
      </c>
      <c r="K473" s="474">
        <v>1046</v>
      </c>
      <c r="L473" s="474">
        <v>59350</v>
      </c>
      <c r="M473" s="474"/>
      <c r="N473" s="475"/>
    </row>
    <row r="474" spans="1:14" s="11" customFormat="1" ht="16.5">
      <c r="A474" s="807">
        <v>466</v>
      </c>
      <c r="B474" s="529"/>
      <c r="C474" s="511"/>
      <c r="D474" s="470" t="s">
        <v>940</v>
      </c>
      <c r="E474" s="511"/>
      <c r="F474" s="799"/>
      <c r="G474" s="799"/>
      <c r="H474" s="800"/>
      <c r="I474" s="551">
        <f t="shared" si="9"/>
        <v>190282</v>
      </c>
      <c r="J474" s="702">
        <v>95364</v>
      </c>
      <c r="K474" s="702">
        <v>24413</v>
      </c>
      <c r="L474" s="702">
        <v>70505</v>
      </c>
      <c r="M474" s="702"/>
      <c r="N474" s="796"/>
    </row>
    <row r="475" spans="1:15" s="436" customFormat="1" ht="16.5" customHeight="1">
      <c r="A475" s="807">
        <v>467</v>
      </c>
      <c r="B475" s="476"/>
      <c r="C475" s="477"/>
      <c r="D475" s="478" t="s">
        <v>602</v>
      </c>
      <c r="E475" s="477"/>
      <c r="F475" s="479"/>
      <c r="G475" s="479"/>
      <c r="H475" s="480"/>
      <c r="I475" s="559">
        <f t="shared" si="9"/>
        <v>0</v>
      </c>
      <c r="J475" s="486"/>
      <c r="K475" s="486"/>
      <c r="L475" s="486"/>
      <c r="M475" s="486"/>
      <c r="N475" s="487"/>
      <c r="O475" s="12"/>
    </row>
    <row r="476" spans="1:15" s="122" customFormat="1" ht="17.25">
      <c r="A476" s="807">
        <v>468</v>
      </c>
      <c r="B476" s="481"/>
      <c r="C476" s="482"/>
      <c r="D476" s="483" t="s">
        <v>977</v>
      </c>
      <c r="E476" s="482"/>
      <c r="F476" s="484"/>
      <c r="G476" s="484"/>
      <c r="H476" s="485"/>
      <c r="I476" s="473">
        <f t="shared" si="9"/>
        <v>190282</v>
      </c>
      <c r="J476" s="466">
        <f>SUM(J474:J475)</f>
        <v>95364</v>
      </c>
      <c r="K476" s="466">
        <f>SUM(K474:K475)</f>
        <v>24413</v>
      </c>
      <c r="L476" s="466">
        <f>SUM(L474:L475)</f>
        <v>70505</v>
      </c>
      <c r="M476" s="466">
        <f>SUM(M474:M475)</f>
        <v>0</v>
      </c>
      <c r="N476" s="467">
        <f>SUM(N474:N475)</f>
        <v>0</v>
      </c>
      <c r="O476" s="123"/>
    </row>
    <row r="477" spans="1:15" s="3" customFormat="1" ht="22.5" customHeight="1">
      <c r="A477" s="807">
        <v>469</v>
      </c>
      <c r="B477" s="460"/>
      <c r="C477" s="461">
        <v>65</v>
      </c>
      <c r="D477" s="462" t="s">
        <v>133</v>
      </c>
      <c r="E477" s="461" t="s">
        <v>26</v>
      </c>
      <c r="F477" s="463">
        <v>18241</v>
      </c>
      <c r="G477" s="463"/>
      <c r="H477" s="464">
        <v>3847</v>
      </c>
      <c r="I477" s="473"/>
      <c r="J477" s="474"/>
      <c r="K477" s="474"/>
      <c r="L477" s="474"/>
      <c r="M477" s="474"/>
      <c r="N477" s="475"/>
      <c r="O477" s="3">
        <f>SUM(J477:N477)-I477</f>
        <v>0</v>
      </c>
    </row>
    <row r="478" spans="1:14" s="11" customFormat="1" ht="16.5">
      <c r="A478" s="807">
        <v>470</v>
      </c>
      <c r="B478" s="529"/>
      <c r="C478" s="511"/>
      <c r="D478" s="470" t="s">
        <v>940</v>
      </c>
      <c r="E478" s="511"/>
      <c r="F478" s="799"/>
      <c r="G478" s="799"/>
      <c r="H478" s="800"/>
      <c r="I478" s="551">
        <f>SUM(J478:N478)</f>
        <v>82109</v>
      </c>
      <c r="J478" s="702"/>
      <c r="K478" s="702"/>
      <c r="L478" s="702"/>
      <c r="M478" s="702"/>
      <c r="N478" s="796">
        <v>82109</v>
      </c>
    </row>
    <row r="479" spans="1:15" s="436" customFormat="1" ht="17.25">
      <c r="A479" s="807">
        <v>471</v>
      </c>
      <c r="B479" s="476"/>
      <c r="C479" s="477"/>
      <c r="D479" s="478" t="s">
        <v>1018</v>
      </c>
      <c r="E479" s="477"/>
      <c r="F479" s="479"/>
      <c r="G479" s="479"/>
      <c r="H479" s="480"/>
      <c r="I479" s="559">
        <f>SUM(J479:N479)</f>
        <v>-72000</v>
      </c>
      <c r="J479" s="486"/>
      <c r="K479" s="486"/>
      <c r="L479" s="486"/>
      <c r="M479" s="486"/>
      <c r="N479" s="487">
        <v>-72000</v>
      </c>
      <c r="O479" s="12"/>
    </row>
    <row r="480" spans="1:15" s="122" customFormat="1" ht="17.25">
      <c r="A480" s="807">
        <v>472</v>
      </c>
      <c r="B480" s="481"/>
      <c r="C480" s="482"/>
      <c r="D480" s="483" t="s">
        <v>977</v>
      </c>
      <c r="E480" s="482"/>
      <c r="F480" s="484"/>
      <c r="G480" s="484"/>
      <c r="H480" s="485"/>
      <c r="I480" s="473">
        <f>SUM(J480:N480)</f>
        <v>10109</v>
      </c>
      <c r="J480" s="466">
        <f>SUM(J478:J479)</f>
        <v>0</v>
      </c>
      <c r="K480" s="466">
        <f>SUM(K478:K479)</f>
        <v>0</v>
      </c>
      <c r="L480" s="466">
        <f>SUM(L478:L479)</f>
        <v>0</v>
      </c>
      <c r="M480" s="466">
        <f>SUM(M478:M479)</f>
        <v>0</v>
      </c>
      <c r="N480" s="467">
        <f>SUM(N478:N479)</f>
        <v>10109</v>
      </c>
      <c r="O480" s="123"/>
    </row>
    <row r="481" spans="1:15" s="3" customFormat="1" ht="22.5" customHeight="1">
      <c r="A481" s="807">
        <v>473</v>
      </c>
      <c r="B481" s="460"/>
      <c r="C481" s="461">
        <v>66</v>
      </c>
      <c r="D481" s="462" t="s">
        <v>134</v>
      </c>
      <c r="E481" s="461" t="s">
        <v>27</v>
      </c>
      <c r="F481" s="463">
        <v>43987</v>
      </c>
      <c r="G481" s="463">
        <v>137800</v>
      </c>
      <c r="H481" s="464">
        <v>78718</v>
      </c>
      <c r="I481" s="473"/>
      <c r="J481" s="474"/>
      <c r="K481" s="474"/>
      <c r="L481" s="474"/>
      <c r="M481" s="474"/>
      <c r="N481" s="475"/>
      <c r="O481" s="3">
        <f>SUM(J482:N482)-I482</f>
        <v>0</v>
      </c>
    </row>
    <row r="482" spans="1:14" s="11" customFormat="1" ht="16.5">
      <c r="A482" s="807">
        <v>474</v>
      </c>
      <c r="B482" s="468"/>
      <c r="C482" s="469"/>
      <c r="D482" s="470" t="s">
        <v>601</v>
      </c>
      <c r="E482" s="469"/>
      <c r="F482" s="471"/>
      <c r="G482" s="471"/>
      <c r="H482" s="472"/>
      <c r="I482" s="551">
        <f t="shared" si="9"/>
        <v>121500</v>
      </c>
      <c r="J482" s="474"/>
      <c r="K482" s="474"/>
      <c r="L482" s="474">
        <v>121500</v>
      </c>
      <c r="M482" s="474"/>
      <c r="N482" s="475"/>
    </row>
    <row r="483" spans="1:14" s="11" customFormat="1" ht="16.5">
      <c r="A483" s="807">
        <v>475</v>
      </c>
      <c r="B483" s="529"/>
      <c r="C483" s="511"/>
      <c r="D483" s="470" t="s">
        <v>940</v>
      </c>
      <c r="E483" s="511"/>
      <c r="F483" s="799"/>
      <c r="G483" s="799"/>
      <c r="H483" s="800"/>
      <c r="I483" s="551">
        <f t="shared" si="9"/>
        <v>221791</v>
      </c>
      <c r="J483" s="702"/>
      <c r="K483" s="702"/>
      <c r="L483" s="702">
        <v>221791</v>
      </c>
      <c r="M483" s="702"/>
      <c r="N483" s="796"/>
    </row>
    <row r="484" spans="1:15" s="436" customFormat="1" ht="17.25">
      <c r="A484" s="807">
        <v>476</v>
      </c>
      <c r="B484" s="476"/>
      <c r="C484" s="477"/>
      <c r="D484" s="478" t="s">
        <v>1018</v>
      </c>
      <c r="E484" s="477"/>
      <c r="F484" s="479"/>
      <c r="G484" s="479"/>
      <c r="H484" s="480"/>
      <c r="I484" s="559">
        <f t="shared" si="9"/>
        <v>-100000</v>
      </c>
      <c r="J484" s="486"/>
      <c r="K484" s="486"/>
      <c r="L484" s="486">
        <v>-100000</v>
      </c>
      <c r="M484" s="486"/>
      <c r="N484" s="487"/>
      <c r="O484" s="12"/>
    </row>
    <row r="485" spans="1:15" s="122" customFormat="1" ht="17.25">
      <c r="A485" s="807">
        <v>477</v>
      </c>
      <c r="B485" s="481"/>
      <c r="C485" s="482"/>
      <c r="D485" s="483" t="s">
        <v>977</v>
      </c>
      <c r="E485" s="482"/>
      <c r="F485" s="484"/>
      <c r="G485" s="484"/>
      <c r="H485" s="485"/>
      <c r="I485" s="473">
        <f t="shared" si="9"/>
        <v>121791</v>
      </c>
      <c r="J485" s="466">
        <f>SUM(J483:J484)</f>
        <v>0</v>
      </c>
      <c r="K485" s="466">
        <f>SUM(K483:K484)</f>
        <v>0</v>
      </c>
      <c r="L485" s="466">
        <f>SUM(L483:L484)</f>
        <v>121791</v>
      </c>
      <c r="M485" s="466">
        <f>SUM(M483:M484)</f>
        <v>0</v>
      </c>
      <c r="N485" s="467">
        <f>SUM(N483:N484)</f>
        <v>0</v>
      </c>
      <c r="O485" s="123"/>
    </row>
    <row r="486" spans="1:15" s="3" customFormat="1" ht="22.5" customHeight="1">
      <c r="A486" s="807">
        <v>478</v>
      </c>
      <c r="B486" s="460"/>
      <c r="C486" s="461">
        <v>67</v>
      </c>
      <c r="D486" s="462" t="s">
        <v>135</v>
      </c>
      <c r="E486" s="461" t="s">
        <v>27</v>
      </c>
      <c r="F486" s="463">
        <v>27660</v>
      </c>
      <c r="G486" s="463">
        <v>52417</v>
      </c>
      <c r="H486" s="464">
        <v>23905</v>
      </c>
      <c r="I486" s="473"/>
      <c r="J486" s="474"/>
      <c r="K486" s="474"/>
      <c r="L486" s="474"/>
      <c r="M486" s="474"/>
      <c r="N486" s="475"/>
      <c r="O486" s="3">
        <f>SUM(J487:N487)-I487</f>
        <v>0</v>
      </c>
    </row>
    <row r="487" spans="1:14" s="11" customFormat="1" ht="16.5">
      <c r="A487" s="807">
        <v>479</v>
      </c>
      <c r="B487" s="468"/>
      <c r="C487" s="469"/>
      <c r="D487" s="470" t="s">
        <v>601</v>
      </c>
      <c r="E487" s="469"/>
      <c r="F487" s="471"/>
      <c r="G487" s="471"/>
      <c r="H487" s="472"/>
      <c r="I487" s="551">
        <f t="shared" si="9"/>
        <v>40100</v>
      </c>
      <c r="J487" s="474"/>
      <c r="K487" s="474"/>
      <c r="L487" s="474">
        <v>40100</v>
      </c>
      <c r="M487" s="474"/>
      <c r="N487" s="475"/>
    </row>
    <row r="488" spans="1:14" s="11" customFormat="1" ht="16.5">
      <c r="A488" s="807">
        <v>480</v>
      </c>
      <c r="B488" s="529"/>
      <c r="C488" s="511"/>
      <c r="D488" s="470" t="s">
        <v>940</v>
      </c>
      <c r="E488" s="511"/>
      <c r="F488" s="799"/>
      <c r="G488" s="799"/>
      <c r="H488" s="800"/>
      <c r="I488" s="551">
        <f t="shared" si="9"/>
        <v>40100</v>
      </c>
      <c r="J488" s="702"/>
      <c r="K488" s="702"/>
      <c r="L488" s="702">
        <v>40100</v>
      </c>
      <c r="M488" s="702"/>
      <c r="N488" s="796"/>
    </row>
    <row r="489" spans="1:15" s="436" customFormat="1" ht="17.25">
      <c r="A489" s="807">
        <v>481</v>
      </c>
      <c r="B489" s="476"/>
      <c r="C489" s="477"/>
      <c r="D489" s="478" t="s">
        <v>602</v>
      </c>
      <c r="E489" s="477"/>
      <c r="F489" s="479"/>
      <c r="G489" s="479"/>
      <c r="H489" s="480"/>
      <c r="I489" s="559">
        <f t="shared" si="9"/>
        <v>0</v>
      </c>
      <c r="J489" s="486"/>
      <c r="K489" s="486"/>
      <c r="L489" s="486"/>
      <c r="M489" s="486"/>
      <c r="N489" s="487"/>
      <c r="O489" s="12"/>
    </row>
    <row r="490" spans="1:15" s="122" customFormat="1" ht="17.25">
      <c r="A490" s="807">
        <v>482</v>
      </c>
      <c r="B490" s="481"/>
      <c r="C490" s="482"/>
      <c r="D490" s="483" t="s">
        <v>977</v>
      </c>
      <c r="E490" s="482"/>
      <c r="F490" s="484"/>
      <c r="G490" s="484"/>
      <c r="H490" s="485"/>
      <c r="I490" s="473">
        <f t="shared" si="9"/>
        <v>40100</v>
      </c>
      <c r="J490" s="466">
        <f>SUM(J488:J489)</f>
        <v>0</v>
      </c>
      <c r="K490" s="466">
        <f>SUM(K488:K489)</f>
        <v>0</v>
      </c>
      <c r="L490" s="466">
        <f>SUM(L488:L489)</f>
        <v>40100</v>
      </c>
      <c r="M490" s="466">
        <f>SUM(M488:M489)</f>
        <v>0</v>
      </c>
      <c r="N490" s="467">
        <f>SUM(N488:N489)</f>
        <v>0</v>
      </c>
      <c r="O490" s="123"/>
    </row>
    <row r="491" spans="1:15" s="3" customFormat="1" ht="19.5" customHeight="1">
      <c r="A491" s="807">
        <v>483</v>
      </c>
      <c r="B491" s="460"/>
      <c r="C491" s="461">
        <v>68</v>
      </c>
      <c r="D491" s="462" t="s">
        <v>136</v>
      </c>
      <c r="E491" s="461" t="s">
        <v>27</v>
      </c>
      <c r="F491" s="463">
        <v>2841</v>
      </c>
      <c r="G491" s="463">
        <v>3000</v>
      </c>
      <c r="H491" s="464">
        <v>1935</v>
      </c>
      <c r="I491" s="473"/>
      <c r="J491" s="474"/>
      <c r="K491" s="474"/>
      <c r="L491" s="474"/>
      <c r="M491" s="474"/>
      <c r="N491" s="475"/>
      <c r="O491" s="3">
        <f>SUM(J492:N492)-I492</f>
        <v>0</v>
      </c>
    </row>
    <row r="492" spans="1:14" s="11" customFormat="1" ht="16.5">
      <c r="A492" s="807">
        <v>484</v>
      </c>
      <c r="B492" s="468"/>
      <c r="C492" s="469"/>
      <c r="D492" s="470" t="s">
        <v>601</v>
      </c>
      <c r="E492" s="469"/>
      <c r="F492" s="471"/>
      <c r="G492" s="471"/>
      <c r="H492" s="472"/>
      <c r="I492" s="551">
        <f t="shared" si="9"/>
        <v>4405</v>
      </c>
      <c r="J492" s="474"/>
      <c r="K492" s="474"/>
      <c r="L492" s="474">
        <v>4405</v>
      </c>
      <c r="M492" s="474"/>
      <c r="N492" s="475"/>
    </row>
    <row r="493" spans="1:14" s="11" customFormat="1" ht="16.5">
      <c r="A493" s="807">
        <v>485</v>
      </c>
      <c r="B493" s="529"/>
      <c r="C493" s="511"/>
      <c r="D493" s="470" t="s">
        <v>940</v>
      </c>
      <c r="E493" s="511"/>
      <c r="F493" s="799"/>
      <c r="G493" s="799"/>
      <c r="H493" s="800"/>
      <c r="I493" s="551">
        <f t="shared" si="9"/>
        <v>4384</v>
      </c>
      <c r="J493" s="702"/>
      <c r="K493" s="702"/>
      <c r="L493" s="702">
        <v>4384</v>
      </c>
      <c r="M493" s="702"/>
      <c r="N493" s="796"/>
    </row>
    <row r="494" spans="1:15" s="436" customFormat="1" ht="17.25">
      <c r="A494" s="807">
        <v>486</v>
      </c>
      <c r="B494" s="476"/>
      <c r="C494" s="477"/>
      <c r="D494" s="478" t="s">
        <v>602</v>
      </c>
      <c r="E494" s="477"/>
      <c r="F494" s="479"/>
      <c r="G494" s="479"/>
      <c r="H494" s="480"/>
      <c r="I494" s="559">
        <f t="shared" si="9"/>
        <v>0</v>
      </c>
      <c r="J494" s="486"/>
      <c r="K494" s="486"/>
      <c r="L494" s="486"/>
      <c r="M494" s="486"/>
      <c r="N494" s="487"/>
      <c r="O494" s="12"/>
    </row>
    <row r="495" spans="1:15" s="122" customFormat="1" ht="17.25">
      <c r="A495" s="807">
        <v>487</v>
      </c>
      <c r="B495" s="481"/>
      <c r="C495" s="482"/>
      <c r="D495" s="483" t="s">
        <v>977</v>
      </c>
      <c r="E495" s="482"/>
      <c r="F495" s="484"/>
      <c r="G495" s="484"/>
      <c r="H495" s="485"/>
      <c r="I495" s="473">
        <f t="shared" si="9"/>
        <v>4384</v>
      </c>
      <c r="J495" s="466">
        <f>SUM(J493:J494)</f>
        <v>0</v>
      </c>
      <c r="K495" s="466">
        <f>SUM(K493:K494)</f>
        <v>0</v>
      </c>
      <c r="L495" s="466">
        <f>SUM(L493:L494)</f>
        <v>4384</v>
      </c>
      <c r="M495" s="466">
        <f>SUM(M493:M494)</f>
        <v>0</v>
      </c>
      <c r="N495" s="467">
        <f>SUM(N493:N494)</f>
        <v>0</v>
      </c>
      <c r="O495" s="123"/>
    </row>
    <row r="496" spans="1:15" s="3" customFormat="1" ht="22.5" customHeight="1">
      <c r="A496" s="807">
        <v>488</v>
      </c>
      <c r="B496" s="460"/>
      <c r="C496" s="461">
        <v>69</v>
      </c>
      <c r="D496" s="462" t="s">
        <v>137</v>
      </c>
      <c r="E496" s="461" t="s">
        <v>27</v>
      </c>
      <c r="F496" s="463">
        <v>1200</v>
      </c>
      <c r="G496" s="463">
        <v>5000</v>
      </c>
      <c r="H496" s="464">
        <v>4740</v>
      </c>
      <c r="I496" s="473"/>
      <c r="J496" s="474"/>
      <c r="K496" s="474"/>
      <c r="L496" s="474"/>
      <c r="M496" s="474"/>
      <c r="N496" s="475"/>
      <c r="O496" s="3">
        <f>SUM(J497:N497)-I497</f>
        <v>0</v>
      </c>
    </row>
    <row r="497" spans="1:14" s="11" customFormat="1" ht="16.5">
      <c r="A497" s="807">
        <v>489</v>
      </c>
      <c r="B497" s="468"/>
      <c r="C497" s="469"/>
      <c r="D497" s="470" t="s">
        <v>601</v>
      </c>
      <c r="E497" s="469"/>
      <c r="F497" s="471"/>
      <c r="G497" s="471"/>
      <c r="H497" s="472"/>
      <c r="I497" s="551">
        <f t="shared" si="9"/>
        <v>5000</v>
      </c>
      <c r="J497" s="474"/>
      <c r="K497" s="474"/>
      <c r="L497" s="474"/>
      <c r="M497" s="474"/>
      <c r="N497" s="475">
        <v>5000</v>
      </c>
    </row>
    <row r="498" spans="1:14" s="11" customFormat="1" ht="16.5">
      <c r="A498" s="807">
        <v>490</v>
      </c>
      <c r="B498" s="529"/>
      <c r="C498" s="511"/>
      <c r="D498" s="470" t="s">
        <v>940</v>
      </c>
      <c r="E498" s="511"/>
      <c r="F498" s="799"/>
      <c r="G498" s="799"/>
      <c r="H498" s="800"/>
      <c r="I498" s="551">
        <f t="shared" si="9"/>
        <v>5260</v>
      </c>
      <c r="J498" s="702"/>
      <c r="K498" s="702"/>
      <c r="L498" s="702"/>
      <c r="M498" s="702"/>
      <c r="N498" s="796">
        <v>5260</v>
      </c>
    </row>
    <row r="499" spans="1:15" s="436" customFormat="1" ht="17.25">
      <c r="A499" s="807">
        <v>491</v>
      </c>
      <c r="B499" s="476"/>
      <c r="C499" s="477"/>
      <c r="D499" s="478" t="s">
        <v>602</v>
      </c>
      <c r="E499" s="477"/>
      <c r="F499" s="479"/>
      <c r="G499" s="479"/>
      <c r="H499" s="480"/>
      <c r="I499" s="559">
        <f t="shared" si="9"/>
        <v>0</v>
      </c>
      <c r="J499" s="486"/>
      <c r="K499" s="486"/>
      <c r="L499" s="486"/>
      <c r="M499" s="486"/>
      <c r="N499" s="487"/>
      <c r="O499" s="12"/>
    </row>
    <row r="500" spans="1:15" s="122" customFormat="1" ht="17.25">
      <c r="A500" s="807">
        <v>492</v>
      </c>
      <c r="B500" s="481"/>
      <c r="C500" s="482"/>
      <c r="D500" s="483" t="s">
        <v>977</v>
      </c>
      <c r="E500" s="482"/>
      <c r="F500" s="484"/>
      <c r="G500" s="484"/>
      <c r="H500" s="485"/>
      <c r="I500" s="473">
        <f t="shared" si="9"/>
        <v>5260</v>
      </c>
      <c r="J500" s="466">
        <f>SUM(J498:J499)</f>
        <v>0</v>
      </c>
      <c r="K500" s="466">
        <f>SUM(K498:K499)</f>
        <v>0</v>
      </c>
      <c r="L500" s="466">
        <f>SUM(L498:L499)</f>
        <v>0</v>
      </c>
      <c r="M500" s="466">
        <f>SUM(M498:M499)</f>
        <v>0</v>
      </c>
      <c r="N500" s="467">
        <f>SUM(N498:N499)</f>
        <v>5260</v>
      </c>
      <c r="O500" s="123"/>
    </row>
    <row r="501" spans="1:15" s="3" customFormat="1" ht="22.5" customHeight="1">
      <c r="A501" s="807">
        <v>493</v>
      </c>
      <c r="B501" s="460"/>
      <c r="C501" s="461">
        <v>70</v>
      </c>
      <c r="D501" s="462" t="s">
        <v>139</v>
      </c>
      <c r="E501" s="461" t="s">
        <v>26</v>
      </c>
      <c r="F501" s="512">
        <v>15705</v>
      </c>
      <c r="G501" s="512">
        <v>13307</v>
      </c>
      <c r="H501" s="513">
        <v>18034</v>
      </c>
      <c r="I501" s="473"/>
      <c r="J501" s="474"/>
      <c r="K501" s="474"/>
      <c r="L501" s="474"/>
      <c r="M501" s="474"/>
      <c r="N501" s="475"/>
      <c r="O501" s="3">
        <f>SUM(J502:N502)-I502</f>
        <v>0</v>
      </c>
    </row>
    <row r="502" spans="1:14" s="11" customFormat="1" ht="16.5">
      <c r="A502" s="807">
        <v>494</v>
      </c>
      <c r="B502" s="468"/>
      <c r="C502" s="469"/>
      <c r="D502" s="470" t="s">
        <v>601</v>
      </c>
      <c r="E502" s="469"/>
      <c r="F502" s="471"/>
      <c r="G502" s="471"/>
      <c r="H502" s="472"/>
      <c r="I502" s="551">
        <f t="shared" si="9"/>
        <v>16747</v>
      </c>
      <c r="J502" s="474"/>
      <c r="K502" s="474"/>
      <c r="L502" s="474">
        <v>16747</v>
      </c>
      <c r="M502" s="474"/>
      <c r="N502" s="475"/>
    </row>
    <row r="503" spans="1:14" s="11" customFormat="1" ht="16.5">
      <c r="A503" s="807">
        <v>495</v>
      </c>
      <c r="B503" s="529"/>
      <c r="C503" s="511"/>
      <c r="D503" s="470" t="s">
        <v>940</v>
      </c>
      <c r="E503" s="511"/>
      <c r="F503" s="799"/>
      <c r="G503" s="799"/>
      <c r="H503" s="800"/>
      <c r="I503" s="551">
        <f t="shared" si="9"/>
        <v>28813</v>
      </c>
      <c r="J503" s="702"/>
      <c r="K503" s="702"/>
      <c r="L503" s="702">
        <v>28813</v>
      </c>
      <c r="M503" s="702"/>
      <c r="N503" s="796"/>
    </row>
    <row r="504" spans="1:15" s="436" customFormat="1" ht="16.5" customHeight="1">
      <c r="A504" s="807">
        <v>496</v>
      </c>
      <c r="B504" s="476"/>
      <c r="C504" s="477"/>
      <c r="D504" s="478" t="s">
        <v>602</v>
      </c>
      <c r="E504" s="477"/>
      <c r="F504" s="479"/>
      <c r="G504" s="479"/>
      <c r="H504" s="480"/>
      <c r="I504" s="559">
        <f t="shared" si="9"/>
        <v>0</v>
      </c>
      <c r="J504" s="486"/>
      <c r="K504" s="486"/>
      <c r="L504" s="486"/>
      <c r="M504" s="486"/>
      <c r="N504" s="487"/>
      <c r="O504" s="12"/>
    </row>
    <row r="505" spans="1:15" s="122" customFormat="1" ht="16.5" customHeight="1">
      <c r="A505" s="807">
        <v>497</v>
      </c>
      <c r="B505" s="481"/>
      <c r="C505" s="482"/>
      <c r="D505" s="483" t="s">
        <v>977</v>
      </c>
      <c r="E505" s="482"/>
      <c r="F505" s="484"/>
      <c r="G505" s="484"/>
      <c r="H505" s="485"/>
      <c r="I505" s="473">
        <f t="shared" si="9"/>
        <v>28813</v>
      </c>
      <c r="J505" s="466">
        <f>SUM(J503:J504)</f>
        <v>0</v>
      </c>
      <c r="K505" s="466">
        <f>SUM(K503:K504)</f>
        <v>0</v>
      </c>
      <c r="L505" s="466">
        <f>SUM(L503:L504)</f>
        <v>28813</v>
      </c>
      <c r="M505" s="466">
        <f>SUM(M503:M504)</f>
        <v>0</v>
      </c>
      <c r="N505" s="467">
        <f>SUM(N503:N504)</f>
        <v>0</v>
      </c>
      <c r="O505" s="123"/>
    </row>
    <row r="506" spans="1:15" s="3" customFormat="1" ht="22.5" customHeight="1">
      <c r="A506" s="807">
        <v>498</v>
      </c>
      <c r="B506" s="460"/>
      <c r="C506" s="461">
        <v>71</v>
      </c>
      <c r="D506" s="462" t="s">
        <v>8</v>
      </c>
      <c r="E506" s="461" t="s">
        <v>26</v>
      </c>
      <c r="F506" s="463">
        <v>23000</v>
      </c>
      <c r="G506" s="463">
        <v>21000</v>
      </c>
      <c r="H506" s="464">
        <v>19265</v>
      </c>
      <c r="I506" s="473"/>
      <c r="J506" s="474"/>
      <c r="K506" s="474"/>
      <c r="L506" s="474"/>
      <c r="M506" s="474"/>
      <c r="N506" s="475"/>
      <c r="O506" s="3">
        <f>SUM(J507:N507)-I507</f>
        <v>0</v>
      </c>
    </row>
    <row r="507" spans="1:14" s="11" customFormat="1" ht="15.75" customHeight="1">
      <c r="A507" s="807">
        <v>499</v>
      </c>
      <c r="B507" s="468"/>
      <c r="C507" s="469"/>
      <c r="D507" s="470" t="s">
        <v>601</v>
      </c>
      <c r="E507" s="469"/>
      <c r="F507" s="471"/>
      <c r="G507" s="471"/>
      <c r="H507" s="472"/>
      <c r="I507" s="551">
        <f t="shared" si="9"/>
        <v>21000</v>
      </c>
      <c r="J507" s="474"/>
      <c r="K507" s="474"/>
      <c r="L507" s="474"/>
      <c r="M507" s="474"/>
      <c r="N507" s="475">
        <v>21000</v>
      </c>
    </row>
    <row r="508" spans="1:14" s="11" customFormat="1" ht="16.5">
      <c r="A508" s="807">
        <v>500</v>
      </c>
      <c r="B508" s="529"/>
      <c r="C508" s="511"/>
      <c r="D508" s="470" t="s">
        <v>940</v>
      </c>
      <c r="E508" s="511"/>
      <c r="F508" s="799"/>
      <c r="G508" s="799"/>
      <c r="H508" s="800"/>
      <c r="I508" s="551">
        <f t="shared" si="9"/>
        <v>22735</v>
      </c>
      <c r="J508" s="702"/>
      <c r="K508" s="702"/>
      <c r="L508" s="702"/>
      <c r="M508" s="702"/>
      <c r="N508" s="796">
        <v>22735</v>
      </c>
    </row>
    <row r="509" spans="1:15" s="436" customFormat="1" ht="16.5" customHeight="1">
      <c r="A509" s="807">
        <v>501</v>
      </c>
      <c r="B509" s="476"/>
      <c r="C509" s="477"/>
      <c r="D509" s="478" t="s">
        <v>602</v>
      </c>
      <c r="E509" s="477"/>
      <c r="F509" s="479"/>
      <c r="G509" s="479"/>
      <c r="H509" s="480"/>
      <c r="I509" s="559">
        <f t="shared" si="9"/>
        <v>0</v>
      </c>
      <c r="J509" s="486"/>
      <c r="K509" s="486"/>
      <c r="L509" s="486"/>
      <c r="M509" s="486"/>
      <c r="N509" s="487"/>
      <c r="O509" s="12"/>
    </row>
    <row r="510" spans="1:15" s="122" customFormat="1" ht="16.5" customHeight="1">
      <c r="A510" s="807">
        <v>502</v>
      </c>
      <c r="B510" s="481"/>
      <c r="C510" s="482"/>
      <c r="D510" s="483" t="s">
        <v>977</v>
      </c>
      <c r="E510" s="482"/>
      <c r="F510" s="484"/>
      <c r="G510" s="484"/>
      <c r="H510" s="485"/>
      <c r="I510" s="473">
        <f t="shared" si="9"/>
        <v>22735</v>
      </c>
      <c r="J510" s="466">
        <f>SUM(J508:J509)</f>
        <v>0</v>
      </c>
      <c r="K510" s="466">
        <f>SUM(K508:K509)</f>
        <v>0</v>
      </c>
      <c r="L510" s="466">
        <f>SUM(L508:L509)</f>
        <v>0</v>
      </c>
      <c r="M510" s="466">
        <f>SUM(M508:M509)</f>
        <v>0</v>
      </c>
      <c r="N510" s="467">
        <f>SUM(N508:N509)</f>
        <v>22735</v>
      </c>
      <c r="O510" s="123"/>
    </row>
    <row r="511" spans="1:15" s="3" customFormat="1" ht="22.5" customHeight="1">
      <c r="A511" s="807">
        <v>503</v>
      </c>
      <c r="B511" s="460"/>
      <c r="C511" s="461">
        <v>72</v>
      </c>
      <c r="D511" s="462" t="s">
        <v>140</v>
      </c>
      <c r="E511" s="461" t="s">
        <v>26</v>
      </c>
      <c r="F511" s="463">
        <v>6140</v>
      </c>
      <c r="G511" s="463">
        <v>31019</v>
      </c>
      <c r="H511" s="464">
        <v>5157</v>
      </c>
      <c r="I511" s="473"/>
      <c r="J511" s="474"/>
      <c r="K511" s="474"/>
      <c r="L511" s="474"/>
      <c r="M511" s="474"/>
      <c r="N511" s="475"/>
      <c r="O511" s="3">
        <f>SUM(J512:N512)-I512</f>
        <v>0</v>
      </c>
    </row>
    <row r="512" spans="1:14" s="11" customFormat="1" ht="15.75" customHeight="1">
      <c r="A512" s="807">
        <v>504</v>
      </c>
      <c r="B512" s="468"/>
      <c r="C512" s="469"/>
      <c r="D512" s="470" t="s">
        <v>601</v>
      </c>
      <c r="E512" s="469"/>
      <c r="F512" s="471"/>
      <c r="G512" s="471"/>
      <c r="H512" s="472"/>
      <c r="I512" s="551">
        <f t="shared" si="9"/>
        <v>16000</v>
      </c>
      <c r="J512" s="474"/>
      <c r="K512" s="474"/>
      <c r="L512" s="474">
        <v>16000</v>
      </c>
      <c r="M512" s="474"/>
      <c r="N512" s="475"/>
    </row>
    <row r="513" spans="1:14" s="11" customFormat="1" ht="16.5">
      <c r="A513" s="807">
        <v>505</v>
      </c>
      <c r="B513" s="529"/>
      <c r="C513" s="511"/>
      <c r="D513" s="470" t="s">
        <v>940</v>
      </c>
      <c r="E513" s="511"/>
      <c r="F513" s="799"/>
      <c r="G513" s="799"/>
      <c r="H513" s="800"/>
      <c r="I513" s="551">
        <f t="shared" si="9"/>
        <v>17079</v>
      </c>
      <c r="J513" s="702"/>
      <c r="K513" s="702"/>
      <c r="L513" s="702">
        <v>17079</v>
      </c>
      <c r="M513" s="702"/>
      <c r="N513" s="796"/>
    </row>
    <row r="514" spans="1:15" s="436" customFormat="1" ht="16.5" customHeight="1">
      <c r="A514" s="807">
        <v>506</v>
      </c>
      <c r="B514" s="476"/>
      <c r="C514" s="477"/>
      <c r="D514" s="478" t="s">
        <v>602</v>
      </c>
      <c r="E514" s="477"/>
      <c r="F514" s="479"/>
      <c r="G514" s="479"/>
      <c r="H514" s="480"/>
      <c r="I514" s="559">
        <f t="shared" si="9"/>
        <v>0</v>
      </c>
      <c r="J514" s="486"/>
      <c r="K514" s="486"/>
      <c r="L514" s="486"/>
      <c r="M514" s="486"/>
      <c r="N514" s="487"/>
      <c r="O514" s="12"/>
    </row>
    <row r="515" spans="1:15" s="122" customFormat="1" ht="16.5" customHeight="1">
      <c r="A515" s="807">
        <v>507</v>
      </c>
      <c r="B515" s="481"/>
      <c r="C515" s="482"/>
      <c r="D515" s="483" t="s">
        <v>977</v>
      </c>
      <c r="E515" s="482"/>
      <c r="F515" s="484"/>
      <c r="G515" s="484"/>
      <c r="H515" s="485"/>
      <c r="I515" s="473">
        <f t="shared" si="9"/>
        <v>17079</v>
      </c>
      <c r="J515" s="466">
        <f>SUM(J513:J514)</f>
        <v>0</v>
      </c>
      <c r="K515" s="466">
        <f>SUM(K513:K514)</f>
        <v>0</v>
      </c>
      <c r="L515" s="466">
        <f>SUM(L513:L514)</f>
        <v>17079</v>
      </c>
      <c r="M515" s="466">
        <f>SUM(M513:M514)</f>
        <v>0</v>
      </c>
      <c r="N515" s="467">
        <f>SUM(N513:N514)</f>
        <v>0</v>
      </c>
      <c r="O515" s="123"/>
    </row>
    <row r="516" spans="1:15" s="3" customFormat="1" ht="22.5" customHeight="1">
      <c r="A516" s="807">
        <v>508</v>
      </c>
      <c r="B516" s="460"/>
      <c r="C516" s="461">
        <v>73</v>
      </c>
      <c r="D516" s="462" t="s">
        <v>477</v>
      </c>
      <c r="E516" s="461" t="s">
        <v>26</v>
      </c>
      <c r="F516" s="463">
        <v>321551</v>
      </c>
      <c r="G516" s="463">
        <v>210000</v>
      </c>
      <c r="H516" s="464">
        <v>146021</v>
      </c>
      <c r="I516" s="473"/>
      <c r="J516" s="474"/>
      <c r="K516" s="474"/>
      <c r="L516" s="474"/>
      <c r="M516" s="474"/>
      <c r="N516" s="475"/>
      <c r="O516" s="3">
        <f>SUM(J517:N517)-I517</f>
        <v>0</v>
      </c>
    </row>
    <row r="517" spans="1:14" s="11" customFormat="1" ht="15.75" customHeight="1">
      <c r="A517" s="807">
        <v>509</v>
      </c>
      <c r="B517" s="468"/>
      <c r="C517" s="469"/>
      <c r="D517" s="470" t="s">
        <v>601</v>
      </c>
      <c r="E517" s="469"/>
      <c r="F517" s="471"/>
      <c r="G517" s="471"/>
      <c r="H517" s="472"/>
      <c r="I517" s="551">
        <f t="shared" si="9"/>
        <v>180000</v>
      </c>
      <c r="J517" s="474"/>
      <c r="K517" s="474"/>
      <c r="L517" s="474"/>
      <c r="M517" s="474"/>
      <c r="N517" s="475">
        <v>180000</v>
      </c>
    </row>
    <row r="518" spans="1:14" s="11" customFormat="1" ht="16.5">
      <c r="A518" s="807">
        <v>510</v>
      </c>
      <c r="B518" s="529"/>
      <c r="C518" s="511"/>
      <c r="D518" s="470" t="s">
        <v>940</v>
      </c>
      <c r="E518" s="511"/>
      <c r="F518" s="799"/>
      <c r="G518" s="799"/>
      <c r="H518" s="800"/>
      <c r="I518" s="551">
        <f t="shared" si="9"/>
        <v>321627</v>
      </c>
      <c r="J518" s="702"/>
      <c r="K518" s="702"/>
      <c r="L518" s="702"/>
      <c r="M518" s="702"/>
      <c r="N518" s="796">
        <v>321627</v>
      </c>
    </row>
    <row r="519" spans="1:15" s="436" customFormat="1" ht="16.5" customHeight="1">
      <c r="A519" s="807">
        <v>511</v>
      </c>
      <c r="B519" s="476"/>
      <c r="C519" s="477"/>
      <c r="D519" s="478" t="s">
        <v>1018</v>
      </c>
      <c r="E519" s="477"/>
      <c r="F519" s="479"/>
      <c r="G519" s="479"/>
      <c r="H519" s="480"/>
      <c r="I519" s="559">
        <f t="shared" si="9"/>
        <v>-100000</v>
      </c>
      <c r="J519" s="486"/>
      <c r="K519" s="486"/>
      <c r="L519" s="486"/>
      <c r="M519" s="486"/>
      <c r="N519" s="487">
        <v>-100000</v>
      </c>
      <c r="O519" s="12"/>
    </row>
    <row r="520" spans="1:15" s="122" customFormat="1" ht="16.5" customHeight="1">
      <c r="A520" s="807">
        <v>512</v>
      </c>
      <c r="B520" s="481"/>
      <c r="C520" s="482"/>
      <c r="D520" s="483" t="s">
        <v>977</v>
      </c>
      <c r="E520" s="482"/>
      <c r="F520" s="484"/>
      <c r="G520" s="484"/>
      <c r="H520" s="485"/>
      <c r="I520" s="473">
        <f t="shared" si="9"/>
        <v>221627</v>
      </c>
      <c r="J520" s="466">
        <f>SUM(J518:J519)</f>
        <v>0</v>
      </c>
      <c r="K520" s="466">
        <f>SUM(K518:K519)</f>
        <v>0</v>
      </c>
      <c r="L520" s="466">
        <f>SUM(L518:L519)</f>
        <v>0</v>
      </c>
      <c r="M520" s="466">
        <f>SUM(M518:M519)</f>
        <v>0</v>
      </c>
      <c r="N520" s="467">
        <f>SUM(N518:N519)</f>
        <v>221627</v>
      </c>
      <c r="O520" s="123"/>
    </row>
    <row r="521" spans="1:15" s="3" customFormat="1" ht="22.5" customHeight="1">
      <c r="A521" s="807">
        <v>513</v>
      </c>
      <c r="B521" s="460"/>
      <c r="C521" s="461">
        <v>74</v>
      </c>
      <c r="D521" s="462" t="s">
        <v>141</v>
      </c>
      <c r="E521" s="461" t="s">
        <v>27</v>
      </c>
      <c r="F521" s="463">
        <v>26055</v>
      </c>
      <c r="G521" s="463">
        <v>26055</v>
      </c>
      <c r="H521" s="464">
        <v>26055</v>
      </c>
      <c r="I521" s="473"/>
      <c r="J521" s="474"/>
      <c r="K521" s="474"/>
      <c r="L521" s="474"/>
      <c r="M521" s="474"/>
      <c r="N521" s="475"/>
      <c r="O521" s="3">
        <f>SUM(J522:N522)-I522</f>
        <v>0</v>
      </c>
    </row>
    <row r="522" spans="1:14" s="11" customFormat="1" ht="15.75" customHeight="1">
      <c r="A522" s="807">
        <v>514</v>
      </c>
      <c r="B522" s="468"/>
      <c r="C522" s="469"/>
      <c r="D522" s="470" t="s">
        <v>601</v>
      </c>
      <c r="E522" s="469"/>
      <c r="F522" s="471"/>
      <c r="G522" s="471"/>
      <c r="H522" s="472"/>
      <c r="I522" s="551">
        <f t="shared" si="9"/>
        <v>17300</v>
      </c>
      <c r="J522" s="474"/>
      <c r="K522" s="474"/>
      <c r="L522" s="474"/>
      <c r="M522" s="474"/>
      <c r="N522" s="475">
        <v>17300</v>
      </c>
    </row>
    <row r="523" spans="1:14" s="11" customFormat="1" ht="16.5">
      <c r="A523" s="807">
        <v>515</v>
      </c>
      <c r="B523" s="529"/>
      <c r="C523" s="511"/>
      <c r="D523" s="470" t="s">
        <v>940</v>
      </c>
      <c r="E523" s="511"/>
      <c r="F523" s="799"/>
      <c r="G523" s="799"/>
      <c r="H523" s="800"/>
      <c r="I523" s="551">
        <f t="shared" si="9"/>
        <v>17300</v>
      </c>
      <c r="J523" s="702"/>
      <c r="K523" s="702"/>
      <c r="L523" s="702"/>
      <c r="M523" s="702"/>
      <c r="N523" s="796">
        <v>17300</v>
      </c>
    </row>
    <row r="524" spans="1:15" s="436" customFormat="1" ht="16.5" customHeight="1">
      <c r="A524" s="807">
        <v>516</v>
      </c>
      <c r="B524" s="476"/>
      <c r="C524" s="477"/>
      <c r="D524" s="478" t="s">
        <v>602</v>
      </c>
      <c r="E524" s="477"/>
      <c r="F524" s="479"/>
      <c r="G524" s="479"/>
      <c r="H524" s="480"/>
      <c r="I524" s="559">
        <f t="shared" si="9"/>
        <v>0</v>
      </c>
      <c r="J524" s="486"/>
      <c r="K524" s="486"/>
      <c r="L524" s="486"/>
      <c r="M524" s="486"/>
      <c r="N524" s="487"/>
      <c r="O524" s="12"/>
    </row>
    <row r="525" spans="1:15" s="122" customFormat="1" ht="16.5" customHeight="1">
      <c r="A525" s="807">
        <v>517</v>
      </c>
      <c r="B525" s="481"/>
      <c r="C525" s="482"/>
      <c r="D525" s="483" t="s">
        <v>977</v>
      </c>
      <c r="E525" s="482"/>
      <c r="F525" s="484"/>
      <c r="G525" s="484"/>
      <c r="H525" s="485"/>
      <c r="I525" s="473">
        <f t="shared" si="9"/>
        <v>17300</v>
      </c>
      <c r="J525" s="466">
        <f>SUM(J523:J524)</f>
        <v>0</v>
      </c>
      <c r="K525" s="466">
        <f>SUM(K523:K524)</f>
        <v>0</v>
      </c>
      <c r="L525" s="466">
        <f>SUM(L523:L524)</f>
        <v>0</v>
      </c>
      <c r="M525" s="466">
        <f>SUM(M523:M524)</f>
        <v>0</v>
      </c>
      <c r="N525" s="467">
        <f>SUM(N523:N524)</f>
        <v>17300</v>
      </c>
      <c r="O525" s="123"/>
    </row>
    <row r="526" spans="1:15" s="3" customFormat="1" ht="22.5" customHeight="1">
      <c r="A526" s="807">
        <v>518</v>
      </c>
      <c r="B526" s="460"/>
      <c r="C526" s="461">
        <v>75</v>
      </c>
      <c r="D526" s="462" t="s">
        <v>142</v>
      </c>
      <c r="E526" s="461" t="s">
        <v>27</v>
      </c>
      <c r="F526" s="463">
        <v>50000</v>
      </c>
      <c r="G526" s="463">
        <v>50000</v>
      </c>
      <c r="H526" s="464">
        <v>50000</v>
      </c>
      <c r="I526" s="473"/>
      <c r="J526" s="474"/>
      <c r="K526" s="474"/>
      <c r="L526" s="474"/>
      <c r="M526" s="474"/>
      <c r="N526" s="475"/>
      <c r="O526" s="3">
        <f>SUM(J527:N527)-I527</f>
        <v>0</v>
      </c>
    </row>
    <row r="527" spans="1:14" s="11" customFormat="1" ht="15.75" customHeight="1">
      <c r="A527" s="807">
        <v>519</v>
      </c>
      <c r="B527" s="468"/>
      <c r="C527" s="469"/>
      <c r="D527" s="470" t="s">
        <v>601</v>
      </c>
      <c r="E527" s="469"/>
      <c r="F527" s="471"/>
      <c r="G527" s="471"/>
      <c r="H527" s="472"/>
      <c r="I527" s="551">
        <f t="shared" si="9"/>
        <v>55000</v>
      </c>
      <c r="J527" s="474"/>
      <c r="K527" s="474"/>
      <c r="L527" s="474"/>
      <c r="M527" s="474"/>
      <c r="N527" s="475">
        <v>55000</v>
      </c>
    </row>
    <row r="528" spans="1:14" s="11" customFormat="1" ht="16.5">
      <c r="A528" s="807">
        <v>520</v>
      </c>
      <c r="B528" s="529"/>
      <c r="C528" s="511"/>
      <c r="D528" s="470" t="s">
        <v>940</v>
      </c>
      <c r="E528" s="511"/>
      <c r="F528" s="799"/>
      <c r="G528" s="799"/>
      <c r="H528" s="800"/>
      <c r="I528" s="551">
        <f t="shared" si="9"/>
        <v>59000</v>
      </c>
      <c r="J528" s="702"/>
      <c r="K528" s="702"/>
      <c r="L528" s="702"/>
      <c r="M528" s="702"/>
      <c r="N528" s="796">
        <v>59000</v>
      </c>
    </row>
    <row r="529" spans="1:15" s="436" customFormat="1" ht="16.5" customHeight="1">
      <c r="A529" s="807">
        <v>521</v>
      </c>
      <c r="B529" s="476"/>
      <c r="C529" s="477"/>
      <c r="D529" s="478" t="s">
        <v>602</v>
      </c>
      <c r="E529" s="477"/>
      <c r="F529" s="479"/>
      <c r="G529" s="479"/>
      <c r="H529" s="480"/>
      <c r="I529" s="559">
        <f t="shared" si="9"/>
        <v>0</v>
      </c>
      <c r="J529" s="486"/>
      <c r="K529" s="486"/>
      <c r="L529" s="486"/>
      <c r="M529" s="486"/>
      <c r="N529" s="487"/>
      <c r="O529" s="12"/>
    </row>
    <row r="530" spans="1:15" s="122" customFormat="1" ht="16.5" customHeight="1">
      <c r="A530" s="807">
        <v>522</v>
      </c>
      <c r="B530" s="481"/>
      <c r="C530" s="482"/>
      <c r="D530" s="483" t="s">
        <v>977</v>
      </c>
      <c r="E530" s="482"/>
      <c r="F530" s="484"/>
      <c r="G530" s="484"/>
      <c r="H530" s="485"/>
      <c r="I530" s="473">
        <f t="shared" si="9"/>
        <v>59000</v>
      </c>
      <c r="J530" s="466">
        <f>SUM(J528:J529)</f>
        <v>0</v>
      </c>
      <c r="K530" s="466">
        <f>SUM(K528:K529)</f>
        <v>0</v>
      </c>
      <c r="L530" s="466">
        <f>SUM(L528:L529)</f>
        <v>0</v>
      </c>
      <c r="M530" s="466">
        <f>SUM(M528:M529)</f>
        <v>0</v>
      </c>
      <c r="N530" s="467">
        <f>SUM(N528:N529)</f>
        <v>59000</v>
      </c>
      <c r="O530" s="123"/>
    </row>
    <row r="531" spans="1:15" s="3" customFormat="1" ht="22.5" customHeight="1">
      <c r="A531" s="807">
        <v>523</v>
      </c>
      <c r="B531" s="460"/>
      <c r="C531" s="461">
        <v>76</v>
      </c>
      <c r="D531" s="462" t="s">
        <v>144</v>
      </c>
      <c r="E531" s="461" t="s">
        <v>27</v>
      </c>
      <c r="F531" s="463">
        <v>85000</v>
      </c>
      <c r="G531" s="463">
        <v>100000</v>
      </c>
      <c r="H531" s="464">
        <v>100000</v>
      </c>
      <c r="I531" s="473"/>
      <c r="J531" s="474"/>
      <c r="K531" s="474"/>
      <c r="L531" s="474"/>
      <c r="M531" s="474"/>
      <c r="N531" s="475"/>
      <c r="O531" s="3">
        <f>SUM(J532:N532)-I532</f>
        <v>0</v>
      </c>
    </row>
    <row r="532" spans="1:14" s="11" customFormat="1" ht="15.75" customHeight="1">
      <c r="A532" s="807">
        <v>524</v>
      </c>
      <c r="B532" s="468"/>
      <c r="C532" s="469"/>
      <c r="D532" s="470" t="s">
        <v>601</v>
      </c>
      <c r="E532" s="469"/>
      <c r="F532" s="471"/>
      <c r="G532" s="471"/>
      <c r="H532" s="472"/>
      <c r="I532" s="551">
        <f t="shared" si="9"/>
        <v>100000</v>
      </c>
      <c r="J532" s="474"/>
      <c r="K532" s="474"/>
      <c r="L532" s="474"/>
      <c r="M532" s="474"/>
      <c r="N532" s="475">
        <v>100000</v>
      </c>
    </row>
    <row r="533" spans="1:14" s="11" customFormat="1" ht="16.5">
      <c r="A533" s="807">
        <v>525</v>
      </c>
      <c r="B533" s="529"/>
      <c r="C533" s="511"/>
      <c r="D533" s="470" t="s">
        <v>940</v>
      </c>
      <c r="E533" s="511"/>
      <c r="F533" s="799"/>
      <c r="G533" s="799"/>
      <c r="H533" s="800"/>
      <c r="I533" s="551">
        <f t="shared" si="9"/>
        <v>100000</v>
      </c>
      <c r="J533" s="702"/>
      <c r="K533" s="702"/>
      <c r="L533" s="702"/>
      <c r="M533" s="702"/>
      <c r="N533" s="796">
        <v>100000</v>
      </c>
    </row>
    <row r="534" spans="1:15" s="436" customFormat="1" ht="16.5" customHeight="1">
      <c r="A534" s="807">
        <v>526</v>
      </c>
      <c r="B534" s="476"/>
      <c r="C534" s="477"/>
      <c r="D534" s="478" t="s">
        <v>602</v>
      </c>
      <c r="E534" s="477"/>
      <c r="F534" s="479"/>
      <c r="G534" s="479"/>
      <c r="H534" s="480"/>
      <c r="I534" s="559">
        <f t="shared" si="9"/>
        <v>0</v>
      </c>
      <c r="J534" s="486"/>
      <c r="K534" s="486"/>
      <c r="L534" s="486"/>
      <c r="M534" s="486"/>
      <c r="N534" s="487"/>
      <c r="O534" s="12"/>
    </row>
    <row r="535" spans="1:15" s="122" customFormat="1" ht="16.5" customHeight="1">
      <c r="A535" s="807">
        <v>527</v>
      </c>
      <c r="B535" s="481"/>
      <c r="C535" s="482"/>
      <c r="D535" s="483" t="s">
        <v>977</v>
      </c>
      <c r="E535" s="482"/>
      <c r="F535" s="484"/>
      <c r="G535" s="484"/>
      <c r="H535" s="485"/>
      <c r="I535" s="473">
        <f t="shared" si="9"/>
        <v>100000</v>
      </c>
      <c r="J535" s="466">
        <f>SUM(J533:J534)</f>
        <v>0</v>
      </c>
      <c r="K535" s="466">
        <f>SUM(K533:K534)</f>
        <v>0</v>
      </c>
      <c r="L535" s="466">
        <f>SUM(L533:L534)</f>
        <v>0</v>
      </c>
      <c r="M535" s="466">
        <f>SUM(M533:M534)</f>
        <v>0</v>
      </c>
      <c r="N535" s="467">
        <f>SUM(N533:N534)</f>
        <v>100000</v>
      </c>
      <c r="O535" s="123"/>
    </row>
    <row r="536" spans="1:15" s="3" customFormat="1" ht="22.5" customHeight="1">
      <c r="A536" s="807">
        <v>528</v>
      </c>
      <c r="B536" s="460"/>
      <c r="C536" s="461">
        <v>77</v>
      </c>
      <c r="D536" s="462" t="s">
        <v>145</v>
      </c>
      <c r="E536" s="461" t="s">
        <v>27</v>
      </c>
      <c r="F536" s="463"/>
      <c r="G536" s="463">
        <v>17500</v>
      </c>
      <c r="H536" s="464">
        <v>9911</v>
      </c>
      <c r="I536" s="473"/>
      <c r="J536" s="474"/>
      <c r="K536" s="474"/>
      <c r="L536" s="474"/>
      <c r="M536" s="474"/>
      <c r="N536" s="475"/>
      <c r="O536" s="3">
        <f>SUM(J537:N537)-I537</f>
        <v>0</v>
      </c>
    </row>
    <row r="537" spans="1:14" s="11" customFormat="1" ht="15.75" customHeight="1">
      <c r="A537" s="807">
        <v>529</v>
      </c>
      <c r="B537" s="468"/>
      <c r="C537" s="469"/>
      <c r="D537" s="470" t="s">
        <v>601</v>
      </c>
      <c r="E537" s="469"/>
      <c r="F537" s="471"/>
      <c r="G537" s="471"/>
      <c r="H537" s="472"/>
      <c r="I537" s="551">
        <f t="shared" si="9"/>
        <v>24000</v>
      </c>
      <c r="J537" s="474"/>
      <c r="K537" s="474"/>
      <c r="L537" s="474">
        <v>24000</v>
      </c>
      <c r="M537" s="474"/>
      <c r="N537" s="475"/>
    </row>
    <row r="538" spans="1:14" s="11" customFormat="1" ht="16.5">
      <c r="A538" s="807">
        <v>530</v>
      </c>
      <c r="B538" s="529"/>
      <c r="C538" s="511"/>
      <c r="D538" s="470" t="s">
        <v>940</v>
      </c>
      <c r="E538" s="511"/>
      <c r="F538" s="799"/>
      <c r="G538" s="799"/>
      <c r="H538" s="800"/>
      <c r="I538" s="551">
        <f t="shared" si="9"/>
        <v>52589</v>
      </c>
      <c r="J538" s="702"/>
      <c r="K538" s="702"/>
      <c r="L538" s="702">
        <v>52589</v>
      </c>
      <c r="M538" s="702"/>
      <c r="N538" s="796"/>
    </row>
    <row r="539" spans="1:15" s="436" customFormat="1" ht="16.5" customHeight="1">
      <c r="A539" s="807">
        <v>531</v>
      </c>
      <c r="B539" s="476"/>
      <c r="C539" s="477"/>
      <c r="D539" s="478" t="s">
        <v>1018</v>
      </c>
      <c r="E539" s="477"/>
      <c r="F539" s="479"/>
      <c r="G539" s="479"/>
      <c r="H539" s="480"/>
      <c r="I539" s="559">
        <f t="shared" si="9"/>
        <v>-32000</v>
      </c>
      <c r="J539" s="486"/>
      <c r="K539" s="486"/>
      <c r="L539" s="486">
        <v>-32000</v>
      </c>
      <c r="M539" s="486"/>
      <c r="N539" s="487"/>
      <c r="O539" s="12"/>
    </row>
    <row r="540" spans="1:15" s="122" customFormat="1" ht="16.5" customHeight="1">
      <c r="A540" s="807">
        <v>532</v>
      </c>
      <c r="B540" s="481"/>
      <c r="C540" s="482"/>
      <c r="D540" s="483" t="s">
        <v>977</v>
      </c>
      <c r="E540" s="482"/>
      <c r="F540" s="484"/>
      <c r="G540" s="484"/>
      <c r="H540" s="485"/>
      <c r="I540" s="473">
        <f t="shared" si="9"/>
        <v>20589</v>
      </c>
      <c r="J540" s="466">
        <f>SUM(J538:J539)</f>
        <v>0</v>
      </c>
      <c r="K540" s="466">
        <f>SUM(K538:K539)</f>
        <v>0</v>
      </c>
      <c r="L540" s="466">
        <f>SUM(L538:L539)</f>
        <v>20589</v>
      </c>
      <c r="M540" s="466">
        <f>SUM(M538:M539)</f>
        <v>0</v>
      </c>
      <c r="N540" s="467">
        <f>SUM(N538:N539)</f>
        <v>0</v>
      </c>
      <c r="O540" s="123"/>
    </row>
    <row r="541" spans="1:15" s="3" customFormat="1" ht="22.5" customHeight="1">
      <c r="A541" s="807">
        <v>533</v>
      </c>
      <c r="B541" s="460"/>
      <c r="C541" s="461">
        <v>78</v>
      </c>
      <c r="D541" s="462" t="s">
        <v>146</v>
      </c>
      <c r="E541" s="461" t="s">
        <v>27</v>
      </c>
      <c r="F541" s="463">
        <v>14203</v>
      </c>
      <c r="G541" s="463">
        <v>19000</v>
      </c>
      <c r="H541" s="464">
        <v>18581</v>
      </c>
      <c r="I541" s="473"/>
      <c r="J541" s="474"/>
      <c r="K541" s="474"/>
      <c r="L541" s="474"/>
      <c r="M541" s="474"/>
      <c r="N541" s="475"/>
      <c r="O541" s="3">
        <f>SUM(J542:N542)-I542</f>
        <v>0</v>
      </c>
    </row>
    <row r="542" spans="1:14" s="11" customFormat="1" ht="15.75" customHeight="1">
      <c r="A542" s="807">
        <v>534</v>
      </c>
      <c r="B542" s="468"/>
      <c r="C542" s="469"/>
      <c r="D542" s="470" t="s">
        <v>601</v>
      </c>
      <c r="E542" s="469"/>
      <c r="F542" s="471"/>
      <c r="G542" s="471"/>
      <c r="H542" s="472"/>
      <c r="I542" s="551">
        <f t="shared" si="9"/>
        <v>19000</v>
      </c>
      <c r="J542" s="474"/>
      <c r="K542" s="474"/>
      <c r="L542" s="474">
        <v>19000</v>
      </c>
      <c r="M542" s="474"/>
      <c r="N542" s="475"/>
    </row>
    <row r="543" spans="1:14" s="11" customFormat="1" ht="16.5">
      <c r="A543" s="807">
        <v>535</v>
      </c>
      <c r="B543" s="529"/>
      <c r="C543" s="511"/>
      <c r="D543" s="470" t="s">
        <v>940</v>
      </c>
      <c r="E543" s="511"/>
      <c r="F543" s="799"/>
      <c r="G543" s="799"/>
      <c r="H543" s="800"/>
      <c r="I543" s="551">
        <f t="shared" si="9"/>
        <v>19419</v>
      </c>
      <c r="J543" s="702"/>
      <c r="K543" s="702"/>
      <c r="L543" s="702">
        <v>19419</v>
      </c>
      <c r="M543" s="702"/>
      <c r="N543" s="796"/>
    </row>
    <row r="544" spans="1:15" s="436" customFormat="1" ht="17.25">
      <c r="A544" s="807">
        <v>536</v>
      </c>
      <c r="B544" s="476"/>
      <c r="C544" s="477"/>
      <c r="D544" s="478" t="s">
        <v>602</v>
      </c>
      <c r="E544" s="477"/>
      <c r="F544" s="479"/>
      <c r="G544" s="479"/>
      <c r="H544" s="480"/>
      <c r="I544" s="559">
        <f t="shared" si="9"/>
        <v>0</v>
      </c>
      <c r="J544" s="486"/>
      <c r="K544" s="486"/>
      <c r="L544" s="486"/>
      <c r="M544" s="486"/>
      <c r="N544" s="487"/>
      <c r="O544" s="12"/>
    </row>
    <row r="545" spans="1:15" s="122" customFormat="1" ht="16.5" customHeight="1">
      <c r="A545" s="807">
        <v>537</v>
      </c>
      <c r="B545" s="481"/>
      <c r="C545" s="482"/>
      <c r="D545" s="483" t="s">
        <v>977</v>
      </c>
      <c r="E545" s="482"/>
      <c r="F545" s="484"/>
      <c r="G545" s="484"/>
      <c r="H545" s="485"/>
      <c r="I545" s="473">
        <f t="shared" si="9"/>
        <v>19419</v>
      </c>
      <c r="J545" s="466">
        <f>SUM(J543:J544)</f>
        <v>0</v>
      </c>
      <c r="K545" s="466">
        <f>SUM(K543:K544)</f>
        <v>0</v>
      </c>
      <c r="L545" s="466">
        <f>SUM(L543:L544)</f>
        <v>19419</v>
      </c>
      <c r="M545" s="466">
        <f>SUM(M543:M544)</f>
        <v>0</v>
      </c>
      <c r="N545" s="467">
        <f>SUM(N543:N544)</f>
        <v>0</v>
      </c>
      <c r="O545" s="123"/>
    </row>
    <row r="546" spans="1:15" s="3" customFormat="1" ht="22.5" customHeight="1">
      <c r="A546" s="807">
        <v>538</v>
      </c>
      <c r="B546" s="460"/>
      <c r="C546" s="461">
        <v>79</v>
      </c>
      <c r="D546" s="462" t="s">
        <v>147</v>
      </c>
      <c r="E546" s="461" t="s">
        <v>27</v>
      </c>
      <c r="F546" s="463">
        <v>34148</v>
      </c>
      <c r="G546" s="463">
        <v>44450</v>
      </c>
      <c r="H546" s="464">
        <v>37066</v>
      </c>
      <c r="I546" s="473"/>
      <c r="J546" s="474"/>
      <c r="K546" s="474"/>
      <c r="L546" s="474"/>
      <c r="M546" s="474"/>
      <c r="N546" s="475"/>
      <c r="O546" s="3">
        <f>SUM(J547:N547)-I547</f>
        <v>0</v>
      </c>
    </row>
    <row r="547" spans="1:14" s="11" customFormat="1" ht="16.5">
      <c r="A547" s="807">
        <v>539</v>
      </c>
      <c r="B547" s="468"/>
      <c r="C547" s="469"/>
      <c r="D547" s="470" t="s">
        <v>601</v>
      </c>
      <c r="E547" s="469"/>
      <c r="F547" s="471"/>
      <c r="G547" s="471"/>
      <c r="H547" s="472"/>
      <c r="I547" s="551">
        <f t="shared" si="9"/>
        <v>32769</v>
      </c>
      <c r="J547" s="474"/>
      <c r="K547" s="474"/>
      <c r="L547" s="474">
        <v>32769</v>
      </c>
      <c r="M547" s="474"/>
      <c r="N547" s="475"/>
    </row>
    <row r="548" spans="1:14" s="11" customFormat="1" ht="16.5">
      <c r="A548" s="807">
        <v>540</v>
      </c>
      <c r="B548" s="529"/>
      <c r="C548" s="511"/>
      <c r="D548" s="470" t="s">
        <v>940</v>
      </c>
      <c r="E548" s="511"/>
      <c r="F548" s="799"/>
      <c r="G548" s="799"/>
      <c r="H548" s="800"/>
      <c r="I548" s="551">
        <f t="shared" si="9"/>
        <v>32769</v>
      </c>
      <c r="J548" s="702"/>
      <c r="K548" s="702"/>
      <c r="L548" s="702">
        <v>32769</v>
      </c>
      <c r="M548" s="702"/>
      <c r="N548" s="796"/>
    </row>
    <row r="549" spans="1:15" s="436" customFormat="1" ht="17.25">
      <c r="A549" s="807">
        <v>541</v>
      </c>
      <c r="B549" s="476"/>
      <c r="C549" s="477"/>
      <c r="D549" s="478" t="s">
        <v>602</v>
      </c>
      <c r="E549" s="477"/>
      <c r="F549" s="479"/>
      <c r="G549" s="479"/>
      <c r="H549" s="480"/>
      <c r="I549" s="559">
        <f t="shared" si="9"/>
        <v>0</v>
      </c>
      <c r="J549" s="486"/>
      <c r="K549" s="486"/>
      <c r="L549" s="486"/>
      <c r="M549" s="486"/>
      <c r="N549" s="487"/>
      <c r="O549" s="12"/>
    </row>
    <row r="550" spans="1:15" s="122" customFormat="1" ht="17.25">
      <c r="A550" s="807">
        <v>542</v>
      </c>
      <c r="B550" s="481"/>
      <c r="C550" s="482"/>
      <c r="D550" s="483" t="s">
        <v>977</v>
      </c>
      <c r="E550" s="482"/>
      <c r="F550" s="484"/>
      <c r="G550" s="484"/>
      <c r="H550" s="485"/>
      <c r="I550" s="473">
        <f t="shared" si="9"/>
        <v>32769</v>
      </c>
      <c r="J550" s="466">
        <f>SUM(J548:J549)</f>
        <v>0</v>
      </c>
      <c r="K550" s="466">
        <f>SUM(K548:K549)</f>
        <v>0</v>
      </c>
      <c r="L550" s="466">
        <f>SUM(L548:L549)</f>
        <v>32769</v>
      </c>
      <c r="M550" s="466">
        <f>SUM(M548:M549)</f>
        <v>0</v>
      </c>
      <c r="N550" s="467">
        <f>SUM(N548:N549)</f>
        <v>0</v>
      </c>
      <c r="O550" s="123"/>
    </row>
    <row r="551" spans="1:15" s="3" customFormat="1" ht="22.5" customHeight="1">
      <c r="A551" s="807">
        <v>543</v>
      </c>
      <c r="B551" s="460"/>
      <c r="C551" s="461">
        <v>80</v>
      </c>
      <c r="D551" s="462" t="s">
        <v>364</v>
      </c>
      <c r="E551" s="461" t="s">
        <v>27</v>
      </c>
      <c r="F551" s="463">
        <v>38100</v>
      </c>
      <c r="G551" s="463">
        <v>38100</v>
      </c>
      <c r="H551" s="464">
        <v>38100</v>
      </c>
      <c r="I551" s="473"/>
      <c r="J551" s="474"/>
      <c r="K551" s="474"/>
      <c r="L551" s="474"/>
      <c r="M551" s="474"/>
      <c r="N551" s="475"/>
      <c r="O551" s="3">
        <f>SUM(J552:N552)-I552</f>
        <v>0</v>
      </c>
    </row>
    <row r="552" spans="1:14" s="11" customFormat="1" ht="16.5">
      <c r="A552" s="807">
        <v>544</v>
      </c>
      <c r="B552" s="468"/>
      <c r="C552" s="469"/>
      <c r="D552" s="470" t="s">
        <v>601</v>
      </c>
      <c r="E552" s="469"/>
      <c r="F552" s="471"/>
      <c r="G552" s="471"/>
      <c r="H552" s="472"/>
      <c r="I552" s="551">
        <f t="shared" si="9"/>
        <v>38100</v>
      </c>
      <c r="J552" s="474"/>
      <c r="K552" s="474"/>
      <c r="L552" s="474">
        <v>38100</v>
      </c>
      <c r="M552" s="474"/>
      <c r="N552" s="475"/>
    </row>
    <row r="553" spans="1:14" s="11" customFormat="1" ht="16.5">
      <c r="A553" s="807">
        <v>545</v>
      </c>
      <c r="B553" s="529"/>
      <c r="C553" s="511"/>
      <c r="D553" s="470" t="s">
        <v>940</v>
      </c>
      <c r="E553" s="511"/>
      <c r="F553" s="799"/>
      <c r="G553" s="799"/>
      <c r="H553" s="800"/>
      <c r="I553" s="551">
        <f t="shared" si="9"/>
        <v>38100</v>
      </c>
      <c r="J553" s="702"/>
      <c r="K553" s="702"/>
      <c r="L553" s="702">
        <v>38100</v>
      </c>
      <c r="M553" s="702"/>
      <c r="N553" s="796"/>
    </row>
    <row r="554" spans="1:15" s="436" customFormat="1" ht="17.25">
      <c r="A554" s="807">
        <v>546</v>
      </c>
      <c r="B554" s="476"/>
      <c r="C554" s="477"/>
      <c r="D554" s="478" t="s">
        <v>602</v>
      </c>
      <c r="E554" s="477"/>
      <c r="F554" s="479"/>
      <c r="G554" s="479"/>
      <c r="H554" s="480"/>
      <c r="I554" s="559">
        <f t="shared" si="9"/>
        <v>0</v>
      </c>
      <c r="J554" s="486"/>
      <c r="K554" s="486"/>
      <c r="L554" s="486"/>
      <c r="M554" s="486"/>
      <c r="N554" s="487"/>
      <c r="O554" s="12"/>
    </row>
    <row r="555" spans="1:15" s="122" customFormat="1" ht="17.25">
      <c r="A555" s="807">
        <v>547</v>
      </c>
      <c r="B555" s="481"/>
      <c r="C555" s="482"/>
      <c r="D555" s="483" t="s">
        <v>977</v>
      </c>
      <c r="E555" s="482"/>
      <c r="F555" s="484"/>
      <c r="G555" s="484"/>
      <c r="H555" s="485"/>
      <c r="I555" s="473">
        <f t="shared" si="9"/>
        <v>38100</v>
      </c>
      <c r="J555" s="466">
        <f>SUM(J553:J554)</f>
        <v>0</v>
      </c>
      <c r="K555" s="466">
        <f>SUM(K553:K554)</f>
        <v>0</v>
      </c>
      <c r="L555" s="466">
        <f>SUM(L553:L554)</f>
        <v>38100</v>
      </c>
      <c r="M555" s="466">
        <f>SUM(M553:M554)</f>
        <v>0</v>
      </c>
      <c r="N555" s="467">
        <f>SUM(N553:N554)</f>
        <v>0</v>
      </c>
      <c r="O555" s="123"/>
    </row>
    <row r="556" spans="1:15" s="3" customFormat="1" ht="22.5" customHeight="1">
      <c r="A556" s="807">
        <v>548</v>
      </c>
      <c r="B556" s="460"/>
      <c r="C556" s="461">
        <v>81</v>
      </c>
      <c r="D556" s="462" t="s">
        <v>148</v>
      </c>
      <c r="E556" s="461" t="s">
        <v>27</v>
      </c>
      <c r="F556" s="463">
        <v>38348</v>
      </c>
      <c r="G556" s="463">
        <v>49172</v>
      </c>
      <c r="H556" s="464">
        <v>48172</v>
      </c>
      <c r="I556" s="473"/>
      <c r="J556" s="474"/>
      <c r="K556" s="474"/>
      <c r="L556" s="474"/>
      <c r="M556" s="474"/>
      <c r="N556" s="475"/>
      <c r="O556" s="3">
        <f>SUM(J557:N557)-I557</f>
        <v>0</v>
      </c>
    </row>
    <row r="557" spans="1:14" s="11" customFormat="1" ht="16.5">
      <c r="A557" s="807">
        <v>549</v>
      </c>
      <c r="B557" s="468"/>
      <c r="C557" s="469"/>
      <c r="D557" s="470" t="s">
        <v>601</v>
      </c>
      <c r="E557" s="469"/>
      <c r="F557" s="471"/>
      <c r="G557" s="471"/>
      <c r="H557" s="472"/>
      <c r="I557" s="551">
        <f t="shared" si="9"/>
        <v>52593</v>
      </c>
      <c r="J557" s="474"/>
      <c r="K557" s="474"/>
      <c r="L557" s="474">
        <v>52593</v>
      </c>
      <c r="M557" s="474"/>
      <c r="N557" s="475"/>
    </row>
    <row r="558" spans="1:14" s="11" customFormat="1" ht="16.5">
      <c r="A558" s="807">
        <v>550</v>
      </c>
      <c r="B558" s="529"/>
      <c r="C558" s="511"/>
      <c r="D558" s="470" t="s">
        <v>940</v>
      </c>
      <c r="E558" s="511"/>
      <c r="F558" s="799"/>
      <c r="G558" s="799"/>
      <c r="H558" s="800"/>
      <c r="I558" s="551">
        <f t="shared" si="9"/>
        <v>53593</v>
      </c>
      <c r="J558" s="702"/>
      <c r="K558" s="702"/>
      <c r="L558" s="702">
        <v>53593</v>
      </c>
      <c r="M558" s="702"/>
      <c r="N558" s="796"/>
    </row>
    <row r="559" spans="1:15" s="436" customFormat="1" ht="17.25">
      <c r="A559" s="807">
        <v>551</v>
      </c>
      <c r="B559" s="476"/>
      <c r="C559" s="477"/>
      <c r="D559" s="478" t="s">
        <v>602</v>
      </c>
      <c r="E559" s="477"/>
      <c r="F559" s="479"/>
      <c r="G559" s="479"/>
      <c r="H559" s="480"/>
      <c r="I559" s="559">
        <f t="shared" si="9"/>
        <v>0</v>
      </c>
      <c r="J559" s="486"/>
      <c r="K559" s="486"/>
      <c r="L559" s="486"/>
      <c r="M559" s="486"/>
      <c r="N559" s="487"/>
      <c r="O559" s="12"/>
    </row>
    <row r="560" spans="1:15" s="122" customFormat="1" ht="17.25">
      <c r="A560" s="807">
        <v>552</v>
      </c>
      <c r="B560" s="481"/>
      <c r="C560" s="482"/>
      <c r="D560" s="483" t="s">
        <v>978</v>
      </c>
      <c r="E560" s="482"/>
      <c r="F560" s="484"/>
      <c r="G560" s="484"/>
      <c r="H560" s="485"/>
      <c r="I560" s="473">
        <f t="shared" si="9"/>
        <v>53593</v>
      </c>
      <c r="J560" s="466">
        <f>SUM(J558:J559)</f>
        <v>0</v>
      </c>
      <c r="K560" s="466">
        <f>SUM(K558:K559)</f>
        <v>0</v>
      </c>
      <c r="L560" s="466">
        <f>SUM(L558:L559)</f>
        <v>53593</v>
      </c>
      <c r="M560" s="466">
        <f>SUM(M558:M559)</f>
        <v>0</v>
      </c>
      <c r="N560" s="467">
        <f>SUM(N558:N559)</f>
        <v>0</v>
      </c>
      <c r="O560" s="123"/>
    </row>
    <row r="561" spans="1:15" s="3" customFormat="1" ht="22.5" customHeight="1">
      <c r="A561" s="807">
        <v>553</v>
      </c>
      <c r="B561" s="460"/>
      <c r="C561" s="461">
        <v>82</v>
      </c>
      <c r="D561" s="462" t="s">
        <v>149</v>
      </c>
      <c r="E561" s="519" t="s">
        <v>27</v>
      </c>
      <c r="F561" s="463"/>
      <c r="G561" s="463"/>
      <c r="H561" s="464"/>
      <c r="I561" s="473"/>
      <c r="J561" s="474"/>
      <c r="K561" s="474"/>
      <c r="L561" s="474"/>
      <c r="M561" s="474"/>
      <c r="N561" s="475"/>
      <c r="O561" s="3">
        <f>SUM(J561:N561)-I561</f>
        <v>0</v>
      </c>
    </row>
    <row r="562" spans="1:14" s="3" customFormat="1" ht="16.5">
      <c r="A562" s="807">
        <v>554</v>
      </c>
      <c r="B562" s="658"/>
      <c r="C562" s="519"/>
      <c r="D562" s="470" t="s">
        <v>940</v>
      </c>
      <c r="E562" s="519"/>
      <c r="F562" s="703"/>
      <c r="G562" s="703"/>
      <c r="H562" s="704"/>
      <c r="I562" s="551">
        <f>SUM(J562:N562)</f>
        <v>1500</v>
      </c>
      <c r="J562" s="702"/>
      <c r="K562" s="702"/>
      <c r="L562" s="702">
        <v>1500</v>
      </c>
      <c r="M562" s="702"/>
      <c r="N562" s="796"/>
    </row>
    <row r="563" spans="1:15" s="436" customFormat="1" ht="17.25">
      <c r="A563" s="807">
        <v>555</v>
      </c>
      <c r="B563" s="476"/>
      <c r="C563" s="477"/>
      <c r="D563" s="478" t="s">
        <v>1042</v>
      </c>
      <c r="E563" s="477"/>
      <c r="F563" s="479"/>
      <c r="G563" s="479"/>
      <c r="H563" s="480"/>
      <c r="I563" s="559">
        <f>SUM(J563:N563)</f>
        <v>-1500</v>
      </c>
      <c r="J563" s="486"/>
      <c r="K563" s="486"/>
      <c r="L563" s="486">
        <v>-1500</v>
      </c>
      <c r="M563" s="486"/>
      <c r="N563" s="487"/>
      <c r="O563" s="12"/>
    </row>
    <row r="564" spans="1:15" s="122" customFormat="1" ht="17.25">
      <c r="A564" s="807">
        <v>556</v>
      </c>
      <c r="B564" s="481"/>
      <c r="C564" s="482"/>
      <c r="D564" s="483" t="s">
        <v>977</v>
      </c>
      <c r="E564" s="482"/>
      <c r="F564" s="484"/>
      <c r="G564" s="484"/>
      <c r="H564" s="485"/>
      <c r="I564" s="473">
        <f>SUM(J564:N564)</f>
        <v>0</v>
      </c>
      <c r="J564" s="466">
        <f>SUM(J562:J563)</f>
        <v>0</v>
      </c>
      <c r="K564" s="466">
        <f>SUM(K562:K563)</f>
        <v>0</v>
      </c>
      <c r="L564" s="466">
        <f>SUM(L562:L563)</f>
        <v>0</v>
      </c>
      <c r="M564" s="466">
        <f>SUM(M562:M563)</f>
        <v>0</v>
      </c>
      <c r="N564" s="467">
        <f>SUM(N562:N563)</f>
        <v>0</v>
      </c>
      <c r="O564" s="123"/>
    </row>
    <row r="565" spans="1:15" s="3" customFormat="1" ht="22.5" customHeight="1">
      <c r="A565" s="807">
        <v>557</v>
      </c>
      <c r="B565" s="460"/>
      <c r="C565" s="461">
        <v>83</v>
      </c>
      <c r="D565" s="462" t="s">
        <v>150</v>
      </c>
      <c r="E565" s="461" t="s">
        <v>27</v>
      </c>
      <c r="F565" s="463">
        <v>12700</v>
      </c>
      <c r="G565" s="463">
        <v>24851</v>
      </c>
      <c r="H565" s="464">
        <v>22781</v>
      </c>
      <c r="I565" s="473"/>
      <c r="J565" s="474"/>
      <c r="K565" s="474"/>
      <c r="L565" s="474"/>
      <c r="M565" s="474"/>
      <c r="N565" s="475"/>
      <c r="O565" s="3">
        <f>SUM(J566:N566)-I566</f>
        <v>0</v>
      </c>
    </row>
    <row r="566" spans="1:14" s="11" customFormat="1" ht="16.5">
      <c r="A566" s="807">
        <v>558</v>
      </c>
      <c r="B566" s="468"/>
      <c r="C566" s="469"/>
      <c r="D566" s="470" t="s">
        <v>601</v>
      </c>
      <c r="E566" s="469"/>
      <c r="F566" s="471"/>
      <c r="G566" s="471"/>
      <c r="H566" s="472"/>
      <c r="I566" s="551">
        <f t="shared" si="9"/>
        <v>24800</v>
      </c>
      <c r="J566" s="474"/>
      <c r="K566" s="474"/>
      <c r="L566" s="474">
        <v>24800</v>
      </c>
      <c r="M566" s="474"/>
      <c r="N566" s="475"/>
    </row>
    <row r="567" spans="1:14" s="11" customFormat="1" ht="16.5">
      <c r="A567" s="807">
        <v>559</v>
      </c>
      <c r="B567" s="529"/>
      <c r="C567" s="511"/>
      <c r="D567" s="470" t="s">
        <v>940</v>
      </c>
      <c r="E567" s="511"/>
      <c r="F567" s="799"/>
      <c r="G567" s="799"/>
      <c r="H567" s="800"/>
      <c r="I567" s="551">
        <f t="shared" si="9"/>
        <v>26870</v>
      </c>
      <c r="J567" s="702"/>
      <c r="K567" s="702"/>
      <c r="L567" s="702">
        <v>26870</v>
      </c>
      <c r="M567" s="702"/>
      <c r="N567" s="796"/>
    </row>
    <row r="568" spans="1:15" s="436" customFormat="1" ht="17.25">
      <c r="A568" s="807">
        <v>560</v>
      </c>
      <c r="B568" s="476"/>
      <c r="C568" s="477"/>
      <c r="D568" s="478" t="s">
        <v>602</v>
      </c>
      <c r="E568" s="477"/>
      <c r="F568" s="479"/>
      <c r="G568" s="479"/>
      <c r="H568" s="480"/>
      <c r="I568" s="559">
        <f t="shared" si="9"/>
        <v>0</v>
      </c>
      <c r="J568" s="486"/>
      <c r="K568" s="486"/>
      <c r="L568" s="486"/>
      <c r="M568" s="486"/>
      <c r="N568" s="487"/>
      <c r="O568" s="12"/>
    </row>
    <row r="569" spans="1:15" s="122" customFormat="1" ht="17.25">
      <c r="A569" s="807">
        <v>561</v>
      </c>
      <c r="B569" s="481"/>
      <c r="C569" s="482"/>
      <c r="D569" s="483" t="s">
        <v>977</v>
      </c>
      <c r="E569" s="482"/>
      <c r="F569" s="484"/>
      <c r="G569" s="484"/>
      <c r="H569" s="485"/>
      <c r="I569" s="473">
        <f t="shared" si="9"/>
        <v>26870</v>
      </c>
      <c r="J569" s="466">
        <f>SUM(J567:J568)</f>
        <v>0</v>
      </c>
      <c r="K569" s="466">
        <f>SUM(K567:K568)</f>
        <v>0</v>
      </c>
      <c r="L569" s="466">
        <f>SUM(L567:L568)</f>
        <v>26870</v>
      </c>
      <c r="M569" s="466">
        <f>SUM(M567:M568)</f>
        <v>0</v>
      </c>
      <c r="N569" s="467">
        <f>SUM(N567:N568)</f>
        <v>0</v>
      </c>
      <c r="O569" s="123"/>
    </row>
    <row r="570" spans="1:15" s="3" customFormat="1" ht="33.75" customHeight="1">
      <c r="A570" s="807">
        <v>562</v>
      </c>
      <c r="B570" s="460"/>
      <c r="C570" s="461">
        <v>84</v>
      </c>
      <c r="D570" s="462" t="s">
        <v>778</v>
      </c>
      <c r="E570" s="461" t="s">
        <v>27</v>
      </c>
      <c r="F570" s="463">
        <v>201</v>
      </c>
      <c r="G570" s="463">
        <v>400</v>
      </c>
      <c r="H570" s="464">
        <v>191</v>
      </c>
      <c r="I570" s="473"/>
      <c r="J570" s="474"/>
      <c r="K570" s="474"/>
      <c r="L570" s="474"/>
      <c r="M570" s="474"/>
      <c r="N570" s="475"/>
      <c r="O570" s="3">
        <f>SUM(J571:N571)-I571</f>
        <v>0</v>
      </c>
    </row>
    <row r="571" spans="1:14" s="11" customFormat="1" ht="16.5">
      <c r="A571" s="807">
        <v>563</v>
      </c>
      <c r="B571" s="468"/>
      <c r="C571" s="469"/>
      <c r="D571" s="470" t="s">
        <v>601</v>
      </c>
      <c r="E571" s="469"/>
      <c r="F571" s="471"/>
      <c r="G571" s="471"/>
      <c r="H571" s="472"/>
      <c r="I571" s="551">
        <f t="shared" si="9"/>
        <v>2000</v>
      </c>
      <c r="J571" s="474"/>
      <c r="K571" s="474"/>
      <c r="L571" s="474">
        <v>2000</v>
      </c>
      <c r="M571" s="474"/>
      <c r="N571" s="475"/>
    </row>
    <row r="572" spans="1:14" s="11" customFormat="1" ht="16.5">
      <c r="A572" s="807">
        <v>564</v>
      </c>
      <c r="B572" s="529"/>
      <c r="C572" s="511"/>
      <c r="D572" s="470" t="s">
        <v>940</v>
      </c>
      <c r="E572" s="511"/>
      <c r="F572" s="799"/>
      <c r="G572" s="799"/>
      <c r="H572" s="800"/>
      <c r="I572" s="551">
        <f t="shared" si="9"/>
        <v>2366</v>
      </c>
      <c r="J572" s="702"/>
      <c r="K572" s="702"/>
      <c r="L572" s="702">
        <v>2366</v>
      </c>
      <c r="M572" s="702"/>
      <c r="N572" s="796"/>
    </row>
    <row r="573" spans="1:15" s="436" customFormat="1" ht="17.25">
      <c r="A573" s="807">
        <v>565</v>
      </c>
      <c r="B573" s="476"/>
      <c r="C573" s="477"/>
      <c r="D573" s="478" t="s">
        <v>602</v>
      </c>
      <c r="E573" s="477"/>
      <c r="F573" s="479"/>
      <c r="G573" s="479"/>
      <c r="H573" s="480"/>
      <c r="I573" s="559">
        <f t="shared" si="9"/>
        <v>0</v>
      </c>
      <c r="J573" s="486"/>
      <c r="K573" s="486"/>
      <c r="L573" s="486"/>
      <c r="M573" s="486"/>
      <c r="N573" s="487"/>
      <c r="O573" s="12"/>
    </row>
    <row r="574" spans="1:15" s="122" customFormat="1" ht="17.25">
      <c r="A574" s="807">
        <v>566</v>
      </c>
      <c r="B574" s="481"/>
      <c r="C574" s="482"/>
      <c r="D574" s="483" t="s">
        <v>977</v>
      </c>
      <c r="E574" s="482"/>
      <c r="F574" s="484"/>
      <c r="G574" s="484"/>
      <c r="H574" s="485"/>
      <c r="I574" s="473">
        <f t="shared" si="9"/>
        <v>2366</v>
      </c>
      <c r="J574" s="466">
        <f>SUM(J572:J573)</f>
        <v>0</v>
      </c>
      <c r="K574" s="466">
        <f>SUM(K572:K573)</f>
        <v>0</v>
      </c>
      <c r="L574" s="466">
        <f>SUM(L572:L573)</f>
        <v>2366</v>
      </c>
      <c r="M574" s="466">
        <f>SUM(M572:M573)</f>
        <v>0</v>
      </c>
      <c r="N574" s="467">
        <f>SUM(N572:N573)</f>
        <v>0</v>
      </c>
      <c r="O574" s="123"/>
    </row>
    <row r="575" spans="1:15" s="11" customFormat="1" ht="34.5" customHeight="1">
      <c r="A575" s="807">
        <v>567</v>
      </c>
      <c r="B575" s="468"/>
      <c r="C575" s="469">
        <v>85</v>
      </c>
      <c r="D575" s="462" t="s">
        <v>151</v>
      </c>
      <c r="E575" s="461" t="s">
        <v>27</v>
      </c>
      <c r="F575" s="463">
        <v>500</v>
      </c>
      <c r="G575" s="463"/>
      <c r="H575" s="464">
        <v>500</v>
      </c>
      <c r="I575" s="488"/>
      <c r="J575" s="489"/>
      <c r="K575" s="489"/>
      <c r="L575" s="489"/>
      <c r="M575" s="489"/>
      <c r="N575" s="490"/>
      <c r="O575" s="11">
        <f>SUM(J576:N576)-I576</f>
        <v>0</v>
      </c>
    </row>
    <row r="576" spans="1:14" s="11" customFormat="1" ht="16.5">
      <c r="A576" s="807">
        <v>568</v>
      </c>
      <c r="B576" s="468"/>
      <c r="C576" s="469"/>
      <c r="D576" s="470" t="s">
        <v>601</v>
      </c>
      <c r="E576" s="469"/>
      <c r="F576" s="471"/>
      <c r="G576" s="471"/>
      <c r="H576" s="472"/>
      <c r="I576" s="551">
        <f t="shared" si="9"/>
        <v>1000</v>
      </c>
      <c r="J576" s="474"/>
      <c r="K576" s="474"/>
      <c r="L576" s="474">
        <v>1000</v>
      </c>
      <c r="M576" s="474"/>
      <c r="N576" s="475"/>
    </row>
    <row r="577" spans="1:14" s="11" customFormat="1" ht="16.5">
      <c r="A577" s="807">
        <v>569</v>
      </c>
      <c r="B577" s="529"/>
      <c r="C577" s="511"/>
      <c r="D577" s="470" t="s">
        <v>940</v>
      </c>
      <c r="E577" s="511"/>
      <c r="F577" s="799"/>
      <c r="G577" s="799"/>
      <c r="H577" s="800"/>
      <c r="I577" s="551">
        <f t="shared" si="9"/>
        <v>1000</v>
      </c>
      <c r="J577" s="702"/>
      <c r="K577" s="702"/>
      <c r="L577" s="702">
        <v>1000</v>
      </c>
      <c r="M577" s="702"/>
      <c r="N577" s="796"/>
    </row>
    <row r="578" spans="1:15" s="436" customFormat="1" ht="17.25">
      <c r="A578" s="807">
        <v>570</v>
      </c>
      <c r="B578" s="476"/>
      <c r="C578" s="477"/>
      <c r="D578" s="478" t="s">
        <v>602</v>
      </c>
      <c r="E578" s="477"/>
      <c r="F578" s="479"/>
      <c r="G578" s="479"/>
      <c r="H578" s="480"/>
      <c r="I578" s="559">
        <f t="shared" si="9"/>
        <v>0</v>
      </c>
      <c r="J578" s="486"/>
      <c r="K578" s="486"/>
      <c r="L578" s="486"/>
      <c r="M578" s="486"/>
      <c r="N578" s="487"/>
      <c r="O578" s="12"/>
    </row>
    <row r="579" spans="1:15" s="122" customFormat="1" ht="17.25">
      <c r="A579" s="807">
        <v>571</v>
      </c>
      <c r="B579" s="481"/>
      <c r="C579" s="482"/>
      <c r="D579" s="483" t="s">
        <v>977</v>
      </c>
      <c r="E579" s="482"/>
      <c r="F579" s="484"/>
      <c r="G579" s="484"/>
      <c r="H579" s="485"/>
      <c r="I579" s="473">
        <f t="shared" si="9"/>
        <v>1000</v>
      </c>
      <c r="J579" s="466">
        <f>SUM(J577:J578)</f>
        <v>0</v>
      </c>
      <c r="K579" s="466">
        <f>SUM(K577:K578)</f>
        <v>0</v>
      </c>
      <c r="L579" s="466">
        <f>SUM(L577:L578)</f>
        <v>1000</v>
      </c>
      <c r="M579" s="466">
        <f>SUM(M577:M578)</f>
        <v>0</v>
      </c>
      <c r="N579" s="467">
        <f>SUM(N577:N578)</f>
        <v>0</v>
      </c>
      <c r="O579" s="123"/>
    </row>
    <row r="580" spans="1:15" s="3" customFormat="1" ht="21" customHeight="1">
      <c r="A580" s="807">
        <v>572</v>
      </c>
      <c r="B580" s="460"/>
      <c r="C580" s="461">
        <v>86</v>
      </c>
      <c r="D580" s="462" t="s">
        <v>152</v>
      </c>
      <c r="E580" s="461" t="s">
        <v>27</v>
      </c>
      <c r="F580" s="463">
        <v>841</v>
      </c>
      <c r="G580" s="463">
        <v>1000</v>
      </c>
      <c r="H580" s="464">
        <v>1159</v>
      </c>
      <c r="I580" s="473"/>
      <c r="J580" s="474"/>
      <c r="K580" s="474"/>
      <c r="L580" s="474"/>
      <c r="M580" s="474"/>
      <c r="N580" s="475"/>
      <c r="O580" s="3">
        <f>SUM(J581:N581)-I581</f>
        <v>0</v>
      </c>
    </row>
    <row r="581" spans="1:14" s="11" customFormat="1" ht="16.5">
      <c r="A581" s="807">
        <v>573</v>
      </c>
      <c r="B581" s="468"/>
      <c r="C581" s="469"/>
      <c r="D581" s="470" t="s">
        <v>601</v>
      </c>
      <c r="E581" s="469"/>
      <c r="F581" s="471"/>
      <c r="G581" s="471"/>
      <c r="H581" s="472"/>
      <c r="I581" s="551">
        <f t="shared" si="9"/>
        <v>1000</v>
      </c>
      <c r="J581" s="474"/>
      <c r="K581" s="474"/>
      <c r="L581" s="474">
        <v>1000</v>
      </c>
      <c r="M581" s="474"/>
      <c r="N581" s="475"/>
    </row>
    <row r="582" spans="1:14" s="11" customFormat="1" ht="16.5">
      <c r="A582" s="807">
        <v>574</v>
      </c>
      <c r="B582" s="529"/>
      <c r="C582" s="511"/>
      <c r="D582" s="470" t="s">
        <v>940</v>
      </c>
      <c r="E582" s="511"/>
      <c r="F582" s="799"/>
      <c r="G582" s="799"/>
      <c r="H582" s="800"/>
      <c r="I582" s="551">
        <f t="shared" si="9"/>
        <v>1500</v>
      </c>
      <c r="J582" s="702"/>
      <c r="K582" s="702"/>
      <c r="L582" s="702">
        <v>1500</v>
      </c>
      <c r="M582" s="702"/>
      <c r="N582" s="796"/>
    </row>
    <row r="583" spans="1:15" s="436" customFormat="1" ht="17.25">
      <c r="A583" s="807">
        <v>575</v>
      </c>
      <c r="B583" s="476"/>
      <c r="C583" s="477"/>
      <c r="D583" s="478" t="s">
        <v>602</v>
      </c>
      <c r="E583" s="477"/>
      <c r="F583" s="479"/>
      <c r="G583" s="479"/>
      <c r="H583" s="480"/>
      <c r="I583" s="559">
        <f t="shared" si="9"/>
        <v>0</v>
      </c>
      <c r="J583" s="486"/>
      <c r="K583" s="486"/>
      <c r="L583" s="486"/>
      <c r="M583" s="486"/>
      <c r="N583" s="487"/>
      <c r="O583" s="12"/>
    </row>
    <row r="584" spans="1:15" s="122" customFormat="1" ht="17.25">
      <c r="A584" s="807">
        <v>576</v>
      </c>
      <c r="B584" s="481"/>
      <c r="C584" s="482"/>
      <c r="D584" s="483" t="s">
        <v>977</v>
      </c>
      <c r="E584" s="482"/>
      <c r="F584" s="484"/>
      <c r="G584" s="484"/>
      <c r="H584" s="485"/>
      <c r="I584" s="473">
        <f t="shared" si="9"/>
        <v>1500</v>
      </c>
      <c r="J584" s="466">
        <f>SUM(J582:J583)</f>
        <v>0</v>
      </c>
      <c r="K584" s="466">
        <f>SUM(K582:K583)</f>
        <v>0</v>
      </c>
      <c r="L584" s="466">
        <f>SUM(L582:L583)</f>
        <v>1500</v>
      </c>
      <c r="M584" s="466">
        <f>SUM(M582:M583)</f>
        <v>0</v>
      </c>
      <c r="N584" s="467">
        <f>SUM(N582:N583)</f>
        <v>0</v>
      </c>
      <c r="O584" s="123"/>
    </row>
    <row r="585" spans="1:15" s="3" customFormat="1" ht="19.5" customHeight="1">
      <c r="A585" s="807">
        <v>577</v>
      </c>
      <c r="B585" s="460"/>
      <c r="C585" s="461">
        <v>87</v>
      </c>
      <c r="D585" s="462" t="s">
        <v>575</v>
      </c>
      <c r="E585" s="461" t="s">
        <v>27</v>
      </c>
      <c r="F585" s="463"/>
      <c r="G585" s="463"/>
      <c r="H585" s="464"/>
      <c r="I585" s="473"/>
      <c r="J585" s="474"/>
      <c r="K585" s="474"/>
      <c r="L585" s="474"/>
      <c r="M585" s="474"/>
      <c r="N585" s="475"/>
      <c r="O585" s="3">
        <f>SUM(J586:N586)-I586</f>
        <v>0</v>
      </c>
    </row>
    <row r="586" spans="1:14" s="11" customFormat="1" ht="16.5">
      <c r="A586" s="807">
        <v>578</v>
      </c>
      <c r="B586" s="468"/>
      <c r="C586" s="469"/>
      <c r="D586" s="470" t="s">
        <v>601</v>
      </c>
      <c r="E586" s="469"/>
      <c r="F586" s="471"/>
      <c r="G586" s="471"/>
      <c r="H586" s="472"/>
      <c r="I586" s="551">
        <f t="shared" si="9"/>
        <v>2000</v>
      </c>
      <c r="J586" s="474"/>
      <c r="K586" s="474"/>
      <c r="L586" s="474">
        <v>2000</v>
      </c>
      <c r="M586" s="474"/>
      <c r="N586" s="475"/>
    </row>
    <row r="587" spans="1:14" s="11" customFormat="1" ht="16.5">
      <c r="A587" s="807">
        <v>579</v>
      </c>
      <c r="B587" s="529"/>
      <c r="C587" s="511"/>
      <c r="D587" s="470" t="s">
        <v>940</v>
      </c>
      <c r="E587" s="511"/>
      <c r="F587" s="799"/>
      <c r="G587" s="799"/>
      <c r="H587" s="800"/>
      <c r="I587" s="551">
        <f t="shared" si="9"/>
        <v>2000</v>
      </c>
      <c r="J587" s="702"/>
      <c r="K587" s="702"/>
      <c r="L587" s="702">
        <v>2000</v>
      </c>
      <c r="M587" s="702"/>
      <c r="N587" s="796"/>
    </row>
    <row r="588" spans="1:15" s="436" customFormat="1" ht="17.25">
      <c r="A588" s="807">
        <v>580</v>
      </c>
      <c r="B588" s="476"/>
      <c r="C588" s="477"/>
      <c r="D588" s="478" t="s">
        <v>602</v>
      </c>
      <c r="E588" s="477"/>
      <c r="F588" s="479"/>
      <c r="G588" s="479"/>
      <c r="H588" s="480"/>
      <c r="I588" s="559">
        <f t="shared" si="9"/>
        <v>0</v>
      </c>
      <c r="J588" s="486"/>
      <c r="K588" s="486"/>
      <c r="L588" s="486"/>
      <c r="M588" s="486"/>
      <c r="N588" s="487"/>
      <c r="O588" s="12"/>
    </row>
    <row r="589" spans="1:15" s="122" customFormat="1" ht="17.25">
      <c r="A589" s="807">
        <v>581</v>
      </c>
      <c r="B589" s="481"/>
      <c r="C589" s="482"/>
      <c r="D589" s="483" t="s">
        <v>977</v>
      </c>
      <c r="E589" s="482"/>
      <c r="F589" s="484"/>
      <c r="G589" s="484"/>
      <c r="H589" s="485"/>
      <c r="I589" s="473">
        <f t="shared" si="9"/>
        <v>2000</v>
      </c>
      <c r="J589" s="466">
        <f>SUM(J587:J588)</f>
        <v>0</v>
      </c>
      <c r="K589" s="466">
        <f>SUM(K587:K588)</f>
        <v>0</v>
      </c>
      <c r="L589" s="466">
        <f>SUM(L587:L588)</f>
        <v>2000</v>
      </c>
      <c r="M589" s="466">
        <f>SUM(M587:M588)</f>
        <v>0</v>
      </c>
      <c r="N589" s="467">
        <f>SUM(N587:N588)</f>
        <v>0</v>
      </c>
      <c r="O589" s="123"/>
    </row>
    <row r="590" spans="1:15" s="3" customFormat="1" ht="19.5" customHeight="1">
      <c r="A590" s="807">
        <v>582</v>
      </c>
      <c r="B590" s="460"/>
      <c r="C590" s="461">
        <v>88</v>
      </c>
      <c r="D590" s="462" t="s">
        <v>153</v>
      </c>
      <c r="E590" s="461" t="s">
        <v>26</v>
      </c>
      <c r="F590" s="463"/>
      <c r="G590" s="463">
        <v>2000</v>
      </c>
      <c r="H590" s="464">
        <v>251</v>
      </c>
      <c r="I590" s="473"/>
      <c r="J590" s="474"/>
      <c r="K590" s="474"/>
      <c r="L590" s="474"/>
      <c r="M590" s="474"/>
      <c r="N590" s="475"/>
      <c r="O590" s="3">
        <f>SUM(J591:N591)-I591</f>
        <v>0</v>
      </c>
    </row>
    <row r="591" spans="1:14" s="11" customFormat="1" ht="16.5">
      <c r="A591" s="807">
        <v>583</v>
      </c>
      <c r="B591" s="468"/>
      <c r="C591" s="469"/>
      <c r="D591" s="470" t="s">
        <v>601</v>
      </c>
      <c r="E591" s="469"/>
      <c r="F591" s="471"/>
      <c r="G591" s="471"/>
      <c r="H591" s="472"/>
      <c r="I591" s="551">
        <f t="shared" si="9"/>
        <v>1000</v>
      </c>
      <c r="J591" s="474"/>
      <c r="K591" s="474"/>
      <c r="L591" s="474">
        <v>1000</v>
      </c>
      <c r="M591" s="474"/>
      <c r="N591" s="475"/>
    </row>
    <row r="592" spans="1:14" s="11" customFormat="1" ht="16.5">
      <c r="A592" s="807">
        <v>584</v>
      </c>
      <c r="B592" s="529"/>
      <c r="C592" s="511"/>
      <c r="D592" s="470" t="s">
        <v>940</v>
      </c>
      <c r="E592" s="511"/>
      <c r="F592" s="799"/>
      <c r="G592" s="799"/>
      <c r="H592" s="800"/>
      <c r="I592" s="551">
        <f t="shared" si="9"/>
        <v>4239</v>
      </c>
      <c r="J592" s="702"/>
      <c r="K592" s="702"/>
      <c r="L592" s="702">
        <v>4239</v>
      </c>
      <c r="M592" s="702"/>
      <c r="N592" s="796"/>
    </row>
    <row r="593" spans="1:15" s="436" customFormat="1" ht="17.25">
      <c r="A593" s="807">
        <v>585</v>
      </c>
      <c r="B593" s="476"/>
      <c r="C593" s="477"/>
      <c r="D593" s="478" t="s">
        <v>602</v>
      </c>
      <c r="E593" s="477"/>
      <c r="F593" s="479"/>
      <c r="G593" s="479"/>
      <c r="H593" s="480"/>
      <c r="I593" s="559">
        <f t="shared" si="9"/>
        <v>0</v>
      </c>
      <c r="J593" s="486"/>
      <c r="K593" s="486"/>
      <c r="L593" s="486"/>
      <c r="M593" s="486"/>
      <c r="N593" s="487"/>
      <c r="O593" s="12"/>
    </row>
    <row r="594" spans="1:15" s="122" customFormat="1" ht="17.25">
      <c r="A594" s="807">
        <v>586</v>
      </c>
      <c r="B594" s="481"/>
      <c r="C594" s="482"/>
      <c r="D594" s="483" t="s">
        <v>977</v>
      </c>
      <c r="E594" s="482"/>
      <c r="F594" s="484"/>
      <c r="G594" s="484"/>
      <c r="H594" s="485"/>
      <c r="I594" s="473">
        <f t="shared" si="9"/>
        <v>4239</v>
      </c>
      <c r="J594" s="466">
        <f>SUM(J592:J593)</f>
        <v>0</v>
      </c>
      <c r="K594" s="466">
        <f>SUM(K592:K593)</f>
        <v>0</v>
      </c>
      <c r="L594" s="466">
        <f>SUM(L592:L593)</f>
        <v>4239</v>
      </c>
      <c r="M594" s="466">
        <f>SUM(M592:M593)</f>
        <v>0</v>
      </c>
      <c r="N594" s="467">
        <f>SUM(N592:N593)</f>
        <v>0</v>
      </c>
      <c r="O594" s="123"/>
    </row>
    <row r="595" spans="1:15" s="3" customFormat="1" ht="19.5" customHeight="1">
      <c r="A595" s="807">
        <v>587</v>
      </c>
      <c r="B595" s="460"/>
      <c r="C595" s="461">
        <v>89</v>
      </c>
      <c r="D595" s="462" t="s">
        <v>154</v>
      </c>
      <c r="E595" s="461" t="s">
        <v>26</v>
      </c>
      <c r="F595" s="463">
        <v>244</v>
      </c>
      <c r="G595" s="463">
        <v>6000</v>
      </c>
      <c r="H595" s="464">
        <v>710</v>
      </c>
      <c r="I595" s="473"/>
      <c r="J595" s="474"/>
      <c r="K595" s="474"/>
      <c r="L595" s="474"/>
      <c r="M595" s="474"/>
      <c r="N595" s="475"/>
      <c r="O595" s="3">
        <f>SUM(J596:N596)-I596</f>
        <v>0</v>
      </c>
    </row>
    <row r="596" spans="1:14" s="11" customFormat="1" ht="16.5">
      <c r="A596" s="807">
        <v>588</v>
      </c>
      <c r="B596" s="468"/>
      <c r="C596" s="469"/>
      <c r="D596" s="470" t="s">
        <v>601</v>
      </c>
      <c r="E596" s="469"/>
      <c r="F596" s="471"/>
      <c r="G596" s="471"/>
      <c r="H596" s="472"/>
      <c r="I596" s="551">
        <f t="shared" si="9"/>
        <v>6800</v>
      </c>
      <c r="J596" s="474"/>
      <c r="K596" s="474"/>
      <c r="L596" s="474">
        <v>6800</v>
      </c>
      <c r="M596" s="474"/>
      <c r="N596" s="475"/>
    </row>
    <row r="597" spans="1:14" s="11" customFormat="1" ht="16.5">
      <c r="A597" s="807">
        <v>589</v>
      </c>
      <c r="B597" s="529"/>
      <c r="C597" s="511"/>
      <c r="D597" s="470" t="s">
        <v>940</v>
      </c>
      <c r="E597" s="511"/>
      <c r="F597" s="799"/>
      <c r="G597" s="799"/>
      <c r="H597" s="800"/>
      <c r="I597" s="551">
        <f t="shared" si="9"/>
        <v>1711</v>
      </c>
      <c r="J597" s="702"/>
      <c r="K597" s="702">
        <v>100</v>
      </c>
      <c r="L597" s="702">
        <v>1611</v>
      </c>
      <c r="M597" s="702"/>
      <c r="N597" s="796"/>
    </row>
    <row r="598" spans="1:15" s="436" customFormat="1" ht="17.25">
      <c r="A598" s="807">
        <v>590</v>
      </c>
      <c r="B598" s="476"/>
      <c r="C598" s="477"/>
      <c r="D598" s="478" t="s">
        <v>602</v>
      </c>
      <c r="E598" s="477"/>
      <c r="F598" s="479"/>
      <c r="G598" s="479"/>
      <c r="H598" s="480"/>
      <c r="I598" s="559">
        <f t="shared" si="9"/>
        <v>0</v>
      </c>
      <c r="J598" s="486"/>
      <c r="K598" s="486"/>
      <c r="L598" s="486"/>
      <c r="M598" s="486"/>
      <c r="N598" s="487"/>
      <c r="O598" s="12"/>
    </row>
    <row r="599" spans="1:15" s="122" customFormat="1" ht="17.25">
      <c r="A599" s="807">
        <v>591</v>
      </c>
      <c r="B599" s="481"/>
      <c r="C599" s="482"/>
      <c r="D599" s="483" t="s">
        <v>977</v>
      </c>
      <c r="E599" s="482"/>
      <c r="F599" s="484"/>
      <c r="G599" s="484"/>
      <c r="H599" s="485"/>
      <c r="I599" s="473">
        <f t="shared" si="9"/>
        <v>1711</v>
      </c>
      <c r="J599" s="466">
        <f>SUM(J597:J598)</f>
        <v>0</v>
      </c>
      <c r="K599" s="466">
        <f>SUM(K597:K598)</f>
        <v>100</v>
      </c>
      <c r="L599" s="466">
        <f>SUM(L597:L598)</f>
        <v>1611</v>
      </c>
      <c r="M599" s="466">
        <f>SUM(M597:M598)</f>
        <v>0</v>
      </c>
      <c r="N599" s="467">
        <f>SUM(N597:N598)</f>
        <v>0</v>
      </c>
      <c r="O599" s="123"/>
    </row>
    <row r="600" spans="1:15" s="3" customFormat="1" ht="19.5" customHeight="1">
      <c r="A600" s="807">
        <v>592</v>
      </c>
      <c r="B600" s="460"/>
      <c r="C600" s="461">
        <v>90</v>
      </c>
      <c r="D600" s="462" t="s">
        <v>155</v>
      </c>
      <c r="E600" s="461" t="s">
        <v>26</v>
      </c>
      <c r="F600" s="463">
        <v>141137</v>
      </c>
      <c r="G600" s="463">
        <v>150000</v>
      </c>
      <c r="H600" s="464">
        <v>145970</v>
      </c>
      <c r="I600" s="473"/>
      <c r="J600" s="474"/>
      <c r="K600" s="474"/>
      <c r="L600" s="474"/>
      <c r="M600" s="474"/>
      <c r="N600" s="475"/>
      <c r="O600" s="3">
        <f>SUM(J601:N601)-I601</f>
        <v>0</v>
      </c>
    </row>
    <row r="601" spans="1:14" s="11" customFormat="1" ht="16.5">
      <c r="A601" s="807">
        <v>593</v>
      </c>
      <c r="B601" s="468"/>
      <c r="C601" s="469"/>
      <c r="D601" s="470" t="s">
        <v>601</v>
      </c>
      <c r="E601" s="469"/>
      <c r="F601" s="471"/>
      <c r="G601" s="471"/>
      <c r="H601" s="472"/>
      <c r="I601" s="551">
        <f t="shared" si="9"/>
        <v>150000</v>
      </c>
      <c r="J601" s="474"/>
      <c r="K601" s="474"/>
      <c r="L601" s="474">
        <v>150000</v>
      </c>
      <c r="M601" s="474"/>
      <c r="N601" s="475"/>
    </row>
    <row r="602" spans="1:14" s="11" customFormat="1" ht="16.5">
      <c r="A602" s="807">
        <v>594</v>
      </c>
      <c r="B602" s="529"/>
      <c r="C602" s="511"/>
      <c r="D602" s="470" t="s">
        <v>940</v>
      </c>
      <c r="E602" s="511"/>
      <c r="F602" s="799"/>
      <c r="G602" s="799"/>
      <c r="H602" s="800"/>
      <c r="I602" s="551">
        <f t="shared" si="9"/>
        <v>201954</v>
      </c>
      <c r="J602" s="702"/>
      <c r="K602" s="702"/>
      <c r="L602" s="702">
        <v>201954</v>
      </c>
      <c r="M602" s="702"/>
      <c r="N602" s="796"/>
    </row>
    <row r="603" spans="1:15" s="436" customFormat="1" ht="17.25">
      <c r="A603" s="807">
        <v>595</v>
      </c>
      <c r="B603" s="476"/>
      <c r="C603" s="477"/>
      <c r="D603" s="478" t="s">
        <v>602</v>
      </c>
      <c r="E603" s="477"/>
      <c r="F603" s="479"/>
      <c r="G603" s="479"/>
      <c r="H603" s="480"/>
      <c r="I603" s="559">
        <f t="shared" si="9"/>
        <v>0</v>
      </c>
      <c r="J603" s="486"/>
      <c r="K603" s="486"/>
      <c r="L603" s="486"/>
      <c r="M603" s="486"/>
      <c r="N603" s="487"/>
      <c r="O603" s="12"/>
    </row>
    <row r="604" spans="1:15" s="122" customFormat="1" ht="17.25">
      <c r="A604" s="807">
        <v>596</v>
      </c>
      <c r="B604" s="481"/>
      <c r="C604" s="482"/>
      <c r="D604" s="483" t="s">
        <v>977</v>
      </c>
      <c r="E604" s="482"/>
      <c r="F604" s="484"/>
      <c r="G604" s="484"/>
      <c r="H604" s="485"/>
      <c r="I604" s="473">
        <f t="shared" si="9"/>
        <v>201954</v>
      </c>
      <c r="J604" s="466">
        <f>SUM(J602:J603)</f>
        <v>0</v>
      </c>
      <c r="K604" s="466">
        <f>SUM(K602:K603)</f>
        <v>0</v>
      </c>
      <c r="L604" s="466">
        <f>SUM(L602:L603)</f>
        <v>201954</v>
      </c>
      <c r="M604" s="466">
        <f>SUM(M602:M603)</f>
        <v>0</v>
      </c>
      <c r="N604" s="467">
        <f>SUM(N602:N603)</f>
        <v>0</v>
      </c>
      <c r="O604" s="123"/>
    </row>
    <row r="605" spans="1:15" s="3" customFormat="1" ht="30" customHeight="1">
      <c r="A605" s="807">
        <v>597</v>
      </c>
      <c r="B605" s="460"/>
      <c r="C605" s="461"/>
      <c r="D605" s="462" t="s">
        <v>558</v>
      </c>
      <c r="E605" s="461"/>
      <c r="F605" s="463"/>
      <c r="G605" s="463"/>
      <c r="H605" s="464"/>
      <c r="I605" s="488"/>
      <c r="J605" s="489"/>
      <c r="K605" s="489"/>
      <c r="L605" s="489"/>
      <c r="M605" s="489"/>
      <c r="N605" s="490"/>
      <c r="O605" s="11"/>
    </row>
    <row r="606" spans="1:15" s="3" customFormat="1" ht="19.5" customHeight="1">
      <c r="A606" s="807">
        <v>598</v>
      </c>
      <c r="B606" s="460"/>
      <c r="C606" s="461">
        <v>91</v>
      </c>
      <c r="D606" s="589" t="s">
        <v>9</v>
      </c>
      <c r="E606" s="461" t="s">
        <v>26</v>
      </c>
      <c r="F606" s="463">
        <v>279334</v>
      </c>
      <c r="G606" s="463">
        <v>285000</v>
      </c>
      <c r="H606" s="464">
        <v>294475</v>
      </c>
      <c r="I606" s="473"/>
      <c r="J606" s="474"/>
      <c r="K606" s="474"/>
      <c r="L606" s="474"/>
      <c r="M606" s="474"/>
      <c r="N606" s="475"/>
      <c r="O606" s="3">
        <f>SUM(J607:N607)-I607</f>
        <v>0</v>
      </c>
    </row>
    <row r="607" spans="1:14" s="11" customFormat="1" ht="16.5">
      <c r="A607" s="807">
        <v>599</v>
      </c>
      <c r="B607" s="468"/>
      <c r="C607" s="469"/>
      <c r="D607" s="515" t="s">
        <v>601</v>
      </c>
      <c r="E607" s="469"/>
      <c r="F607" s="471"/>
      <c r="G607" s="471"/>
      <c r="H607" s="472"/>
      <c r="I607" s="551">
        <f t="shared" si="9"/>
        <v>242000</v>
      </c>
      <c r="J607" s="474"/>
      <c r="K607" s="474"/>
      <c r="L607" s="474">
        <v>60500</v>
      </c>
      <c r="M607" s="474"/>
      <c r="N607" s="475">
        <v>181500</v>
      </c>
    </row>
    <row r="608" spans="1:14" s="11" customFormat="1" ht="16.5">
      <c r="A608" s="807">
        <v>600</v>
      </c>
      <c r="B608" s="529"/>
      <c r="C608" s="511"/>
      <c r="D608" s="515" t="s">
        <v>940</v>
      </c>
      <c r="E608" s="511"/>
      <c r="F608" s="799"/>
      <c r="G608" s="799"/>
      <c r="H608" s="800"/>
      <c r="I608" s="551">
        <f t="shared" si="9"/>
        <v>279209</v>
      </c>
      <c r="J608" s="702"/>
      <c r="K608" s="702"/>
      <c r="L608" s="702">
        <v>115275</v>
      </c>
      <c r="M608" s="702"/>
      <c r="N608" s="796">
        <v>163934</v>
      </c>
    </row>
    <row r="609" spans="1:15" s="436" customFormat="1" ht="17.25">
      <c r="A609" s="807">
        <v>601</v>
      </c>
      <c r="B609" s="476"/>
      <c r="C609" s="477"/>
      <c r="D609" s="1310" t="s">
        <v>1002</v>
      </c>
      <c r="E609" s="477"/>
      <c r="F609" s="479"/>
      <c r="G609" s="479"/>
      <c r="H609" s="480"/>
      <c r="I609" s="559">
        <f t="shared" si="9"/>
        <v>-27</v>
      </c>
      <c r="J609" s="486"/>
      <c r="K609" s="486"/>
      <c r="L609" s="486">
        <v>-27</v>
      </c>
      <c r="M609" s="486"/>
      <c r="N609" s="487"/>
      <c r="O609" s="12"/>
    </row>
    <row r="610" spans="1:15" s="122" customFormat="1" ht="17.25">
      <c r="A610" s="807">
        <v>602</v>
      </c>
      <c r="B610" s="481"/>
      <c r="C610" s="482"/>
      <c r="D610" s="516" t="s">
        <v>977</v>
      </c>
      <c r="E610" s="482"/>
      <c r="F610" s="484"/>
      <c r="G610" s="484"/>
      <c r="H610" s="485"/>
      <c r="I610" s="473">
        <f>SUM(J610:N610)</f>
        <v>279182</v>
      </c>
      <c r="J610" s="466">
        <f>SUM(J608:J609)</f>
        <v>0</v>
      </c>
      <c r="K610" s="466">
        <f>SUM(K608:K609)</f>
        <v>0</v>
      </c>
      <c r="L610" s="466">
        <f>SUM(L608:L609)</f>
        <v>115248</v>
      </c>
      <c r="M610" s="466">
        <f>SUM(M608:M609)</f>
        <v>0</v>
      </c>
      <c r="N610" s="467">
        <f>SUM(N608:N609)</f>
        <v>163934</v>
      </c>
      <c r="O610" s="123"/>
    </row>
    <row r="611" spans="1:15" s="3" customFormat="1" ht="19.5" customHeight="1">
      <c r="A611" s="807">
        <v>603</v>
      </c>
      <c r="B611" s="460"/>
      <c r="C611" s="461">
        <v>92</v>
      </c>
      <c r="D611" s="589" t="s">
        <v>557</v>
      </c>
      <c r="E611" s="461" t="s">
        <v>26</v>
      </c>
      <c r="F611" s="463">
        <v>50472</v>
      </c>
      <c r="G611" s="463">
        <v>50000</v>
      </c>
      <c r="H611" s="464">
        <v>49828</v>
      </c>
      <c r="I611" s="473"/>
      <c r="J611" s="474"/>
      <c r="K611" s="474"/>
      <c r="L611" s="474"/>
      <c r="M611" s="474"/>
      <c r="N611" s="475"/>
      <c r="O611" s="3">
        <f>SUM(J612:N612)-I612</f>
        <v>0</v>
      </c>
    </row>
    <row r="612" spans="1:14" s="11" customFormat="1" ht="16.5">
      <c r="A612" s="807">
        <v>604</v>
      </c>
      <c r="B612" s="468"/>
      <c r="C612" s="469"/>
      <c r="D612" s="515" t="s">
        <v>601</v>
      </c>
      <c r="E612" s="469"/>
      <c r="F612" s="471"/>
      <c r="G612" s="471"/>
      <c r="H612" s="472"/>
      <c r="I612" s="551">
        <f t="shared" si="9"/>
        <v>48000</v>
      </c>
      <c r="J612" s="474"/>
      <c r="K612" s="474"/>
      <c r="L612" s="474">
        <v>12000</v>
      </c>
      <c r="M612" s="474"/>
      <c r="N612" s="475">
        <v>36000</v>
      </c>
    </row>
    <row r="613" spans="1:14" s="11" customFormat="1" ht="16.5">
      <c r="A613" s="807">
        <v>605</v>
      </c>
      <c r="B613" s="529"/>
      <c r="C613" s="511"/>
      <c r="D613" s="515" t="s">
        <v>940</v>
      </c>
      <c r="E613" s="511"/>
      <c r="F613" s="799"/>
      <c r="G613" s="799"/>
      <c r="H613" s="800"/>
      <c r="I613" s="551">
        <f t="shared" si="9"/>
        <v>53900</v>
      </c>
      <c r="J613" s="702"/>
      <c r="K613" s="702"/>
      <c r="L613" s="702">
        <v>16900</v>
      </c>
      <c r="M613" s="702"/>
      <c r="N613" s="796">
        <v>37000</v>
      </c>
    </row>
    <row r="614" spans="1:15" s="436" customFormat="1" ht="17.25">
      <c r="A614" s="807">
        <v>606</v>
      </c>
      <c r="B614" s="476"/>
      <c r="C614" s="477"/>
      <c r="D614" s="1310" t="s">
        <v>602</v>
      </c>
      <c r="E614" s="477"/>
      <c r="F614" s="479"/>
      <c r="G614" s="479"/>
      <c r="H614" s="480"/>
      <c r="I614" s="559">
        <f t="shared" si="9"/>
        <v>0</v>
      </c>
      <c r="J614" s="486"/>
      <c r="K614" s="486"/>
      <c r="L614" s="486"/>
      <c r="M614" s="486"/>
      <c r="N614" s="487"/>
      <c r="O614" s="12"/>
    </row>
    <row r="615" spans="1:15" s="122" customFormat="1" ht="17.25">
      <c r="A615" s="807">
        <v>607</v>
      </c>
      <c r="B615" s="481"/>
      <c r="C615" s="482"/>
      <c r="D615" s="516" t="s">
        <v>977</v>
      </c>
      <c r="E615" s="482"/>
      <c r="F615" s="484"/>
      <c r="G615" s="484"/>
      <c r="H615" s="485"/>
      <c r="I615" s="473">
        <f t="shared" si="9"/>
        <v>53900</v>
      </c>
      <c r="J615" s="466">
        <f>SUM(J613:J614)</f>
        <v>0</v>
      </c>
      <c r="K615" s="466">
        <f>SUM(K613:K614)</f>
        <v>0</v>
      </c>
      <c r="L615" s="466">
        <f>SUM(L613:L614)</f>
        <v>16900</v>
      </c>
      <c r="M615" s="466">
        <f>SUM(M613:M614)</f>
        <v>0</v>
      </c>
      <c r="N615" s="467">
        <f>SUM(N613:N614)</f>
        <v>37000</v>
      </c>
      <c r="O615" s="123"/>
    </row>
    <row r="616" spans="1:15" s="3" customFormat="1" ht="19.5" customHeight="1">
      <c r="A616" s="807">
        <v>608</v>
      </c>
      <c r="B616" s="460"/>
      <c r="C616" s="461">
        <v>93</v>
      </c>
      <c r="D616" s="589" t="s">
        <v>10</v>
      </c>
      <c r="E616" s="461" t="s">
        <v>26</v>
      </c>
      <c r="F616" s="463">
        <v>302093</v>
      </c>
      <c r="G616" s="463">
        <v>295000</v>
      </c>
      <c r="H616" s="464">
        <v>295487</v>
      </c>
      <c r="I616" s="473"/>
      <c r="J616" s="474"/>
      <c r="K616" s="474"/>
      <c r="L616" s="474"/>
      <c r="M616" s="474"/>
      <c r="N616" s="475"/>
      <c r="O616" s="3">
        <f>SUM(J617:N617)-I617</f>
        <v>0</v>
      </c>
    </row>
    <row r="617" spans="1:14" s="11" customFormat="1" ht="16.5">
      <c r="A617" s="807">
        <v>609</v>
      </c>
      <c r="B617" s="468"/>
      <c r="C617" s="469"/>
      <c r="D617" s="515" t="s">
        <v>601</v>
      </c>
      <c r="E617" s="469"/>
      <c r="F617" s="471"/>
      <c r="G617" s="471"/>
      <c r="H617" s="472"/>
      <c r="I617" s="551">
        <f t="shared" si="9"/>
        <v>244000</v>
      </c>
      <c r="J617" s="474"/>
      <c r="K617" s="474"/>
      <c r="L617" s="474">
        <v>61000</v>
      </c>
      <c r="M617" s="474"/>
      <c r="N617" s="475">
        <v>183000</v>
      </c>
    </row>
    <row r="618" spans="1:14" s="11" customFormat="1" ht="16.5">
      <c r="A618" s="807">
        <v>610</v>
      </c>
      <c r="B618" s="529"/>
      <c r="C618" s="511"/>
      <c r="D618" s="515" t="s">
        <v>940</v>
      </c>
      <c r="E618" s="511"/>
      <c r="F618" s="799"/>
      <c r="G618" s="799"/>
      <c r="H618" s="800"/>
      <c r="I618" s="551">
        <f t="shared" si="9"/>
        <v>284395</v>
      </c>
      <c r="J618" s="702"/>
      <c r="K618" s="702"/>
      <c r="L618" s="702">
        <v>111745</v>
      </c>
      <c r="M618" s="702"/>
      <c r="N618" s="796">
        <v>172650</v>
      </c>
    </row>
    <row r="619" spans="1:15" s="436" customFormat="1" ht="17.25">
      <c r="A619" s="807">
        <v>611</v>
      </c>
      <c r="B619" s="476"/>
      <c r="C619" s="477"/>
      <c r="D619" s="1310" t="s">
        <v>1002</v>
      </c>
      <c r="E619" s="477"/>
      <c r="F619" s="479"/>
      <c r="G619" s="479"/>
      <c r="H619" s="480"/>
      <c r="I619" s="559">
        <f t="shared" si="9"/>
        <v>-9</v>
      </c>
      <c r="J619" s="486"/>
      <c r="K619" s="486"/>
      <c r="L619" s="486">
        <v>-9</v>
      </c>
      <c r="M619" s="486"/>
      <c r="N619" s="487"/>
      <c r="O619" s="12"/>
    </row>
    <row r="620" spans="1:15" s="122" customFormat="1" ht="17.25">
      <c r="A620" s="807">
        <v>612</v>
      </c>
      <c r="B620" s="481"/>
      <c r="C620" s="482"/>
      <c r="D620" s="516" t="s">
        <v>977</v>
      </c>
      <c r="E620" s="482"/>
      <c r="F620" s="484"/>
      <c r="G620" s="484"/>
      <c r="H620" s="485"/>
      <c r="I620" s="473">
        <f t="shared" si="9"/>
        <v>284386</v>
      </c>
      <c r="J620" s="466">
        <f>SUM(J618:J619)</f>
        <v>0</v>
      </c>
      <c r="K620" s="466">
        <f>SUM(K618:K619)</f>
        <v>0</v>
      </c>
      <c r="L620" s="466">
        <f>SUM(L618:L619)</f>
        <v>111736</v>
      </c>
      <c r="M620" s="466">
        <f>SUM(M618:M619)</f>
        <v>0</v>
      </c>
      <c r="N620" s="467">
        <f>SUM(N618:N619)</f>
        <v>172650</v>
      </c>
      <c r="O620" s="123"/>
    </row>
    <row r="621" spans="1:15" s="3" customFormat="1" ht="26.25" customHeight="1">
      <c r="A621" s="807">
        <v>613</v>
      </c>
      <c r="B621" s="460"/>
      <c r="C621" s="461"/>
      <c r="D621" s="462" t="s">
        <v>561</v>
      </c>
      <c r="E621" s="461"/>
      <c r="F621" s="463"/>
      <c r="G621" s="463"/>
      <c r="H621" s="464"/>
      <c r="I621" s="488"/>
      <c r="J621" s="489"/>
      <c r="K621" s="489"/>
      <c r="L621" s="489"/>
      <c r="M621" s="489"/>
      <c r="N621" s="490"/>
      <c r="O621" s="11"/>
    </row>
    <row r="622" spans="1:15" s="3" customFormat="1" ht="18.75" customHeight="1">
      <c r="A622" s="807">
        <v>614</v>
      </c>
      <c r="B622" s="460"/>
      <c r="C622" s="461">
        <v>94</v>
      </c>
      <c r="D622" s="589" t="s">
        <v>562</v>
      </c>
      <c r="E622" s="461" t="s">
        <v>26</v>
      </c>
      <c r="F622" s="463">
        <v>688112</v>
      </c>
      <c r="G622" s="463">
        <v>600000</v>
      </c>
      <c r="H622" s="464">
        <v>674357</v>
      </c>
      <c r="I622" s="473"/>
      <c r="J622" s="474"/>
      <c r="K622" s="474"/>
      <c r="L622" s="474"/>
      <c r="M622" s="474"/>
      <c r="N622" s="475"/>
      <c r="O622" s="3">
        <f>SUM(J623:N623)-I623</f>
        <v>0</v>
      </c>
    </row>
    <row r="623" spans="1:14" s="11" customFormat="1" ht="16.5">
      <c r="A623" s="807">
        <v>615</v>
      </c>
      <c r="B623" s="468"/>
      <c r="C623" s="469"/>
      <c r="D623" s="515" t="s">
        <v>601</v>
      </c>
      <c r="E623" s="469"/>
      <c r="F623" s="471"/>
      <c r="G623" s="471"/>
      <c r="H623" s="472"/>
      <c r="I623" s="551">
        <f>SUM(J623:N623)</f>
        <v>600000</v>
      </c>
      <c r="J623" s="474"/>
      <c r="K623" s="474"/>
      <c r="L623" s="474">
        <v>150000</v>
      </c>
      <c r="M623" s="474"/>
      <c r="N623" s="475">
        <v>450000</v>
      </c>
    </row>
    <row r="624" spans="1:14" s="11" customFormat="1" ht="16.5">
      <c r="A624" s="807">
        <v>616</v>
      </c>
      <c r="B624" s="529"/>
      <c r="C624" s="511"/>
      <c r="D624" s="515" t="s">
        <v>940</v>
      </c>
      <c r="E624" s="511"/>
      <c r="F624" s="799"/>
      <c r="G624" s="799"/>
      <c r="H624" s="800"/>
      <c r="I624" s="551">
        <f>SUM(J624:N624)</f>
        <v>600000</v>
      </c>
      <c r="J624" s="702"/>
      <c r="K624" s="702"/>
      <c r="L624" s="702">
        <v>420000</v>
      </c>
      <c r="M624" s="702"/>
      <c r="N624" s="796">
        <v>180000</v>
      </c>
    </row>
    <row r="625" spans="1:15" s="436" customFormat="1" ht="17.25">
      <c r="A625" s="807">
        <v>617</v>
      </c>
      <c r="B625" s="476"/>
      <c r="C625" s="477"/>
      <c r="D625" s="1310" t="s">
        <v>1077</v>
      </c>
      <c r="E625" s="1445"/>
      <c r="F625" s="1446"/>
      <c r="G625" s="1446"/>
      <c r="H625" s="1447"/>
      <c r="I625" s="559">
        <f>SUM(J625:N625)</f>
        <v>54474</v>
      </c>
      <c r="J625" s="486"/>
      <c r="K625" s="486"/>
      <c r="L625" s="486">
        <v>234474</v>
      </c>
      <c r="M625" s="486"/>
      <c r="N625" s="487">
        <v>-180000</v>
      </c>
      <c r="O625" s="12"/>
    </row>
    <row r="626" spans="1:15" s="122" customFormat="1" ht="15.75" customHeight="1">
      <c r="A626" s="807">
        <v>618</v>
      </c>
      <c r="B626" s="481"/>
      <c r="C626" s="482"/>
      <c r="D626" s="516" t="s">
        <v>977</v>
      </c>
      <c r="E626" s="482"/>
      <c r="F626" s="484"/>
      <c r="G626" s="484"/>
      <c r="H626" s="485"/>
      <c r="I626" s="473">
        <f>SUM(J626:N626)</f>
        <v>654474</v>
      </c>
      <c r="J626" s="466">
        <f>SUM(J624:J625)</f>
        <v>0</v>
      </c>
      <c r="K626" s="466">
        <f>SUM(K624:K625)</f>
        <v>0</v>
      </c>
      <c r="L626" s="466">
        <f>SUM(L624:L625)</f>
        <v>654474</v>
      </c>
      <c r="M626" s="466">
        <f>SUM(M624:M625)</f>
        <v>0</v>
      </c>
      <c r="N626" s="467">
        <f>SUM(N624:N625)</f>
        <v>0</v>
      </c>
      <c r="O626" s="123"/>
    </row>
    <row r="627" spans="1:15" s="3" customFormat="1" ht="18.75" customHeight="1">
      <c r="A627" s="807">
        <v>619</v>
      </c>
      <c r="B627" s="460"/>
      <c r="C627" s="461">
        <v>95</v>
      </c>
      <c r="D627" s="589" t="s">
        <v>563</v>
      </c>
      <c r="E627" s="461" t="s">
        <v>26</v>
      </c>
      <c r="F627" s="463">
        <v>284386</v>
      </c>
      <c r="G627" s="463">
        <v>317495</v>
      </c>
      <c r="H627" s="464">
        <v>315137</v>
      </c>
      <c r="I627" s="473"/>
      <c r="J627" s="474"/>
      <c r="K627" s="474"/>
      <c r="L627" s="474"/>
      <c r="M627" s="474"/>
      <c r="N627" s="475"/>
      <c r="O627" s="3">
        <f>SUM(J628:N628)-I628</f>
        <v>0</v>
      </c>
    </row>
    <row r="628" spans="1:14" s="11" customFormat="1" ht="16.5">
      <c r="A628" s="807">
        <v>620</v>
      </c>
      <c r="B628" s="468"/>
      <c r="C628" s="469"/>
      <c r="D628" s="515" t="s">
        <v>601</v>
      </c>
      <c r="E628" s="469"/>
      <c r="F628" s="471"/>
      <c r="G628" s="471"/>
      <c r="H628" s="472"/>
      <c r="I628" s="551">
        <f>SUM(J628:N628)</f>
        <v>269300</v>
      </c>
      <c r="J628" s="474"/>
      <c r="K628" s="474"/>
      <c r="L628" s="474">
        <v>67325</v>
      </c>
      <c r="M628" s="474"/>
      <c r="N628" s="475">
        <v>201975</v>
      </c>
    </row>
    <row r="629" spans="1:14" s="11" customFormat="1" ht="16.5">
      <c r="A629" s="807">
        <v>621</v>
      </c>
      <c r="B629" s="529"/>
      <c r="C629" s="511"/>
      <c r="D629" s="515" t="s">
        <v>940</v>
      </c>
      <c r="E629" s="511"/>
      <c r="F629" s="799"/>
      <c r="G629" s="799"/>
      <c r="H629" s="800"/>
      <c r="I629" s="551">
        <f>SUM(J629:N629)</f>
        <v>317021</v>
      </c>
      <c r="J629" s="702"/>
      <c r="K629" s="702"/>
      <c r="L629" s="702">
        <v>141814</v>
      </c>
      <c r="M629" s="702"/>
      <c r="N629" s="796">
        <v>175207</v>
      </c>
    </row>
    <row r="630" spans="1:15" s="436" customFormat="1" ht="17.25">
      <c r="A630" s="807">
        <v>622</v>
      </c>
      <c r="B630" s="476"/>
      <c r="C630" s="477"/>
      <c r="D630" s="1310" t="s">
        <v>602</v>
      </c>
      <c r="E630" s="477"/>
      <c r="F630" s="479"/>
      <c r="G630" s="479"/>
      <c r="H630" s="480"/>
      <c r="I630" s="559">
        <f>SUM(J630:N630)</f>
        <v>0</v>
      </c>
      <c r="J630" s="486"/>
      <c r="K630" s="486"/>
      <c r="L630" s="486"/>
      <c r="M630" s="486"/>
      <c r="N630" s="487"/>
      <c r="O630" s="12"/>
    </row>
    <row r="631" spans="1:15" s="122" customFormat="1" ht="15.75" customHeight="1">
      <c r="A631" s="807">
        <v>623</v>
      </c>
      <c r="B631" s="481"/>
      <c r="C631" s="482"/>
      <c r="D631" s="516" t="s">
        <v>977</v>
      </c>
      <c r="E631" s="482"/>
      <c r="F631" s="484"/>
      <c r="G631" s="484"/>
      <c r="H631" s="485"/>
      <c r="I631" s="473">
        <f>SUM(J631:N631)</f>
        <v>317021</v>
      </c>
      <c r="J631" s="466">
        <f>SUM(J629:J630)</f>
        <v>0</v>
      </c>
      <c r="K631" s="466">
        <f>SUM(K629:K630)</f>
        <v>0</v>
      </c>
      <c r="L631" s="466">
        <f>SUM(L629:L630)</f>
        <v>141814</v>
      </c>
      <c r="M631" s="466">
        <f>SUM(M629:M630)</f>
        <v>0</v>
      </c>
      <c r="N631" s="467">
        <f>SUM(N629:N630)</f>
        <v>175207</v>
      </c>
      <c r="O631" s="123"/>
    </row>
    <row r="632" spans="1:15" s="3" customFormat="1" ht="18.75" customHeight="1">
      <c r="A632" s="807">
        <v>624</v>
      </c>
      <c r="B632" s="460"/>
      <c r="C632" s="461">
        <v>96</v>
      </c>
      <c r="D632" s="462" t="s">
        <v>138</v>
      </c>
      <c r="E632" s="461" t="s">
        <v>26</v>
      </c>
      <c r="F632" s="463">
        <v>22860</v>
      </c>
      <c r="G632" s="463">
        <v>22860</v>
      </c>
      <c r="H632" s="464">
        <v>22860</v>
      </c>
      <c r="I632" s="473"/>
      <c r="J632" s="474"/>
      <c r="K632" s="474"/>
      <c r="L632" s="474"/>
      <c r="M632" s="474"/>
      <c r="N632" s="475"/>
      <c r="O632" s="3">
        <f>SUM(J633:N633)-I633</f>
        <v>0</v>
      </c>
    </row>
    <row r="633" spans="1:14" s="11" customFormat="1" ht="16.5">
      <c r="A633" s="807">
        <v>625</v>
      </c>
      <c r="B633" s="468"/>
      <c r="C633" s="469"/>
      <c r="D633" s="470" t="s">
        <v>601</v>
      </c>
      <c r="E633" s="469"/>
      <c r="F633" s="471"/>
      <c r="G633" s="471"/>
      <c r="H633" s="472"/>
      <c r="I633" s="551">
        <f>SUM(J633:N633)</f>
        <v>0</v>
      </c>
      <c r="J633" s="474"/>
      <c r="K633" s="474"/>
      <c r="L633" s="474"/>
      <c r="M633" s="474"/>
      <c r="N633" s="475"/>
    </row>
    <row r="634" spans="1:14" s="11" customFormat="1" ht="16.5">
      <c r="A634" s="807">
        <v>626</v>
      </c>
      <c r="B634" s="529"/>
      <c r="C634" s="511"/>
      <c r="D634" s="470" t="s">
        <v>940</v>
      </c>
      <c r="E634" s="511"/>
      <c r="F634" s="799"/>
      <c r="G634" s="799"/>
      <c r="H634" s="800"/>
      <c r="I634" s="551">
        <f>SUM(J634:N634)</f>
        <v>0</v>
      </c>
      <c r="J634" s="702"/>
      <c r="K634" s="702"/>
      <c r="L634" s="702">
        <v>0</v>
      </c>
      <c r="M634" s="702"/>
      <c r="N634" s="796"/>
    </row>
    <row r="635" spans="1:15" s="436" customFormat="1" ht="17.25">
      <c r="A635" s="807">
        <v>627</v>
      </c>
      <c r="B635" s="476"/>
      <c r="C635" s="477"/>
      <c r="D635" s="478" t="s">
        <v>602</v>
      </c>
      <c r="E635" s="477"/>
      <c r="F635" s="479"/>
      <c r="G635" s="479"/>
      <c r="H635" s="480"/>
      <c r="I635" s="559">
        <f>SUM(J635:N635)</f>
        <v>0</v>
      </c>
      <c r="J635" s="486"/>
      <c r="K635" s="486"/>
      <c r="L635" s="486"/>
      <c r="M635" s="486"/>
      <c r="N635" s="487"/>
      <c r="O635" s="12"/>
    </row>
    <row r="636" spans="1:15" s="122" customFormat="1" ht="15.75" customHeight="1">
      <c r="A636" s="807">
        <v>628</v>
      </c>
      <c r="B636" s="481"/>
      <c r="C636" s="482"/>
      <c r="D636" s="483" t="s">
        <v>977</v>
      </c>
      <c r="E636" s="482"/>
      <c r="F636" s="484"/>
      <c r="G636" s="484"/>
      <c r="H636" s="485"/>
      <c r="I636" s="473">
        <f>SUM(J636:N636)</f>
        <v>0</v>
      </c>
      <c r="J636" s="466">
        <f>SUM(J634:J635)</f>
        <v>0</v>
      </c>
      <c r="K636" s="466">
        <f>SUM(K634:K635)</f>
        <v>0</v>
      </c>
      <c r="L636" s="466">
        <f>SUM(L634:L635)</f>
        <v>0</v>
      </c>
      <c r="M636" s="466">
        <f>SUM(M634:M635)</f>
        <v>0</v>
      </c>
      <c r="N636" s="467">
        <f>SUM(N634:N635)</f>
        <v>0</v>
      </c>
      <c r="O636" s="123"/>
    </row>
    <row r="637" spans="1:15" s="3" customFormat="1" ht="18.75" customHeight="1">
      <c r="A637" s="807">
        <v>629</v>
      </c>
      <c r="B637" s="460"/>
      <c r="C637" s="461">
        <v>97</v>
      </c>
      <c r="D637" s="462" t="s">
        <v>156</v>
      </c>
      <c r="E637" s="461" t="s">
        <v>26</v>
      </c>
      <c r="F637" s="463">
        <v>19527</v>
      </c>
      <c r="G637" s="463">
        <v>15000</v>
      </c>
      <c r="H637" s="464">
        <v>25473</v>
      </c>
      <c r="I637" s="473"/>
      <c r="J637" s="474"/>
      <c r="K637" s="474"/>
      <c r="L637" s="474"/>
      <c r="M637" s="474"/>
      <c r="N637" s="475"/>
      <c r="O637" s="3">
        <f>SUM(J638:N638)-I638</f>
        <v>0</v>
      </c>
    </row>
    <row r="638" spans="1:14" s="11" customFormat="1" ht="16.5">
      <c r="A638" s="807">
        <v>630</v>
      </c>
      <c r="B638" s="468"/>
      <c r="C638" s="469"/>
      <c r="D638" s="470" t="s">
        <v>601</v>
      </c>
      <c r="E638" s="469"/>
      <c r="F638" s="471"/>
      <c r="G638" s="471"/>
      <c r="H638" s="472"/>
      <c r="I638" s="551">
        <f t="shared" si="9"/>
        <v>15000</v>
      </c>
      <c r="J638" s="474"/>
      <c r="K638" s="474"/>
      <c r="L638" s="474">
        <v>15000</v>
      </c>
      <c r="M638" s="474"/>
      <c r="N638" s="475"/>
    </row>
    <row r="639" spans="1:14" s="11" customFormat="1" ht="16.5">
      <c r="A639" s="807">
        <v>631</v>
      </c>
      <c r="B639" s="529"/>
      <c r="C639" s="511"/>
      <c r="D639" s="470" t="s">
        <v>940</v>
      </c>
      <c r="E639" s="511"/>
      <c r="F639" s="799"/>
      <c r="G639" s="799"/>
      <c r="H639" s="800"/>
      <c r="I639" s="551">
        <f t="shared" si="9"/>
        <v>15000</v>
      </c>
      <c r="J639" s="702"/>
      <c r="K639" s="702"/>
      <c r="L639" s="702">
        <v>15000</v>
      </c>
      <c r="M639" s="702"/>
      <c r="N639" s="796"/>
    </row>
    <row r="640" spans="1:15" s="436" customFormat="1" ht="17.25">
      <c r="A640" s="807">
        <v>632</v>
      </c>
      <c r="B640" s="476"/>
      <c r="C640" s="477"/>
      <c r="D640" s="478" t="s">
        <v>602</v>
      </c>
      <c r="E640" s="477"/>
      <c r="F640" s="479"/>
      <c r="G640" s="479"/>
      <c r="H640" s="480"/>
      <c r="I640" s="559">
        <f t="shared" si="9"/>
        <v>0</v>
      </c>
      <c r="J640" s="486"/>
      <c r="K640" s="486"/>
      <c r="L640" s="486"/>
      <c r="M640" s="486"/>
      <c r="N640" s="487"/>
      <c r="O640" s="12"/>
    </row>
    <row r="641" spans="1:15" s="122" customFormat="1" ht="15.75" customHeight="1">
      <c r="A641" s="807">
        <v>633</v>
      </c>
      <c r="B641" s="481"/>
      <c r="C641" s="482"/>
      <c r="D641" s="483" t="s">
        <v>977</v>
      </c>
      <c r="E641" s="482"/>
      <c r="F641" s="484"/>
      <c r="G641" s="484"/>
      <c r="H641" s="485"/>
      <c r="I641" s="473">
        <f t="shared" si="9"/>
        <v>15000</v>
      </c>
      <c r="J641" s="466">
        <f>SUM(J639:J640)</f>
        <v>0</v>
      </c>
      <c r="K641" s="466">
        <f>SUM(K639:K640)</f>
        <v>0</v>
      </c>
      <c r="L641" s="466">
        <f>SUM(L639:L640)</f>
        <v>15000</v>
      </c>
      <c r="M641" s="466">
        <f>SUM(M639:M640)</f>
        <v>0</v>
      </c>
      <c r="N641" s="467">
        <f>SUM(N639:N640)</f>
        <v>0</v>
      </c>
      <c r="O641" s="123"/>
    </row>
    <row r="642" spans="1:15" s="3" customFormat="1" ht="18.75" customHeight="1">
      <c r="A642" s="807">
        <v>634</v>
      </c>
      <c r="B642" s="460"/>
      <c r="C642" s="461">
        <v>98</v>
      </c>
      <c r="D642" s="462" t="s">
        <v>157</v>
      </c>
      <c r="E642" s="461" t="s">
        <v>26</v>
      </c>
      <c r="F642" s="463"/>
      <c r="G642" s="463">
        <v>1000</v>
      </c>
      <c r="H642" s="464">
        <v>1000</v>
      </c>
      <c r="I642" s="473"/>
      <c r="J642" s="474"/>
      <c r="K642" s="474"/>
      <c r="L642" s="474"/>
      <c r="M642" s="474"/>
      <c r="N642" s="475"/>
      <c r="O642" s="3">
        <f>SUM(J643:N643)-I643</f>
        <v>0</v>
      </c>
    </row>
    <row r="643" spans="1:14" s="11" customFormat="1" ht="16.5">
      <c r="A643" s="807">
        <v>635</v>
      </c>
      <c r="B643" s="468"/>
      <c r="C643" s="469"/>
      <c r="D643" s="470" t="s">
        <v>601</v>
      </c>
      <c r="E643" s="469"/>
      <c r="F643" s="471"/>
      <c r="G643" s="471"/>
      <c r="H643" s="472"/>
      <c r="I643" s="551">
        <f t="shared" si="9"/>
        <v>1000</v>
      </c>
      <c r="J643" s="474"/>
      <c r="K643" s="474"/>
      <c r="L643" s="474">
        <v>1000</v>
      </c>
      <c r="M643" s="474"/>
      <c r="N643" s="475"/>
    </row>
    <row r="644" spans="1:14" s="11" customFormat="1" ht="16.5">
      <c r="A644" s="807">
        <v>636</v>
      </c>
      <c r="B644" s="529"/>
      <c r="C644" s="511"/>
      <c r="D644" s="470" t="s">
        <v>940</v>
      </c>
      <c r="E644" s="511"/>
      <c r="F644" s="799"/>
      <c r="G644" s="799"/>
      <c r="H644" s="800"/>
      <c r="I644" s="551">
        <f t="shared" si="9"/>
        <v>2000</v>
      </c>
      <c r="J644" s="702"/>
      <c r="K644" s="702"/>
      <c r="L644" s="702">
        <v>2000</v>
      </c>
      <c r="M644" s="702"/>
      <c r="N644" s="796"/>
    </row>
    <row r="645" spans="1:15" s="436" customFormat="1" ht="17.25">
      <c r="A645" s="807">
        <v>637</v>
      </c>
      <c r="B645" s="476"/>
      <c r="C645" s="477"/>
      <c r="D645" s="478" t="s">
        <v>602</v>
      </c>
      <c r="E645" s="477"/>
      <c r="F645" s="479"/>
      <c r="G645" s="479"/>
      <c r="H645" s="480"/>
      <c r="I645" s="559">
        <f t="shared" si="9"/>
        <v>0</v>
      </c>
      <c r="J645" s="486"/>
      <c r="K645" s="486"/>
      <c r="L645" s="486"/>
      <c r="M645" s="486"/>
      <c r="N645" s="487"/>
      <c r="O645" s="12"/>
    </row>
    <row r="646" spans="1:15" s="122" customFormat="1" ht="15.75" customHeight="1">
      <c r="A646" s="807">
        <v>638</v>
      </c>
      <c r="B646" s="481"/>
      <c r="C646" s="482"/>
      <c r="D646" s="483" t="s">
        <v>977</v>
      </c>
      <c r="E646" s="482"/>
      <c r="F646" s="484"/>
      <c r="G646" s="484"/>
      <c r="H646" s="485"/>
      <c r="I646" s="473">
        <f t="shared" si="9"/>
        <v>2000</v>
      </c>
      <c r="J646" s="466">
        <f>SUM(J644:J645)</f>
        <v>0</v>
      </c>
      <c r="K646" s="466">
        <f>SUM(K644:K645)</f>
        <v>0</v>
      </c>
      <c r="L646" s="466">
        <f>SUM(L644:L645)</f>
        <v>2000</v>
      </c>
      <c r="M646" s="466">
        <f>SUM(M644:M645)</f>
        <v>0</v>
      </c>
      <c r="N646" s="467">
        <f>SUM(N644:N645)</f>
        <v>0</v>
      </c>
      <c r="O646" s="123"/>
    </row>
    <row r="647" spans="1:15" s="3" customFormat="1" ht="18.75" customHeight="1">
      <c r="A647" s="807">
        <v>639</v>
      </c>
      <c r="B647" s="460"/>
      <c r="C647" s="461">
        <v>99</v>
      </c>
      <c r="D647" s="462" t="s">
        <v>158</v>
      </c>
      <c r="E647" s="461" t="s">
        <v>26</v>
      </c>
      <c r="F647" s="463">
        <v>3665</v>
      </c>
      <c r="G647" s="463">
        <v>5000</v>
      </c>
      <c r="H647" s="464">
        <v>6474</v>
      </c>
      <c r="I647" s="473"/>
      <c r="J647" s="474"/>
      <c r="K647" s="474"/>
      <c r="L647" s="474"/>
      <c r="M647" s="474"/>
      <c r="N647" s="475"/>
      <c r="O647" s="3">
        <f>SUM(J648:N648)-I648</f>
        <v>0</v>
      </c>
    </row>
    <row r="648" spans="1:14" s="11" customFormat="1" ht="16.5">
      <c r="A648" s="807">
        <v>640</v>
      </c>
      <c r="B648" s="468"/>
      <c r="C648" s="469"/>
      <c r="D648" s="470" t="s">
        <v>601</v>
      </c>
      <c r="E648" s="469"/>
      <c r="F648" s="471"/>
      <c r="G648" s="471"/>
      <c r="H648" s="472"/>
      <c r="I648" s="551">
        <f t="shared" si="9"/>
        <v>5000</v>
      </c>
      <c r="J648" s="474"/>
      <c r="K648" s="474"/>
      <c r="L648" s="474">
        <v>5000</v>
      </c>
      <c r="M648" s="474"/>
      <c r="N648" s="475"/>
    </row>
    <row r="649" spans="1:14" s="11" customFormat="1" ht="16.5">
      <c r="A649" s="807">
        <v>641</v>
      </c>
      <c r="B649" s="529"/>
      <c r="C649" s="511"/>
      <c r="D649" s="470" t="s">
        <v>940</v>
      </c>
      <c r="E649" s="511"/>
      <c r="F649" s="799"/>
      <c r="G649" s="799"/>
      <c r="H649" s="800"/>
      <c r="I649" s="551">
        <f t="shared" si="9"/>
        <v>9017</v>
      </c>
      <c r="J649" s="702"/>
      <c r="K649" s="702"/>
      <c r="L649" s="702">
        <v>9017</v>
      </c>
      <c r="M649" s="702"/>
      <c r="N649" s="796"/>
    </row>
    <row r="650" spans="1:15" s="436" customFormat="1" ht="17.25">
      <c r="A650" s="807">
        <v>642</v>
      </c>
      <c r="B650" s="476"/>
      <c r="C650" s="477"/>
      <c r="D650" s="478" t="s">
        <v>602</v>
      </c>
      <c r="E650" s="477"/>
      <c r="F650" s="479"/>
      <c r="G650" s="479"/>
      <c r="H650" s="480"/>
      <c r="I650" s="559">
        <f t="shared" si="9"/>
        <v>0</v>
      </c>
      <c r="J650" s="486"/>
      <c r="K650" s="486"/>
      <c r="L650" s="486"/>
      <c r="M650" s="486"/>
      <c r="N650" s="487"/>
      <c r="O650" s="12"/>
    </row>
    <row r="651" spans="1:15" s="122" customFormat="1" ht="15.75" customHeight="1">
      <c r="A651" s="807">
        <v>643</v>
      </c>
      <c r="B651" s="481"/>
      <c r="C651" s="482"/>
      <c r="D651" s="483" t="s">
        <v>977</v>
      </c>
      <c r="E651" s="482"/>
      <c r="F651" s="484"/>
      <c r="G651" s="484"/>
      <c r="H651" s="485"/>
      <c r="I651" s="473">
        <f t="shared" si="9"/>
        <v>9017</v>
      </c>
      <c r="J651" s="466">
        <f>SUM(J649:J650)</f>
        <v>0</v>
      </c>
      <c r="K651" s="466">
        <f>SUM(K649:K650)</f>
        <v>0</v>
      </c>
      <c r="L651" s="466">
        <f>SUM(L649:L650)</f>
        <v>9017</v>
      </c>
      <c r="M651" s="466">
        <f>SUM(M649:M650)</f>
        <v>0</v>
      </c>
      <c r="N651" s="467">
        <f>SUM(N649:N650)</f>
        <v>0</v>
      </c>
      <c r="O651" s="123"/>
    </row>
    <row r="652" spans="1:15" s="3" customFormat="1" ht="18.75" customHeight="1">
      <c r="A652" s="807">
        <v>644</v>
      </c>
      <c r="B652" s="460"/>
      <c r="C652" s="461">
        <v>100</v>
      </c>
      <c r="D652" s="462" t="s">
        <v>159</v>
      </c>
      <c r="E652" s="461" t="s">
        <v>26</v>
      </c>
      <c r="F652" s="463">
        <v>16874</v>
      </c>
      <c r="G652" s="463">
        <v>13000</v>
      </c>
      <c r="H652" s="464">
        <v>13545</v>
      </c>
      <c r="I652" s="473"/>
      <c r="J652" s="474"/>
      <c r="K652" s="474"/>
      <c r="L652" s="474"/>
      <c r="M652" s="474"/>
      <c r="N652" s="475"/>
      <c r="O652" s="3">
        <f>SUM(J653:N653)-I653</f>
        <v>0</v>
      </c>
    </row>
    <row r="653" spans="1:14" s="11" customFormat="1" ht="16.5">
      <c r="A653" s="807">
        <v>645</v>
      </c>
      <c r="B653" s="468"/>
      <c r="C653" s="469"/>
      <c r="D653" s="470" t="s">
        <v>601</v>
      </c>
      <c r="E653" s="469"/>
      <c r="F653" s="471"/>
      <c r="G653" s="471"/>
      <c r="H653" s="472"/>
      <c r="I653" s="551">
        <f t="shared" si="9"/>
        <v>15000</v>
      </c>
      <c r="J653" s="474"/>
      <c r="K653" s="474"/>
      <c r="L653" s="474">
        <v>15000</v>
      </c>
      <c r="M653" s="474"/>
      <c r="N653" s="475"/>
    </row>
    <row r="654" spans="1:14" s="11" customFormat="1" ht="16.5">
      <c r="A654" s="807">
        <v>646</v>
      </c>
      <c r="B654" s="529"/>
      <c r="C654" s="511"/>
      <c r="D654" s="470" t="s">
        <v>940</v>
      </c>
      <c r="E654" s="511"/>
      <c r="F654" s="799"/>
      <c r="G654" s="799"/>
      <c r="H654" s="800"/>
      <c r="I654" s="551">
        <f t="shared" si="9"/>
        <v>29700</v>
      </c>
      <c r="J654" s="702"/>
      <c r="K654" s="702"/>
      <c r="L654" s="702">
        <v>29700</v>
      </c>
      <c r="M654" s="702"/>
      <c r="N654" s="796"/>
    </row>
    <row r="655" spans="1:15" s="436" customFormat="1" ht="17.25">
      <c r="A655" s="807">
        <v>647</v>
      </c>
      <c r="B655" s="476"/>
      <c r="C655" s="477"/>
      <c r="D655" s="478" t="s">
        <v>602</v>
      </c>
      <c r="E655" s="477"/>
      <c r="F655" s="479"/>
      <c r="G655" s="479"/>
      <c r="H655" s="480"/>
      <c r="I655" s="559">
        <f t="shared" si="9"/>
        <v>0</v>
      </c>
      <c r="J655" s="486"/>
      <c r="K655" s="486"/>
      <c r="L655" s="486"/>
      <c r="M655" s="486"/>
      <c r="N655" s="487"/>
      <c r="O655" s="12"/>
    </row>
    <row r="656" spans="1:15" s="122" customFormat="1" ht="15.75" customHeight="1">
      <c r="A656" s="807">
        <v>648</v>
      </c>
      <c r="B656" s="481"/>
      <c r="C656" s="482"/>
      <c r="D656" s="483" t="s">
        <v>977</v>
      </c>
      <c r="E656" s="482"/>
      <c r="F656" s="484"/>
      <c r="G656" s="484"/>
      <c r="H656" s="485"/>
      <c r="I656" s="473">
        <f t="shared" si="9"/>
        <v>29700</v>
      </c>
      <c r="J656" s="466">
        <f>SUM(J654:J655)</f>
        <v>0</v>
      </c>
      <c r="K656" s="466">
        <f>SUM(K654:K655)</f>
        <v>0</v>
      </c>
      <c r="L656" s="466">
        <f>SUM(L654:L655)</f>
        <v>29700</v>
      </c>
      <c r="M656" s="466">
        <f>SUM(M654:M655)</f>
        <v>0</v>
      </c>
      <c r="N656" s="467">
        <f>SUM(N654:N655)</f>
        <v>0</v>
      </c>
      <c r="O656" s="123"/>
    </row>
    <row r="657" spans="1:15" s="3" customFormat="1" ht="18.75" customHeight="1">
      <c r="A657" s="807">
        <v>649</v>
      </c>
      <c r="B657" s="460"/>
      <c r="C657" s="461">
        <v>101</v>
      </c>
      <c r="D657" s="462" t="s">
        <v>160</v>
      </c>
      <c r="E657" s="461" t="s">
        <v>26</v>
      </c>
      <c r="F657" s="463">
        <v>165247</v>
      </c>
      <c r="G657" s="463">
        <v>180000</v>
      </c>
      <c r="H657" s="464">
        <v>245275</v>
      </c>
      <c r="I657" s="473"/>
      <c r="J657" s="474"/>
      <c r="K657" s="474"/>
      <c r="L657" s="474"/>
      <c r="M657" s="474"/>
      <c r="N657" s="475"/>
      <c r="O657" s="3">
        <f>SUM(J658:N658)-I658</f>
        <v>0</v>
      </c>
    </row>
    <row r="658" spans="1:14" s="11" customFormat="1" ht="16.5">
      <c r="A658" s="807">
        <v>650</v>
      </c>
      <c r="B658" s="468"/>
      <c r="C658" s="469"/>
      <c r="D658" s="470" t="s">
        <v>601</v>
      </c>
      <c r="E658" s="469"/>
      <c r="F658" s="471"/>
      <c r="G658" s="471"/>
      <c r="H658" s="472"/>
      <c r="I658" s="551">
        <f t="shared" si="9"/>
        <v>226000</v>
      </c>
      <c r="J658" s="474"/>
      <c r="K658" s="474"/>
      <c r="L658" s="474">
        <v>226000</v>
      </c>
      <c r="M658" s="474"/>
      <c r="N658" s="475"/>
    </row>
    <row r="659" spans="1:14" s="11" customFormat="1" ht="16.5">
      <c r="A659" s="807">
        <v>651</v>
      </c>
      <c r="B659" s="529"/>
      <c r="C659" s="511"/>
      <c r="D659" s="470" t="s">
        <v>940</v>
      </c>
      <c r="E659" s="511"/>
      <c r="F659" s="799"/>
      <c r="G659" s="799"/>
      <c r="H659" s="800"/>
      <c r="I659" s="551">
        <f t="shared" si="9"/>
        <v>223113</v>
      </c>
      <c r="J659" s="702"/>
      <c r="K659" s="702"/>
      <c r="L659" s="702">
        <v>223113</v>
      </c>
      <c r="M659" s="702"/>
      <c r="N659" s="796"/>
    </row>
    <row r="660" spans="1:15" s="436" customFormat="1" ht="17.25">
      <c r="A660" s="807">
        <v>652</v>
      </c>
      <c r="B660" s="476"/>
      <c r="C660" s="477"/>
      <c r="D660" s="478" t="s">
        <v>602</v>
      </c>
      <c r="E660" s="477"/>
      <c r="F660" s="479"/>
      <c r="G660" s="479"/>
      <c r="H660" s="480"/>
      <c r="I660" s="559">
        <f t="shared" si="9"/>
        <v>0</v>
      </c>
      <c r="J660" s="486"/>
      <c r="K660" s="486"/>
      <c r="L660" s="486"/>
      <c r="M660" s="486"/>
      <c r="N660" s="487"/>
      <c r="O660" s="12"/>
    </row>
    <row r="661" spans="1:15" s="122" customFormat="1" ht="15.75" customHeight="1">
      <c r="A661" s="807">
        <v>653</v>
      </c>
      <c r="B661" s="481"/>
      <c r="C661" s="482"/>
      <c r="D661" s="483" t="s">
        <v>977</v>
      </c>
      <c r="E661" s="482"/>
      <c r="F661" s="484"/>
      <c r="G661" s="484"/>
      <c r="H661" s="485"/>
      <c r="I661" s="473">
        <f t="shared" si="9"/>
        <v>223113</v>
      </c>
      <c r="J661" s="466">
        <f>SUM(J659:J660)</f>
        <v>0</v>
      </c>
      <c r="K661" s="466">
        <f>SUM(K659:K660)</f>
        <v>0</v>
      </c>
      <c r="L661" s="466">
        <f>SUM(L659:L660)</f>
        <v>223113</v>
      </c>
      <c r="M661" s="466">
        <f>SUM(M659:M660)</f>
        <v>0</v>
      </c>
      <c r="N661" s="467">
        <f>SUM(N659:N660)</f>
        <v>0</v>
      </c>
      <c r="O661" s="123"/>
    </row>
    <row r="662" spans="1:15" s="3" customFormat="1" ht="18.75" customHeight="1">
      <c r="A662" s="807">
        <v>654</v>
      </c>
      <c r="B662" s="460"/>
      <c r="C662" s="461">
        <v>102</v>
      </c>
      <c r="D662" s="462" t="s">
        <v>161</v>
      </c>
      <c r="E662" s="461" t="s">
        <v>27</v>
      </c>
      <c r="F662" s="463">
        <v>5158</v>
      </c>
      <c r="G662" s="463"/>
      <c r="H662" s="464">
        <v>4253</v>
      </c>
      <c r="I662" s="473"/>
      <c r="J662" s="474"/>
      <c r="K662" s="474"/>
      <c r="L662" s="474"/>
      <c r="M662" s="474"/>
      <c r="N662" s="475"/>
      <c r="O662" s="3">
        <f>SUM(J663:N663)-I663</f>
        <v>0</v>
      </c>
    </row>
    <row r="663" spans="1:14" s="11" customFormat="1" ht="16.5">
      <c r="A663" s="807">
        <v>655</v>
      </c>
      <c r="B663" s="468"/>
      <c r="C663" s="469"/>
      <c r="D663" s="470" t="s">
        <v>601</v>
      </c>
      <c r="E663" s="469"/>
      <c r="F663" s="471"/>
      <c r="G663" s="471"/>
      <c r="H663" s="472"/>
      <c r="I663" s="551">
        <f t="shared" si="9"/>
        <v>3828</v>
      </c>
      <c r="J663" s="474"/>
      <c r="K663" s="474"/>
      <c r="L663" s="474">
        <v>3828</v>
      </c>
      <c r="M663" s="474"/>
      <c r="N663" s="475"/>
    </row>
    <row r="664" spans="1:14" s="11" customFormat="1" ht="16.5">
      <c r="A664" s="807">
        <v>656</v>
      </c>
      <c r="B664" s="529"/>
      <c r="C664" s="511"/>
      <c r="D664" s="470" t="s">
        <v>940</v>
      </c>
      <c r="E664" s="511"/>
      <c r="F664" s="799"/>
      <c r="G664" s="799"/>
      <c r="H664" s="800"/>
      <c r="I664" s="551">
        <f t="shared" si="9"/>
        <v>5431</v>
      </c>
      <c r="J664" s="702"/>
      <c r="K664" s="702"/>
      <c r="L664" s="702">
        <v>5431</v>
      </c>
      <c r="M664" s="702"/>
      <c r="N664" s="796"/>
    </row>
    <row r="665" spans="1:15" s="436" customFormat="1" ht="17.25">
      <c r="A665" s="807">
        <v>657</v>
      </c>
      <c r="B665" s="476"/>
      <c r="C665" s="477"/>
      <c r="D665" s="478" t="s">
        <v>602</v>
      </c>
      <c r="E665" s="477"/>
      <c r="F665" s="479"/>
      <c r="G665" s="479"/>
      <c r="H665" s="480"/>
      <c r="I665" s="559">
        <f t="shared" si="9"/>
        <v>0</v>
      </c>
      <c r="J665" s="486"/>
      <c r="K665" s="486"/>
      <c r="L665" s="486"/>
      <c r="M665" s="486"/>
      <c r="N665" s="487"/>
      <c r="O665" s="12"/>
    </row>
    <row r="666" spans="1:15" s="122" customFormat="1" ht="15.75" customHeight="1">
      <c r="A666" s="807">
        <v>658</v>
      </c>
      <c r="B666" s="481"/>
      <c r="C666" s="482"/>
      <c r="D666" s="483" t="s">
        <v>977</v>
      </c>
      <c r="E666" s="482"/>
      <c r="F666" s="484"/>
      <c r="G666" s="484"/>
      <c r="H666" s="485"/>
      <c r="I666" s="473">
        <f t="shared" si="9"/>
        <v>5431</v>
      </c>
      <c r="J666" s="466">
        <f>SUM(J664:J665)</f>
        <v>0</v>
      </c>
      <c r="K666" s="466">
        <f>SUM(K664:K665)</f>
        <v>0</v>
      </c>
      <c r="L666" s="466">
        <f>SUM(L664:L665)</f>
        <v>5431</v>
      </c>
      <c r="M666" s="466">
        <f>SUM(M664:M665)</f>
        <v>0</v>
      </c>
      <c r="N666" s="467">
        <f>SUM(N664:N665)</f>
        <v>0</v>
      </c>
      <c r="O666" s="123"/>
    </row>
    <row r="667" spans="1:15" s="3" customFormat="1" ht="19.5" customHeight="1">
      <c r="A667" s="807">
        <v>659</v>
      </c>
      <c r="B667" s="460"/>
      <c r="C667" s="461">
        <v>103</v>
      </c>
      <c r="D667" s="462" t="s">
        <v>162</v>
      </c>
      <c r="E667" s="461" t="s">
        <v>26</v>
      </c>
      <c r="F667" s="512">
        <v>3421</v>
      </c>
      <c r="G667" s="512">
        <v>5000</v>
      </c>
      <c r="H667" s="513">
        <v>3506</v>
      </c>
      <c r="I667" s="473"/>
      <c r="J667" s="474"/>
      <c r="K667" s="474"/>
      <c r="L667" s="474"/>
      <c r="M667" s="474"/>
      <c r="N667" s="475"/>
      <c r="O667" s="3">
        <f>SUM(J668:N668)-I668</f>
        <v>0</v>
      </c>
    </row>
    <row r="668" spans="1:14" s="11" customFormat="1" ht="16.5">
      <c r="A668" s="807">
        <v>660</v>
      </c>
      <c r="B668" s="468"/>
      <c r="C668" s="469"/>
      <c r="D668" s="470" t="s">
        <v>601</v>
      </c>
      <c r="E668" s="469"/>
      <c r="F668" s="471"/>
      <c r="G668" s="471"/>
      <c r="H668" s="472"/>
      <c r="I668" s="551">
        <f t="shared" si="9"/>
        <v>5000</v>
      </c>
      <c r="J668" s="474"/>
      <c r="K668" s="474"/>
      <c r="L668" s="474">
        <v>5000</v>
      </c>
      <c r="M668" s="474"/>
      <c r="N668" s="475"/>
    </row>
    <row r="669" spans="1:14" s="11" customFormat="1" ht="16.5">
      <c r="A669" s="807">
        <v>661</v>
      </c>
      <c r="B669" s="529"/>
      <c r="C669" s="511"/>
      <c r="D669" s="470" t="s">
        <v>940</v>
      </c>
      <c r="E669" s="511"/>
      <c r="F669" s="799"/>
      <c r="G669" s="799"/>
      <c r="H669" s="800"/>
      <c r="I669" s="551">
        <f t="shared" si="9"/>
        <v>6494</v>
      </c>
      <c r="J669" s="702"/>
      <c r="K669" s="702"/>
      <c r="L669" s="702">
        <v>6494</v>
      </c>
      <c r="M669" s="702"/>
      <c r="N669" s="796"/>
    </row>
    <row r="670" spans="1:15" s="436" customFormat="1" ht="17.25">
      <c r="A670" s="807">
        <v>662</v>
      </c>
      <c r="B670" s="476"/>
      <c r="C670" s="477"/>
      <c r="D670" s="478" t="s">
        <v>602</v>
      </c>
      <c r="E670" s="477"/>
      <c r="F670" s="479"/>
      <c r="G670" s="479"/>
      <c r="H670" s="480"/>
      <c r="I670" s="559">
        <f t="shared" si="9"/>
        <v>0</v>
      </c>
      <c r="J670" s="486"/>
      <c r="K670" s="486"/>
      <c r="L670" s="486"/>
      <c r="M670" s="486"/>
      <c r="N670" s="487"/>
      <c r="O670" s="12"/>
    </row>
    <row r="671" spans="1:15" s="122" customFormat="1" ht="17.25" customHeight="1">
      <c r="A671" s="807">
        <v>663</v>
      </c>
      <c r="B671" s="481"/>
      <c r="C671" s="482"/>
      <c r="D671" s="483" t="s">
        <v>977</v>
      </c>
      <c r="E671" s="482"/>
      <c r="F671" s="484"/>
      <c r="G671" s="484"/>
      <c r="H671" s="485"/>
      <c r="I671" s="473">
        <f t="shared" si="9"/>
        <v>6494</v>
      </c>
      <c r="J671" s="466">
        <f>SUM(J669:J670)</f>
        <v>0</v>
      </c>
      <c r="K671" s="466">
        <f>SUM(K669:K670)</f>
        <v>0</v>
      </c>
      <c r="L671" s="466">
        <f>SUM(L669:L670)</f>
        <v>6494</v>
      </c>
      <c r="M671" s="466">
        <f>SUM(M669:M670)</f>
        <v>0</v>
      </c>
      <c r="N671" s="467">
        <f>SUM(N669:N670)</f>
        <v>0</v>
      </c>
      <c r="O671" s="123"/>
    </row>
    <row r="672" spans="1:15" s="3" customFormat="1" ht="19.5" customHeight="1">
      <c r="A672" s="807">
        <v>664</v>
      </c>
      <c r="B672" s="460"/>
      <c r="C672" s="461">
        <v>104</v>
      </c>
      <c r="D672" s="462" t="s">
        <v>163</v>
      </c>
      <c r="E672" s="461" t="s">
        <v>26</v>
      </c>
      <c r="F672" s="463">
        <v>4167</v>
      </c>
      <c r="G672" s="463">
        <v>6000</v>
      </c>
      <c r="H672" s="464">
        <v>4015</v>
      </c>
      <c r="I672" s="473"/>
      <c r="J672" s="474"/>
      <c r="K672" s="474"/>
      <c r="L672" s="474"/>
      <c r="M672" s="474"/>
      <c r="N672" s="475"/>
      <c r="O672" s="3">
        <f>SUM(J673:N673)-I673</f>
        <v>0</v>
      </c>
    </row>
    <row r="673" spans="1:14" s="11" customFormat="1" ht="16.5">
      <c r="A673" s="807">
        <v>665</v>
      </c>
      <c r="B673" s="468"/>
      <c r="C673" s="469"/>
      <c r="D673" s="470" t="s">
        <v>601</v>
      </c>
      <c r="E673" s="469"/>
      <c r="F673" s="471"/>
      <c r="G673" s="471"/>
      <c r="H673" s="472"/>
      <c r="I673" s="551">
        <f t="shared" si="9"/>
        <v>6000</v>
      </c>
      <c r="J673" s="474"/>
      <c r="K673" s="474"/>
      <c r="L673" s="474">
        <v>6000</v>
      </c>
      <c r="M673" s="474"/>
      <c r="N673" s="475"/>
    </row>
    <row r="674" spans="1:14" s="11" customFormat="1" ht="16.5">
      <c r="A674" s="807">
        <v>666</v>
      </c>
      <c r="B674" s="529"/>
      <c r="C674" s="511"/>
      <c r="D674" s="470" t="s">
        <v>940</v>
      </c>
      <c r="E674" s="511"/>
      <c r="F674" s="799"/>
      <c r="G674" s="799"/>
      <c r="H674" s="800"/>
      <c r="I674" s="551">
        <f t="shared" si="9"/>
        <v>11197</v>
      </c>
      <c r="J674" s="702"/>
      <c r="K674" s="702"/>
      <c r="L674" s="702">
        <v>11197</v>
      </c>
      <c r="M674" s="702"/>
      <c r="N674" s="796"/>
    </row>
    <row r="675" spans="1:15" s="436" customFormat="1" ht="17.25">
      <c r="A675" s="807">
        <v>667</v>
      </c>
      <c r="B675" s="476"/>
      <c r="C675" s="477"/>
      <c r="D675" s="478" t="s">
        <v>602</v>
      </c>
      <c r="E675" s="477"/>
      <c r="F675" s="479"/>
      <c r="G675" s="479"/>
      <c r="H675" s="480"/>
      <c r="I675" s="559">
        <f t="shared" si="9"/>
        <v>0</v>
      </c>
      <c r="J675" s="486"/>
      <c r="K675" s="486"/>
      <c r="L675" s="486"/>
      <c r="M675" s="486"/>
      <c r="N675" s="487"/>
      <c r="O675" s="12"/>
    </row>
    <row r="676" spans="1:15" s="122" customFormat="1" ht="17.25" customHeight="1">
      <c r="A676" s="807">
        <v>668</v>
      </c>
      <c r="B676" s="481"/>
      <c r="C676" s="482"/>
      <c r="D676" s="483" t="s">
        <v>977</v>
      </c>
      <c r="E676" s="482"/>
      <c r="F676" s="484"/>
      <c r="G676" s="484"/>
      <c r="H676" s="485"/>
      <c r="I676" s="473">
        <f t="shared" si="9"/>
        <v>11197</v>
      </c>
      <c r="J676" s="466">
        <f>SUM(J674:J675)</f>
        <v>0</v>
      </c>
      <c r="K676" s="466">
        <f>SUM(K674:K675)</f>
        <v>0</v>
      </c>
      <c r="L676" s="466">
        <f>SUM(L674:L675)</f>
        <v>11197</v>
      </c>
      <c r="M676" s="466">
        <f>SUM(M674:M675)</f>
        <v>0</v>
      </c>
      <c r="N676" s="467">
        <f>SUM(N674:N675)</f>
        <v>0</v>
      </c>
      <c r="O676" s="123"/>
    </row>
    <row r="677" spans="1:15" s="3" customFormat="1" ht="19.5" customHeight="1">
      <c r="A677" s="807">
        <v>669</v>
      </c>
      <c r="B677" s="460"/>
      <c r="C677" s="461">
        <v>105</v>
      </c>
      <c r="D677" s="462" t="s">
        <v>164</v>
      </c>
      <c r="E677" s="461" t="s">
        <v>26</v>
      </c>
      <c r="F677" s="463">
        <v>334</v>
      </c>
      <c r="G677" s="463">
        <v>2000</v>
      </c>
      <c r="H677" s="464">
        <v>13</v>
      </c>
      <c r="I677" s="473"/>
      <c r="J677" s="474"/>
      <c r="K677" s="474"/>
      <c r="L677" s="474"/>
      <c r="M677" s="474"/>
      <c r="N677" s="475"/>
      <c r="O677" s="3">
        <f>SUM(J678:N678)-I678</f>
        <v>0</v>
      </c>
    </row>
    <row r="678" spans="1:14" s="11" customFormat="1" ht="16.5">
      <c r="A678" s="807">
        <v>670</v>
      </c>
      <c r="B678" s="468"/>
      <c r="C678" s="469"/>
      <c r="D678" s="470" t="s">
        <v>601</v>
      </c>
      <c r="E678" s="469"/>
      <c r="F678" s="471"/>
      <c r="G678" s="471"/>
      <c r="H678" s="472"/>
      <c r="I678" s="551">
        <f t="shared" si="9"/>
        <v>2000</v>
      </c>
      <c r="J678" s="474"/>
      <c r="K678" s="474"/>
      <c r="L678" s="474">
        <v>2000</v>
      </c>
      <c r="M678" s="474"/>
      <c r="N678" s="475"/>
    </row>
    <row r="679" spans="1:14" s="11" customFormat="1" ht="16.5">
      <c r="A679" s="807">
        <v>671</v>
      </c>
      <c r="B679" s="529"/>
      <c r="C679" s="511"/>
      <c r="D679" s="470" t="s">
        <v>940</v>
      </c>
      <c r="E679" s="511"/>
      <c r="F679" s="799"/>
      <c r="G679" s="799"/>
      <c r="H679" s="800"/>
      <c r="I679" s="551">
        <f t="shared" si="9"/>
        <v>5093</v>
      </c>
      <c r="J679" s="702"/>
      <c r="K679" s="702"/>
      <c r="L679" s="702">
        <v>5093</v>
      </c>
      <c r="M679" s="702"/>
      <c r="N679" s="796"/>
    </row>
    <row r="680" spans="1:15" s="436" customFormat="1" ht="17.25">
      <c r="A680" s="807">
        <v>672</v>
      </c>
      <c r="B680" s="476"/>
      <c r="C680" s="477"/>
      <c r="D680" s="478" t="s">
        <v>602</v>
      </c>
      <c r="E680" s="477"/>
      <c r="F680" s="479"/>
      <c r="G680" s="479"/>
      <c r="H680" s="480"/>
      <c r="I680" s="559">
        <f t="shared" si="9"/>
        <v>0</v>
      </c>
      <c r="J680" s="486"/>
      <c r="K680" s="486"/>
      <c r="L680" s="486"/>
      <c r="M680" s="486"/>
      <c r="N680" s="487"/>
      <c r="O680" s="12"/>
    </row>
    <row r="681" spans="1:15" s="122" customFormat="1" ht="17.25" customHeight="1">
      <c r="A681" s="807">
        <v>673</v>
      </c>
      <c r="B681" s="481"/>
      <c r="C681" s="482"/>
      <c r="D681" s="483" t="s">
        <v>977</v>
      </c>
      <c r="E681" s="482"/>
      <c r="F681" s="484"/>
      <c r="G681" s="484"/>
      <c r="H681" s="485"/>
      <c r="I681" s="473">
        <f t="shared" si="9"/>
        <v>5093</v>
      </c>
      <c r="J681" s="466">
        <f>SUM(J679:J680)</f>
        <v>0</v>
      </c>
      <c r="K681" s="466">
        <f>SUM(K679:K680)</f>
        <v>0</v>
      </c>
      <c r="L681" s="466">
        <f>SUM(L679:L680)</f>
        <v>5093</v>
      </c>
      <c r="M681" s="466">
        <f>SUM(M679:M680)</f>
        <v>0</v>
      </c>
      <c r="N681" s="467">
        <f>SUM(N679:N680)</f>
        <v>0</v>
      </c>
      <c r="O681" s="123"/>
    </row>
    <row r="682" spans="1:15" s="3" customFormat="1" ht="19.5" customHeight="1">
      <c r="A682" s="807">
        <v>674</v>
      </c>
      <c r="B682" s="460"/>
      <c r="C682" s="461">
        <v>106</v>
      </c>
      <c r="D682" s="775" t="s">
        <v>699</v>
      </c>
      <c r="E682" s="461" t="s">
        <v>26</v>
      </c>
      <c r="F682" s="463">
        <v>29026</v>
      </c>
      <c r="G682" s="463">
        <v>37827</v>
      </c>
      <c r="H682" s="464">
        <v>24122</v>
      </c>
      <c r="I682" s="473"/>
      <c r="J682" s="474"/>
      <c r="K682" s="474"/>
      <c r="L682" s="474"/>
      <c r="M682" s="474"/>
      <c r="N682" s="475"/>
      <c r="O682" s="3">
        <f>SUM(J683:N683)-I683</f>
        <v>0</v>
      </c>
    </row>
    <row r="683" spans="1:14" s="11" customFormat="1" ht="16.5">
      <c r="A683" s="807">
        <v>675</v>
      </c>
      <c r="B683" s="468"/>
      <c r="C683" s="469"/>
      <c r="D683" s="470" t="s">
        <v>601</v>
      </c>
      <c r="E683" s="469"/>
      <c r="F683" s="471"/>
      <c r="G683" s="471"/>
      <c r="H683" s="472"/>
      <c r="I683" s="551">
        <f t="shared" si="9"/>
        <v>38000</v>
      </c>
      <c r="J683" s="474"/>
      <c r="K683" s="474"/>
      <c r="L683" s="474">
        <v>38000</v>
      </c>
      <c r="M683" s="474"/>
      <c r="N683" s="475"/>
    </row>
    <row r="684" spans="1:14" s="11" customFormat="1" ht="16.5">
      <c r="A684" s="807">
        <v>676</v>
      </c>
      <c r="B684" s="529"/>
      <c r="C684" s="511"/>
      <c r="D684" s="470" t="s">
        <v>940</v>
      </c>
      <c r="E684" s="511"/>
      <c r="F684" s="799"/>
      <c r="G684" s="799"/>
      <c r="H684" s="800"/>
      <c r="I684" s="551">
        <f t="shared" si="9"/>
        <v>56101</v>
      </c>
      <c r="J684" s="702"/>
      <c r="K684" s="702"/>
      <c r="L684" s="702">
        <v>56101</v>
      </c>
      <c r="M684" s="702"/>
      <c r="N684" s="796"/>
    </row>
    <row r="685" spans="1:15" s="436" customFormat="1" ht="17.25">
      <c r="A685" s="807">
        <v>677</v>
      </c>
      <c r="B685" s="476"/>
      <c r="C685" s="477"/>
      <c r="D685" s="478" t="s">
        <v>602</v>
      </c>
      <c r="E685" s="477"/>
      <c r="F685" s="479"/>
      <c r="G685" s="479"/>
      <c r="H685" s="480"/>
      <c r="I685" s="559">
        <f t="shared" si="9"/>
        <v>0</v>
      </c>
      <c r="J685" s="486"/>
      <c r="K685" s="486"/>
      <c r="L685" s="486"/>
      <c r="M685" s="486"/>
      <c r="N685" s="487"/>
      <c r="O685" s="12"/>
    </row>
    <row r="686" spans="1:15" s="122" customFormat="1" ht="17.25" customHeight="1">
      <c r="A686" s="807">
        <v>678</v>
      </c>
      <c r="B686" s="481"/>
      <c r="C686" s="482"/>
      <c r="D686" s="483" t="s">
        <v>977</v>
      </c>
      <c r="E686" s="482"/>
      <c r="F686" s="484"/>
      <c r="G686" s="484"/>
      <c r="H686" s="485"/>
      <c r="I686" s="473">
        <f t="shared" si="9"/>
        <v>56101</v>
      </c>
      <c r="J686" s="466">
        <f>SUM(J684:J685)</f>
        <v>0</v>
      </c>
      <c r="K686" s="466">
        <f>SUM(K684:K685)</f>
        <v>0</v>
      </c>
      <c r="L686" s="466">
        <f>SUM(L684:L685)</f>
        <v>56101</v>
      </c>
      <c r="M686" s="466">
        <f>SUM(M684:M685)</f>
        <v>0</v>
      </c>
      <c r="N686" s="467">
        <f>SUM(N684:N685)</f>
        <v>0</v>
      </c>
      <c r="O686" s="123"/>
    </row>
    <row r="687" spans="1:15" s="3" customFormat="1" ht="19.5" customHeight="1">
      <c r="A687" s="807">
        <v>679</v>
      </c>
      <c r="B687" s="460"/>
      <c r="C687" s="461">
        <v>107</v>
      </c>
      <c r="D687" s="775" t="s">
        <v>12</v>
      </c>
      <c r="E687" s="461" t="s">
        <v>26</v>
      </c>
      <c r="F687" s="463">
        <v>43300</v>
      </c>
      <c r="G687" s="463">
        <v>52802</v>
      </c>
      <c r="H687" s="464">
        <v>52500</v>
      </c>
      <c r="I687" s="473"/>
      <c r="J687" s="474"/>
      <c r="K687" s="474"/>
      <c r="L687" s="474"/>
      <c r="M687" s="474"/>
      <c r="N687" s="475"/>
      <c r="O687" s="3">
        <f>SUM(J688:N688)-I688</f>
        <v>0</v>
      </c>
    </row>
    <row r="688" spans="1:14" s="11" customFormat="1" ht="16.5">
      <c r="A688" s="807">
        <v>680</v>
      </c>
      <c r="B688" s="468"/>
      <c r="C688" s="469"/>
      <c r="D688" s="470" t="s">
        <v>601</v>
      </c>
      <c r="E688" s="469"/>
      <c r="F688" s="471"/>
      <c r="G688" s="471"/>
      <c r="H688" s="472"/>
      <c r="I688" s="551">
        <f t="shared" si="9"/>
        <v>53100</v>
      </c>
      <c r="J688" s="474"/>
      <c r="K688" s="474"/>
      <c r="L688" s="474">
        <v>53100</v>
      </c>
      <c r="M688" s="474"/>
      <c r="N688" s="475"/>
    </row>
    <row r="689" spans="1:14" s="11" customFormat="1" ht="16.5">
      <c r="A689" s="807">
        <v>681</v>
      </c>
      <c r="B689" s="529"/>
      <c r="C689" s="511"/>
      <c r="D689" s="470" t="s">
        <v>940</v>
      </c>
      <c r="E689" s="511"/>
      <c r="F689" s="799"/>
      <c r="G689" s="799"/>
      <c r="H689" s="800"/>
      <c r="I689" s="551">
        <f t="shared" si="9"/>
        <v>55602</v>
      </c>
      <c r="J689" s="702"/>
      <c r="K689" s="702"/>
      <c r="L689" s="702">
        <v>55602</v>
      </c>
      <c r="M689" s="702"/>
      <c r="N689" s="796"/>
    </row>
    <row r="690" spans="1:15" s="436" customFormat="1" ht="17.25">
      <c r="A690" s="807">
        <v>682</v>
      </c>
      <c r="B690" s="476"/>
      <c r="C690" s="477"/>
      <c r="D690" s="478" t="s">
        <v>602</v>
      </c>
      <c r="E690" s="477"/>
      <c r="F690" s="479"/>
      <c r="G690" s="479"/>
      <c r="H690" s="480"/>
      <c r="I690" s="559">
        <f t="shared" si="9"/>
        <v>0</v>
      </c>
      <c r="J690" s="486"/>
      <c r="K690" s="486"/>
      <c r="L690" s="486"/>
      <c r="M690" s="486"/>
      <c r="N690" s="487"/>
      <c r="O690" s="12"/>
    </row>
    <row r="691" spans="1:15" s="122" customFormat="1" ht="17.25" customHeight="1">
      <c r="A691" s="807">
        <v>683</v>
      </c>
      <c r="B691" s="481"/>
      <c r="C691" s="482"/>
      <c r="D691" s="483" t="s">
        <v>977</v>
      </c>
      <c r="E691" s="482"/>
      <c r="F691" s="484"/>
      <c r="G691" s="484"/>
      <c r="H691" s="485"/>
      <c r="I691" s="473">
        <f t="shared" si="9"/>
        <v>55602</v>
      </c>
      <c r="J691" s="466">
        <f>SUM(J689:J690)</f>
        <v>0</v>
      </c>
      <c r="K691" s="466">
        <f>SUM(K689:K690)</f>
        <v>0</v>
      </c>
      <c r="L691" s="466">
        <f>SUM(L689:L690)</f>
        <v>55602</v>
      </c>
      <c r="M691" s="466">
        <f>SUM(M689:M690)</f>
        <v>0</v>
      </c>
      <c r="N691" s="467">
        <f>SUM(N689:N690)</f>
        <v>0</v>
      </c>
      <c r="O691" s="123"/>
    </row>
    <row r="692" spans="1:15" s="3" customFormat="1" ht="19.5" customHeight="1">
      <c r="A692" s="807">
        <v>684</v>
      </c>
      <c r="B692" s="460"/>
      <c r="C692" s="461">
        <v>108</v>
      </c>
      <c r="D692" s="775" t="s">
        <v>372</v>
      </c>
      <c r="E692" s="461" t="s">
        <v>26</v>
      </c>
      <c r="F692" s="463">
        <v>25541</v>
      </c>
      <c r="G692" s="463">
        <v>18500</v>
      </c>
      <c r="H692" s="464">
        <v>17916</v>
      </c>
      <c r="I692" s="473"/>
      <c r="J692" s="474"/>
      <c r="K692" s="474"/>
      <c r="L692" s="474"/>
      <c r="M692" s="474"/>
      <c r="N692" s="475"/>
      <c r="O692" s="3">
        <f>SUM(J693:N693)-I693</f>
        <v>0</v>
      </c>
    </row>
    <row r="693" spans="1:14" s="11" customFormat="1" ht="16.5">
      <c r="A693" s="807">
        <v>685</v>
      </c>
      <c r="B693" s="468"/>
      <c r="C693" s="469"/>
      <c r="D693" s="470" t="s">
        <v>601</v>
      </c>
      <c r="E693" s="469"/>
      <c r="F693" s="471"/>
      <c r="G693" s="471"/>
      <c r="H693" s="472"/>
      <c r="I693" s="551">
        <f t="shared" si="9"/>
        <v>18500</v>
      </c>
      <c r="J693" s="474"/>
      <c r="K693" s="474"/>
      <c r="L693" s="474">
        <v>18500</v>
      </c>
      <c r="M693" s="474"/>
      <c r="N693" s="475"/>
    </row>
    <row r="694" spans="1:14" s="11" customFormat="1" ht="16.5">
      <c r="A694" s="807">
        <v>686</v>
      </c>
      <c r="B694" s="529"/>
      <c r="C694" s="511"/>
      <c r="D694" s="470" t="s">
        <v>940</v>
      </c>
      <c r="E694" s="511"/>
      <c r="F694" s="799"/>
      <c r="G694" s="799"/>
      <c r="H694" s="800"/>
      <c r="I694" s="551">
        <f t="shared" si="9"/>
        <v>21046</v>
      </c>
      <c r="J694" s="702"/>
      <c r="K694" s="702"/>
      <c r="L694" s="702">
        <v>21046</v>
      </c>
      <c r="M694" s="702"/>
      <c r="N694" s="796"/>
    </row>
    <row r="695" spans="1:15" s="436" customFormat="1" ht="17.25">
      <c r="A695" s="807">
        <v>687</v>
      </c>
      <c r="B695" s="476"/>
      <c r="C695" s="477"/>
      <c r="D695" s="478" t="s">
        <v>602</v>
      </c>
      <c r="E695" s="477"/>
      <c r="F695" s="479"/>
      <c r="G695" s="479"/>
      <c r="H695" s="480"/>
      <c r="I695" s="559">
        <f t="shared" si="9"/>
        <v>0</v>
      </c>
      <c r="J695" s="486"/>
      <c r="K695" s="486"/>
      <c r="L695" s="486"/>
      <c r="M695" s="486"/>
      <c r="N695" s="487"/>
      <c r="O695" s="12"/>
    </row>
    <row r="696" spans="1:15" s="122" customFormat="1" ht="17.25" customHeight="1">
      <c r="A696" s="807">
        <v>688</v>
      </c>
      <c r="B696" s="481"/>
      <c r="C696" s="482"/>
      <c r="D696" s="483" t="s">
        <v>977</v>
      </c>
      <c r="E696" s="482"/>
      <c r="F696" s="484"/>
      <c r="G696" s="484"/>
      <c r="H696" s="485"/>
      <c r="I696" s="473">
        <f t="shared" si="9"/>
        <v>21046</v>
      </c>
      <c r="J696" s="466">
        <f>SUM(J694:J695)</f>
        <v>0</v>
      </c>
      <c r="K696" s="466">
        <f>SUM(K694:K695)</f>
        <v>0</v>
      </c>
      <c r="L696" s="466">
        <f>SUM(L694:L695)</f>
        <v>21046</v>
      </c>
      <c r="M696" s="466">
        <f>SUM(M694:M695)</f>
        <v>0</v>
      </c>
      <c r="N696" s="467">
        <f>SUM(N694:N695)</f>
        <v>0</v>
      </c>
      <c r="O696" s="123"/>
    </row>
    <row r="697" spans="1:15" s="3" customFormat="1" ht="19.5" customHeight="1">
      <c r="A697" s="807">
        <v>689</v>
      </c>
      <c r="B697" s="460"/>
      <c r="C697" s="461">
        <v>109</v>
      </c>
      <c r="D697" s="462" t="s">
        <v>365</v>
      </c>
      <c r="E697" s="519" t="s">
        <v>26</v>
      </c>
      <c r="F697" s="463">
        <v>910</v>
      </c>
      <c r="G697" s="463">
        <v>2000</v>
      </c>
      <c r="H697" s="464">
        <v>144</v>
      </c>
      <c r="I697" s="473"/>
      <c r="J697" s="474"/>
      <c r="K697" s="474"/>
      <c r="L697" s="474"/>
      <c r="M697" s="474"/>
      <c r="N697" s="475"/>
      <c r="O697" s="3">
        <f>SUM(J697:N697)-I697</f>
        <v>0</v>
      </c>
    </row>
    <row r="698" spans="1:14" s="11" customFormat="1" ht="16.5">
      <c r="A698" s="807">
        <v>690</v>
      </c>
      <c r="B698" s="529"/>
      <c r="C698" s="511"/>
      <c r="D698" s="470" t="s">
        <v>940</v>
      </c>
      <c r="E698" s="511"/>
      <c r="F698" s="799"/>
      <c r="G698" s="799"/>
      <c r="H698" s="800"/>
      <c r="I698" s="551">
        <f>SUM(J698:N698)</f>
        <v>1946</v>
      </c>
      <c r="J698" s="702"/>
      <c r="K698" s="702"/>
      <c r="L698" s="702">
        <v>1946</v>
      </c>
      <c r="M698" s="702"/>
      <c r="N698" s="796"/>
    </row>
    <row r="699" spans="1:15" s="436" customFormat="1" ht="17.25">
      <c r="A699" s="807">
        <v>691</v>
      </c>
      <c r="B699" s="476"/>
      <c r="C699" s="477"/>
      <c r="D699" s="478" t="s">
        <v>602</v>
      </c>
      <c r="E699" s="477"/>
      <c r="F699" s="479"/>
      <c r="G699" s="479"/>
      <c r="H699" s="480"/>
      <c r="I699" s="559">
        <f>SUM(J699:N699)</f>
        <v>0</v>
      </c>
      <c r="J699" s="486"/>
      <c r="K699" s="486"/>
      <c r="L699" s="486"/>
      <c r="M699" s="486"/>
      <c r="N699" s="487"/>
      <c r="O699" s="12"/>
    </row>
    <row r="700" spans="1:15" s="122" customFormat="1" ht="17.25" customHeight="1">
      <c r="A700" s="807">
        <v>692</v>
      </c>
      <c r="B700" s="481"/>
      <c r="C700" s="482"/>
      <c r="D700" s="483" t="s">
        <v>977</v>
      </c>
      <c r="E700" s="482"/>
      <c r="F700" s="484"/>
      <c r="G700" s="484"/>
      <c r="H700" s="485"/>
      <c r="I700" s="473">
        <f>SUM(J700:N700)</f>
        <v>1946</v>
      </c>
      <c r="J700" s="466">
        <f>SUM(J698:J699)</f>
        <v>0</v>
      </c>
      <c r="K700" s="466">
        <f>SUM(K698:K699)</f>
        <v>0</v>
      </c>
      <c r="L700" s="466">
        <f>SUM(L698:L699)</f>
        <v>1946</v>
      </c>
      <c r="M700" s="466">
        <f>SUM(M698:M699)</f>
        <v>0</v>
      </c>
      <c r="N700" s="467">
        <f>SUM(N698:N699)</f>
        <v>0</v>
      </c>
      <c r="O700" s="123"/>
    </row>
    <row r="701" spans="1:15" s="3" customFormat="1" ht="19.5" customHeight="1">
      <c r="A701" s="807">
        <v>693</v>
      </c>
      <c r="B701" s="460"/>
      <c r="C701" s="461">
        <v>110</v>
      </c>
      <c r="D701" s="462" t="s">
        <v>373</v>
      </c>
      <c r="E701" s="461" t="s">
        <v>27</v>
      </c>
      <c r="F701" s="463">
        <v>1132</v>
      </c>
      <c r="G701" s="463">
        <v>4820</v>
      </c>
      <c r="H701" s="464">
        <v>6451</v>
      </c>
      <c r="I701" s="473"/>
      <c r="J701" s="474"/>
      <c r="K701" s="474"/>
      <c r="L701" s="474"/>
      <c r="M701" s="474"/>
      <c r="N701" s="475"/>
      <c r="O701" s="3">
        <f>SUM(J702:N702)-I702</f>
        <v>0</v>
      </c>
    </row>
    <row r="702" spans="1:14" s="11" customFormat="1" ht="16.5">
      <c r="A702" s="807">
        <v>694</v>
      </c>
      <c r="B702" s="468"/>
      <c r="C702" s="469"/>
      <c r="D702" s="470" t="s">
        <v>601</v>
      </c>
      <c r="E702" s="469"/>
      <c r="F702" s="471"/>
      <c r="G702" s="471"/>
      <c r="H702" s="472"/>
      <c r="I702" s="551">
        <f t="shared" si="9"/>
        <v>3420</v>
      </c>
      <c r="J702" s="474"/>
      <c r="K702" s="474"/>
      <c r="L702" s="474">
        <v>3420</v>
      </c>
      <c r="M702" s="474"/>
      <c r="N702" s="475"/>
    </row>
    <row r="703" spans="1:14" s="11" customFormat="1" ht="16.5">
      <c r="A703" s="807">
        <v>695</v>
      </c>
      <c r="B703" s="529"/>
      <c r="C703" s="511"/>
      <c r="D703" s="470" t="s">
        <v>940</v>
      </c>
      <c r="E703" s="511"/>
      <c r="F703" s="799"/>
      <c r="G703" s="799"/>
      <c r="H703" s="800"/>
      <c r="I703" s="551">
        <f t="shared" si="9"/>
        <v>7034</v>
      </c>
      <c r="J703" s="702"/>
      <c r="K703" s="702"/>
      <c r="L703" s="702">
        <v>7034</v>
      </c>
      <c r="M703" s="702"/>
      <c r="N703" s="796"/>
    </row>
    <row r="704" spans="1:15" s="436" customFormat="1" ht="17.25">
      <c r="A704" s="807">
        <v>696</v>
      </c>
      <c r="B704" s="476"/>
      <c r="C704" s="477"/>
      <c r="D704" s="478" t="s">
        <v>602</v>
      </c>
      <c r="E704" s="477"/>
      <c r="F704" s="479"/>
      <c r="G704" s="479"/>
      <c r="H704" s="480"/>
      <c r="I704" s="559">
        <f t="shared" si="9"/>
        <v>0</v>
      </c>
      <c r="J704" s="486"/>
      <c r="K704" s="486"/>
      <c r="L704" s="486"/>
      <c r="M704" s="486"/>
      <c r="N704" s="487"/>
      <c r="O704" s="12"/>
    </row>
    <row r="705" spans="1:15" s="122" customFormat="1" ht="17.25" customHeight="1">
      <c r="A705" s="807">
        <v>697</v>
      </c>
      <c r="B705" s="481"/>
      <c r="C705" s="482"/>
      <c r="D705" s="483" t="s">
        <v>977</v>
      </c>
      <c r="E705" s="482"/>
      <c r="F705" s="484"/>
      <c r="G705" s="484"/>
      <c r="H705" s="485"/>
      <c r="I705" s="473">
        <f t="shared" si="9"/>
        <v>7034</v>
      </c>
      <c r="J705" s="466">
        <f>SUM(J703:J704)</f>
        <v>0</v>
      </c>
      <c r="K705" s="466">
        <f>SUM(K703:K704)</f>
        <v>0</v>
      </c>
      <c r="L705" s="466">
        <f>SUM(L703:L704)</f>
        <v>7034</v>
      </c>
      <c r="M705" s="466">
        <f>SUM(M703:M704)</f>
        <v>0</v>
      </c>
      <c r="N705" s="467">
        <f>SUM(N703:N704)</f>
        <v>0</v>
      </c>
      <c r="O705" s="123"/>
    </row>
    <row r="706" spans="1:15" s="3" customFormat="1" ht="19.5" customHeight="1">
      <c r="A706" s="807">
        <v>698</v>
      </c>
      <c r="B706" s="460"/>
      <c r="C706" s="461">
        <v>111</v>
      </c>
      <c r="D706" s="462" t="s">
        <v>165</v>
      </c>
      <c r="E706" s="461" t="s">
        <v>27</v>
      </c>
      <c r="F706" s="463">
        <v>8275</v>
      </c>
      <c r="G706" s="463">
        <v>11000</v>
      </c>
      <c r="H706" s="464">
        <v>7967</v>
      </c>
      <c r="I706" s="473"/>
      <c r="J706" s="474"/>
      <c r="K706" s="474"/>
      <c r="L706" s="474"/>
      <c r="M706" s="474"/>
      <c r="N706" s="475"/>
      <c r="O706" s="3">
        <f>SUM(J707:N707)-I707</f>
        <v>0</v>
      </c>
    </row>
    <row r="707" spans="1:14" s="11" customFormat="1" ht="16.5">
      <c r="A707" s="807">
        <v>699</v>
      </c>
      <c r="B707" s="468"/>
      <c r="C707" s="469"/>
      <c r="D707" s="470" t="s">
        <v>601</v>
      </c>
      <c r="E707" s="469"/>
      <c r="F707" s="471"/>
      <c r="G707" s="471"/>
      <c r="H707" s="472"/>
      <c r="I707" s="551">
        <f t="shared" si="9"/>
        <v>13000</v>
      </c>
      <c r="J707" s="474"/>
      <c r="K707" s="474"/>
      <c r="L707" s="474">
        <v>13000</v>
      </c>
      <c r="M707" s="474"/>
      <c r="N707" s="475"/>
    </row>
    <row r="708" spans="1:14" s="11" customFormat="1" ht="16.5">
      <c r="A708" s="807">
        <v>700</v>
      </c>
      <c r="B708" s="529"/>
      <c r="C708" s="511"/>
      <c r="D708" s="470" t="s">
        <v>940</v>
      </c>
      <c r="E708" s="511"/>
      <c r="F708" s="799"/>
      <c r="G708" s="799"/>
      <c r="H708" s="800"/>
      <c r="I708" s="551">
        <f t="shared" si="9"/>
        <v>14417</v>
      </c>
      <c r="J708" s="702"/>
      <c r="K708" s="702"/>
      <c r="L708" s="702">
        <v>14417</v>
      </c>
      <c r="M708" s="702"/>
      <c r="N708" s="796"/>
    </row>
    <row r="709" spans="1:15" s="436" customFormat="1" ht="17.25">
      <c r="A709" s="807">
        <v>701</v>
      </c>
      <c r="B709" s="476"/>
      <c r="C709" s="477"/>
      <c r="D709" s="478" t="s">
        <v>602</v>
      </c>
      <c r="E709" s="477"/>
      <c r="F709" s="479"/>
      <c r="G709" s="479"/>
      <c r="H709" s="480"/>
      <c r="I709" s="559">
        <f t="shared" si="9"/>
        <v>0</v>
      </c>
      <c r="J709" s="486"/>
      <c r="K709" s="486"/>
      <c r="L709" s="486"/>
      <c r="M709" s="486"/>
      <c r="N709" s="487"/>
      <c r="O709" s="12"/>
    </row>
    <row r="710" spans="1:15" s="122" customFormat="1" ht="17.25">
      <c r="A710" s="807">
        <v>702</v>
      </c>
      <c r="B710" s="481"/>
      <c r="C710" s="482"/>
      <c r="D710" s="483" t="s">
        <v>977</v>
      </c>
      <c r="E710" s="482"/>
      <c r="F710" s="484"/>
      <c r="G710" s="484"/>
      <c r="H710" s="485"/>
      <c r="I710" s="473">
        <f t="shared" si="9"/>
        <v>14417</v>
      </c>
      <c r="J710" s="466">
        <f>SUM(J708:J709)</f>
        <v>0</v>
      </c>
      <c r="K710" s="466">
        <f>SUM(K708:K709)</f>
        <v>0</v>
      </c>
      <c r="L710" s="466">
        <f>SUM(L708:L709)</f>
        <v>14417</v>
      </c>
      <c r="M710" s="466">
        <f>SUM(M708:M709)</f>
        <v>0</v>
      </c>
      <c r="N710" s="467">
        <f>SUM(N708:N709)</f>
        <v>0</v>
      </c>
      <c r="O710" s="123"/>
    </row>
    <row r="711" spans="1:15" s="11" customFormat="1" ht="18.75" customHeight="1">
      <c r="A711" s="807">
        <v>703</v>
      </c>
      <c r="B711" s="514"/>
      <c r="C711" s="461">
        <v>112</v>
      </c>
      <c r="D711" s="462" t="s">
        <v>473</v>
      </c>
      <c r="E711" s="461" t="s">
        <v>27</v>
      </c>
      <c r="F711" s="463"/>
      <c r="G711" s="463"/>
      <c r="H711" s="464"/>
      <c r="I711" s="488"/>
      <c r="J711" s="489"/>
      <c r="K711" s="489"/>
      <c r="L711" s="489"/>
      <c r="M711" s="489"/>
      <c r="N711" s="490"/>
      <c r="O711" s="11">
        <f>SUM(J712:N712)-I712</f>
        <v>0</v>
      </c>
    </row>
    <row r="712" spans="1:14" s="11" customFormat="1" ht="16.5">
      <c r="A712" s="807">
        <v>704</v>
      </c>
      <c r="B712" s="468"/>
      <c r="C712" s="469"/>
      <c r="D712" s="470" t="s">
        <v>601</v>
      </c>
      <c r="E712" s="469"/>
      <c r="F712" s="471"/>
      <c r="G712" s="471"/>
      <c r="H712" s="472"/>
      <c r="I712" s="551">
        <f t="shared" si="9"/>
        <v>164200</v>
      </c>
      <c r="J712" s="474"/>
      <c r="K712" s="474"/>
      <c r="L712" s="474">
        <v>164200</v>
      </c>
      <c r="M712" s="474"/>
      <c r="N712" s="475"/>
    </row>
    <row r="713" spans="1:14" s="11" customFormat="1" ht="16.5">
      <c r="A713" s="807">
        <v>705</v>
      </c>
      <c r="B713" s="529"/>
      <c r="C713" s="511"/>
      <c r="D713" s="470" t="s">
        <v>940</v>
      </c>
      <c r="E713" s="511"/>
      <c r="F713" s="799"/>
      <c r="G713" s="799"/>
      <c r="H713" s="800"/>
      <c r="I713" s="551">
        <f t="shared" si="9"/>
        <v>164200</v>
      </c>
      <c r="J713" s="702"/>
      <c r="K713" s="702"/>
      <c r="L713" s="702">
        <v>164200</v>
      </c>
      <c r="M713" s="702"/>
      <c r="N713" s="796"/>
    </row>
    <row r="714" spans="1:15" s="436" customFormat="1" ht="17.25">
      <c r="A714" s="807">
        <v>706</v>
      </c>
      <c r="B714" s="476"/>
      <c r="C714" s="477"/>
      <c r="D714" s="478" t="s">
        <v>602</v>
      </c>
      <c r="E714" s="477"/>
      <c r="F714" s="479"/>
      <c r="G714" s="479"/>
      <c r="H714" s="480"/>
      <c r="I714" s="559">
        <f t="shared" si="9"/>
        <v>0</v>
      </c>
      <c r="J714" s="486"/>
      <c r="K714" s="486"/>
      <c r="L714" s="486"/>
      <c r="M714" s="486"/>
      <c r="N714" s="487"/>
      <c r="O714" s="12"/>
    </row>
    <row r="715" spans="1:15" s="122" customFormat="1" ht="17.25">
      <c r="A715" s="807">
        <v>707</v>
      </c>
      <c r="B715" s="481"/>
      <c r="C715" s="482"/>
      <c r="D715" s="483" t="s">
        <v>977</v>
      </c>
      <c r="E715" s="482"/>
      <c r="F715" s="484"/>
      <c r="G715" s="484"/>
      <c r="H715" s="485"/>
      <c r="I715" s="473">
        <f t="shared" si="9"/>
        <v>164200</v>
      </c>
      <c r="J715" s="466">
        <f>SUM(J713:J714)</f>
        <v>0</v>
      </c>
      <c r="K715" s="466">
        <f>SUM(K713:K714)</f>
        <v>0</v>
      </c>
      <c r="L715" s="466">
        <f>SUM(L713:L714)</f>
        <v>164200</v>
      </c>
      <c r="M715" s="466">
        <f>SUM(M713:M714)</f>
        <v>0</v>
      </c>
      <c r="N715" s="467">
        <f>SUM(N713:N714)</f>
        <v>0</v>
      </c>
      <c r="O715" s="123"/>
    </row>
    <row r="716" spans="1:15" s="11" customFormat="1" ht="18.75" customHeight="1">
      <c r="A716" s="807">
        <v>708</v>
      </c>
      <c r="B716" s="514"/>
      <c r="C716" s="461">
        <v>113</v>
      </c>
      <c r="D716" s="462" t="s">
        <v>166</v>
      </c>
      <c r="E716" s="461" t="s">
        <v>27</v>
      </c>
      <c r="F716" s="463">
        <v>2526</v>
      </c>
      <c r="G716" s="463">
        <v>3000</v>
      </c>
      <c r="H716" s="464">
        <v>3000</v>
      </c>
      <c r="I716" s="488"/>
      <c r="J716" s="489"/>
      <c r="K716" s="489"/>
      <c r="L716" s="489"/>
      <c r="M716" s="489"/>
      <c r="N716" s="490"/>
      <c r="O716" s="11">
        <f>SUM(J717:N717)-I717</f>
        <v>0</v>
      </c>
    </row>
    <row r="717" spans="1:14" s="11" customFormat="1" ht="16.5">
      <c r="A717" s="807">
        <v>709</v>
      </c>
      <c r="B717" s="468"/>
      <c r="C717" s="469"/>
      <c r="D717" s="470" t="s">
        <v>601</v>
      </c>
      <c r="E717" s="469"/>
      <c r="F717" s="471"/>
      <c r="G717" s="471"/>
      <c r="H717" s="472"/>
      <c r="I717" s="551">
        <f t="shared" si="9"/>
        <v>3000</v>
      </c>
      <c r="J717" s="474"/>
      <c r="K717" s="474"/>
      <c r="L717" s="474"/>
      <c r="M717" s="474"/>
      <c r="N717" s="475">
        <v>3000</v>
      </c>
    </row>
    <row r="718" spans="1:14" s="11" customFormat="1" ht="16.5">
      <c r="A718" s="807">
        <v>710</v>
      </c>
      <c r="B718" s="529"/>
      <c r="C718" s="511"/>
      <c r="D718" s="470" t="s">
        <v>940</v>
      </c>
      <c r="E718" s="511"/>
      <c r="F718" s="799"/>
      <c r="G718" s="799"/>
      <c r="H718" s="800"/>
      <c r="I718" s="551">
        <f t="shared" si="9"/>
        <v>3000</v>
      </c>
      <c r="J718" s="702"/>
      <c r="K718" s="702"/>
      <c r="L718" s="702"/>
      <c r="M718" s="702"/>
      <c r="N718" s="796">
        <v>3000</v>
      </c>
    </row>
    <row r="719" spans="1:15" s="436" customFormat="1" ht="17.25">
      <c r="A719" s="807">
        <v>711</v>
      </c>
      <c r="B719" s="476"/>
      <c r="C719" s="477"/>
      <c r="D719" s="478" t="s">
        <v>602</v>
      </c>
      <c r="E719" s="477"/>
      <c r="F719" s="479"/>
      <c r="G719" s="479"/>
      <c r="H719" s="480"/>
      <c r="I719" s="559">
        <f t="shared" si="9"/>
        <v>0</v>
      </c>
      <c r="J719" s="486"/>
      <c r="K719" s="486"/>
      <c r="L719" s="486"/>
      <c r="M719" s="486"/>
      <c r="N719" s="487"/>
      <c r="O719" s="12"/>
    </row>
    <row r="720" spans="1:15" s="122" customFormat="1" ht="17.25">
      <c r="A720" s="807">
        <v>712</v>
      </c>
      <c r="B720" s="481"/>
      <c r="C720" s="482"/>
      <c r="D720" s="483" t="s">
        <v>977</v>
      </c>
      <c r="E720" s="482"/>
      <c r="F720" s="484"/>
      <c r="G720" s="484"/>
      <c r="H720" s="485"/>
      <c r="I720" s="473">
        <f t="shared" si="9"/>
        <v>3000</v>
      </c>
      <c r="J720" s="466">
        <f>SUM(J718:J719)</f>
        <v>0</v>
      </c>
      <c r="K720" s="466">
        <f>SUM(K718:K719)</f>
        <v>0</v>
      </c>
      <c r="L720" s="466">
        <f>SUM(L718:L719)</f>
        <v>0</v>
      </c>
      <c r="M720" s="466">
        <f>SUM(M718:M719)</f>
        <v>0</v>
      </c>
      <c r="N720" s="467">
        <f>SUM(N718:N719)</f>
        <v>3000</v>
      </c>
      <c r="O720" s="123"/>
    </row>
    <row r="721" spans="1:15" s="11" customFormat="1" ht="18.75" customHeight="1">
      <c r="A721" s="807">
        <v>713</v>
      </c>
      <c r="B721" s="514"/>
      <c r="C721" s="461">
        <v>114</v>
      </c>
      <c r="D721" s="462" t="s">
        <v>474</v>
      </c>
      <c r="E721" s="461" t="s">
        <v>27</v>
      </c>
      <c r="F721" s="463"/>
      <c r="G721" s="463"/>
      <c r="H721" s="464"/>
      <c r="I721" s="488"/>
      <c r="J721" s="489"/>
      <c r="K721" s="489"/>
      <c r="L721" s="489"/>
      <c r="M721" s="489"/>
      <c r="N721" s="490"/>
      <c r="O721" s="11">
        <f>SUM(J722:N722)-I722</f>
        <v>0</v>
      </c>
    </row>
    <row r="722" spans="1:14" s="11" customFormat="1" ht="16.5">
      <c r="A722" s="807">
        <v>714</v>
      </c>
      <c r="B722" s="468"/>
      <c r="C722" s="469"/>
      <c r="D722" s="470" t="s">
        <v>601</v>
      </c>
      <c r="E722" s="469"/>
      <c r="F722" s="471"/>
      <c r="G722" s="471"/>
      <c r="H722" s="472"/>
      <c r="I722" s="551">
        <f t="shared" si="9"/>
        <v>1000</v>
      </c>
      <c r="J722" s="474"/>
      <c r="K722" s="474"/>
      <c r="L722" s="474">
        <v>1000</v>
      </c>
      <c r="M722" s="474"/>
      <c r="N722" s="475"/>
    </row>
    <row r="723" spans="1:14" s="11" customFormat="1" ht="16.5">
      <c r="A723" s="807">
        <v>715</v>
      </c>
      <c r="B723" s="529"/>
      <c r="C723" s="511"/>
      <c r="D723" s="470" t="s">
        <v>940</v>
      </c>
      <c r="E723" s="511"/>
      <c r="F723" s="799"/>
      <c r="G723" s="799"/>
      <c r="H723" s="800"/>
      <c r="I723" s="551">
        <f t="shared" si="9"/>
        <v>1000</v>
      </c>
      <c r="J723" s="702"/>
      <c r="K723" s="702"/>
      <c r="L723" s="702">
        <v>1000</v>
      </c>
      <c r="M723" s="702"/>
      <c r="N723" s="796"/>
    </row>
    <row r="724" spans="1:15" s="436" customFormat="1" ht="17.25">
      <c r="A724" s="807">
        <v>716</v>
      </c>
      <c r="B724" s="476"/>
      <c r="C724" s="477"/>
      <c r="D724" s="478" t="s">
        <v>602</v>
      </c>
      <c r="E724" s="477"/>
      <c r="F724" s="479"/>
      <c r="G724" s="479"/>
      <c r="H724" s="480"/>
      <c r="I724" s="559">
        <f t="shared" si="9"/>
        <v>0</v>
      </c>
      <c r="J724" s="486"/>
      <c r="K724" s="486"/>
      <c r="L724" s="486"/>
      <c r="M724" s="486"/>
      <c r="N724" s="487"/>
      <c r="O724" s="12"/>
    </row>
    <row r="725" spans="1:15" s="122" customFormat="1" ht="17.25">
      <c r="A725" s="807">
        <v>717</v>
      </c>
      <c r="B725" s="481"/>
      <c r="C725" s="482"/>
      <c r="D725" s="483" t="s">
        <v>977</v>
      </c>
      <c r="E725" s="482"/>
      <c r="F725" s="484"/>
      <c r="G725" s="484"/>
      <c r="H725" s="485"/>
      <c r="I725" s="473">
        <f t="shared" si="9"/>
        <v>1000</v>
      </c>
      <c r="J725" s="466">
        <f>SUM(J723:J724)</f>
        <v>0</v>
      </c>
      <c r="K725" s="466">
        <f>SUM(K723:K724)</f>
        <v>0</v>
      </c>
      <c r="L725" s="466">
        <f>SUM(L723:L724)</f>
        <v>1000</v>
      </c>
      <c r="M725" s="466">
        <f>SUM(M723:M724)</f>
        <v>0</v>
      </c>
      <c r="N725" s="467">
        <f>SUM(N723:N724)</f>
        <v>0</v>
      </c>
      <c r="O725" s="123"/>
    </row>
    <row r="726" spans="1:15" s="11" customFormat="1" ht="18.75" customHeight="1">
      <c r="A726" s="807">
        <v>718</v>
      </c>
      <c r="B726" s="514"/>
      <c r="C726" s="461">
        <v>115</v>
      </c>
      <c r="D726" s="462" t="s">
        <v>475</v>
      </c>
      <c r="E726" s="461" t="s">
        <v>27</v>
      </c>
      <c r="F726" s="463"/>
      <c r="G726" s="463"/>
      <c r="H726" s="464"/>
      <c r="I726" s="488"/>
      <c r="J726" s="489"/>
      <c r="K726" s="489"/>
      <c r="L726" s="489"/>
      <c r="M726" s="489"/>
      <c r="N726" s="490"/>
      <c r="O726" s="11">
        <f>SUM(J727:N727)-I727</f>
        <v>0</v>
      </c>
    </row>
    <row r="727" spans="1:14" s="11" customFormat="1" ht="16.5">
      <c r="A727" s="807">
        <v>719</v>
      </c>
      <c r="B727" s="468"/>
      <c r="C727" s="469"/>
      <c r="D727" s="470" t="s">
        <v>601</v>
      </c>
      <c r="E727" s="469"/>
      <c r="F727" s="471"/>
      <c r="G727" s="471"/>
      <c r="H727" s="472"/>
      <c r="I727" s="551">
        <f t="shared" si="9"/>
        <v>1000</v>
      </c>
      <c r="J727" s="474"/>
      <c r="K727" s="474"/>
      <c r="L727" s="474">
        <v>1000</v>
      </c>
      <c r="M727" s="474"/>
      <c r="N727" s="475"/>
    </row>
    <row r="728" spans="1:14" s="11" customFormat="1" ht="16.5">
      <c r="A728" s="807">
        <v>720</v>
      </c>
      <c r="B728" s="529"/>
      <c r="C728" s="511"/>
      <c r="D728" s="470" t="s">
        <v>940</v>
      </c>
      <c r="E728" s="511"/>
      <c r="F728" s="799"/>
      <c r="G728" s="799"/>
      <c r="H728" s="800"/>
      <c r="I728" s="551">
        <f t="shared" si="9"/>
        <v>1000</v>
      </c>
      <c r="J728" s="702"/>
      <c r="K728" s="702"/>
      <c r="L728" s="702">
        <v>1000</v>
      </c>
      <c r="M728" s="702"/>
      <c r="N728" s="796"/>
    </row>
    <row r="729" spans="1:15" s="436" customFormat="1" ht="17.25">
      <c r="A729" s="807">
        <v>721</v>
      </c>
      <c r="B729" s="476"/>
      <c r="C729" s="477"/>
      <c r="D729" s="478" t="s">
        <v>602</v>
      </c>
      <c r="E729" s="477"/>
      <c r="F729" s="479"/>
      <c r="G729" s="479"/>
      <c r="H729" s="480"/>
      <c r="I729" s="559">
        <f t="shared" si="9"/>
        <v>0</v>
      </c>
      <c r="J729" s="486"/>
      <c r="K729" s="486"/>
      <c r="L729" s="486"/>
      <c r="M729" s="486"/>
      <c r="N729" s="487"/>
      <c r="O729" s="12"/>
    </row>
    <row r="730" spans="1:15" s="122" customFormat="1" ht="17.25">
      <c r="A730" s="807">
        <v>722</v>
      </c>
      <c r="B730" s="481"/>
      <c r="C730" s="482"/>
      <c r="D730" s="483" t="s">
        <v>977</v>
      </c>
      <c r="E730" s="482"/>
      <c r="F730" s="484"/>
      <c r="G730" s="484"/>
      <c r="H730" s="485"/>
      <c r="I730" s="473">
        <f t="shared" si="9"/>
        <v>1000</v>
      </c>
      <c r="J730" s="466">
        <f>SUM(J728:J729)</f>
        <v>0</v>
      </c>
      <c r="K730" s="466">
        <f>SUM(K728:K729)</f>
        <v>0</v>
      </c>
      <c r="L730" s="466">
        <f>SUM(L728:L729)</f>
        <v>1000</v>
      </c>
      <c r="M730" s="466">
        <f>SUM(M728:M729)</f>
        <v>0</v>
      </c>
      <c r="N730" s="467">
        <f>SUM(N728:N729)</f>
        <v>0</v>
      </c>
      <c r="O730" s="123"/>
    </row>
    <row r="731" spans="1:15" s="11" customFormat="1" ht="18.75" customHeight="1">
      <c r="A731" s="807">
        <v>723</v>
      </c>
      <c r="B731" s="514"/>
      <c r="C731" s="461">
        <v>116</v>
      </c>
      <c r="D731" s="462" t="s">
        <v>476</v>
      </c>
      <c r="E731" s="461" t="s">
        <v>27</v>
      </c>
      <c r="F731" s="463"/>
      <c r="G731" s="463"/>
      <c r="H731" s="464"/>
      <c r="I731" s="488"/>
      <c r="J731" s="489"/>
      <c r="K731" s="489"/>
      <c r="L731" s="489"/>
      <c r="M731" s="489"/>
      <c r="N731" s="490"/>
      <c r="O731" s="11">
        <f>SUM(J732:N732)-I732</f>
        <v>0</v>
      </c>
    </row>
    <row r="732" spans="1:14" s="11" customFormat="1" ht="16.5">
      <c r="A732" s="807">
        <v>724</v>
      </c>
      <c r="B732" s="468"/>
      <c r="C732" s="469"/>
      <c r="D732" s="470" t="s">
        <v>601</v>
      </c>
      <c r="E732" s="469"/>
      <c r="F732" s="471"/>
      <c r="G732" s="471"/>
      <c r="H732" s="472"/>
      <c r="I732" s="551">
        <f t="shared" si="9"/>
        <v>3000</v>
      </c>
      <c r="J732" s="474"/>
      <c r="K732" s="474"/>
      <c r="L732" s="474">
        <v>3000</v>
      </c>
      <c r="M732" s="474"/>
      <c r="N732" s="475"/>
    </row>
    <row r="733" spans="1:14" s="11" customFormat="1" ht="16.5">
      <c r="A733" s="807">
        <v>725</v>
      </c>
      <c r="B733" s="529"/>
      <c r="C733" s="511"/>
      <c r="D733" s="470" t="s">
        <v>940</v>
      </c>
      <c r="E733" s="511"/>
      <c r="F733" s="799"/>
      <c r="G733" s="799"/>
      <c r="H733" s="800"/>
      <c r="I733" s="551">
        <f t="shared" si="9"/>
        <v>3000</v>
      </c>
      <c r="J733" s="702"/>
      <c r="K733" s="702"/>
      <c r="L733" s="702">
        <v>3000</v>
      </c>
      <c r="M733" s="702"/>
      <c r="N733" s="796"/>
    </row>
    <row r="734" spans="1:15" s="436" customFormat="1" ht="17.25">
      <c r="A734" s="807">
        <v>726</v>
      </c>
      <c r="B734" s="476"/>
      <c r="C734" s="477"/>
      <c r="D734" s="478" t="s">
        <v>602</v>
      </c>
      <c r="E734" s="477"/>
      <c r="F734" s="479"/>
      <c r="G734" s="479"/>
      <c r="H734" s="480"/>
      <c r="I734" s="559">
        <f t="shared" si="9"/>
        <v>0</v>
      </c>
      <c r="J734" s="486"/>
      <c r="K734" s="486"/>
      <c r="L734" s="486"/>
      <c r="M734" s="486"/>
      <c r="N734" s="487"/>
      <c r="O734" s="12"/>
    </row>
    <row r="735" spans="1:15" s="122" customFormat="1" ht="17.25">
      <c r="A735" s="807">
        <v>727</v>
      </c>
      <c r="B735" s="481"/>
      <c r="C735" s="482"/>
      <c r="D735" s="483" t="s">
        <v>977</v>
      </c>
      <c r="E735" s="482"/>
      <c r="F735" s="484"/>
      <c r="G735" s="484"/>
      <c r="H735" s="485"/>
      <c r="I735" s="473">
        <f t="shared" si="9"/>
        <v>3000</v>
      </c>
      <c r="J735" s="466">
        <f>SUM(J733:J734)</f>
        <v>0</v>
      </c>
      <c r="K735" s="466">
        <f>SUM(K733:K734)</f>
        <v>0</v>
      </c>
      <c r="L735" s="466">
        <f>SUM(L733:L734)</f>
        <v>3000</v>
      </c>
      <c r="M735" s="466">
        <f>SUM(M733:M734)</f>
        <v>0</v>
      </c>
      <c r="N735" s="467">
        <f>SUM(N733:N734)</f>
        <v>0</v>
      </c>
      <c r="O735" s="123"/>
    </row>
    <row r="736" spans="1:15" s="3" customFormat="1" ht="18.75" customHeight="1">
      <c r="A736" s="807">
        <v>728</v>
      </c>
      <c r="B736" s="460"/>
      <c r="C736" s="461">
        <v>117</v>
      </c>
      <c r="D736" s="462" t="s">
        <v>167</v>
      </c>
      <c r="E736" s="461" t="s">
        <v>26</v>
      </c>
      <c r="F736" s="463">
        <f>SUM(F741:F761)</f>
        <v>3250</v>
      </c>
      <c r="G736" s="463">
        <f>SUM(G741:G761)</f>
        <v>3250</v>
      </c>
      <c r="H736" s="464">
        <f>SUM(H741:H761)</f>
        <v>3250</v>
      </c>
      <c r="I736" s="488"/>
      <c r="J736" s="489"/>
      <c r="K736" s="489"/>
      <c r="L736" s="489"/>
      <c r="M736" s="489"/>
      <c r="N736" s="490"/>
      <c r="O736" s="11">
        <f>SUM(J737:N737)-I737</f>
        <v>0</v>
      </c>
    </row>
    <row r="737" spans="1:14" s="11" customFormat="1" ht="16.5">
      <c r="A737" s="807">
        <v>729</v>
      </c>
      <c r="B737" s="468"/>
      <c r="C737" s="469"/>
      <c r="D737" s="470" t="s">
        <v>601</v>
      </c>
      <c r="E737" s="469"/>
      <c r="F737" s="471"/>
      <c r="G737" s="471"/>
      <c r="H737" s="472"/>
      <c r="I737" s="551">
        <f t="shared" si="9"/>
        <v>3250</v>
      </c>
      <c r="J737" s="474">
        <f aca="true" t="shared" si="10" ref="J737:N739">SUM(J742,J747,J752,J757,J762)</f>
        <v>0</v>
      </c>
      <c r="K737" s="474">
        <f t="shared" si="10"/>
        <v>0</v>
      </c>
      <c r="L737" s="474">
        <f t="shared" si="10"/>
        <v>0</v>
      </c>
      <c r="M737" s="474">
        <f t="shared" si="10"/>
        <v>0</v>
      </c>
      <c r="N737" s="475">
        <f t="shared" si="10"/>
        <v>3250</v>
      </c>
    </row>
    <row r="738" spans="1:14" s="11" customFormat="1" ht="16.5">
      <c r="A738" s="807">
        <v>730</v>
      </c>
      <c r="B738" s="529"/>
      <c r="C738" s="511"/>
      <c r="D738" s="470" t="s">
        <v>940</v>
      </c>
      <c r="E738" s="511"/>
      <c r="F738" s="799"/>
      <c r="G738" s="799"/>
      <c r="H738" s="800"/>
      <c r="I738" s="551">
        <f t="shared" si="9"/>
        <v>3250</v>
      </c>
      <c r="J738" s="702">
        <f t="shared" si="10"/>
        <v>0</v>
      </c>
      <c r="K738" s="702">
        <f t="shared" si="10"/>
        <v>0</v>
      </c>
      <c r="L738" s="702">
        <f t="shared" si="10"/>
        <v>0</v>
      </c>
      <c r="M738" s="702">
        <f t="shared" si="10"/>
        <v>0</v>
      </c>
      <c r="N738" s="796">
        <f t="shared" si="10"/>
        <v>3250</v>
      </c>
    </row>
    <row r="739" spans="1:15" s="436" customFormat="1" ht="17.25">
      <c r="A739" s="807">
        <v>731</v>
      </c>
      <c r="B739" s="476"/>
      <c r="C739" s="477"/>
      <c r="D739" s="478" t="s">
        <v>602</v>
      </c>
      <c r="E739" s="477"/>
      <c r="F739" s="479"/>
      <c r="G739" s="479"/>
      <c r="H739" s="480"/>
      <c r="I739" s="559">
        <f t="shared" si="9"/>
        <v>0</v>
      </c>
      <c r="J739" s="486">
        <f t="shared" si="10"/>
        <v>0</v>
      </c>
      <c r="K739" s="486">
        <f t="shared" si="10"/>
        <v>0</v>
      </c>
      <c r="L739" s="486">
        <f t="shared" si="10"/>
        <v>0</v>
      </c>
      <c r="M739" s="486">
        <f t="shared" si="10"/>
        <v>0</v>
      </c>
      <c r="N739" s="487">
        <f t="shared" si="10"/>
        <v>0</v>
      </c>
      <c r="O739" s="12"/>
    </row>
    <row r="740" spans="1:15" s="122" customFormat="1" ht="17.25">
      <c r="A740" s="807">
        <v>732</v>
      </c>
      <c r="B740" s="481"/>
      <c r="C740" s="482"/>
      <c r="D740" s="483" t="s">
        <v>977</v>
      </c>
      <c r="E740" s="482"/>
      <c r="F740" s="484"/>
      <c r="G740" s="484"/>
      <c r="H740" s="485"/>
      <c r="I740" s="473">
        <f t="shared" si="9"/>
        <v>3250</v>
      </c>
      <c r="J740" s="466">
        <f>SUM(J738:J739)</f>
        <v>0</v>
      </c>
      <c r="K740" s="466">
        <f>SUM(K738:K739)</f>
        <v>0</v>
      </c>
      <c r="L740" s="466">
        <f>SUM(L738:L739)</f>
        <v>0</v>
      </c>
      <c r="M740" s="466">
        <f>SUM(M738:M739)</f>
        <v>0</v>
      </c>
      <c r="N740" s="467">
        <f>SUM(N738:N739)</f>
        <v>3250</v>
      </c>
      <c r="O740" s="123"/>
    </row>
    <row r="741" spans="1:15" s="12" customFormat="1" ht="16.5" customHeight="1">
      <c r="A741" s="807">
        <v>733</v>
      </c>
      <c r="B741" s="492"/>
      <c r="C741" s="502"/>
      <c r="D741" s="503" t="s">
        <v>168</v>
      </c>
      <c r="E741" s="502"/>
      <c r="F741" s="504">
        <v>650</v>
      </c>
      <c r="G741" s="504">
        <v>650</v>
      </c>
      <c r="H741" s="505">
        <v>650</v>
      </c>
      <c r="I741" s="510"/>
      <c r="J741" s="560"/>
      <c r="K741" s="560"/>
      <c r="L741" s="560"/>
      <c r="M741" s="560"/>
      <c r="N741" s="561"/>
      <c r="O741" s="12">
        <f>SUM(J742:N742)-I742</f>
        <v>0</v>
      </c>
    </row>
    <row r="742" spans="1:14" s="12" customFormat="1" ht="16.5" customHeight="1">
      <c r="A742" s="807">
        <v>734</v>
      </c>
      <c r="B742" s="492"/>
      <c r="C742" s="502"/>
      <c r="D742" s="501" t="s">
        <v>601</v>
      </c>
      <c r="E742" s="502"/>
      <c r="F742" s="504"/>
      <c r="G742" s="504"/>
      <c r="H742" s="505"/>
      <c r="I742" s="559">
        <f t="shared" si="9"/>
        <v>650</v>
      </c>
      <c r="J742" s="560"/>
      <c r="K742" s="560"/>
      <c r="L742" s="560"/>
      <c r="M742" s="560"/>
      <c r="N742" s="561">
        <v>650</v>
      </c>
    </row>
    <row r="743" spans="1:14" s="12" customFormat="1" ht="16.5" customHeight="1">
      <c r="A743" s="807">
        <v>735</v>
      </c>
      <c r="B743" s="801"/>
      <c r="C743" s="802"/>
      <c r="D743" s="810" t="s">
        <v>940</v>
      </c>
      <c r="E743" s="802"/>
      <c r="F743" s="803"/>
      <c r="G743" s="803"/>
      <c r="H743" s="804"/>
      <c r="I743" s="559">
        <f t="shared" si="9"/>
        <v>650</v>
      </c>
      <c r="J743" s="486"/>
      <c r="K743" s="486"/>
      <c r="L743" s="486"/>
      <c r="M743" s="486"/>
      <c r="N743" s="487">
        <v>650</v>
      </c>
    </row>
    <row r="744" spans="1:15" s="436" customFormat="1" ht="16.5" customHeight="1">
      <c r="A744" s="807">
        <v>736</v>
      </c>
      <c r="B744" s="476"/>
      <c r="C744" s="477"/>
      <c r="D744" s="501" t="s">
        <v>602</v>
      </c>
      <c r="E744" s="477"/>
      <c r="F744" s="479"/>
      <c r="G744" s="479"/>
      <c r="H744" s="480"/>
      <c r="I744" s="559">
        <f t="shared" si="9"/>
        <v>0</v>
      </c>
      <c r="J744" s="486"/>
      <c r="K744" s="486"/>
      <c r="L744" s="486"/>
      <c r="M744" s="486"/>
      <c r="N744" s="487"/>
      <c r="O744" s="12"/>
    </row>
    <row r="745" spans="1:15" s="558" customFormat="1" ht="16.5" customHeight="1">
      <c r="A745" s="807">
        <v>737</v>
      </c>
      <c r="B745" s="552"/>
      <c r="C745" s="553"/>
      <c r="D745" s="562" t="s">
        <v>977</v>
      </c>
      <c r="E745" s="553"/>
      <c r="F745" s="554"/>
      <c r="G745" s="554"/>
      <c r="H745" s="555"/>
      <c r="I745" s="510">
        <f t="shared" si="9"/>
        <v>650</v>
      </c>
      <c r="J745" s="556">
        <f>SUM(J743:J744)</f>
        <v>0</v>
      </c>
      <c r="K745" s="556">
        <f>SUM(K743:K744)</f>
        <v>0</v>
      </c>
      <c r="L745" s="556">
        <f>SUM(L743:L744)</f>
        <v>0</v>
      </c>
      <c r="M745" s="556">
        <f>SUM(M743:M744)</f>
        <v>0</v>
      </c>
      <c r="N745" s="557">
        <f>SUM(N743:N744)</f>
        <v>650</v>
      </c>
      <c r="O745" s="451"/>
    </row>
    <row r="746" spans="1:15" s="12" customFormat="1" ht="16.5" customHeight="1">
      <c r="A746" s="807">
        <v>738</v>
      </c>
      <c r="B746" s="492"/>
      <c r="C746" s="502"/>
      <c r="D746" s="517" t="s">
        <v>169</v>
      </c>
      <c r="E746" s="502"/>
      <c r="F746" s="504">
        <v>650</v>
      </c>
      <c r="G746" s="504">
        <v>650</v>
      </c>
      <c r="H746" s="505">
        <v>650</v>
      </c>
      <c r="I746" s="498"/>
      <c r="J746" s="499"/>
      <c r="K746" s="499"/>
      <c r="L746" s="499"/>
      <c r="M746" s="499"/>
      <c r="N746" s="500"/>
      <c r="O746" s="12">
        <f>SUM(J747:N747)-I747</f>
        <v>0</v>
      </c>
    </row>
    <row r="747" spans="1:14" s="12" customFormat="1" ht="16.5" customHeight="1">
      <c r="A747" s="807">
        <v>739</v>
      </c>
      <c r="B747" s="492"/>
      <c r="C747" s="502"/>
      <c r="D747" s="501" t="s">
        <v>601</v>
      </c>
      <c r="E747" s="502"/>
      <c r="F747" s="504"/>
      <c r="G747" s="504"/>
      <c r="H747" s="505"/>
      <c r="I747" s="559">
        <f t="shared" si="9"/>
        <v>650</v>
      </c>
      <c r="J747" s="560"/>
      <c r="K747" s="560"/>
      <c r="L747" s="560"/>
      <c r="M747" s="560"/>
      <c r="N747" s="561">
        <v>650</v>
      </c>
    </row>
    <row r="748" spans="1:14" s="12" customFormat="1" ht="16.5" customHeight="1">
      <c r="A748" s="807">
        <v>740</v>
      </c>
      <c r="B748" s="801"/>
      <c r="C748" s="802"/>
      <c r="D748" s="810" t="s">
        <v>940</v>
      </c>
      <c r="E748" s="802"/>
      <c r="F748" s="803"/>
      <c r="G748" s="803"/>
      <c r="H748" s="804"/>
      <c r="I748" s="559">
        <f t="shared" si="9"/>
        <v>650</v>
      </c>
      <c r="J748" s="486"/>
      <c r="K748" s="486"/>
      <c r="L748" s="486"/>
      <c r="M748" s="486"/>
      <c r="N748" s="487">
        <v>650</v>
      </c>
    </row>
    <row r="749" spans="1:15" s="436" customFormat="1" ht="16.5" customHeight="1">
      <c r="A749" s="807">
        <v>741</v>
      </c>
      <c r="B749" s="476"/>
      <c r="C749" s="477"/>
      <c r="D749" s="501" t="s">
        <v>602</v>
      </c>
      <c r="E749" s="477"/>
      <c r="F749" s="479"/>
      <c r="G749" s="479"/>
      <c r="H749" s="480"/>
      <c r="I749" s="559">
        <f t="shared" si="9"/>
        <v>0</v>
      </c>
      <c r="J749" s="486"/>
      <c r="K749" s="486"/>
      <c r="L749" s="486"/>
      <c r="M749" s="486"/>
      <c r="N749" s="487"/>
      <c r="O749" s="12"/>
    </row>
    <row r="750" spans="1:15" s="558" customFormat="1" ht="16.5" customHeight="1">
      <c r="A750" s="807">
        <v>742</v>
      </c>
      <c r="B750" s="552"/>
      <c r="C750" s="553"/>
      <c r="D750" s="562" t="s">
        <v>977</v>
      </c>
      <c r="E750" s="553"/>
      <c r="F750" s="554"/>
      <c r="G750" s="554"/>
      <c r="H750" s="555"/>
      <c r="I750" s="510">
        <f t="shared" si="9"/>
        <v>650</v>
      </c>
      <c r="J750" s="556">
        <f>SUM(J748:J749)</f>
        <v>0</v>
      </c>
      <c r="K750" s="556">
        <f>SUM(K748:K749)</f>
        <v>0</v>
      </c>
      <c r="L750" s="556">
        <f>SUM(L748:L749)</f>
        <v>0</v>
      </c>
      <c r="M750" s="556">
        <f>SUM(M748:M749)</f>
        <v>0</v>
      </c>
      <c r="N750" s="557">
        <f>SUM(N748:N749)</f>
        <v>650</v>
      </c>
      <c r="O750" s="451"/>
    </row>
    <row r="751" spans="1:15" s="12" customFormat="1" ht="16.5" customHeight="1">
      <c r="A751" s="807">
        <v>743</v>
      </c>
      <c r="B751" s="492"/>
      <c r="C751" s="502"/>
      <c r="D751" s="517" t="s">
        <v>170</v>
      </c>
      <c r="E751" s="502"/>
      <c r="F751" s="504">
        <v>650</v>
      </c>
      <c r="G751" s="504">
        <v>650</v>
      </c>
      <c r="H751" s="505">
        <v>650</v>
      </c>
      <c r="I751" s="498"/>
      <c r="J751" s="499"/>
      <c r="K751" s="499"/>
      <c r="L751" s="499"/>
      <c r="M751" s="499"/>
      <c r="N751" s="500"/>
      <c r="O751" s="12">
        <f>SUM(J752:N752)-I752</f>
        <v>0</v>
      </c>
    </row>
    <row r="752" spans="1:14" s="12" customFormat="1" ht="16.5" customHeight="1">
      <c r="A752" s="807">
        <v>744</v>
      </c>
      <c r="B752" s="492"/>
      <c r="C752" s="502"/>
      <c r="D752" s="501" t="s">
        <v>601</v>
      </c>
      <c r="E752" s="502"/>
      <c r="F752" s="504"/>
      <c r="G752" s="504"/>
      <c r="H752" s="505"/>
      <c r="I752" s="559">
        <f t="shared" si="9"/>
        <v>650</v>
      </c>
      <c r="J752" s="560"/>
      <c r="K752" s="560"/>
      <c r="L752" s="560"/>
      <c r="M752" s="560"/>
      <c r="N752" s="561">
        <v>650</v>
      </c>
    </row>
    <row r="753" spans="1:14" s="12" customFormat="1" ht="16.5" customHeight="1">
      <c r="A753" s="807">
        <v>745</v>
      </c>
      <c r="B753" s="801"/>
      <c r="C753" s="802"/>
      <c r="D753" s="810" t="s">
        <v>940</v>
      </c>
      <c r="E753" s="802"/>
      <c r="F753" s="803"/>
      <c r="G753" s="803"/>
      <c r="H753" s="804"/>
      <c r="I753" s="559">
        <f t="shared" si="9"/>
        <v>650</v>
      </c>
      <c r="J753" s="486"/>
      <c r="K753" s="486"/>
      <c r="L753" s="486"/>
      <c r="M753" s="486"/>
      <c r="N753" s="487">
        <v>650</v>
      </c>
    </row>
    <row r="754" spans="1:15" s="436" customFormat="1" ht="16.5" customHeight="1">
      <c r="A754" s="807">
        <v>746</v>
      </c>
      <c r="B754" s="476"/>
      <c r="C754" s="477"/>
      <c r="D754" s="501" t="s">
        <v>602</v>
      </c>
      <c r="E754" s="477"/>
      <c r="F754" s="479"/>
      <c r="G754" s="479"/>
      <c r="H754" s="480"/>
      <c r="I754" s="559">
        <f t="shared" si="9"/>
        <v>0</v>
      </c>
      <c r="J754" s="486"/>
      <c r="K754" s="486"/>
      <c r="L754" s="486"/>
      <c r="M754" s="486"/>
      <c r="N754" s="487"/>
      <c r="O754" s="12"/>
    </row>
    <row r="755" spans="1:15" s="558" customFormat="1" ht="16.5" customHeight="1">
      <c r="A755" s="807">
        <v>747</v>
      </c>
      <c r="B755" s="552"/>
      <c r="C755" s="553"/>
      <c r="D755" s="562" t="s">
        <v>977</v>
      </c>
      <c r="E755" s="553"/>
      <c r="F755" s="554"/>
      <c r="G755" s="554"/>
      <c r="H755" s="555"/>
      <c r="I755" s="510">
        <f>SUM(J755:N755)</f>
        <v>650</v>
      </c>
      <c r="J755" s="556">
        <f>SUM(J753:J754)</f>
        <v>0</v>
      </c>
      <c r="K755" s="556">
        <f>SUM(K753:K754)</f>
        <v>0</v>
      </c>
      <c r="L755" s="556">
        <f>SUM(L753:L754)</f>
        <v>0</v>
      </c>
      <c r="M755" s="556">
        <f>SUM(M753:M754)</f>
        <v>0</v>
      </c>
      <c r="N755" s="557">
        <f>SUM(N753:N754)</f>
        <v>650</v>
      </c>
      <c r="O755" s="451"/>
    </row>
    <row r="756" spans="1:15" s="12" customFormat="1" ht="16.5" customHeight="1">
      <c r="A756" s="807">
        <v>748</v>
      </c>
      <c r="B756" s="492"/>
      <c r="C756" s="502"/>
      <c r="D756" s="517" t="s">
        <v>171</v>
      </c>
      <c r="E756" s="502"/>
      <c r="F756" s="504">
        <v>650</v>
      </c>
      <c r="G756" s="504">
        <v>650</v>
      </c>
      <c r="H756" s="505">
        <v>650</v>
      </c>
      <c r="I756" s="498"/>
      <c r="J756" s="499"/>
      <c r="K756" s="499"/>
      <c r="L756" s="499"/>
      <c r="M756" s="499"/>
      <c r="N756" s="500"/>
      <c r="O756" s="12">
        <f>SUM(J757:N757)-I757</f>
        <v>0</v>
      </c>
    </row>
    <row r="757" spans="1:14" s="12" customFormat="1" ht="16.5" customHeight="1">
      <c r="A757" s="807">
        <v>749</v>
      </c>
      <c r="B757" s="492"/>
      <c r="C757" s="502"/>
      <c r="D757" s="501" t="s">
        <v>601</v>
      </c>
      <c r="E757" s="502"/>
      <c r="F757" s="504"/>
      <c r="G757" s="504"/>
      <c r="H757" s="505"/>
      <c r="I757" s="559">
        <f>SUM(J757:N757)</f>
        <v>650</v>
      </c>
      <c r="J757" s="560"/>
      <c r="K757" s="560"/>
      <c r="L757" s="560"/>
      <c r="M757" s="560"/>
      <c r="N757" s="561">
        <v>650</v>
      </c>
    </row>
    <row r="758" spans="1:14" s="12" customFormat="1" ht="16.5" customHeight="1">
      <c r="A758" s="807">
        <v>750</v>
      </c>
      <c r="B758" s="801"/>
      <c r="C758" s="802"/>
      <c r="D758" s="810" t="s">
        <v>940</v>
      </c>
      <c r="E758" s="802"/>
      <c r="F758" s="803"/>
      <c r="G758" s="803"/>
      <c r="H758" s="804"/>
      <c r="I758" s="559">
        <f>SUM(J758:N758)</f>
        <v>650</v>
      </c>
      <c r="J758" s="486"/>
      <c r="K758" s="486"/>
      <c r="L758" s="486"/>
      <c r="M758" s="486"/>
      <c r="N758" s="487">
        <v>650</v>
      </c>
    </row>
    <row r="759" spans="1:15" s="436" customFormat="1" ht="16.5" customHeight="1">
      <c r="A759" s="807">
        <v>751</v>
      </c>
      <c r="B759" s="476"/>
      <c r="C759" s="477"/>
      <c r="D759" s="501" t="s">
        <v>602</v>
      </c>
      <c r="E759" s="477"/>
      <c r="F759" s="479"/>
      <c r="G759" s="479"/>
      <c r="H759" s="480"/>
      <c r="I759" s="559">
        <f>SUM(J759:N759)</f>
        <v>0</v>
      </c>
      <c r="J759" s="486"/>
      <c r="K759" s="486"/>
      <c r="L759" s="486"/>
      <c r="M759" s="486"/>
      <c r="N759" s="487"/>
      <c r="O759" s="12"/>
    </row>
    <row r="760" spans="1:15" s="558" customFormat="1" ht="16.5" customHeight="1">
      <c r="A760" s="807">
        <v>752</v>
      </c>
      <c r="B760" s="552"/>
      <c r="C760" s="553"/>
      <c r="D760" s="562" t="s">
        <v>977</v>
      </c>
      <c r="E760" s="553"/>
      <c r="F760" s="554"/>
      <c r="G760" s="554"/>
      <c r="H760" s="555"/>
      <c r="I760" s="510">
        <f>SUM(J760:N760)</f>
        <v>650</v>
      </c>
      <c r="J760" s="556">
        <f>SUM(J758:J759)</f>
        <v>0</v>
      </c>
      <c r="K760" s="556">
        <f>SUM(K758:K759)</f>
        <v>0</v>
      </c>
      <c r="L760" s="556">
        <f>SUM(L758:L759)</f>
        <v>0</v>
      </c>
      <c r="M760" s="556">
        <f>SUM(M758:M759)</f>
        <v>0</v>
      </c>
      <c r="N760" s="557">
        <f>SUM(N758:N759)</f>
        <v>650</v>
      </c>
      <c r="O760" s="451"/>
    </row>
    <row r="761" spans="1:15" s="12" customFormat="1" ht="16.5" customHeight="1">
      <c r="A761" s="807">
        <v>753</v>
      </c>
      <c r="B761" s="492"/>
      <c r="C761" s="502"/>
      <c r="D761" s="517" t="s">
        <v>172</v>
      </c>
      <c r="E761" s="502"/>
      <c r="F761" s="504">
        <v>650</v>
      </c>
      <c r="G761" s="504">
        <v>650</v>
      </c>
      <c r="H761" s="505">
        <v>650</v>
      </c>
      <c r="I761" s="498"/>
      <c r="J761" s="499"/>
      <c r="K761" s="499"/>
      <c r="L761" s="499"/>
      <c r="M761" s="499"/>
      <c r="N761" s="500"/>
      <c r="O761" s="12">
        <f>SUM(J762:N762)-I762</f>
        <v>0</v>
      </c>
    </row>
    <row r="762" spans="1:14" s="12" customFormat="1" ht="16.5" customHeight="1">
      <c r="A762" s="807">
        <v>754</v>
      </c>
      <c r="B762" s="492"/>
      <c r="C762" s="502"/>
      <c r="D762" s="501" t="s">
        <v>601</v>
      </c>
      <c r="E762" s="502"/>
      <c r="F762" s="504"/>
      <c r="G762" s="504"/>
      <c r="H762" s="505"/>
      <c r="I762" s="559">
        <f aca="true" t="shared" si="11" ref="I762:I769">SUM(J762:N762)</f>
        <v>650</v>
      </c>
      <c r="J762" s="560"/>
      <c r="K762" s="560"/>
      <c r="L762" s="560"/>
      <c r="M762" s="560"/>
      <c r="N762" s="561">
        <v>650</v>
      </c>
    </row>
    <row r="763" spans="1:14" s="12" customFormat="1" ht="16.5" customHeight="1">
      <c r="A763" s="807">
        <v>755</v>
      </c>
      <c r="B763" s="801"/>
      <c r="C763" s="802"/>
      <c r="D763" s="810" t="s">
        <v>940</v>
      </c>
      <c r="E763" s="802"/>
      <c r="F763" s="803"/>
      <c r="G763" s="803"/>
      <c r="H763" s="804"/>
      <c r="I763" s="559">
        <f t="shared" si="11"/>
        <v>650</v>
      </c>
      <c r="J763" s="486"/>
      <c r="K763" s="486"/>
      <c r="L763" s="486"/>
      <c r="M763" s="486"/>
      <c r="N763" s="487">
        <v>650</v>
      </c>
    </row>
    <row r="764" spans="1:15" s="436" customFormat="1" ht="16.5" customHeight="1">
      <c r="A764" s="807">
        <v>756</v>
      </c>
      <c r="B764" s="476"/>
      <c r="C764" s="477"/>
      <c r="D764" s="501" t="s">
        <v>602</v>
      </c>
      <c r="E764" s="477"/>
      <c r="F764" s="479"/>
      <c r="G764" s="479"/>
      <c r="H764" s="480"/>
      <c r="I764" s="559">
        <f t="shared" si="11"/>
        <v>0</v>
      </c>
      <c r="J764" s="486"/>
      <c r="K764" s="486"/>
      <c r="L764" s="486"/>
      <c r="M764" s="486"/>
      <c r="N764" s="487"/>
      <c r="O764" s="12"/>
    </row>
    <row r="765" spans="1:15" s="558" customFormat="1" ht="16.5" customHeight="1">
      <c r="A765" s="807">
        <v>757</v>
      </c>
      <c r="B765" s="552"/>
      <c r="C765" s="553"/>
      <c r="D765" s="562" t="s">
        <v>977</v>
      </c>
      <c r="E765" s="553"/>
      <c r="F765" s="554"/>
      <c r="G765" s="554"/>
      <c r="H765" s="555"/>
      <c r="I765" s="510">
        <f t="shared" si="11"/>
        <v>650</v>
      </c>
      <c r="J765" s="556">
        <f>SUM(J763:J764)</f>
        <v>0</v>
      </c>
      <c r="K765" s="556">
        <f>SUM(K763:K764)</f>
        <v>0</v>
      </c>
      <c r="L765" s="556">
        <f>SUM(L763:L764)</f>
        <v>0</v>
      </c>
      <c r="M765" s="556">
        <f>SUM(M763:M764)</f>
        <v>0</v>
      </c>
      <c r="N765" s="557">
        <f>SUM(N763:N764)</f>
        <v>650</v>
      </c>
      <c r="O765" s="451"/>
    </row>
    <row r="766" spans="1:15" s="3" customFormat="1" ht="18.75" customHeight="1">
      <c r="A766" s="807">
        <v>758</v>
      </c>
      <c r="B766" s="460"/>
      <c r="C766" s="461">
        <v>118</v>
      </c>
      <c r="D766" s="462" t="s">
        <v>184</v>
      </c>
      <c r="E766" s="461" t="s">
        <v>26</v>
      </c>
      <c r="F766" s="463">
        <v>5398</v>
      </c>
      <c r="G766" s="463"/>
      <c r="H766" s="464">
        <v>1461</v>
      </c>
      <c r="I766" s="473"/>
      <c r="J766" s="474"/>
      <c r="K766" s="474"/>
      <c r="L766" s="474"/>
      <c r="M766" s="474"/>
      <c r="N766" s="475"/>
      <c r="O766" s="11">
        <f>SUM(J766:N766)-I766</f>
        <v>0</v>
      </c>
    </row>
    <row r="767" spans="1:15" s="3" customFormat="1" ht="16.5">
      <c r="A767" s="807">
        <v>759</v>
      </c>
      <c r="B767" s="658"/>
      <c r="C767" s="461"/>
      <c r="D767" s="470" t="s">
        <v>940</v>
      </c>
      <c r="E767" s="519"/>
      <c r="F767" s="703"/>
      <c r="G767" s="703"/>
      <c r="H767" s="704"/>
      <c r="I767" s="551">
        <f t="shared" si="11"/>
        <v>1461</v>
      </c>
      <c r="J767" s="702"/>
      <c r="K767" s="702"/>
      <c r="L767" s="702">
        <v>1461</v>
      </c>
      <c r="M767" s="702"/>
      <c r="N767" s="796"/>
      <c r="O767" s="11"/>
    </row>
    <row r="768" spans="1:15" s="436" customFormat="1" ht="17.25">
      <c r="A768" s="807">
        <v>760</v>
      </c>
      <c r="B768" s="476"/>
      <c r="C768" s="495"/>
      <c r="D768" s="478" t="s">
        <v>602</v>
      </c>
      <c r="E768" s="477"/>
      <c r="F768" s="479"/>
      <c r="G768" s="479"/>
      <c r="H768" s="480"/>
      <c r="I768" s="559">
        <f t="shared" si="11"/>
        <v>0</v>
      </c>
      <c r="J768" s="486"/>
      <c r="K768" s="486"/>
      <c r="L768" s="486"/>
      <c r="M768" s="486"/>
      <c r="N768" s="487"/>
      <c r="O768" s="12"/>
    </row>
    <row r="769" spans="1:15" s="558" customFormat="1" ht="16.5">
      <c r="A769" s="807">
        <v>761</v>
      </c>
      <c r="B769" s="552"/>
      <c r="C769" s="461"/>
      <c r="D769" s="483" t="s">
        <v>977</v>
      </c>
      <c r="E769" s="553"/>
      <c r="F769" s="554"/>
      <c r="G769" s="554"/>
      <c r="H769" s="555"/>
      <c r="I769" s="473">
        <f t="shared" si="11"/>
        <v>1461</v>
      </c>
      <c r="J769" s="466">
        <f>SUM(J767:J768)</f>
        <v>0</v>
      </c>
      <c r="K769" s="466">
        <f>SUM(K767:K768)</f>
        <v>0</v>
      </c>
      <c r="L769" s="466">
        <f>SUM(L767:L768)</f>
        <v>1461</v>
      </c>
      <c r="M769" s="466">
        <f>SUM(M767:M768)</f>
        <v>0</v>
      </c>
      <c r="N769" s="467">
        <f>SUM(N767:N768)</f>
        <v>0</v>
      </c>
      <c r="O769" s="451"/>
    </row>
    <row r="770" spans="1:15" s="558" customFormat="1" ht="18.75" customHeight="1">
      <c r="A770" s="807">
        <v>762</v>
      </c>
      <c r="B770" s="552"/>
      <c r="C770" s="461">
        <v>119</v>
      </c>
      <c r="D770" s="462" t="s">
        <v>183</v>
      </c>
      <c r="E770" s="519" t="s">
        <v>27</v>
      </c>
      <c r="F770" s="703">
        <v>11383</v>
      </c>
      <c r="G770" s="703"/>
      <c r="H770" s="704">
        <v>7913</v>
      </c>
      <c r="I770" s="473"/>
      <c r="J770" s="466"/>
      <c r="K770" s="466"/>
      <c r="L770" s="466"/>
      <c r="M770" s="466"/>
      <c r="N770" s="467"/>
      <c r="O770" s="451"/>
    </row>
    <row r="771" spans="1:15" s="558" customFormat="1" ht="16.5">
      <c r="A771" s="807">
        <v>763</v>
      </c>
      <c r="B771" s="552"/>
      <c r="C771" s="461"/>
      <c r="D771" s="470" t="s">
        <v>940</v>
      </c>
      <c r="E771" s="519"/>
      <c r="F771" s="703"/>
      <c r="G771" s="703"/>
      <c r="H771" s="704"/>
      <c r="I771" s="551">
        <f>SUM(J771:N771)</f>
        <v>7615</v>
      </c>
      <c r="J771" s="466"/>
      <c r="K771" s="466"/>
      <c r="L771" s="466"/>
      <c r="M771" s="466"/>
      <c r="N771" s="796">
        <v>7615</v>
      </c>
      <c r="O771" s="451"/>
    </row>
    <row r="772" spans="1:15" s="558" customFormat="1" ht="16.5">
      <c r="A772" s="807">
        <v>764</v>
      </c>
      <c r="B772" s="552"/>
      <c r="C772" s="461"/>
      <c r="D772" s="478" t="s">
        <v>865</v>
      </c>
      <c r="E772" s="553"/>
      <c r="F772" s="554"/>
      <c r="G772" s="554"/>
      <c r="H772" s="555"/>
      <c r="I772" s="559">
        <f>SUM(J772:N772)</f>
        <v>0</v>
      </c>
      <c r="J772" s="466"/>
      <c r="K772" s="466"/>
      <c r="L772" s="702"/>
      <c r="M772" s="466"/>
      <c r="N772" s="487"/>
      <c r="O772" s="451"/>
    </row>
    <row r="773" spans="1:15" s="558" customFormat="1" ht="16.5">
      <c r="A773" s="807">
        <v>765</v>
      </c>
      <c r="B773" s="552"/>
      <c r="C773" s="461"/>
      <c r="D773" s="483" t="s">
        <v>977</v>
      </c>
      <c r="E773" s="553"/>
      <c r="F773" s="554"/>
      <c r="G773" s="554"/>
      <c r="H773" s="555"/>
      <c r="I773" s="473">
        <f>SUM(J773:N773)</f>
        <v>7615</v>
      </c>
      <c r="J773" s="466">
        <f>SUM(J771:J772)</f>
        <v>0</v>
      </c>
      <c r="K773" s="466">
        <f>SUM(K771:K772)</f>
        <v>0</v>
      </c>
      <c r="L773" s="466">
        <f>SUM(L771:L772)</f>
        <v>0</v>
      </c>
      <c r="M773" s="466">
        <f>SUM(M771:M772)</f>
        <v>0</v>
      </c>
      <c r="N773" s="467">
        <f>SUM(N771:N772)</f>
        <v>7615</v>
      </c>
      <c r="O773" s="451"/>
    </row>
    <row r="774" spans="1:15" s="558" customFormat="1" ht="18.75" customHeight="1">
      <c r="A774" s="807">
        <v>766</v>
      </c>
      <c r="B774" s="552"/>
      <c r="C774" s="461">
        <v>120</v>
      </c>
      <c r="D774" s="462" t="s">
        <v>646</v>
      </c>
      <c r="E774" s="519" t="s">
        <v>27</v>
      </c>
      <c r="F774" s="554"/>
      <c r="G774" s="554"/>
      <c r="H774" s="704"/>
      <c r="I774" s="473"/>
      <c r="J774" s="466"/>
      <c r="K774" s="466"/>
      <c r="L774" s="466"/>
      <c r="M774" s="466"/>
      <c r="N774" s="467"/>
      <c r="O774" s="451"/>
    </row>
    <row r="775" spans="1:15" s="558" customFormat="1" ht="16.5">
      <c r="A775" s="807">
        <v>767</v>
      </c>
      <c r="B775" s="552"/>
      <c r="C775" s="461"/>
      <c r="D775" s="470" t="s">
        <v>940</v>
      </c>
      <c r="E775" s="519"/>
      <c r="F775" s="554"/>
      <c r="G775" s="554"/>
      <c r="H775" s="704"/>
      <c r="I775" s="551">
        <f>SUM(J775:N775)</f>
        <v>350</v>
      </c>
      <c r="J775" s="702"/>
      <c r="K775" s="702"/>
      <c r="L775" s="702">
        <v>350</v>
      </c>
      <c r="M775" s="466"/>
      <c r="N775" s="467"/>
      <c r="O775" s="451"/>
    </row>
    <row r="776" spans="1:15" s="558" customFormat="1" ht="16.5">
      <c r="A776" s="807">
        <v>768</v>
      </c>
      <c r="B776" s="552"/>
      <c r="C776" s="461"/>
      <c r="D776" s="478" t="s">
        <v>786</v>
      </c>
      <c r="E776" s="519"/>
      <c r="F776" s="554"/>
      <c r="G776" s="554"/>
      <c r="H776" s="704"/>
      <c r="I776" s="559">
        <f>SUM(J776:N776)</f>
        <v>0</v>
      </c>
      <c r="J776" s="466"/>
      <c r="K776" s="466"/>
      <c r="L776" s="466"/>
      <c r="M776" s="466"/>
      <c r="N776" s="467"/>
      <c r="O776" s="451"/>
    </row>
    <row r="777" spans="1:15" s="558" customFormat="1" ht="16.5">
      <c r="A777" s="807">
        <v>769</v>
      </c>
      <c r="B777" s="552"/>
      <c r="C777" s="461"/>
      <c r="D777" s="483" t="s">
        <v>977</v>
      </c>
      <c r="E777" s="519"/>
      <c r="F777" s="554"/>
      <c r="G777" s="554"/>
      <c r="H777" s="704"/>
      <c r="I777" s="473">
        <f>SUM(J777:N777)</f>
        <v>350</v>
      </c>
      <c r="J777" s="466">
        <f>SUM(J775:J776)</f>
        <v>0</v>
      </c>
      <c r="K777" s="466">
        <f>SUM(K775:K776)</f>
        <v>0</v>
      </c>
      <c r="L777" s="466">
        <f>SUM(L775:L776)</f>
        <v>350</v>
      </c>
      <c r="M777" s="466">
        <f>SUM(M775:M776)</f>
        <v>0</v>
      </c>
      <c r="N777" s="467">
        <f>SUM(N775:N776)</f>
        <v>0</v>
      </c>
      <c r="O777" s="451"/>
    </row>
    <row r="778" spans="1:15" s="558" customFormat="1" ht="18.75" customHeight="1">
      <c r="A778" s="807">
        <v>770</v>
      </c>
      <c r="B778" s="552"/>
      <c r="C778" s="461">
        <v>121</v>
      </c>
      <c r="D778" s="470" t="s">
        <v>698</v>
      </c>
      <c r="E778" s="519" t="s">
        <v>27</v>
      </c>
      <c r="F778" s="554"/>
      <c r="G778" s="554"/>
      <c r="H778" s="704"/>
      <c r="I778" s="473"/>
      <c r="J778" s="466"/>
      <c r="K778" s="466"/>
      <c r="L778" s="466"/>
      <c r="M778" s="466"/>
      <c r="N778" s="467"/>
      <c r="O778" s="451"/>
    </row>
    <row r="779" spans="1:15" s="558" customFormat="1" ht="16.5">
      <c r="A779" s="807">
        <v>771</v>
      </c>
      <c r="B779" s="552"/>
      <c r="C779" s="461"/>
      <c r="D779" s="470" t="s">
        <v>940</v>
      </c>
      <c r="E779" s="519"/>
      <c r="F779" s="554"/>
      <c r="G779" s="554"/>
      <c r="H779" s="704"/>
      <c r="I779" s="551">
        <f>SUM(J779:N779)</f>
        <v>3300</v>
      </c>
      <c r="J779" s="702"/>
      <c r="K779" s="702"/>
      <c r="L779" s="702">
        <v>3300</v>
      </c>
      <c r="M779" s="466"/>
      <c r="N779" s="467"/>
      <c r="O779" s="451"/>
    </row>
    <row r="780" spans="1:15" s="558" customFormat="1" ht="16.5">
      <c r="A780" s="807">
        <v>772</v>
      </c>
      <c r="B780" s="552"/>
      <c r="C780" s="461"/>
      <c r="D780" s="478" t="s">
        <v>602</v>
      </c>
      <c r="E780" s="519"/>
      <c r="F780" s="554"/>
      <c r="G780" s="554"/>
      <c r="H780" s="704"/>
      <c r="I780" s="559">
        <f>SUM(J780:N780)</f>
        <v>0</v>
      </c>
      <c r="J780" s="466"/>
      <c r="K780" s="466"/>
      <c r="L780" s="466"/>
      <c r="M780" s="466"/>
      <c r="N780" s="467"/>
      <c r="O780" s="451"/>
    </row>
    <row r="781" spans="1:15" s="558" customFormat="1" ht="16.5">
      <c r="A781" s="807">
        <v>773</v>
      </c>
      <c r="B781" s="552"/>
      <c r="C781" s="461"/>
      <c r="D781" s="483" t="s">
        <v>977</v>
      </c>
      <c r="E781" s="519"/>
      <c r="F781" s="554"/>
      <c r="G781" s="554"/>
      <c r="H781" s="704"/>
      <c r="I781" s="473">
        <f>SUM(J781:N781)</f>
        <v>3300</v>
      </c>
      <c r="J781" s="466">
        <f>SUM(J779:J780)</f>
        <v>0</v>
      </c>
      <c r="K781" s="466">
        <f>SUM(K779:K780)</f>
        <v>0</v>
      </c>
      <c r="L781" s="466">
        <f>SUM(L779:L780)</f>
        <v>3300</v>
      </c>
      <c r="M781" s="466">
        <f>SUM(M779:M780)</f>
        <v>0</v>
      </c>
      <c r="N781" s="467">
        <f>SUM(N779:N780)</f>
        <v>0</v>
      </c>
      <c r="O781" s="451"/>
    </row>
    <row r="782" spans="1:15" s="558" customFormat="1" ht="18.75" customHeight="1">
      <c r="A782" s="807">
        <v>774</v>
      </c>
      <c r="B782" s="552"/>
      <c r="C782" s="461">
        <v>122</v>
      </c>
      <c r="D782" s="470" t="s">
        <v>479</v>
      </c>
      <c r="E782" s="519" t="s">
        <v>27</v>
      </c>
      <c r="F782" s="554"/>
      <c r="G782" s="554"/>
      <c r="H782" s="704">
        <v>128</v>
      </c>
      <c r="I782" s="473"/>
      <c r="J782" s="466"/>
      <c r="K782" s="466"/>
      <c r="L782" s="466"/>
      <c r="M782" s="466"/>
      <c r="N782" s="467"/>
      <c r="O782" s="451"/>
    </row>
    <row r="783" spans="1:15" s="558" customFormat="1" ht="16.5">
      <c r="A783" s="807">
        <v>775</v>
      </c>
      <c r="B783" s="552"/>
      <c r="C783" s="461"/>
      <c r="D783" s="470" t="s">
        <v>940</v>
      </c>
      <c r="E783" s="519"/>
      <c r="F783" s="554"/>
      <c r="G783" s="554"/>
      <c r="H783" s="704"/>
      <c r="I783" s="551">
        <f>SUM(J783:N783)</f>
        <v>3591</v>
      </c>
      <c r="J783" s="466"/>
      <c r="K783" s="466"/>
      <c r="L783" s="702">
        <v>3591</v>
      </c>
      <c r="M783" s="466"/>
      <c r="N783" s="467"/>
      <c r="O783" s="451"/>
    </row>
    <row r="784" spans="1:15" s="558" customFormat="1" ht="16.5">
      <c r="A784" s="807">
        <v>776</v>
      </c>
      <c r="B784" s="552"/>
      <c r="C784" s="461"/>
      <c r="D784" s="478" t="s">
        <v>602</v>
      </c>
      <c r="E784" s="519"/>
      <c r="F784" s="554"/>
      <c r="G784" s="554"/>
      <c r="H784" s="704"/>
      <c r="I784" s="559">
        <f>SUM(J784:N784)</f>
        <v>0</v>
      </c>
      <c r="J784" s="466"/>
      <c r="K784" s="466"/>
      <c r="L784" s="702"/>
      <c r="M784" s="466"/>
      <c r="N784" s="467"/>
      <c r="O784" s="451"/>
    </row>
    <row r="785" spans="1:15" s="558" customFormat="1" ht="16.5">
      <c r="A785" s="807">
        <v>777</v>
      </c>
      <c r="B785" s="552"/>
      <c r="C785" s="461"/>
      <c r="D785" s="483" t="s">
        <v>977</v>
      </c>
      <c r="E785" s="519"/>
      <c r="F785" s="554"/>
      <c r="G785" s="554"/>
      <c r="H785" s="704"/>
      <c r="I785" s="473">
        <f>SUM(J785:N785)</f>
        <v>3591</v>
      </c>
      <c r="J785" s="466">
        <f>SUM(J783:J784)</f>
        <v>0</v>
      </c>
      <c r="K785" s="466">
        <f>SUM(K783:K784)</f>
        <v>0</v>
      </c>
      <c r="L785" s="466">
        <f>SUM(L783:L784)</f>
        <v>3591</v>
      </c>
      <c r="M785" s="466">
        <f>SUM(M783:M784)</f>
        <v>0</v>
      </c>
      <c r="N785" s="467">
        <f>SUM(N783:N784)</f>
        <v>0</v>
      </c>
      <c r="O785" s="451"/>
    </row>
    <row r="786" spans="1:15" s="558" customFormat="1" ht="18.75" customHeight="1">
      <c r="A786" s="807">
        <v>778</v>
      </c>
      <c r="B786" s="552"/>
      <c r="C786" s="461">
        <v>123</v>
      </c>
      <c r="D786" s="470" t="s">
        <v>658</v>
      </c>
      <c r="E786" s="519" t="s">
        <v>27</v>
      </c>
      <c r="F786" s="554"/>
      <c r="G786" s="554"/>
      <c r="H786" s="704"/>
      <c r="I786" s="473"/>
      <c r="J786" s="466"/>
      <c r="K786" s="466"/>
      <c r="L786" s="466"/>
      <c r="M786" s="466"/>
      <c r="N786" s="467"/>
      <c r="O786" s="451"/>
    </row>
    <row r="787" spans="1:15" s="558" customFormat="1" ht="19.5" customHeight="1">
      <c r="A787" s="807">
        <v>779</v>
      </c>
      <c r="B787" s="552"/>
      <c r="C787" s="461"/>
      <c r="D787" s="470" t="s">
        <v>940</v>
      </c>
      <c r="E787" s="519"/>
      <c r="F787" s="554"/>
      <c r="G787" s="554"/>
      <c r="H787" s="555"/>
      <c r="I787" s="551">
        <f>SUM(J787:N787)</f>
        <v>536</v>
      </c>
      <c r="J787" s="466"/>
      <c r="K787" s="466"/>
      <c r="L787" s="702">
        <v>536</v>
      </c>
      <c r="M787" s="466"/>
      <c r="N787" s="467"/>
      <c r="O787" s="451"/>
    </row>
    <row r="788" spans="1:15" s="558" customFormat="1" ht="16.5">
      <c r="A788" s="807">
        <v>780</v>
      </c>
      <c r="B788" s="552"/>
      <c r="C788" s="461"/>
      <c r="D788" s="478" t="s">
        <v>602</v>
      </c>
      <c r="E788" s="519"/>
      <c r="F788" s="554"/>
      <c r="G788" s="554"/>
      <c r="H788" s="555"/>
      <c r="I788" s="559">
        <f>SUM(J788:N788)</f>
        <v>0</v>
      </c>
      <c r="J788" s="466"/>
      <c r="K788" s="466"/>
      <c r="L788" s="702"/>
      <c r="M788" s="466"/>
      <c r="N788" s="467"/>
      <c r="O788" s="451"/>
    </row>
    <row r="789" spans="1:15" s="558" customFormat="1" ht="16.5">
      <c r="A789" s="807">
        <v>781</v>
      </c>
      <c r="B789" s="552"/>
      <c r="C789" s="461"/>
      <c r="D789" s="483" t="s">
        <v>977</v>
      </c>
      <c r="E789" s="519"/>
      <c r="F789" s="554"/>
      <c r="G789" s="554"/>
      <c r="H789" s="555"/>
      <c r="I789" s="473">
        <f>SUM(J789:N789)</f>
        <v>536</v>
      </c>
      <c r="J789" s="466">
        <f>SUM(J787:J788)</f>
        <v>0</v>
      </c>
      <c r="K789" s="466">
        <f>SUM(K787:K788)</f>
        <v>0</v>
      </c>
      <c r="L789" s="466">
        <f>SUM(L787:L788)</f>
        <v>536</v>
      </c>
      <c r="M789" s="466">
        <f>SUM(M787:M788)</f>
        <v>0</v>
      </c>
      <c r="N789" s="467">
        <f>SUM(N787:N788)</f>
        <v>0</v>
      </c>
      <c r="O789" s="451"/>
    </row>
    <row r="790" spans="1:15" s="558" customFormat="1" ht="18.75" customHeight="1">
      <c r="A790" s="807">
        <v>782</v>
      </c>
      <c r="B790" s="552"/>
      <c r="C790" s="461">
        <v>124</v>
      </c>
      <c r="D790" s="462" t="s">
        <v>395</v>
      </c>
      <c r="E790" s="461" t="s">
        <v>27</v>
      </c>
      <c r="F790" s="554"/>
      <c r="G790" s="554"/>
      <c r="H790" s="704">
        <v>20000</v>
      </c>
      <c r="I790" s="473"/>
      <c r="J790" s="466"/>
      <c r="K790" s="466"/>
      <c r="L790" s="466"/>
      <c r="M790" s="466"/>
      <c r="N790" s="467"/>
      <c r="O790" s="451"/>
    </row>
    <row r="791" spans="1:15" s="558" customFormat="1" ht="16.5">
      <c r="A791" s="807">
        <v>783</v>
      </c>
      <c r="B791" s="552"/>
      <c r="C791" s="461"/>
      <c r="D791" s="470" t="s">
        <v>940</v>
      </c>
      <c r="E791" s="461"/>
      <c r="F791" s="554"/>
      <c r="G791" s="554"/>
      <c r="H791" s="555"/>
      <c r="I791" s="551">
        <f>SUM(J791:N791)</f>
        <v>20000</v>
      </c>
      <c r="J791" s="702"/>
      <c r="K791" s="466"/>
      <c r="L791" s="466"/>
      <c r="M791" s="466"/>
      <c r="N791" s="796">
        <v>20000</v>
      </c>
      <c r="O791" s="451"/>
    </row>
    <row r="792" spans="1:15" s="558" customFormat="1" ht="16.5">
      <c r="A792" s="807">
        <v>784</v>
      </c>
      <c r="B792" s="552"/>
      <c r="C792" s="461"/>
      <c r="D792" s="478" t="s">
        <v>602</v>
      </c>
      <c r="E792" s="461"/>
      <c r="F792" s="554"/>
      <c r="G792" s="554"/>
      <c r="H792" s="555"/>
      <c r="I792" s="559">
        <f>SUM(J792:N792)</f>
        <v>0</v>
      </c>
      <c r="J792" s="466"/>
      <c r="K792" s="466"/>
      <c r="L792" s="466"/>
      <c r="M792" s="466"/>
      <c r="N792" s="467"/>
      <c r="O792" s="451"/>
    </row>
    <row r="793" spans="1:15" s="558" customFormat="1" ht="16.5">
      <c r="A793" s="807">
        <v>785</v>
      </c>
      <c r="B793" s="552"/>
      <c r="C793" s="461"/>
      <c r="D793" s="1309" t="s">
        <v>977</v>
      </c>
      <c r="E793" s="461"/>
      <c r="F793" s="554"/>
      <c r="G793" s="554"/>
      <c r="H793" s="555"/>
      <c r="I793" s="473">
        <f>SUM(J793:N793)</f>
        <v>20000</v>
      </c>
      <c r="J793" s="466">
        <f>SUM(J791:J792)</f>
        <v>0</v>
      </c>
      <c r="K793" s="466">
        <f>SUM(K791:K792)</f>
        <v>0</v>
      </c>
      <c r="L793" s="466">
        <f>SUM(L791:L792)</f>
        <v>0</v>
      </c>
      <c r="M793" s="466">
        <f>SUM(M791:M792)</f>
        <v>0</v>
      </c>
      <c r="N793" s="467">
        <f>SUM(N791:N792)</f>
        <v>20000</v>
      </c>
      <c r="O793" s="451"/>
    </row>
    <row r="794" spans="1:15" s="558" customFormat="1" ht="23.25" customHeight="1">
      <c r="A794" s="807">
        <v>786</v>
      </c>
      <c r="B794" s="552"/>
      <c r="C794" s="461">
        <v>125</v>
      </c>
      <c r="D794" s="462" t="s">
        <v>1068</v>
      </c>
      <c r="E794" s="519" t="s">
        <v>27</v>
      </c>
      <c r="F794" s="554"/>
      <c r="G794" s="554"/>
      <c r="H794" s="555"/>
      <c r="I794" s="473"/>
      <c r="J794" s="466"/>
      <c r="K794" s="466"/>
      <c r="L794" s="466"/>
      <c r="M794" s="466"/>
      <c r="N794" s="467"/>
      <c r="O794" s="451"/>
    </row>
    <row r="795" spans="1:15" s="558" customFormat="1" ht="16.5">
      <c r="A795" s="807">
        <v>787</v>
      </c>
      <c r="B795" s="552"/>
      <c r="C795" s="461"/>
      <c r="D795" s="478" t="s">
        <v>786</v>
      </c>
      <c r="E795" s="519"/>
      <c r="F795" s="554"/>
      <c r="G795" s="554"/>
      <c r="H795" s="555"/>
      <c r="I795" s="559">
        <f>SUM(J795:N795)</f>
        <v>493993</v>
      </c>
      <c r="J795" s="486"/>
      <c r="K795" s="486"/>
      <c r="L795" s="486">
        <v>493993</v>
      </c>
      <c r="M795" s="486"/>
      <c r="N795" s="487"/>
      <c r="O795" s="451"/>
    </row>
    <row r="796" spans="1:15" s="558" customFormat="1" ht="16.5">
      <c r="A796" s="807">
        <v>788</v>
      </c>
      <c r="B796" s="552"/>
      <c r="C796" s="461"/>
      <c r="D796" s="483" t="s">
        <v>977</v>
      </c>
      <c r="E796" s="519"/>
      <c r="F796" s="554"/>
      <c r="G796" s="554"/>
      <c r="H796" s="555"/>
      <c r="I796" s="473">
        <f>SUM(J796:N796)</f>
        <v>493993</v>
      </c>
      <c r="J796" s="466">
        <f>SUM(J795)</f>
        <v>0</v>
      </c>
      <c r="K796" s="466">
        <f>SUM(K795)</f>
        <v>0</v>
      </c>
      <c r="L796" s="466">
        <f>SUM(L795)</f>
        <v>493993</v>
      </c>
      <c r="M796" s="466">
        <f>SUM(M795)</f>
        <v>0</v>
      </c>
      <c r="N796" s="467">
        <f>SUM(N795)</f>
        <v>0</v>
      </c>
      <c r="O796" s="451"/>
    </row>
    <row r="797" spans="1:15" s="558" customFormat="1" ht="18.75" customHeight="1">
      <c r="A797" s="807">
        <v>789</v>
      </c>
      <c r="B797" s="552"/>
      <c r="C797" s="461">
        <v>126</v>
      </c>
      <c r="D797" s="462" t="s">
        <v>903</v>
      </c>
      <c r="E797" s="519" t="s">
        <v>27</v>
      </c>
      <c r="F797" s="554"/>
      <c r="G797" s="554"/>
      <c r="H797" s="704"/>
      <c r="I797" s="473"/>
      <c r="J797" s="466"/>
      <c r="K797" s="466"/>
      <c r="L797" s="466"/>
      <c r="M797" s="466"/>
      <c r="N797" s="467"/>
      <c r="O797" s="451"/>
    </row>
    <row r="798" spans="1:15" s="558" customFormat="1" ht="16.5">
      <c r="A798" s="807">
        <v>790</v>
      </c>
      <c r="B798" s="552"/>
      <c r="C798" s="461"/>
      <c r="D798" s="470" t="s">
        <v>940</v>
      </c>
      <c r="E798" s="519"/>
      <c r="F798" s="554"/>
      <c r="G798" s="554"/>
      <c r="H798" s="704"/>
      <c r="I798" s="551">
        <f>SUM(J798:N798)</f>
        <v>17900</v>
      </c>
      <c r="J798" s="702"/>
      <c r="K798" s="702"/>
      <c r="L798" s="702">
        <v>17900</v>
      </c>
      <c r="M798" s="466"/>
      <c r="N798" s="467"/>
      <c r="O798" s="451"/>
    </row>
    <row r="799" spans="1:15" s="558" customFormat="1" ht="16.5">
      <c r="A799" s="807">
        <v>791</v>
      </c>
      <c r="B799" s="552"/>
      <c r="C799" s="461"/>
      <c r="D799" s="478" t="s">
        <v>786</v>
      </c>
      <c r="E799" s="519"/>
      <c r="F799" s="554"/>
      <c r="G799" s="554"/>
      <c r="H799" s="704"/>
      <c r="I799" s="559">
        <f>SUM(J799:N799)</f>
        <v>0</v>
      </c>
      <c r="J799" s="466"/>
      <c r="K799" s="466"/>
      <c r="L799" s="486"/>
      <c r="M799" s="466"/>
      <c r="N799" s="467"/>
      <c r="O799" s="451"/>
    </row>
    <row r="800" spans="1:15" s="558" customFormat="1" ht="16.5">
      <c r="A800" s="807">
        <v>792</v>
      </c>
      <c r="B800" s="552"/>
      <c r="C800" s="461"/>
      <c r="D800" s="483" t="s">
        <v>977</v>
      </c>
      <c r="E800" s="519"/>
      <c r="F800" s="554"/>
      <c r="G800" s="554"/>
      <c r="H800" s="704"/>
      <c r="I800" s="473">
        <f>SUM(J800:N800)</f>
        <v>17900</v>
      </c>
      <c r="J800" s="466">
        <f>SUM(J798:J799)</f>
        <v>0</v>
      </c>
      <c r="K800" s="466">
        <f>SUM(K798:K799)</f>
        <v>0</v>
      </c>
      <c r="L800" s="466">
        <f>SUM(L798:L799)</f>
        <v>17900</v>
      </c>
      <c r="M800" s="466">
        <f>SUM(M798:M799)</f>
        <v>0</v>
      </c>
      <c r="N800" s="467">
        <f>SUM(N798:N799)</f>
        <v>0</v>
      </c>
      <c r="O800" s="451"/>
    </row>
    <row r="801" spans="1:15" s="558" customFormat="1" ht="18.75" customHeight="1">
      <c r="A801" s="807">
        <v>793</v>
      </c>
      <c r="B801" s="552"/>
      <c r="C801" s="461">
        <v>127</v>
      </c>
      <c r="D801" s="462" t="s">
        <v>905</v>
      </c>
      <c r="E801" s="519" t="s">
        <v>27</v>
      </c>
      <c r="F801" s="554"/>
      <c r="G801" s="554"/>
      <c r="H801" s="704"/>
      <c r="I801" s="473"/>
      <c r="J801" s="466"/>
      <c r="K801" s="466"/>
      <c r="L801" s="466"/>
      <c r="M801" s="466"/>
      <c r="N801" s="467"/>
      <c r="O801" s="451"/>
    </row>
    <row r="802" spans="1:15" s="558" customFormat="1" ht="16.5">
      <c r="A802" s="807">
        <v>794</v>
      </c>
      <c r="B802" s="552"/>
      <c r="C802" s="461"/>
      <c r="D802" s="470" t="s">
        <v>940</v>
      </c>
      <c r="E802" s="519"/>
      <c r="F802" s="554"/>
      <c r="G802" s="554"/>
      <c r="H802" s="704"/>
      <c r="I802" s="551">
        <f>SUM(J802:N802)</f>
        <v>500</v>
      </c>
      <c r="J802" s="702">
        <v>32</v>
      </c>
      <c r="K802" s="702">
        <v>8</v>
      </c>
      <c r="L802" s="702">
        <v>460</v>
      </c>
      <c r="M802" s="466"/>
      <c r="N802" s="467"/>
      <c r="O802" s="451"/>
    </row>
    <row r="803" spans="1:15" s="558" customFormat="1" ht="16.5">
      <c r="A803" s="807">
        <v>795</v>
      </c>
      <c r="B803" s="552"/>
      <c r="C803" s="461"/>
      <c r="D803" s="478" t="s">
        <v>786</v>
      </c>
      <c r="E803" s="519"/>
      <c r="F803" s="554"/>
      <c r="G803" s="554"/>
      <c r="H803" s="704"/>
      <c r="I803" s="559">
        <f>SUM(J803:N803)</f>
        <v>0</v>
      </c>
      <c r="J803" s="466"/>
      <c r="K803" s="466"/>
      <c r="L803" s="466"/>
      <c r="M803" s="466"/>
      <c r="N803" s="467"/>
      <c r="O803" s="451"/>
    </row>
    <row r="804" spans="1:15" s="558" customFormat="1" ht="16.5">
      <c r="A804" s="807">
        <v>796</v>
      </c>
      <c r="B804" s="552"/>
      <c r="C804" s="461"/>
      <c r="D804" s="483" t="s">
        <v>977</v>
      </c>
      <c r="E804" s="519"/>
      <c r="F804" s="554"/>
      <c r="G804" s="554"/>
      <c r="H804" s="704"/>
      <c r="I804" s="473">
        <f>SUM(J804:N804)</f>
        <v>500</v>
      </c>
      <c r="J804" s="466">
        <f>SUM(J802:J803)</f>
        <v>32</v>
      </c>
      <c r="K804" s="466">
        <f>SUM(K802:K803)</f>
        <v>8</v>
      </c>
      <c r="L804" s="466">
        <f>SUM(L802:L803)</f>
        <v>460</v>
      </c>
      <c r="M804" s="466">
        <f>SUM(M802:M803)</f>
        <v>0</v>
      </c>
      <c r="N804" s="467">
        <f>SUM(N802:N803)</f>
        <v>0</v>
      </c>
      <c r="O804" s="451"/>
    </row>
    <row r="805" spans="1:15" s="558" customFormat="1" ht="30.75" customHeight="1">
      <c r="A805" s="807">
        <v>797</v>
      </c>
      <c r="B805" s="552"/>
      <c r="C805" s="461">
        <v>128</v>
      </c>
      <c r="D805" s="462" t="s">
        <v>841</v>
      </c>
      <c r="E805" s="519" t="s">
        <v>27</v>
      </c>
      <c r="F805" s="554"/>
      <c r="G805" s="554"/>
      <c r="H805" s="704"/>
      <c r="I805" s="473"/>
      <c r="J805" s="466"/>
      <c r="K805" s="466"/>
      <c r="L805" s="466"/>
      <c r="M805" s="466"/>
      <c r="N805" s="467"/>
      <c r="O805" s="451"/>
    </row>
    <row r="806" spans="1:15" s="558" customFormat="1" ht="16.5" customHeight="1">
      <c r="A806" s="807">
        <v>798</v>
      </c>
      <c r="B806" s="552"/>
      <c r="C806" s="461"/>
      <c r="D806" s="470" t="s">
        <v>940</v>
      </c>
      <c r="E806" s="519"/>
      <c r="F806" s="554"/>
      <c r="G806" s="554"/>
      <c r="H806" s="555"/>
      <c r="I806" s="551">
        <f>SUM(J806:N806)</f>
        <v>180</v>
      </c>
      <c r="J806" s="466"/>
      <c r="K806" s="466"/>
      <c r="L806" s="702">
        <v>180</v>
      </c>
      <c r="M806" s="466"/>
      <c r="N806" s="467"/>
      <c r="O806" s="451"/>
    </row>
    <row r="807" spans="1:15" s="558" customFormat="1" ht="16.5">
      <c r="A807" s="807">
        <v>799</v>
      </c>
      <c r="B807" s="552"/>
      <c r="C807" s="461"/>
      <c r="D807" s="478" t="s">
        <v>1132</v>
      </c>
      <c r="E807" s="519"/>
      <c r="F807" s="554"/>
      <c r="G807" s="554"/>
      <c r="H807" s="555"/>
      <c r="I807" s="559">
        <f>SUM(J807:N807)</f>
        <v>41</v>
      </c>
      <c r="J807" s="466"/>
      <c r="K807" s="466"/>
      <c r="L807" s="486">
        <v>3</v>
      </c>
      <c r="M807" s="466"/>
      <c r="N807" s="467">
        <v>38</v>
      </c>
      <c r="O807" s="451"/>
    </row>
    <row r="808" spans="1:15" s="558" customFormat="1" ht="16.5">
      <c r="A808" s="807">
        <v>800</v>
      </c>
      <c r="B808" s="552"/>
      <c r="C808" s="461"/>
      <c r="D808" s="483" t="s">
        <v>977</v>
      </c>
      <c r="E808" s="519"/>
      <c r="F808" s="554"/>
      <c r="G808" s="554"/>
      <c r="H808" s="555"/>
      <c r="I808" s="473">
        <f>SUM(J808:N808)</f>
        <v>221</v>
      </c>
      <c r="J808" s="466">
        <f>SUM(J806:J807)</f>
        <v>0</v>
      </c>
      <c r="K808" s="466">
        <f>SUM(K806:K807)</f>
        <v>0</v>
      </c>
      <c r="L808" s="466">
        <f>SUM(L806:L807)</f>
        <v>183</v>
      </c>
      <c r="M808" s="466">
        <f>SUM(M806:M807)</f>
        <v>0</v>
      </c>
      <c r="N808" s="467">
        <f>SUM(N806:N807)</f>
        <v>38</v>
      </c>
      <c r="O808" s="451"/>
    </row>
    <row r="809" spans="1:15" s="558" customFormat="1" ht="33" customHeight="1">
      <c r="A809" s="807">
        <v>801</v>
      </c>
      <c r="B809" s="552"/>
      <c r="C809" s="461">
        <v>129</v>
      </c>
      <c r="D809" s="462" t="s">
        <v>898</v>
      </c>
      <c r="E809" s="519" t="s">
        <v>27</v>
      </c>
      <c r="F809" s="554"/>
      <c r="G809" s="554"/>
      <c r="H809" s="704">
        <v>33689</v>
      </c>
      <c r="I809" s="473"/>
      <c r="J809" s="466"/>
      <c r="K809" s="466"/>
      <c r="L809" s="466"/>
      <c r="M809" s="466"/>
      <c r="N809" s="467"/>
      <c r="O809" s="451"/>
    </row>
    <row r="810" spans="1:15" s="558" customFormat="1" ht="18" customHeight="1">
      <c r="A810" s="807">
        <v>802</v>
      </c>
      <c r="B810" s="552"/>
      <c r="C810" s="461"/>
      <c r="D810" s="470" t="s">
        <v>940</v>
      </c>
      <c r="E810" s="519"/>
      <c r="F810" s="554"/>
      <c r="G810" s="554"/>
      <c r="H810" s="704"/>
      <c r="I810" s="551">
        <f>SUM(J810:N810)</f>
        <v>2620</v>
      </c>
      <c r="J810" s="466"/>
      <c r="K810" s="466"/>
      <c r="L810" s="702">
        <v>1031</v>
      </c>
      <c r="M810" s="466"/>
      <c r="N810" s="467">
        <v>1589</v>
      </c>
      <c r="O810" s="451"/>
    </row>
    <row r="811" spans="1:15" s="558" customFormat="1" ht="16.5">
      <c r="A811" s="807">
        <v>803</v>
      </c>
      <c r="B811" s="552"/>
      <c r="C811" s="461"/>
      <c r="D811" s="478" t="s">
        <v>602</v>
      </c>
      <c r="E811" s="519"/>
      <c r="F811" s="554"/>
      <c r="G811" s="554"/>
      <c r="H811" s="704"/>
      <c r="I811" s="559">
        <f>SUM(J811:N811)</f>
        <v>0</v>
      </c>
      <c r="J811" s="466"/>
      <c r="K811" s="466"/>
      <c r="L811" s="486"/>
      <c r="M811" s="466"/>
      <c r="N811" s="487"/>
      <c r="O811" s="451"/>
    </row>
    <row r="812" spans="1:15" s="558" customFormat="1" ht="16.5">
      <c r="A812" s="807">
        <v>804</v>
      </c>
      <c r="B812" s="552"/>
      <c r="C812" s="461"/>
      <c r="D812" s="483" t="s">
        <v>977</v>
      </c>
      <c r="E812" s="519"/>
      <c r="F812" s="554"/>
      <c r="G812" s="554"/>
      <c r="H812" s="704"/>
      <c r="I812" s="473">
        <f>SUM(J812:N812)</f>
        <v>2620</v>
      </c>
      <c r="J812" s="466">
        <f>SUM(J810:J811)</f>
        <v>0</v>
      </c>
      <c r="K812" s="466">
        <f>SUM(K810:K811)</f>
        <v>0</v>
      </c>
      <c r="L812" s="466">
        <f>SUM(L810:L811)</f>
        <v>1031</v>
      </c>
      <c r="M812" s="466">
        <f>SUM(M810:M811)</f>
        <v>0</v>
      </c>
      <c r="N812" s="467">
        <f>SUM(N810:N811)</f>
        <v>1589</v>
      </c>
      <c r="O812" s="451"/>
    </row>
    <row r="813" spans="1:15" s="558" customFormat="1" ht="28.5" customHeight="1">
      <c r="A813" s="807">
        <v>805</v>
      </c>
      <c r="B813" s="552"/>
      <c r="C813" s="461">
        <v>130</v>
      </c>
      <c r="D813" s="462" t="s">
        <v>560</v>
      </c>
      <c r="E813" s="519" t="s">
        <v>27</v>
      </c>
      <c r="F813" s="554"/>
      <c r="G813" s="554"/>
      <c r="H813" s="704">
        <v>7423</v>
      </c>
      <c r="I813" s="473"/>
      <c r="J813" s="466"/>
      <c r="K813" s="466"/>
      <c r="L813" s="466"/>
      <c r="M813" s="466"/>
      <c r="N813" s="467"/>
      <c r="O813" s="451"/>
    </row>
    <row r="814" spans="1:15" s="558" customFormat="1" ht="16.5">
      <c r="A814" s="807">
        <v>806</v>
      </c>
      <c r="B814" s="552"/>
      <c r="C814" s="461"/>
      <c r="D814" s="470" t="s">
        <v>940</v>
      </c>
      <c r="E814" s="519"/>
      <c r="F814" s="554"/>
      <c r="G814" s="554"/>
      <c r="H814" s="704"/>
      <c r="I814" s="551">
        <f>SUM(J814:N814)</f>
        <v>564</v>
      </c>
      <c r="J814" s="466"/>
      <c r="K814" s="466"/>
      <c r="L814" s="702">
        <v>31</v>
      </c>
      <c r="M814" s="466"/>
      <c r="N814" s="467">
        <v>533</v>
      </c>
      <c r="O814" s="451"/>
    </row>
    <row r="815" spans="1:15" s="558" customFormat="1" ht="16.5">
      <c r="A815" s="807">
        <v>807</v>
      </c>
      <c r="B815" s="552"/>
      <c r="C815" s="461"/>
      <c r="D815" s="478" t="s">
        <v>602</v>
      </c>
      <c r="E815" s="519"/>
      <c r="F815" s="554"/>
      <c r="G815" s="554"/>
      <c r="H815" s="555"/>
      <c r="I815" s="559">
        <f>SUM(J815:N815)</f>
        <v>0</v>
      </c>
      <c r="J815" s="486"/>
      <c r="K815" s="486"/>
      <c r="L815" s="486"/>
      <c r="M815" s="486"/>
      <c r="N815" s="487"/>
      <c r="O815" s="451"/>
    </row>
    <row r="816" spans="1:15" s="558" customFormat="1" ht="16.5">
      <c r="A816" s="807">
        <v>808</v>
      </c>
      <c r="B816" s="552"/>
      <c r="C816" s="461"/>
      <c r="D816" s="483" t="s">
        <v>977</v>
      </c>
      <c r="E816" s="519"/>
      <c r="F816" s="554"/>
      <c r="G816" s="554"/>
      <c r="H816" s="555"/>
      <c r="I816" s="473">
        <f>SUM(J816:N816)</f>
        <v>564</v>
      </c>
      <c r="J816" s="466">
        <f>SUM(J814:J815)</f>
        <v>0</v>
      </c>
      <c r="K816" s="466">
        <f>SUM(K814:K815)</f>
        <v>0</v>
      </c>
      <c r="L816" s="466">
        <f>SUM(L814:L815)</f>
        <v>31</v>
      </c>
      <c r="M816" s="466">
        <f>SUM(M814:M815)</f>
        <v>0</v>
      </c>
      <c r="N816" s="467">
        <f>SUM(N814:N815)</f>
        <v>533</v>
      </c>
      <c r="O816" s="451"/>
    </row>
    <row r="817" spans="1:15" s="558" customFormat="1" ht="29.25" customHeight="1">
      <c r="A817" s="807">
        <v>809</v>
      </c>
      <c r="B817" s="552"/>
      <c r="C817" s="461">
        <v>131</v>
      </c>
      <c r="D817" s="462" t="s">
        <v>899</v>
      </c>
      <c r="E817" s="519" t="s">
        <v>27</v>
      </c>
      <c r="F817" s="554"/>
      <c r="G817" s="554"/>
      <c r="H817" s="704"/>
      <c r="I817" s="473"/>
      <c r="J817" s="466"/>
      <c r="K817" s="466"/>
      <c r="L817" s="466"/>
      <c r="M817" s="466"/>
      <c r="N817" s="467"/>
      <c r="O817" s="451"/>
    </row>
    <row r="818" spans="1:15" s="558" customFormat="1" ht="16.5" customHeight="1">
      <c r="A818" s="807">
        <v>810</v>
      </c>
      <c r="B818" s="552"/>
      <c r="C818" s="461"/>
      <c r="D818" s="470" t="s">
        <v>940</v>
      </c>
      <c r="E818" s="519"/>
      <c r="F818" s="554"/>
      <c r="G818" s="554"/>
      <c r="H818" s="704"/>
      <c r="I818" s="473">
        <f>SUM(J818:N818)</f>
        <v>505</v>
      </c>
      <c r="J818" s="466"/>
      <c r="K818" s="466"/>
      <c r="L818" s="702">
        <v>35</v>
      </c>
      <c r="M818" s="466"/>
      <c r="N818" s="467">
        <v>470</v>
      </c>
      <c r="O818" s="451"/>
    </row>
    <row r="819" spans="1:15" s="558" customFormat="1" ht="16.5">
      <c r="A819" s="807">
        <v>811</v>
      </c>
      <c r="B819" s="552"/>
      <c r="C819" s="461"/>
      <c r="D819" s="478" t="s">
        <v>602</v>
      </c>
      <c r="E819" s="519"/>
      <c r="F819" s="554"/>
      <c r="G819" s="554"/>
      <c r="H819" s="704"/>
      <c r="I819" s="559">
        <f>SUM(J819:N819)</f>
        <v>0</v>
      </c>
      <c r="J819" s="486"/>
      <c r="K819" s="486"/>
      <c r="L819" s="486"/>
      <c r="M819" s="486"/>
      <c r="N819" s="487"/>
      <c r="O819" s="451"/>
    </row>
    <row r="820" spans="1:15" s="558" customFormat="1" ht="16.5">
      <c r="A820" s="807">
        <v>812</v>
      </c>
      <c r="B820" s="552"/>
      <c r="C820" s="461"/>
      <c r="D820" s="483" t="s">
        <v>977</v>
      </c>
      <c r="E820" s="519"/>
      <c r="F820" s="554"/>
      <c r="G820" s="554"/>
      <c r="H820" s="704"/>
      <c r="I820" s="473">
        <f>SUM(J820:N820)</f>
        <v>505</v>
      </c>
      <c r="J820" s="466">
        <f>SUM(J819)</f>
        <v>0</v>
      </c>
      <c r="K820" s="466">
        <f>SUM(K819)</f>
        <v>0</v>
      </c>
      <c r="L820" s="466">
        <f>SUM(L819+L818)</f>
        <v>35</v>
      </c>
      <c r="M820" s="466">
        <f>SUM(M819)</f>
        <v>0</v>
      </c>
      <c r="N820" s="467">
        <f>SUM(N818:N819)</f>
        <v>470</v>
      </c>
      <c r="O820" s="451"/>
    </row>
    <row r="821" spans="1:15" s="558" customFormat="1" ht="24" customHeight="1">
      <c r="A821" s="807">
        <v>813</v>
      </c>
      <c r="B821" s="552"/>
      <c r="C821" s="461">
        <v>132</v>
      </c>
      <c r="D821" s="462" t="s">
        <v>897</v>
      </c>
      <c r="E821" s="519" t="s">
        <v>27</v>
      </c>
      <c r="F821" s="554"/>
      <c r="G821" s="554"/>
      <c r="H821" s="704"/>
      <c r="I821" s="473"/>
      <c r="J821" s="466"/>
      <c r="K821" s="466"/>
      <c r="L821" s="466"/>
      <c r="M821" s="466"/>
      <c r="N821" s="467"/>
      <c r="O821" s="451"/>
    </row>
    <row r="822" spans="1:15" s="558" customFormat="1" ht="16.5" customHeight="1">
      <c r="A822" s="807">
        <v>814</v>
      </c>
      <c r="B822" s="552"/>
      <c r="C822" s="461"/>
      <c r="D822" s="470" t="s">
        <v>940</v>
      </c>
      <c r="E822" s="519"/>
      <c r="F822" s="554"/>
      <c r="G822" s="554"/>
      <c r="H822" s="704"/>
      <c r="I822" s="473">
        <f>SUM(J822:N822)</f>
        <v>966</v>
      </c>
      <c r="J822" s="466"/>
      <c r="K822" s="466"/>
      <c r="L822" s="702">
        <v>49</v>
      </c>
      <c r="M822" s="466"/>
      <c r="N822" s="467">
        <v>917</v>
      </c>
      <c r="O822" s="451"/>
    </row>
    <row r="823" spans="1:15" s="558" customFormat="1" ht="16.5">
      <c r="A823" s="807">
        <v>815</v>
      </c>
      <c r="B823" s="552"/>
      <c r="C823" s="461"/>
      <c r="D823" s="478" t="s">
        <v>602</v>
      </c>
      <c r="E823" s="519"/>
      <c r="F823" s="554"/>
      <c r="G823" s="554"/>
      <c r="H823" s="704"/>
      <c r="I823" s="559">
        <f>SUM(J823:N823)</f>
        <v>0</v>
      </c>
      <c r="J823" s="486"/>
      <c r="K823" s="486"/>
      <c r="L823" s="486"/>
      <c r="M823" s="486"/>
      <c r="N823" s="487"/>
      <c r="O823" s="451"/>
    </row>
    <row r="824" spans="1:15" s="558" customFormat="1" ht="16.5">
      <c r="A824" s="807">
        <v>816</v>
      </c>
      <c r="B824" s="552"/>
      <c r="C824" s="461"/>
      <c r="D824" s="483" t="s">
        <v>977</v>
      </c>
      <c r="E824" s="519"/>
      <c r="F824" s="554"/>
      <c r="G824" s="554"/>
      <c r="H824" s="704"/>
      <c r="I824" s="473">
        <f>SUM(J824:N824)</f>
        <v>966</v>
      </c>
      <c r="J824" s="466">
        <f>SUM(J823)</f>
        <v>0</v>
      </c>
      <c r="K824" s="466">
        <f>SUM(K823)</f>
        <v>0</v>
      </c>
      <c r="L824" s="466">
        <f>SUM(L822:L823)</f>
        <v>49</v>
      </c>
      <c r="M824" s="466">
        <f>SUM(M823)</f>
        <v>0</v>
      </c>
      <c r="N824" s="467">
        <f>SUM(N822:N823)</f>
        <v>917</v>
      </c>
      <c r="O824" s="451"/>
    </row>
    <row r="825" spans="1:14" s="558" customFormat="1" ht="24" customHeight="1">
      <c r="A825" s="807">
        <v>817</v>
      </c>
      <c r="B825" s="552"/>
      <c r="C825" s="461">
        <v>133</v>
      </c>
      <c r="D825" s="462" t="s">
        <v>174</v>
      </c>
      <c r="E825" s="519" t="s">
        <v>27</v>
      </c>
      <c r="F825" s="554"/>
      <c r="G825" s="554"/>
      <c r="H825" s="464">
        <v>31439</v>
      </c>
      <c r="I825" s="473"/>
      <c r="J825" s="466"/>
      <c r="K825" s="466"/>
      <c r="L825" s="466"/>
      <c r="M825" s="466"/>
      <c r="N825" s="467"/>
    </row>
    <row r="826" spans="1:14" s="558" customFormat="1" ht="16.5" customHeight="1">
      <c r="A826" s="807">
        <v>818</v>
      </c>
      <c r="B826" s="552"/>
      <c r="C826" s="461"/>
      <c r="D826" s="470" t="s">
        <v>940</v>
      </c>
      <c r="E826" s="519"/>
      <c r="F826" s="554"/>
      <c r="G826" s="554"/>
      <c r="H826" s="704"/>
      <c r="I826" s="473">
        <f>SUM(J826:N826)</f>
        <v>1774</v>
      </c>
      <c r="J826" s="466"/>
      <c r="K826" s="466"/>
      <c r="L826" s="702">
        <v>62</v>
      </c>
      <c r="M826" s="466"/>
      <c r="N826" s="467">
        <v>1712</v>
      </c>
    </row>
    <row r="827" spans="1:15" s="558" customFormat="1" ht="16.5">
      <c r="A827" s="807">
        <v>819</v>
      </c>
      <c r="B827" s="552"/>
      <c r="C827" s="461"/>
      <c r="D827" s="478" t="s">
        <v>1018</v>
      </c>
      <c r="E827" s="519"/>
      <c r="F827" s="554"/>
      <c r="G827" s="554"/>
      <c r="H827" s="704"/>
      <c r="I827" s="559">
        <f>SUM(J827:N827)</f>
        <v>2333</v>
      </c>
      <c r="J827" s="486"/>
      <c r="K827" s="486"/>
      <c r="L827" s="486">
        <v>2333</v>
      </c>
      <c r="M827" s="486"/>
      <c r="N827" s="487"/>
      <c r="O827" s="451"/>
    </row>
    <row r="828" spans="1:15" s="558" customFormat="1" ht="16.5">
      <c r="A828" s="807">
        <v>820</v>
      </c>
      <c r="B828" s="552"/>
      <c r="C828" s="461"/>
      <c r="D828" s="483" t="s">
        <v>977</v>
      </c>
      <c r="E828" s="519"/>
      <c r="F828" s="554"/>
      <c r="G828" s="554"/>
      <c r="H828" s="704"/>
      <c r="I828" s="473">
        <f>SUM(J828:N828)</f>
        <v>4107</v>
      </c>
      <c r="J828" s="466">
        <f>SUM(J827)</f>
        <v>0</v>
      </c>
      <c r="K828" s="466">
        <f>SUM(K827)</f>
        <v>0</v>
      </c>
      <c r="L828" s="466">
        <f>SUM(L827+L826)</f>
        <v>2395</v>
      </c>
      <c r="M828" s="466">
        <f>SUM(M827)</f>
        <v>0</v>
      </c>
      <c r="N828" s="467">
        <f>SUM(N826:N827)</f>
        <v>1712</v>
      </c>
      <c r="O828" s="451"/>
    </row>
    <row r="829" spans="1:15" s="558" customFormat="1" ht="24" customHeight="1">
      <c r="A829" s="807">
        <v>821</v>
      </c>
      <c r="B829" s="552"/>
      <c r="C829" s="461">
        <v>134</v>
      </c>
      <c r="D829" s="462" t="s">
        <v>963</v>
      </c>
      <c r="E829" s="519" t="s">
        <v>27</v>
      </c>
      <c r="F829" s="554"/>
      <c r="G829" s="554"/>
      <c r="H829" s="704"/>
      <c r="I829" s="473"/>
      <c r="J829" s="466"/>
      <c r="K829" s="466"/>
      <c r="L829" s="466"/>
      <c r="M829" s="466"/>
      <c r="N829" s="467"/>
      <c r="O829" s="451"/>
    </row>
    <row r="830" spans="1:15" s="558" customFormat="1" ht="16.5" customHeight="1">
      <c r="A830" s="807">
        <v>822</v>
      </c>
      <c r="B830" s="552"/>
      <c r="C830" s="461"/>
      <c r="D830" s="470" t="s">
        <v>940</v>
      </c>
      <c r="E830" s="519"/>
      <c r="F830" s="554"/>
      <c r="G830" s="554"/>
      <c r="H830" s="704"/>
      <c r="I830" s="473">
        <f>SUM(J830:N830)</f>
        <v>12520</v>
      </c>
      <c r="J830" s="466"/>
      <c r="K830" s="466"/>
      <c r="L830" s="702">
        <v>413</v>
      </c>
      <c r="M830" s="466"/>
      <c r="N830" s="467">
        <v>12107</v>
      </c>
      <c r="O830" s="451"/>
    </row>
    <row r="831" spans="1:15" s="558" customFormat="1" ht="16.5">
      <c r="A831" s="807">
        <v>823</v>
      </c>
      <c r="B831" s="552"/>
      <c r="C831" s="461"/>
      <c r="D831" s="478" t="s">
        <v>602</v>
      </c>
      <c r="E831" s="519"/>
      <c r="F831" s="554"/>
      <c r="G831" s="554"/>
      <c r="H831" s="704"/>
      <c r="I831" s="559">
        <f>SUM(J831:N831)</f>
        <v>0</v>
      </c>
      <c r="J831" s="486"/>
      <c r="K831" s="486"/>
      <c r="L831" s="486"/>
      <c r="M831" s="486"/>
      <c r="N831" s="487"/>
      <c r="O831" s="451"/>
    </row>
    <row r="832" spans="1:15" s="558" customFormat="1" ht="16.5">
      <c r="A832" s="807">
        <v>824</v>
      </c>
      <c r="B832" s="552"/>
      <c r="C832" s="461"/>
      <c r="D832" s="483" t="s">
        <v>977</v>
      </c>
      <c r="E832" s="519"/>
      <c r="F832" s="554"/>
      <c r="G832" s="554"/>
      <c r="H832" s="704"/>
      <c r="I832" s="473">
        <f>SUM(J832:N832)</f>
        <v>12520</v>
      </c>
      <c r="J832" s="466">
        <f>SUM(J831)</f>
        <v>0</v>
      </c>
      <c r="K832" s="466">
        <f>SUM(K831)</f>
        <v>0</v>
      </c>
      <c r="L832" s="466">
        <f>SUM(L830:L831)</f>
        <v>413</v>
      </c>
      <c r="M832" s="466">
        <f>SUM(M831)</f>
        <v>0</v>
      </c>
      <c r="N832" s="467">
        <f>SUM(N830:N831)</f>
        <v>12107</v>
      </c>
      <c r="O832" s="451"/>
    </row>
    <row r="833" spans="1:14" s="558" customFormat="1" ht="24" customHeight="1">
      <c r="A833" s="807">
        <v>825</v>
      </c>
      <c r="B833" s="552"/>
      <c r="C833" s="461">
        <v>135</v>
      </c>
      <c r="D833" s="462" t="s">
        <v>906</v>
      </c>
      <c r="E833" s="519" t="s">
        <v>27</v>
      </c>
      <c r="F833" s="554"/>
      <c r="G833" s="554"/>
      <c r="H833" s="704"/>
      <c r="I833" s="473"/>
      <c r="J833" s="466"/>
      <c r="K833" s="466"/>
      <c r="L833" s="466"/>
      <c r="M833" s="466"/>
      <c r="N833" s="467"/>
    </row>
    <row r="834" spans="1:14" s="558" customFormat="1" ht="16.5" customHeight="1">
      <c r="A834" s="807">
        <v>826</v>
      </c>
      <c r="B834" s="552"/>
      <c r="C834" s="461"/>
      <c r="D834" s="470" t="s">
        <v>940</v>
      </c>
      <c r="E834" s="519"/>
      <c r="F834" s="554"/>
      <c r="G834" s="554"/>
      <c r="H834" s="704"/>
      <c r="I834" s="473">
        <f>SUM(J834:N834)</f>
        <v>2560</v>
      </c>
      <c r="J834" s="466"/>
      <c r="K834" s="466"/>
      <c r="L834" s="702">
        <v>2560</v>
      </c>
      <c r="M834" s="466"/>
      <c r="N834" s="467"/>
    </row>
    <row r="835" spans="1:15" s="558" customFormat="1" ht="16.5">
      <c r="A835" s="807">
        <v>827</v>
      </c>
      <c r="B835" s="552"/>
      <c r="C835" s="461"/>
      <c r="D835" s="478" t="s">
        <v>602</v>
      </c>
      <c r="E835" s="519"/>
      <c r="F835" s="554"/>
      <c r="G835" s="554"/>
      <c r="H835" s="704"/>
      <c r="I835" s="559">
        <f>SUM(J835:N835)</f>
        <v>0</v>
      </c>
      <c r="J835" s="466"/>
      <c r="K835" s="466"/>
      <c r="L835" s="486"/>
      <c r="M835" s="466"/>
      <c r="N835" s="467"/>
      <c r="O835" s="451"/>
    </row>
    <row r="836" spans="1:15" s="558" customFormat="1" ht="16.5">
      <c r="A836" s="807">
        <v>828</v>
      </c>
      <c r="B836" s="552"/>
      <c r="C836" s="461"/>
      <c r="D836" s="483" t="s">
        <v>977</v>
      </c>
      <c r="E836" s="519"/>
      <c r="F836" s="554"/>
      <c r="G836" s="554"/>
      <c r="H836" s="704"/>
      <c r="I836" s="473">
        <f>SUM(J836:N836)</f>
        <v>2560</v>
      </c>
      <c r="J836" s="466">
        <f>SUM(J835)</f>
        <v>0</v>
      </c>
      <c r="K836" s="466">
        <f>SUM(K835)</f>
        <v>0</v>
      </c>
      <c r="L836" s="466">
        <f>SUM(L834:L835)</f>
        <v>2560</v>
      </c>
      <c r="M836" s="466">
        <f>SUM(M835)</f>
        <v>0</v>
      </c>
      <c r="N836" s="467">
        <f>SUM(N835)</f>
        <v>0</v>
      </c>
      <c r="O836" s="451"/>
    </row>
    <row r="837" spans="1:14" s="558" customFormat="1" ht="24" customHeight="1">
      <c r="A837" s="807">
        <v>829</v>
      </c>
      <c r="B837" s="552"/>
      <c r="C837" s="461">
        <v>136</v>
      </c>
      <c r="D837" s="462" t="s">
        <v>879</v>
      </c>
      <c r="E837" s="519" t="s">
        <v>27</v>
      </c>
      <c r="F837" s="554"/>
      <c r="G837" s="554"/>
      <c r="H837" s="704"/>
      <c r="I837" s="473"/>
      <c r="J837" s="466"/>
      <c r="K837" s="466"/>
      <c r="L837" s="466"/>
      <c r="M837" s="466"/>
      <c r="N837" s="467"/>
    </row>
    <row r="838" spans="1:14" s="558" customFormat="1" ht="24" customHeight="1">
      <c r="A838" s="807">
        <v>830</v>
      </c>
      <c r="B838" s="552"/>
      <c r="C838" s="461"/>
      <c r="D838" s="470" t="s">
        <v>940</v>
      </c>
      <c r="E838" s="519"/>
      <c r="F838" s="554"/>
      <c r="G838" s="554"/>
      <c r="H838" s="704"/>
      <c r="I838" s="473">
        <f>SUM(J838:N838)</f>
        <v>1340</v>
      </c>
      <c r="J838" s="466">
        <v>322</v>
      </c>
      <c r="K838" s="466">
        <v>78</v>
      </c>
      <c r="L838" s="702">
        <v>940</v>
      </c>
      <c r="M838" s="466"/>
      <c r="N838" s="467"/>
    </row>
    <row r="839" spans="1:15" s="558" customFormat="1" ht="16.5">
      <c r="A839" s="807">
        <v>831</v>
      </c>
      <c r="B839" s="552"/>
      <c r="C839" s="461"/>
      <c r="D839" s="478" t="s">
        <v>602</v>
      </c>
      <c r="E839" s="519"/>
      <c r="F839" s="554"/>
      <c r="G839" s="554"/>
      <c r="H839" s="704"/>
      <c r="I839" s="559">
        <f>SUM(J839:N839)</f>
        <v>0</v>
      </c>
      <c r="J839" s="486"/>
      <c r="K839" s="486"/>
      <c r="L839" s="486"/>
      <c r="M839" s="466"/>
      <c r="N839" s="467"/>
      <c r="O839" s="451"/>
    </row>
    <row r="840" spans="1:15" s="558" customFormat="1" ht="16.5">
      <c r="A840" s="807">
        <v>832</v>
      </c>
      <c r="B840" s="552"/>
      <c r="C840" s="461"/>
      <c r="D840" s="483" t="s">
        <v>977</v>
      </c>
      <c r="E840" s="519"/>
      <c r="F840" s="554"/>
      <c r="G840" s="554"/>
      <c r="H840" s="704"/>
      <c r="I840" s="473">
        <f>SUM(J840:N840)</f>
        <v>1340</v>
      </c>
      <c r="J840" s="466">
        <f>SUM(J838:J839)</f>
        <v>322</v>
      </c>
      <c r="K840" s="466">
        <f>SUM(K838:K839)</f>
        <v>78</v>
      </c>
      <c r="L840" s="466">
        <f>SUM(L838:L839)</f>
        <v>940</v>
      </c>
      <c r="M840" s="466">
        <f>SUM(M839)</f>
        <v>0</v>
      </c>
      <c r="N840" s="467">
        <f>SUM(N839)</f>
        <v>0</v>
      </c>
      <c r="O840" s="451"/>
    </row>
    <row r="841" spans="1:14" s="558" customFormat="1" ht="24" customHeight="1">
      <c r="A841" s="807">
        <v>833</v>
      </c>
      <c r="B841" s="552"/>
      <c r="C841" s="461">
        <v>137</v>
      </c>
      <c r="D841" s="462" t="s">
        <v>907</v>
      </c>
      <c r="E841" s="519" t="s">
        <v>27</v>
      </c>
      <c r="F841" s="554"/>
      <c r="G841" s="554"/>
      <c r="H841" s="704"/>
      <c r="I841" s="473"/>
      <c r="J841" s="466"/>
      <c r="K841" s="466"/>
      <c r="L841" s="466"/>
      <c r="M841" s="466"/>
      <c r="N841" s="467"/>
    </row>
    <row r="842" spans="1:14" s="558" customFormat="1" ht="16.5" customHeight="1">
      <c r="A842" s="807">
        <v>834</v>
      </c>
      <c r="B842" s="552"/>
      <c r="C842" s="461"/>
      <c r="D842" s="470" t="s">
        <v>940</v>
      </c>
      <c r="E842" s="519"/>
      <c r="F842" s="554"/>
      <c r="G842" s="554"/>
      <c r="H842" s="704"/>
      <c r="I842" s="473">
        <f>SUM(J842:N842)</f>
        <v>5750</v>
      </c>
      <c r="J842" s="466"/>
      <c r="K842" s="466"/>
      <c r="L842" s="702">
        <v>5750</v>
      </c>
      <c r="M842" s="466"/>
      <c r="N842" s="467"/>
    </row>
    <row r="843" spans="1:15" s="558" customFormat="1" ht="16.5">
      <c r="A843" s="807">
        <v>835</v>
      </c>
      <c r="B843" s="552"/>
      <c r="C843" s="461"/>
      <c r="D843" s="478" t="s">
        <v>602</v>
      </c>
      <c r="E843" s="519"/>
      <c r="F843" s="554"/>
      <c r="G843" s="554"/>
      <c r="H843" s="704"/>
      <c r="I843" s="559">
        <f>SUM(J843:N843)</f>
        <v>0</v>
      </c>
      <c r="J843" s="466"/>
      <c r="K843" s="466"/>
      <c r="L843" s="486"/>
      <c r="M843" s="466"/>
      <c r="N843" s="467"/>
      <c r="O843" s="451"/>
    </row>
    <row r="844" spans="1:15" s="558" customFormat="1" ht="16.5">
      <c r="A844" s="807">
        <v>836</v>
      </c>
      <c r="B844" s="552"/>
      <c r="C844" s="461"/>
      <c r="D844" s="483" t="s">
        <v>977</v>
      </c>
      <c r="E844" s="519"/>
      <c r="F844" s="554"/>
      <c r="G844" s="554"/>
      <c r="H844" s="704"/>
      <c r="I844" s="473">
        <f>SUM(J844:N844)</f>
        <v>5750</v>
      </c>
      <c r="J844" s="466">
        <f>SUM(J843)</f>
        <v>0</v>
      </c>
      <c r="K844" s="466">
        <f>SUM(K843)</f>
        <v>0</v>
      </c>
      <c r="L844" s="466">
        <f>SUM(L842:L843)</f>
        <v>5750</v>
      </c>
      <c r="M844" s="466">
        <f>SUM(M843)</f>
        <v>0</v>
      </c>
      <c r="N844" s="467">
        <f>SUM(N843)</f>
        <v>0</v>
      </c>
      <c r="O844" s="451"/>
    </row>
    <row r="845" spans="1:14" s="558" customFormat="1" ht="24" customHeight="1">
      <c r="A845" s="807">
        <v>837</v>
      </c>
      <c r="B845" s="552"/>
      <c r="C845" s="461">
        <v>138</v>
      </c>
      <c r="D845" s="462" t="s">
        <v>550</v>
      </c>
      <c r="E845" s="519" t="s">
        <v>27</v>
      </c>
      <c r="F845" s="554"/>
      <c r="G845" s="554"/>
      <c r="H845" s="704"/>
      <c r="I845" s="473"/>
      <c r="J845" s="466"/>
      <c r="K845" s="466"/>
      <c r="L845" s="466"/>
      <c r="M845" s="466"/>
      <c r="N845" s="467"/>
    </row>
    <row r="846" spans="1:14" s="558" customFormat="1" ht="16.5" customHeight="1">
      <c r="A846" s="807">
        <v>838</v>
      </c>
      <c r="B846" s="552"/>
      <c r="C846" s="461"/>
      <c r="D846" s="470" t="s">
        <v>940</v>
      </c>
      <c r="E846" s="519"/>
      <c r="F846" s="554"/>
      <c r="G846" s="554"/>
      <c r="H846" s="704"/>
      <c r="I846" s="473">
        <f>SUM(J846:N846)</f>
        <v>725</v>
      </c>
      <c r="J846" s="466"/>
      <c r="K846" s="466"/>
      <c r="L846" s="702">
        <v>725</v>
      </c>
      <c r="M846" s="466"/>
      <c r="N846" s="467"/>
    </row>
    <row r="847" spans="1:15" s="558" customFormat="1" ht="16.5">
      <c r="A847" s="807">
        <v>839</v>
      </c>
      <c r="B847" s="552"/>
      <c r="C847" s="461"/>
      <c r="D847" s="478" t="s">
        <v>602</v>
      </c>
      <c r="E847" s="519"/>
      <c r="F847" s="554"/>
      <c r="G847" s="554"/>
      <c r="H847" s="704"/>
      <c r="I847" s="559">
        <f>SUM(J847:N847)</f>
        <v>0</v>
      </c>
      <c r="J847" s="486"/>
      <c r="K847" s="486"/>
      <c r="L847" s="486"/>
      <c r="M847" s="486"/>
      <c r="N847" s="487"/>
      <c r="O847" s="451"/>
    </row>
    <row r="848" spans="1:15" s="558" customFormat="1" ht="16.5">
      <c r="A848" s="807">
        <v>840</v>
      </c>
      <c r="B848" s="552"/>
      <c r="C848" s="461"/>
      <c r="D848" s="483" t="s">
        <v>977</v>
      </c>
      <c r="E848" s="519"/>
      <c r="F848" s="554"/>
      <c r="G848" s="554"/>
      <c r="H848" s="704"/>
      <c r="I848" s="473">
        <f>SUM(J848:N848)</f>
        <v>725</v>
      </c>
      <c r="J848" s="466">
        <f>SUM(J847)</f>
        <v>0</v>
      </c>
      <c r="K848" s="466">
        <f>SUM(K847)</f>
        <v>0</v>
      </c>
      <c r="L848" s="466">
        <f>SUM(L846:L847)</f>
        <v>725</v>
      </c>
      <c r="M848" s="466">
        <f>SUM(M847)</f>
        <v>0</v>
      </c>
      <c r="N848" s="467">
        <f>SUM(N847)</f>
        <v>0</v>
      </c>
      <c r="O848" s="451"/>
    </row>
    <row r="849" spans="1:14" s="558" customFormat="1" ht="21.75" customHeight="1">
      <c r="A849" s="807">
        <v>841</v>
      </c>
      <c r="B849" s="552"/>
      <c r="C849" s="461">
        <v>139</v>
      </c>
      <c r="D849" s="462" t="s">
        <v>852</v>
      </c>
      <c r="E849" s="519" t="s">
        <v>27</v>
      </c>
      <c r="F849" s="554"/>
      <c r="G849" s="554"/>
      <c r="H849" s="704"/>
      <c r="I849" s="473"/>
      <c r="J849" s="466"/>
      <c r="K849" s="466"/>
      <c r="L849" s="466"/>
      <c r="M849" s="466"/>
      <c r="N849" s="467"/>
    </row>
    <row r="850" spans="1:14" s="558" customFormat="1" ht="19.5" customHeight="1">
      <c r="A850" s="807">
        <v>842</v>
      </c>
      <c r="B850" s="552"/>
      <c r="C850" s="461"/>
      <c r="D850" s="470" t="s">
        <v>940</v>
      </c>
      <c r="E850" s="519"/>
      <c r="F850" s="554"/>
      <c r="G850" s="554"/>
      <c r="H850" s="704"/>
      <c r="I850" s="473">
        <f>SUM(J850:N850)</f>
        <v>1189</v>
      </c>
      <c r="J850" s="466"/>
      <c r="K850" s="466"/>
      <c r="L850" s="702">
        <v>1189</v>
      </c>
      <c r="M850" s="466"/>
      <c r="N850" s="467"/>
    </row>
    <row r="851" spans="1:15" s="558" customFormat="1" ht="16.5">
      <c r="A851" s="807">
        <v>843</v>
      </c>
      <c r="B851" s="552"/>
      <c r="C851" s="461"/>
      <c r="D851" s="478" t="s">
        <v>602</v>
      </c>
      <c r="E851" s="519"/>
      <c r="F851" s="554"/>
      <c r="G851" s="554"/>
      <c r="H851" s="704"/>
      <c r="I851" s="559">
        <f>SUM(J851:N851)</f>
        <v>0</v>
      </c>
      <c r="J851" s="486"/>
      <c r="K851" s="486"/>
      <c r="L851" s="486"/>
      <c r="M851" s="486"/>
      <c r="N851" s="487"/>
      <c r="O851" s="451"/>
    </row>
    <row r="852" spans="1:15" s="558" customFormat="1" ht="16.5" customHeight="1">
      <c r="A852" s="807">
        <v>844</v>
      </c>
      <c r="B852" s="552"/>
      <c r="C852" s="461"/>
      <c r="D852" s="483" t="s">
        <v>977</v>
      </c>
      <c r="E852" s="519"/>
      <c r="F852" s="554"/>
      <c r="G852" s="554"/>
      <c r="H852" s="704"/>
      <c r="I852" s="473">
        <f>SUM(J852:N852)</f>
        <v>1189</v>
      </c>
      <c r="J852" s="466">
        <f>SUM(J851)</f>
        <v>0</v>
      </c>
      <c r="K852" s="466">
        <f>SUM(K851)</f>
        <v>0</v>
      </c>
      <c r="L852" s="466">
        <f>SUM(L850:L851)</f>
        <v>1189</v>
      </c>
      <c r="M852" s="466">
        <f>SUM(M851)</f>
        <v>0</v>
      </c>
      <c r="N852" s="467">
        <f>SUM(N851)</f>
        <v>0</v>
      </c>
      <c r="O852" s="451"/>
    </row>
    <row r="853" spans="1:15" s="558" customFormat="1" ht="21.75" customHeight="1">
      <c r="A853" s="807">
        <v>845</v>
      </c>
      <c r="B853" s="552"/>
      <c r="C853" s="461">
        <v>140</v>
      </c>
      <c r="D853" s="470" t="s">
        <v>926</v>
      </c>
      <c r="E853" s="519" t="s">
        <v>27</v>
      </c>
      <c r="F853" s="554"/>
      <c r="G853" s="554"/>
      <c r="H853" s="704"/>
      <c r="I853" s="473"/>
      <c r="J853" s="466"/>
      <c r="K853" s="466"/>
      <c r="L853" s="466"/>
      <c r="M853" s="466"/>
      <c r="N853" s="467"/>
      <c r="O853" s="451"/>
    </row>
    <row r="854" spans="1:15" s="558" customFormat="1" ht="16.5">
      <c r="A854" s="807">
        <v>846</v>
      </c>
      <c r="B854" s="552"/>
      <c r="C854" s="461"/>
      <c r="D854" s="470" t="s">
        <v>940</v>
      </c>
      <c r="E854" s="519"/>
      <c r="F854" s="554"/>
      <c r="G854" s="554"/>
      <c r="H854" s="555"/>
      <c r="I854" s="551">
        <f>SUM(J854:N854)</f>
        <v>8000</v>
      </c>
      <c r="J854" s="466"/>
      <c r="K854" s="466"/>
      <c r="L854" s="466"/>
      <c r="M854" s="466"/>
      <c r="N854" s="796">
        <v>8000</v>
      </c>
      <c r="O854" s="451"/>
    </row>
    <row r="855" spans="1:15" s="558" customFormat="1" ht="16.5" customHeight="1">
      <c r="A855" s="807">
        <v>847</v>
      </c>
      <c r="B855" s="552"/>
      <c r="C855" s="461"/>
      <c r="D855" s="478" t="s">
        <v>602</v>
      </c>
      <c r="E855" s="519"/>
      <c r="F855" s="554"/>
      <c r="G855" s="554"/>
      <c r="H855" s="555"/>
      <c r="I855" s="559">
        <f>SUM(J855:N855)</f>
        <v>0</v>
      </c>
      <c r="J855" s="466"/>
      <c r="K855" s="466"/>
      <c r="L855" s="466"/>
      <c r="M855" s="466"/>
      <c r="N855" s="467"/>
      <c r="O855" s="451"/>
    </row>
    <row r="856" spans="1:15" s="11" customFormat="1" ht="16.5" customHeight="1">
      <c r="A856" s="807">
        <v>848</v>
      </c>
      <c r="B856" s="468"/>
      <c r="C856" s="461"/>
      <c r="D856" s="483" t="s">
        <v>977</v>
      </c>
      <c r="E856" s="519"/>
      <c r="F856" s="471"/>
      <c r="G856" s="471"/>
      <c r="H856" s="472"/>
      <c r="I856" s="473">
        <f>SUM(J856:N856)</f>
        <v>8000</v>
      </c>
      <c r="J856" s="466">
        <f>SUM(J854:J855)</f>
        <v>0</v>
      </c>
      <c r="K856" s="466">
        <f>SUM(K854:K855)</f>
        <v>0</v>
      </c>
      <c r="L856" s="466">
        <f>SUM(L854:L855)</f>
        <v>0</v>
      </c>
      <c r="M856" s="466">
        <f>SUM(M854:M855)</f>
        <v>0</v>
      </c>
      <c r="N856" s="467">
        <f>SUM(N854:N855)</f>
        <v>8000</v>
      </c>
      <c r="O856" s="11">
        <f>SUM(J856:N856)-I856</f>
        <v>0</v>
      </c>
    </row>
    <row r="857" spans="1:14" s="11" customFormat="1" ht="21.75" customHeight="1">
      <c r="A857" s="807">
        <v>849</v>
      </c>
      <c r="B857" s="468"/>
      <c r="C857" s="461">
        <v>141</v>
      </c>
      <c r="D857" s="470" t="s">
        <v>964</v>
      </c>
      <c r="E857" s="519" t="s">
        <v>27</v>
      </c>
      <c r="F857" s="471"/>
      <c r="G857" s="471"/>
      <c r="H857" s="472"/>
      <c r="I857" s="473"/>
      <c r="J857" s="466"/>
      <c r="K857" s="466"/>
      <c r="L857" s="466"/>
      <c r="M857" s="466"/>
      <c r="N857" s="467"/>
    </row>
    <row r="858" spans="1:14" s="11" customFormat="1" ht="16.5" customHeight="1">
      <c r="A858" s="807">
        <v>850</v>
      </c>
      <c r="B858" s="468"/>
      <c r="C858" s="461"/>
      <c r="D858" s="470" t="s">
        <v>940</v>
      </c>
      <c r="E858" s="519"/>
      <c r="F858" s="471"/>
      <c r="G858" s="471"/>
      <c r="H858" s="472"/>
      <c r="I858" s="473">
        <f>SUM(J858:N858)</f>
        <v>360</v>
      </c>
      <c r="J858" s="466"/>
      <c r="K858" s="466"/>
      <c r="L858" s="702">
        <v>360</v>
      </c>
      <c r="M858" s="466"/>
      <c r="N858" s="467"/>
    </row>
    <row r="859" spans="1:14" s="11" customFormat="1" ht="16.5" customHeight="1">
      <c r="A859" s="807">
        <v>851</v>
      </c>
      <c r="B859" s="468"/>
      <c r="C859" s="461"/>
      <c r="D859" s="478" t="s">
        <v>602</v>
      </c>
      <c r="E859" s="519"/>
      <c r="F859" s="471"/>
      <c r="G859" s="471"/>
      <c r="H859" s="472"/>
      <c r="I859" s="559">
        <f>SUM(J859:N859)</f>
        <v>0</v>
      </c>
      <c r="J859" s="466"/>
      <c r="K859" s="466"/>
      <c r="L859" s="486"/>
      <c r="M859" s="466"/>
      <c r="N859" s="467"/>
    </row>
    <row r="860" spans="1:14" s="11" customFormat="1" ht="16.5" customHeight="1">
      <c r="A860" s="807">
        <v>852</v>
      </c>
      <c r="B860" s="468"/>
      <c r="C860" s="461"/>
      <c r="D860" s="483" t="s">
        <v>977</v>
      </c>
      <c r="E860" s="519"/>
      <c r="F860" s="471"/>
      <c r="G860" s="471"/>
      <c r="H860" s="472"/>
      <c r="I860" s="473">
        <f>SUM(J860:N860)</f>
        <v>360</v>
      </c>
      <c r="J860" s="466">
        <f>SUM(J859)</f>
        <v>0</v>
      </c>
      <c r="K860" s="466">
        <f>SUM(K859)</f>
        <v>0</v>
      </c>
      <c r="L860" s="466">
        <f>SUM(L858:L859)</f>
        <v>360</v>
      </c>
      <c r="M860" s="466">
        <f>SUM(M859)</f>
        <v>0</v>
      </c>
      <c r="N860" s="467">
        <f>SUM(N859)</f>
        <v>0</v>
      </c>
    </row>
    <row r="861" spans="1:14" s="11" customFormat="1" ht="21.75" customHeight="1">
      <c r="A861" s="807">
        <v>853</v>
      </c>
      <c r="B861" s="468"/>
      <c r="C861" s="461">
        <v>142</v>
      </c>
      <c r="D861" s="470" t="s">
        <v>965</v>
      </c>
      <c r="E861" s="519" t="s">
        <v>27</v>
      </c>
      <c r="F861" s="471"/>
      <c r="G861" s="471"/>
      <c r="H861" s="472"/>
      <c r="I861" s="473"/>
      <c r="J861" s="466"/>
      <c r="K861" s="466"/>
      <c r="L861" s="466"/>
      <c r="M861" s="466"/>
      <c r="N861" s="467"/>
    </row>
    <row r="862" spans="1:14" s="11" customFormat="1" ht="16.5" customHeight="1">
      <c r="A862" s="807">
        <v>854</v>
      </c>
      <c r="B862" s="468"/>
      <c r="C862" s="461"/>
      <c r="D862" s="470" t="s">
        <v>940</v>
      </c>
      <c r="E862" s="519"/>
      <c r="F862" s="471"/>
      <c r="G862" s="471"/>
      <c r="H862" s="472"/>
      <c r="I862" s="473">
        <f>SUM(J862:N862)</f>
        <v>880</v>
      </c>
      <c r="J862" s="466"/>
      <c r="K862" s="466"/>
      <c r="L862" s="702">
        <v>880</v>
      </c>
      <c r="M862" s="466"/>
      <c r="N862" s="467"/>
    </row>
    <row r="863" spans="1:14" s="11" customFormat="1" ht="16.5" customHeight="1">
      <c r="A863" s="807">
        <v>855</v>
      </c>
      <c r="B863" s="468"/>
      <c r="C863" s="461"/>
      <c r="D863" s="478" t="s">
        <v>602</v>
      </c>
      <c r="E863" s="519"/>
      <c r="F863" s="471"/>
      <c r="G863" s="471"/>
      <c r="H863" s="472"/>
      <c r="I863" s="559">
        <f>SUM(J863:N863)</f>
        <v>0</v>
      </c>
      <c r="J863" s="486"/>
      <c r="K863" s="486"/>
      <c r="L863" s="486"/>
      <c r="M863" s="486"/>
      <c r="N863" s="487"/>
    </row>
    <row r="864" spans="1:14" s="11" customFormat="1" ht="16.5" customHeight="1">
      <c r="A864" s="807">
        <v>856</v>
      </c>
      <c r="B864" s="468"/>
      <c r="C864" s="461"/>
      <c r="D864" s="483" t="s">
        <v>977</v>
      </c>
      <c r="E864" s="519"/>
      <c r="F864" s="471"/>
      <c r="G864" s="471"/>
      <c r="H864" s="472"/>
      <c r="I864" s="473">
        <f>SUM(J864:N864)</f>
        <v>880</v>
      </c>
      <c r="J864" s="466">
        <f>SUM(J863)</f>
        <v>0</v>
      </c>
      <c r="K864" s="466">
        <f>SUM(K863)</f>
        <v>0</v>
      </c>
      <c r="L864" s="466">
        <f>SUM(L862:L863)</f>
        <v>880</v>
      </c>
      <c r="M864" s="466">
        <f>SUM(M863)</f>
        <v>0</v>
      </c>
      <c r="N864" s="467">
        <f>SUM(N863)</f>
        <v>0</v>
      </c>
    </row>
    <row r="865" spans="1:14" s="11" customFormat="1" ht="34.5" customHeight="1">
      <c r="A865" s="807">
        <v>857</v>
      </c>
      <c r="B865" s="468"/>
      <c r="C865" s="461">
        <v>143</v>
      </c>
      <c r="D865" s="470" t="s">
        <v>1045</v>
      </c>
      <c r="E865" s="519" t="s">
        <v>27</v>
      </c>
      <c r="F865" s="471"/>
      <c r="G865" s="471"/>
      <c r="H865" s="472"/>
      <c r="I865" s="473"/>
      <c r="J865" s="466"/>
      <c r="K865" s="466"/>
      <c r="L865" s="466"/>
      <c r="M865" s="466"/>
      <c r="N865" s="467"/>
    </row>
    <row r="866" spans="1:14" s="11" customFormat="1" ht="16.5" customHeight="1">
      <c r="A866" s="807">
        <v>858</v>
      </c>
      <c r="B866" s="468"/>
      <c r="C866" s="461"/>
      <c r="D866" s="478" t="s">
        <v>1047</v>
      </c>
      <c r="E866" s="519"/>
      <c r="F866" s="471"/>
      <c r="G866" s="471"/>
      <c r="H866" s="472"/>
      <c r="I866" s="559">
        <f>SUM(J866:N866)</f>
        <v>115</v>
      </c>
      <c r="J866" s="486"/>
      <c r="K866" s="486"/>
      <c r="L866" s="486">
        <v>115</v>
      </c>
      <c r="M866" s="466"/>
      <c r="N866" s="467"/>
    </row>
    <row r="867" spans="1:14" s="11" customFormat="1" ht="16.5" customHeight="1">
      <c r="A867" s="807">
        <v>859</v>
      </c>
      <c r="B867" s="468"/>
      <c r="C867" s="461"/>
      <c r="D867" s="483" t="s">
        <v>977</v>
      </c>
      <c r="E867" s="519"/>
      <c r="F867" s="471"/>
      <c r="G867" s="471"/>
      <c r="H867" s="472"/>
      <c r="I867" s="473">
        <f>SUM(J867:N867)</f>
        <v>115</v>
      </c>
      <c r="J867" s="466">
        <f>SUM(J866)</f>
        <v>0</v>
      </c>
      <c r="K867" s="466">
        <f>SUM(K866)</f>
        <v>0</v>
      </c>
      <c r="L867" s="466">
        <f>SUM(L866)</f>
        <v>115</v>
      </c>
      <c r="M867" s="466">
        <f>SUM(M866)</f>
        <v>0</v>
      </c>
      <c r="N867" s="467">
        <f>SUM(N866)</f>
        <v>0</v>
      </c>
    </row>
    <row r="868" spans="1:14" s="11" customFormat="1" ht="30.75" customHeight="1">
      <c r="A868" s="807">
        <v>860</v>
      </c>
      <c r="B868" s="468"/>
      <c r="C868" s="461"/>
      <c r="D868" s="518" t="s">
        <v>399</v>
      </c>
      <c r="E868" s="519"/>
      <c r="F868" s="471"/>
      <c r="G868" s="471"/>
      <c r="H868" s="472"/>
      <c r="I868" s="473"/>
      <c r="J868" s="466"/>
      <c r="K868" s="466"/>
      <c r="L868" s="466"/>
      <c r="M868" s="466"/>
      <c r="N868" s="467"/>
    </row>
    <row r="869" spans="1:15" s="11" customFormat="1" ht="21.75" customHeight="1">
      <c r="A869" s="807">
        <v>861</v>
      </c>
      <c r="B869" s="468"/>
      <c r="C869" s="461">
        <v>144</v>
      </c>
      <c r="D869" s="462" t="s">
        <v>47</v>
      </c>
      <c r="E869" s="461" t="s">
        <v>27</v>
      </c>
      <c r="F869" s="471"/>
      <c r="G869" s="471"/>
      <c r="H869" s="472"/>
      <c r="I869" s="488"/>
      <c r="J869" s="489"/>
      <c r="K869" s="489"/>
      <c r="L869" s="489"/>
      <c r="M869" s="489"/>
      <c r="N869" s="490"/>
      <c r="O869" s="11">
        <f>SUM(J869:N869)-I869</f>
        <v>0</v>
      </c>
    </row>
    <row r="870" spans="1:15" s="3" customFormat="1" ht="16.5">
      <c r="A870" s="807">
        <v>862</v>
      </c>
      <c r="B870" s="658"/>
      <c r="C870" s="461"/>
      <c r="D870" s="470" t="s">
        <v>940</v>
      </c>
      <c r="E870" s="519"/>
      <c r="F870" s="703"/>
      <c r="G870" s="703"/>
      <c r="H870" s="704"/>
      <c r="I870" s="551">
        <f>SUM(J870:N870)</f>
        <v>300</v>
      </c>
      <c r="J870" s="702"/>
      <c r="K870" s="702"/>
      <c r="L870" s="702">
        <v>300</v>
      </c>
      <c r="M870" s="702"/>
      <c r="N870" s="796"/>
      <c r="O870" s="11"/>
    </row>
    <row r="871" spans="1:15" s="436" customFormat="1" ht="17.25">
      <c r="A871" s="807">
        <v>863</v>
      </c>
      <c r="B871" s="476"/>
      <c r="C871" s="495"/>
      <c r="D871" s="478" t="s">
        <v>602</v>
      </c>
      <c r="E871" s="477"/>
      <c r="F871" s="479"/>
      <c r="G871" s="479"/>
      <c r="H871" s="480"/>
      <c r="I871" s="559">
        <f>SUM(J871:N871)</f>
        <v>0</v>
      </c>
      <c r="J871" s="486"/>
      <c r="K871" s="486"/>
      <c r="L871" s="486"/>
      <c r="M871" s="486"/>
      <c r="N871" s="487"/>
      <c r="O871" s="12"/>
    </row>
    <row r="872" spans="1:15" s="558" customFormat="1" ht="15.75" customHeight="1">
      <c r="A872" s="807">
        <v>864</v>
      </c>
      <c r="B872" s="552"/>
      <c r="C872" s="461"/>
      <c r="D872" s="483" t="s">
        <v>977</v>
      </c>
      <c r="E872" s="553"/>
      <c r="F872" s="554"/>
      <c r="G872" s="554"/>
      <c r="H872" s="555"/>
      <c r="I872" s="473">
        <f>SUM(J872:N872)</f>
        <v>300</v>
      </c>
      <c r="J872" s="466">
        <f>SUM(J870:J871)</f>
        <v>0</v>
      </c>
      <c r="K872" s="466">
        <f>SUM(K870:K871)</f>
        <v>0</v>
      </c>
      <c r="L872" s="466">
        <f>SUM(L870:L871)</f>
        <v>300</v>
      </c>
      <c r="M872" s="466">
        <f>SUM(M870:M871)</f>
        <v>0</v>
      </c>
      <c r="N872" s="467">
        <f>SUM(N870:N871)</f>
        <v>0</v>
      </c>
      <c r="O872" s="451"/>
    </row>
    <row r="873" spans="1:15" s="11" customFormat="1" ht="21.75" customHeight="1">
      <c r="A873" s="807">
        <v>865</v>
      </c>
      <c r="B873" s="468"/>
      <c r="C873" s="461">
        <v>145</v>
      </c>
      <c r="D873" s="462" t="s">
        <v>400</v>
      </c>
      <c r="E873" s="461" t="s">
        <v>27</v>
      </c>
      <c r="F873" s="471"/>
      <c r="G873" s="471"/>
      <c r="H873" s="472">
        <v>1493</v>
      </c>
      <c r="I873" s="488"/>
      <c r="J873" s="489"/>
      <c r="K873" s="489"/>
      <c r="L873" s="489"/>
      <c r="M873" s="489"/>
      <c r="N873" s="490"/>
      <c r="O873" s="11">
        <f>SUM(J873:N873)-I873</f>
        <v>0</v>
      </c>
    </row>
    <row r="874" spans="1:15" s="3" customFormat="1" ht="16.5">
      <c r="A874" s="807">
        <v>866</v>
      </c>
      <c r="B874" s="658"/>
      <c r="C874" s="461"/>
      <c r="D874" s="470" t="s">
        <v>940</v>
      </c>
      <c r="E874" s="519"/>
      <c r="F874" s="703"/>
      <c r="G874" s="703"/>
      <c r="H874" s="704"/>
      <c r="I874" s="551">
        <f>SUM(J874:N874)</f>
        <v>507</v>
      </c>
      <c r="J874" s="702"/>
      <c r="K874" s="702"/>
      <c r="L874" s="702">
        <v>507</v>
      </c>
      <c r="M874" s="702"/>
      <c r="N874" s="796"/>
      <c r="O874" s="11"/>
    </row>
    <row r="875" spans="1:15" s="436" customFormat="1" ht="17.25">
      <c r="A875" s="807">
        <v>867</v>
      </c>
      <c r="B875" s="476"/>
      <c r="C875" s="495"/>
      <c r="D875" s="478" t="s">
        <v>602</v>
      </c>
      <c r="E875" s="477"/>
      <c r="F875" s="479"/>
      <c r="G875" s="479"/>
      <c r="H875" s="480"/>
      <c r="I875" s="559">
        <f>SUM(J875:N875)</f>
        <v>0</v>
      </c>
      <c r="J875" s="486"/>
      <c r="K875" s="486"/>
      <c r="L875" s="486"/>
      <c r="M875" s="486"/>
      <c r="N875" s="487"/>
      <c r="O875" s="12"/>
    </row>
    <row r="876" spans="1:15" s="558" customFormat="1" ht="15.75" customHeight="1">
      <c r="A876" s="807">
        <v>868</v>
      </c>
      <c r="B876" s="552"/>
      <c r="C876" s="461"/>
      <c r="D876" s="483" t="s">
        <v>977</v>
      </c>
      <c r="E876" s="553"/>
      <c r="F876" s="554"/>
      <c r="G876" s="554"/>
      <c r="H876" s="555"/>
      <c r="I876" s="473">
        <f>SUM(J876:N876)</f>
        <v>507</v>
      </c>
      <c r="J876" s="466">
        <f>SUM(J874:J875)</f>
        <v>0</v>
      </c>
      <c r="K876" s="466">
        <f>SUM(K874:K875)</f>
        <v>0</v>
      </c>
      <c r="L876" s="466">
        <f>SUM(L874:L875)</f>
        <v>507</v>
      </c>
      <c r="M876" s="466">
        <f>SUM(M874:M875)</f>
        <v>0</v>
      </c>
      <c r="N876" s="467">
        <f>SUM(N874:N875)</f>
        <v>0</v>
      </c>
      <c r="O876" s="451"/>
    </row>
    <row r="877" spans="1:15" s="11" customFormat="1" ht="21.75" customHeight="1">
      <c r="A877" s="807">
        <v>869</v>
      </c>
      <c r="B877" s="468"/>
      <c r="C877" s="461">
        <v>146</v>
      </c>
      <c r="D877" s="462" t="s">
        <v>401</v>
      </c>
      <c r="E877" s="461" t="s">
        <v>27</v>
      </c>
      <c r="F877" s="471"/>
      <c r="G877" s="471"/>
      <c r="H877" s="472">
        <v>510</v>
      </c>
      <c r="I877" s="488"/>
      <c r="J877" s="489"/>
      <c r="K877" s="489"/>
      <c r="L877" s="489"/>
      <c r="M877" s="489"/>
      <c r="N877" s="490"/>
      <c r="O877" s="11">
        <f>SUM(J877:N877)-I877</f>
        <v>0</v>
      </c>
    </row>
    <row r="878" spans="1:15" s="3" customFormat="1" ht="16.5">
      <c r="A878" s="807">
        <v>870</v>
      </c>
      <c r="B878" s="658"/>
      <c r="C878" s="461"/>
      <c r="D878" s="470" t="s">
        <v>940</v>
      </c>
      <c r="E878" s="519"/>
      <c r="F878" s="703"/>
      <c r="G878" s="703"/>
      <c r="H878" s="704"/>
      <c r="I878" s="551">
        <f>SUM(J878:N878)</f>
        <v>2990</v>
      </c>
      <c r="J878" s="702"/>
      <c r="K878" s="702"/>
      <c r="L878" s="702">
        <v>2990</v>
      </c>
      <c r="M878" s="702"/>
      <c r="N878" s="796"/>
      <c r="O878" s="11"/>
    </row>
    <row r="879" spans="1:15" s="436" customFormat="1" ht="17.25">
      <c r="A879" s="807">
        <v>871</v>
      </c>
      <c r="B879" s="476"/>
      <c r="C879" s="495"/>
      <c r="D879" s="478" t="s">
        <v>602</v>
      </c>
      <c r="E879" s="477"/>
      <c r="F879" s="479"/>
      <c r="G879" s="479"/>
      <c r="H879" s="480"/>
      <c r="I879" s="559">
        <f>SUM(J879:N879)</f>
        <v>0</v>
      </c>
      <c r="J879" s="486"/>
      <c r="K879" s="486"/>
      <c r="L879" s="486"/>
      <c r="M879" s="486"/>
      <c r="N879" s="487"/>
      <c r="O879" s="12"/>
    </row>
    <row r="880" spans="1:15" s="558" customFormat="1" ht="15.75" customHeight="1">
      <c r="A880" s="807">
        <v>872</v>
      </c>
      <c r="B880" s="552"/>
      <c r="C880" s="461"/>
      <c r="D880" s="483" t="s">
        <v>977</v>
      </c>
      <c r="E880" s="553"/>
      <c r="F880" s="554"/>
      <c r="G880" s="554"/>
      <c r="H880" s="555"/>
      <c r="I880" s="473">
        <f>SUM(J880:N880)</f>
        <v>2990</v>
      </c>
      <c r="J880" s="466">
        <f>SUM(J878:J879)</f>
        <v>0</v>
      </c>
      <c r="K880" s="466">
        <f>SUM(K878:K879)</f>
        <v>0</v>
      </c>
      <c r="L880" s="466">
        <f>SUM(L878:L879)</f>
        <v>2990</v>
      </c>
      <c r="M880" s="466">
        <f>SUM(M878:M879)</f>
        <v>0</v>
      </c>
      <c r="N880" s="467">
        <f>SUM(N878:N879)</f>
        <v>0</v>
      </c>
      <c r="O880" s="451"/>
    </row>
    <row r="881" spans="1:15" s="11" customFormat="1" ht="21.75" customHeight="1">
      <c r="A881" s="807">
        <v>873</v>
      </c>
      <c r="B881" s="468"/>
      <c r="C881" s="461">
        <v>147</v>
      </c>
      <c r="D881" s="462" t="s">
        <v>402</v>
      </c>
      <c r="E881" s="461" t="s">
        <v>27</v>
      </c>
      <c r="F881" s="471"/>
      <c r="G881" s="471"/>
      <c r="H881" s="472"/>
      <c r="I881" s="488"/>
      <c r="J881" s="489"/>
      <c r="K881" s="489"/>
      <c r="L881" s="489"/>
      <c r="M881" s="489"/>
      <c r="N881" s="490"/>
      <c r="O881" s="11">
        <f>SUM(J881:N881)-I881</f>
        <v>0</v>
      </c>
    </row>
    <row r="882" spans="1:15" s="3" customFormat="1" ht="16.5">
      <c r="A882" s="807">
        <v>874</v>
      </c>
      <c r="B882" s="658"/>
      <c r="C882" s="461"/>
      <c r="D882" s="470" t="s">
        <v>940</v>
      </c>
      <c r="E882" s="519"/>
      <c r="F882" s="703"/>
      <c r="G882" s="703"/>
      <c r="H882" s="704"/>
      <c r="I882" s="551">
        <f>SUM(J882:N882)</f>
        <v>150</v>
      </c>
      <c r="J882" s="702"/>
      <c r="K882" s="702"/>
      <c r="L882" s="702">
        <v>150</v>
      </c>
      <c r="M882" s="702"/>
      <c r="N882" s="796"/>
      <c r="O882" s="11"/>
    </row>
    <row r="883" spans="1:15" s="436" customFormat="1" ht="17.25">
      <c r="A883" s="807">
        <v>875</v>
      </c>
      <c r="B883" s="476"/>
      <c r="C883" s="495"/>
      <c r="D883" s="478" t="s">
        <v>602</v>
      </c>
      <c r="E883" s="477"/>
      <c r="F883" s="479"/>
      <c r="G883" s="479"/>
      <c r="H883" s="480"/>
      <c r="I883" s="559">
        <f>SUM(J883:N883)</f>
        <v>0</v>
      </c>
      <c r="J883" s="486"/>
      <c r="K883" s="486"/>
      <c r="L883" s="486"/>
      <c r="M883" s="486"/>
      <c r="N883" s="487"/>
      <c r="O883" s="12"/>
    </row>
    <row r="884" spans="1:15" s="558" customFormat="1" ht="16.5">
      <c r="A884" s="807">
        <v>876</v>
      </c>
      <c r="B884" s="552"/>
      <c r="C884" s="461"/>
      <c r="D884" s="483" t="s">
        <v>977</v>
      </c>
      <c r="E884" s="553"/>
      <c r="F884" s="554"/>
      <c r="G884" s="554"/>
      <c r="H884" s="555"/>
      <c r="I884" s="473">
        <f>SUM(J884:N884)</f>
        <v>150</v>
      </c>
      <c r="J884" s="466">
        <f>SUM(J882:J883)</f>
        <v>0</v>
      </c>
      <c r="K884" s="466">
        <f>SUM(K882:K883)</f>
        <v>0</v>
      </c>
      <c r="L884" s="466">
        <f>SUM(L882:L883)</f>
        <v>150</v>
      </c>
      <c r="M884" s="466">
        <f>SUM(M882:M883)</f>
        <v>0</v>
      </c>
      <c r="N884" s="467">
        <f>SUM(N882:N883)</f>
        <v>0</v>
      </c>
      <c r="O884" s="451"/>
    </row>
    <row r="885" spans="1:15" s="11" customFormat="1" ht="34.5" customHeight="1">
      <c r="A885" s="807">
        <v>877</v>
      </c>
      <c r="B885" s="468"/>
      <c r="C885" s="469">
        <v>148</v>
      </c>
      <c r="D885" s="520" t="s">
        <v>403</v>
      </c>
      <c r="E885" s="511" t="s">
        <v>27</v>
      </c>
      <c r="F885" s="471"/>
      <c r="G885" s="471"/>
      <c r="H885" s="472">
        <v>654</v>
      </c>
      <c r="I885" s="488"/>
      <c r="J885" s="489"/>
      <c r="K885" s="489"/>
      <c r="L885" s="489"/>
      <c r="M885" s="489"/>
      <c r="N885" s="490"/>
      <c r="O885" s="11">
        <f>SUM(J885:N885)-I885</f>
        <v>0</v>
      </c>
    </row>
    <row r="886" spans="1:15" s="3" customFormat="1" ht="15.75" customHeight="1">
      <c r="A886" s="807">
        <v>878</v>
      </c>
      <c r="B886" s="658"/>
      <c r="C886" s="461"/>
      <c r="D886" s="470" t="s">
        <v>940</v>
      </c>
      <c r="E886" s="519"/>
      <c r="F886" s="703"/>
      <c r="G886" s="703"/>
      <c r="H886" s="704"/>
      <c r="I886" s="551">
        <f>SUM(J886:N886)</f>
        <v>46</v>
      </c>
      <c r="J886" s="702"/>
      <c r="K886" s="702"/>
      <c r="L886" s="702">
        <v>46</v>
      </c>
      <c r="M886" s="702"/>
      <c r="N886" s="796"/>
      <c r="O886" s="11"/>
    </row>
    <row r="887" spans="1:15" s="436" customFormat="1" ht="16.5" customHeight="1">
      <c r="A887" s="807">
        <v>879</v>
      </c>
      <c r="B887" s="476"/>
      <c r="C887" s="495"/>
      <c r="D887" s="478" t="s">
        <v>602</v>
      </c>
      <c r="E887" s="477"/>
      <c r="F887" s="479"/>
      <c r="G887" s="479"/>
      <c r="H887" s="480"/>
      <c r="I887" s="559">
        <f>SUM(J887:N887)</f>
        <v>0</v>
      </c>
      <c r="J887" s="486"/>
      <c r="K887" s="486"/>
      <c r="L887" s="486"/>
      <c r="M887" s="486"/>
      <c r="N887" s="487"/>
      <c r="O887" s="12"/>
    </row>
    <row r="888" spans="1:15" s="558" customFormat="1" ht="15.75" customHeight="1">
      <c r="A888" s="807">
        <v>880</v>
      </c>
      <c r="B888" s="552"/>
      <c r="C888" s="461"/>
      <c r="D888" s="483" t="s">
        <v>977</v>
      </c>
      <c r="E888" s="553"/>
      <c r="F888" s="554"/>
      <c r="G888" s="554"/>
      <c r="H888" s="555"/>
      <c r="I888" s="473">
        <f>SUM(J888:N888)</f>
        <v>46</v>
      </c>
      <c r="J888" s="466">
        <f>SUM(J886:J887)</f>
        <v>0</v>
      </c>
      <c r="K888" s="466">
        <f>SUM(K886:K887)</f>
        <v>0</v>
      </c>
      <c r="L888" s="466">
        <f>SUM(L886:L887)</f>
        <v>46</v>
      </c>
      <c r="M888" s="466">
        <f>SUM(M886:M887)</f>
        <v>0</v>
      </c>
      <c r="N888" s="467">
        <f>SUM(N886:N887)</f>
        <v>0</v>
      </c>
      <c r="O888" s="451"/>
    </row>
    <row r="889" spans="1:15" s="11" customFormat="1" ht="19.5" customHeight="1">
      <c r="A889" s="807">
        <v>881</v>
      </c>
      <c r="B889" s="468"/>
      <c r="C889" s="461">
        <v>149</v>
      </c>
      <c r="D889" s="520" t="s">
        <v>48</v>
      </c>
      <c r="E889" s="519" t="s">
        <v>27</v>
      </c>
      <c r="F889" s="471"/>
      <c r="G889" s="471"/>
      <c r="H889" s="472">
        <v>1110</v>
      </c>
      <c r="I889" s="488"/>
      <c r="J889" s="489"/>
      <c r="K889" s="489"/>
      <c r="L889" s="489"/>
      <c r="M889" s="489"/>
      <c r="N889" s="490"/>
      <c r="O889" s="11">
        <f>SUM(J889:N889)-I889</f>
        <v>0</v>
      </c>
    </row>
    <row r="890" spans="1:15" s="3" customFormat="1" ht="15.75" customHeight="1">
      <c r="A890" s="807">
        <v>882</v>
      </c>
      <c r="B890" s="658"/>
      <c r="C890" s="461"/>
      <c r="D890" s="470" t="s">
        <v>940</v>
      </c>
      <c r="E890" s="519"/>
      <c r="F890" s="703"/>
      <c r="G890" s="703"/>
      <c r="H890" s="704"/>
      <c r="I890" s="551">
        <f>SUM(J890:N890)</f>
        <v>1068</v>
      </c>
      <c r="J890" s="702"/>
      <c r="K890" s="702"/>
      <c r="L890" s="702">
        <v>1068</v>
      </c>
      <c r="M890" s="702"/>
      <c r="N890" s="796"/>
      <c r="O890" s="11"/>
    </row>
    <row r="891" spans="1:15" s="436" customFormat="1" ht="16.5" customHeight="1">
      <c r="A891" s="807">
        <v>883</v>
      </c>
      <c r="B891" s="476"/>
      <c r="C891" s="495"/>
      <c r="D891" s="478" t="s">
        <v>602</v>
      </c>
      <c r="E891" s="477"/>
      <c r="F891" s="479"/>
      <c r="G891" s="479"/>
      <c r="H891" s="480"/>
      <c r="I891" s="559">
        <f>SUM(J891:N891)</f>
        <v>0</v>
      </c>
      <c r="J891" s="486"/>
      <c r="K891" s="486"/>
      <c r="L891" s="486"/>
      <c r="M891" s="486"/>
      <c r="N891" s="487"/>
      <c r="O891" s="12"/>
    </row>
    <row r="892" spans="1:15" s="558" customFormat="1" ht="15.75" customHeight="1">
      <c r="A892" s="807">
        <v>884</v>
      </c>
      <c r="B892" s="552"/>
      <c r="C892" s="461"/>
      <c r="D892" s="483" t="s">
        <v>977</v>
      </c>
      <c r="E892" s="553"/>
      <c r="F892" s="554"/>
      <c r="G892" s="554"/>
      <c r="H892" s="555"/>
      <c r="I892" s="473">
        <f>SUM(J892:N892)</f>
        <v>1068</v>
      </c>
      <c r="J892" s="466">
        <f>SUM(J890:J891)</f>
        <v>0</v>
      </c>
      <c r="K892" s="466">
        <f>SUM(K890:K891)</f>
        <v>0</v>
      </c>
      <c r="L892" s="466">
        <f>SUM(L890:L891)</f>
        <v>1068</v>
      </c>
      <c r="M892" s="466">
        <f>SUM(M890:M891)</f>
        <v>0</v>
      </c>
      <c r="N892" s="467">
        <f>SUM(N890:N891)</f>
        <v>0</v>
      </c>
      <c r="O892" s="451"/>
    </row>
    <row r="893" spans="1:15" s="11" customFormat="1" ht="19.5" customHeight="1">
      <c r="A893" s="807">
        <v>885</v>
      </c>
      <c r="B893" s="468"/>
      <c r="C893" s="461">
        <v>150</v>
      </c>
      <c r="D893" s="520" t="s">
        <v>49</v>
      </c>
      <c r="E893" s="519" t="s">
        <v>27</v>
      </c>
      <c r="F893" s="471"/>
      <c r="G893" s="471"/>
      <c r="H893" s="472">
        <v>188</v>
      </c>
      <c r="I893" s="488"/>
      <c r="J893" s="489"/>
      <c r="K893" s="489"/>
      <c r="L893" s="489"/>
      <c r="M893" s="489"/>
      <c r="N893" s="490"/>
      <c r="O893" s="11">
        <f>SUM(J893:N893)-I893</f>
        <v>0</v>
      </c>
    </row>
    <row r="894" spans="1:15" s="3" customFormat="1" ht="15.75" customHeight="1">
      <c r="A894" s="807">
        <v>886</v>
      </c>
      <c r="B894" s="658"/>
      <c r="C894" s="461"/>
      <c r="D894" s="470" t="s">
        <v>940</v>
      </c>
      <c r="E894" s="519"/>
      <c r="F894" s="703"/>
      <c r="G894" s="703"/>
      <c r="H894" s="704"/>
      <c r="I894" s="551">
        <f>SUM(J894:N894)</f>
        <v>230</v>
      </c>
      <c r="J894" s="702"/>
      <c r="K894" s="702"/>
      <c r="L894" s="702">
        <v>230</v>
      </c>
      <c r="M894" s="702"/>
      <c r="N894" s="796"/>
      <c r="O894" s="11"/>
    </row>
    <row r="895" spans="1:15" s="436" customFormat="1" ht="16.5" customHeight="1">
      <c r="A895" s="807">
        <v>887</v>
      </c>
      <c r="B895" s="476"/>
      <c r="C895" s="495"/>
      <c r="D895" s="478" t="s">
        <v>602</v>
      </c>
      <c r="E895" s="477"/>
      <c r="F895" s="479"/>
      <c r="G895" s="479"/>
      <c r="H895" s="480"/>
      <c r="I895" s="559">
        <f>SUM(J895:N895)</f>
        <v>0</v>
      </c>
      <c r="J895" s="486"/>
      <c r="K895" s="486"/>
      <c r="L895" s="486"/>
      <c r="M895" s="486"/>
      <c r="N895" s="487"/>
      <c r="O895" s="12"/>
    </row>
    <row r="896" spans="1:15" s="558" customFormat="1" ht="15.75" customHeight="1">
      <c r="A896" s="807">
        <v>888</v>
      </c>
      <c r="B896" s="552"/>
      <c r="C896" s="461"/>
      <c r="D896" s="483" t="s">
        <v>977</v>
      </c>
      <c r="E896" s="553"/>
      <c r="F896" s="554"/>
      <c r="G896" s="554"/>
      <c r="H896" s="555"/>
      <c r="I896" s="473">
        <f>SUM(J896:N896)</f>
        <v>230</v>
      </c>
      <c r="J896" s="466">
        <f>SUM(J894:J895)</f>
        <v>0</v>
      </c>
      <c r="K896" s="466">
        <f>SUM(K894:K895)</f>
        <v>0</v>
      </c>
      <c r="L896" s="466">
        <f>SUM(L894:L895)</f>
        <v>230</v>
      </c>
      <c r="M896" s="466">
        <f>SUM(M894:M895)</f>
        <v>0</v>
      </c>
      <c r="N896" s="467">
        <f>SUM(N894:N895)</f>
        <v>0</v>
      </c>
      <c r="O896" s="451"/>
    </row>
    <row r="897" spans="1:15" s="11" customFormat="1" ht="19.5" customHeight="1">
      <c r="A897" s="807">
        <v>889</v>
      </c>
      <c r="B897" s="468"/>
      <c r="C897" s="461">
        <v>151</v>
      </c>
      <c r="D897" s="520" t="s">
        <v>404</v>
      </c>
      <c r="E897" s="519" t="s">
        <v>27</v>
      </c>
      <c r="F897" s="471"/>
      <c r="G897" s="471"/>
      <c r="H897" s="472">
        <v>178</v>
      </c>
      <c r="I897" s="488"/>
      <c r="J897" s="489"/>
      <c r="K897" s="489"/>
      <c r="L897" s="489"/>
      <c r="M897" s="489"/>
      <c r="N897" s="490"/>
      <c r="O897" s="11">
        <f>SUM(J897:N897)-I897</f>
        <v>0</v>
      </c>
    </row>
    <row r="898" spans="1:15" s="3" customFormat="1" ht="15.75" customHeight="1">
      <c r="A898" s="807">
        <v>890</v>
      </c>
      <c r="B898" s="658"/>
      <c r="C898" s="461"/>
      <c r="D898" s="470" t="s">
        <v>940</v>
      </c>
      <c r="E898" s="519"/>
      <c r="F898" s="703"/>
      <c r="G898" s="703"/>
      <c r="H898" s="704"/>
      <c r="I898" s="551">
        <f>SUM(J898:N898)</f>
        <v>343</v>
      </c>
      <c r="J898" s="702"/>
      <c r="K898" s="702"/>
      <c r="L898" s="702">
        <v>343</v>
      </c>
      <c r="M898" s="702"/>
      <c r="N898" s="796"/>
      <c r="O898" s="11"/>
    </row>
    <row r="899" spans="1:15" s="436" customFormat="1" ht="16.5" customHeight="1">
      <c r="A899" s="807">
        <v>891</v>
      </c>
      <c r="B899" s="476"/>
      <c r="C899" s="495"/>
      <c r="D899" s="478" t="s">
        <v>602</v>
      </c>
      <c r="E899" s="477"/>
      <c r="F899" s="479"/>
      <c r="G899" s="479"/>
      <c r="H899" s="480"/>
      <c r="I899" s="559">
        <f>SUM(J899:N899)</f>
        <v>0</v>
      </c>
      <c r="J899" s="486"/>
      <c r="K899" s="486"/>
      <c r="L899" s="486"/>
      <c r="M899" s="486"/>
      <c r="N899" s="487"/>
      <c r="O899" s="12"/>
    </row>
    <row r="900" spans="1:15" s="558" customFormat="1" ht="15.75" customHeight="1">
      <c r="A900" s="807">
        <v>892</v>
      </c>
      <c r="B900" s="552"/>
      <c r="C900" s="461"/>
      <c r="D900" s="483" t="s">
        <v>977</v>
      </c>
      <c r="E900" s="553"/>
      <c r="F900" s="554"/>
      <c r="G900" s="554"/>
      <c r="H900" s="555"/>
      <c r="I900" s="473">
        <f>SUM(J900:N900)</f>
        <v>343</v>
      </c>
      <c r="J900" s="466">
        <f>SUM(J898:J899)</f>
        <v>0</v>
      </c>
      <c r="K900" s="466">
        <f>SUM(K898:K899)</f>
        <v>0</v>
      </c>
      <c r="L900" s="466">
        <f>SUM(L898:L899)</f>
        <v>343</v>
      </c>
      <c r="M900" s="466">
        <f>SUM(M898:M899)</f>
        <v>0</v>
      </c>
      <c r="N900" s="467">
        <f>SUM(N898:N899)</f>
        <v>0</v>
      </c>
      <c r="O900" s="451"/>
    </row>
    <row r="901" spans="1:15" s="11" customFormat="1" ht="19.5" customHeight="1">
      <c r="A901" s="807">
        <v>893</v>
      </c>
      <c r="B901" s="468"/>
      <c r="C901" s="461">
        <v>152</v>
      </c>
      <c r="D901" s="520" t="s">
        <v>53</v>
      </c>
      <c r="E901" s="519" t="s">
        <v>27</v>
      </c>
      <c r="F901" s="471"/>
      <c r="G901" s="471"/>
      <c r="H901" s="472"/>
      <c r="I901" s="488"/>
      <c r="J901" s="489"/>
      <c r="K901" s="489"/>
      <c r="L901" s="489"/>
      <c r="M901" s="489"/>
      <c r="N901" s="490"/>
      <c r="O901" s="11">
        <f>SUM(J901:N901)-I901</f>
        <v>0</v>
      </c>
    </row>
    <row r="902" spans="1:15" s="3" customFormat="1" ht="15.75" customHeight="1">
      <c r="A902" s="807">
        <v>894</v>
      </c>
      <c r="B902" s="658"/>
      <c r="C902" s="461"/>
      <c r="D902" s="470" t="s">
        <v>940</v>
      </c>
      <c r="E902" s="519"/>
      <c r="F902" s="703"/>
      <c r="G902" s="703"/>
      <c r="H902" s="704"/>
      <c r="I902" s="551">
        <f>SUM(J902:N902)</f>
        <v>500</v>
      </c>
      <c r="J902" s="702"/>
      <c r="K902" s="702"/>
      <c r="L902" s="702">
        <v>500</v>
      </c>
      <c r="M902" s="702"/>
      <c r="N902" s="796"/>
      <c r="O902" s="11"/>
    </row>
    <row r="903" spans="1:15" s="436" customFormat="1" ht="16.5" customHeight="1">
      <c r="A903" s="807">
        <v>895</v>
      </c>
      <c r="B903" s="476"/>
      <c r="C903" s="495"/>
      <c r="D903" s="478" t="s">
        <v>602</v>
      </c>
      <c r="E903" s="477"/>
      <c r="F903" s="479"/>
      <c r="G903" s="479"/>
      <c r="H903" s="480"/>
      <c r="I903" s="559">
        <f>SUM(J903:N903)</f>
        <v>0</v>
      </c>
      <c r="J903" s="486"/>
      <c r="K903" s="486"/>
      <c r="L903" s="486"/>
      <c r="M903" s="486"/>
      <c r="N903" s="487"/>
      <c r="O903" s="12"/>
    </row>
    <row r="904" spans="1:15" s="558" customFormat="1" ht="15.75" customHeight="1">
      <c r="A904" s="807">
        <v>896</v>
      </c>
      <c r="B904" s="552"/>
      <c r="C904" s="461"/>
      <c r="D904" s="483" t="s">
        <v>977</v>
      </c>
      <c r="E904" s="553"/>
      <c r="F904" s="554"/>
      <c r="G904" s="554"/>
      <c r="H904" s="555"/>
      <c r="I904" s="473">
        <f>SUM(J904:N904)</f>
        <v>500</v>
      </c>
      <c r="J904" s="466">
        <f>SUM(J902:J903)</f>
        <v>0</v>
      </c>
      <c r="K904" s="466">
        <f>SUM(K902:K903)</f>
        <v>0</v>
      </c>
      <c r="L904" s="466">
        <f>SUM(L902:L903)</f>
        <v>500</v>
      </c>
      <c r="M904" s="466">
        <f>SUM(M902:M903)</f>
        <v>0</v>
      </c>
      <c r="N904" s="467">
        <f>SUM(N902:N903)</f>
        <v>0</v>
      </c>
      <c r="O904" s="451"/>
    </row>
    <row r="905" spans="1:15" s="11" customFormat="1" ht="19.5" customHeight="1">
      <c r="A905" s="807">
        <v>897</v>
      </c>
      <c r="B905" s="468"/>
      <c r="C905" s="461">
        <v>153</v>
      </c>
      <c r="D905" s="520" t="s">
        <v>781</v>
      </c>
      <c r="E905" s="519" t="s">
        <v>27</v>
      </c>
      <c r="F905" s="471"/>
      <c r="G905" s="471"/>
      <c r="H905" s="472">
        <v>160</v>
      </c>
      <c r="I905" s="488"/>
      <c r="J905" s="489"/>
      <c r="K905" s="489"/>
      <c r="L905" s="489"/>
      <c r="M905" s="489"/>
      <c r="N905" s="490"/>
      <c r="O905" s="11">
        <f>SUM(J905:N905)-I905</f>
        <v>0</v>
      </c>
    </row>
    <row r="906" spans="1:15" s="3" customFormat="1" ht="15.75" customHeight="1">
      <c r="A906" s="807">
        <v>898</v>
      </c>
      <c r="B906" s="658"/>
      <c r="C906" s="461"/>
      <c r="D906" s="470" t="s">
        <v>940</v>
      </c>
      <c r="E906" s="519"/>
      <c r="F906" s="703"/>
      <c r="G906" s="703"/>
      <c r="H906" s="704"/>
      <c r="I906" s="551">
        <f>SUM(J906:N906)</f>
        <v>140</v>
      </c>
      <c r="J906" s="702"/>
      <c r="K906" s="702"/>
      <c r="L906" s="702">
        <v>140</v>
      </c>
      <c r="M906" s="702"/>
      <c r="N906" s="796"/>
      <c r="O906" s="11"/>
    </row>
    <row r="907" spans="1:15" s="436" customFormat="1" ht="16.5" customHeight="1">
      <c r="A907" s="807">
        <v>899</v>
      </c>
      <c r="B907" s="476"/>
      <c r="C907" s="495"/>
      <c r="D907" s="478" t="s">
        <v>602</v>
      </c>
      <c r="E907" s="477"/>
      <c r="F907" s="479"/>
      <c r="G907" s="479"/>
      <c r="H907" s="480"/>
      <c r="I907" s="559">
        <f>SUM(J907:N907)</f>
        <v>0</v>
      </c>
      <c r="J907" s="486"/>
      <c r="K907" s="486"/>
      <c r="L907" s="486"/>
      <c r="M907" s="486"/>
      <c r="N907" s="487"/>
      <c r="O907" s="12"/>
    </row>
    <row r="908" spans="1:15" s="558" customFormat="1" ht="15.75" customHeight="1">
      <c r="A908" s="807">
        <v>900</v>
      </c>
      <c r="B908" s="552"/>
      <c r="C908" s="461"/>
      <c r="D908" s="483" t="s">
        <v>977</v>
      </c>
      <c r="E908" s="553"/>
      <c r="F908" s="554"/>
      <c r="G908" s="554"/>
      <c r="H908" s="555"/>
      <c r="I908" s="473">
        <f>SUM(J908:N908)</f>
        <v>140</v>
      </c>
      <c r="J908" s="466">
        <f>SUM(J906:J907)</f>
        <v>0</v>
      </c>
      <c r="K908" s="466">
        <f>SUM(K906:K907)</f>
        <v>0</v>
      </c>
      <c r="L908" s="466">
        <f>SUM(L906:L907)</f>
        <v>140</v>
      </c>
      <c r="M908" s="466">
        <f>SUM(M906:M907)</f>
        <v>0</v>
      </c>
      <c r="N908" s="467">
        <f>SUM(N906:N907)</f>
        <v>0</v>
      </c>
      <c r="O908" s="451"/>
    </row>
    <row r="909" spans="1:15" s="11" customFormat="1" ht="18" customHeight="1">
      <c r="A909" s="807">
        <v>901</v>
      </c>
      <c r="B909" s="468"/>
      <c r="C909" s="461">
        <v>154</v>
      </c>
      <c r="D909" s="520" t="s">
        <v>58</v>
      </c>
      <c r="E909" s="519" t="s">
        <v>27</v>
      </c>
      <c r="F909" s="471"/>
      <c r="G909" s="471"/>
      <c r="H909" s="472">
        <v>169</v>
      </c>
      <c r="I909" s="488"/>
      <c r="J909" s="489"/>
      <c r="K909" s="489"/>
      <c r="L909" s="489"/>
      <c r="M909" s="489"/>
      <c r="N909" s="490"/>
      <c r="O909" s="11">
        <f>SUM(J909:N909)-I909</f>
        <v>0</v>
      </c>
    </row>
    <row r="910" spans="1:15" s="3" customFormat="1" ht="15.75" customHeight="1">
      <c r="A910" s="807">
        <v>902</v>
      </c>
      <c r="B910" s="658"/>
      <c r="C910" s="461"/>
      <c r="D910" s="470" t="s">
        <v>940</v>
      </c>
      <c r="E910" s="519"/>
      <c r="F910" s="703"/>
      <c r="G910" s="703"/>
      <c r="H910" s="704"/>
      <c r="I910" s="551">
        <f>SUM(J910:N910)</f>
        <v>431</v>
      </c>
      <c r="J910" s="702"/>
      <c r="K910" s="702"/>
      <c r="L910" s="702">
        <v>431</v>
      </c>
      <c r="M910" s="702"/>
      <c r="N910" s="796"/>
      <c r="O910" s="11"/>
    </row>
    <row r="911" spans="1:15" s="436" customFormat="1" ht="16.5" customHeight="1">
      <c r="A911" s="807">
        <v>903</v>
      </c>
      <c r="B911" s="476"/>
      <c r="C911" s="495"/>
      <c r="D911" s="478" t="s">
        <v>602</v>
      </c>
      <c r="E911" s="477"/>
      <c r="F911" s="479"/>
      <c r="G911" s="479"/>
      <c r="H911" s="480"/>
      <c r="I911" s="559">
        <f>SUM(J911:N911)</f>
        <v>0</v>
      </c>
      <c r="J911" s="486"/>
      <c r="K911" s="486"/>
      <c r="L911" s="486"/>
      <c r="M911" s="486"/>
      <c r="N911" s="487"/>
      <c r="O911" s="12"/>
    </row>
    <row r="912" spans="1:15" s="558" customFormat="1" ht="15.75" customHeight="1">
      <c r="A912" s="807">
        <v>904</v>
      </c>
      <c r="B912" s="552"/>
      <c r="C912" s="461"/>
      <c r="D912" s="483" t="s">
        <v>977</v>
      </c>
      <c r="E912" s="553"/>
      <c r="F912" s="554"/>
      <c r="G912" s="554"/>
      <c r="H912" s="555"/>
      <c r="I912" s="473">
        <f>SUM(J912:N912)</f>
        <v>431</v>
      </c>
      <c r="J912" s="466">
        <f>SUM(J910:J911)</f>
        <v>0</v>
      </c>
      <c r="K912" s="466">
        <f>SUM(K910:K911)</f>
        <v>0</v>
      </c>
      <c r="L912" s="466">
        <f>SUM(L910:L911)</f>
        <v>431</v>
      </c>
      <c r="M912" s="466">
        <f>SUM(M910:M911)</f>
        <v>0</v>
      </c>
      <c r="N912" s="467">
        <f>SUM(N910:N911)</f>
        <v>0</v>
      </c>
      <c r="O912" s="451"/>
    </row>
    <row r="913" spans="1:15" s="11" customFormat="1" ht="19.5" customHeight="1">
      <c r="A913" s="807">
        <v>905</v>
      </c>
      <c r="B913" s="468"/>
      <c r="C913" s="461">
        <v>155</v>
      </c>
      <c r="D913" s="520" t="s">
        <v>60</v>
      </c>
      <c r="E913" s="519" t="s">
        <v>27</v>
      </c>
      <c r="F913" s="471"/>
      <c r="G913" s="471"/>
      <c r="H913" s="472">
        <v>115</v>
      </c>
      <c r="I913" s="488"/>
      <c r="J913" s="489"/>
      <c r="K913" s="489"/>
      <c r="L913" s="489"/>
      <c r="M913" s="489"/>
      <c r="N913" s="490"/>
      <c r="O913" s="11">
        <f>SUM(J913:N913)-I913</f>
        <v>0</v>
      </c>
    </row>
    <row r="914" spans="1:15" s="3" customFormat="1" ht="15.75" customHeight="1">
      <c r="A914" s="807">
        <v>906</v>
      </c>
      <c r="B914" s="658"/>
      <c r="C914" s="461"/>
      <c r="D914" s="470" t="s">
        <v>940</v>
      </c>
      <c r="E914" s="519"/>
      <c r="F914" s="703"/>
      <c r="G914" s="703"/>
      <c r="H914" s="704"/>
      <c r="I914" s="551">
        <f>SUM(J914:N914)</f>
        <v>285</v>
      </c>
      <c r="J914" s="702"/>
      <c r="K914" s="702"/>
      <c r="L914" s="702">
        <v>285</v>
      </c>
      <c r="M914" s="702"/>
      <c r="N914" s="796"/>
      <c r="O914" s="11"/>
    </row>
    <row r="915" spans="1:15" s="436" customFormat="1" ht="16.5" customHeight="1">
      <c r="A915" s="807">
        <v>907</v>
      </c>
      <c r="B915" s="476"/>
      <c r="C915" s="495"/>
      <c r="D915" s="478" t="s">
        <v>602</v>
      </c>
      <c r="E915" s="477"/>
      <c r="F915" s="479"/>
      <c r="G915" s="479"/>
      <c r="H915" s="480"/>
      <c r="I915" s="559">
        <f>SUM(J915:N915)</f>
        <v>0</v>
      </c>
      <c r="J915" s="486"/>
      <c r="K915" s="486"/>
      <c r="L915" s="486"/>
      <c r="M915" s="486"/>
      <c r="N915" s="487"/>
      <c r="O915" s="12"/>
    </row>
    <row r="916" spans="1:15" s="558" customFormat="1" ht="15.75" customHeight="1">
      <c r="A916" s="807">
        <v>908</v>
      </c>
      <c r="B916" s="552"/>
      <c r="C916" s="461"/>
      <c r="D916" s="483" t="s">
        <v>977</v>
      </c>
      <c r="E916" s="553"/>
      <c r="F916" s="554"/>
      <c r="G916" s="554"/>
      <c r="H916" s="555"/>
      <c r="I916" s="473">
        <f>SUM(J916:N916)</f>
        <v>285</v>
      </c>
      <c r="J916" s="466">
        <f>SUM(J914:J915)</f>
        <v>0</v>
      </c>
      <c r="K916" s="466">
        <f>SUM(K914:K915)</f>
        <v>0</v>
      </c>
      <c r="L916" s="466">
        <f>SUM(L914:L915)</f>
        <v>285</v>
      </c>
      <c r="M916" s="466">
        <f>SUM(M914:M915)</f>
        <v>0</v>
      </c>
      <c r="N916" s="467">
        <f>SUM(N914:N915)</f>
        <v>0</v>
      </c>
      <c r="O916" s="451"/>
    </row>
    <row r="917" spans="1:15" s="11" customFormat="1" ht="19.5" customHeight="1">
      <c r="A917" s="807">
        <v>909</v>
      </c>
      <c r="B917" s="468"/>
      <c r="C917" s="461">
        <v>156</v>
      </c>
      <c r="D917" s="520" t="s">
        <v>405</v>
      </c>
      <c r="E917" s="519" t="s">
        <v>27</v>
      </c>
      <c r="F917" s="471"/>
      <c r="G917" s="471"/>
      <c r="H917" s="472">
        <v>80</v>
      </c>
      <c r="I917" s="488"/>
      <c r="J917" s="489"/>
      <c r="K917" s="489"/>
      <c r="L917" s="489"/>
      <c r="M917" s="489"/>
      <c r="N917" s="490"/>
      <c r="O917" s="11">
        <f>SUM(J917:N917)-I917</f>
        <v>0</v>
      </c>
    </row>
    <row r="918" spans="1:15" s="3" customFormat="1" ht="15.75" customHeight="1">
      <c r="A918" s="807">
        <v>910</v>
      </c>
      <c r="B918" s="658"/>
      <c r="C918" s="461"/>
      <c r="D918" s="470" t="s">
        <v>940</v>
      </c>
      <c r="E918" s="519"/>
      <c r="F918" s="703"/>
      <c r="G918" s="703"/>
      <c r="H918" s="704"/>
      <c r="I918" s="551">
        <f>SUM(J918:N918)</f>
        <v>420</v>
      </c>
      <c r="J918" s="702"/>
      <c r="K918" s="702"/>
      <c r="L918" s="702">
        <v>420</v>
      </c>
      <c r="M918" s="702"/>
      <c r="N918" s="796"/>
      <c r="O918" s="11"/>
    </row>
    <row r="919" spans="1:15" s="436" customFormat="1" ht="16.5" customHeight="1">
      <c r="A919" s="807">
        <v>911</v>
      </c>
      <c r="B919" s="476"/>
      <c r="C919" s="495"/>
      <c r="D919" s="478" t="s">
        <v>602</v>
      </c>
      <c r="E919" s="477"/>
      <c r="F919" s="479"/>
      <c r="G919" s="479"/>
      <c r="H919" s="480"/>
      <c r="I919" s="559">
        <f>SUM(J919:N919)</f>
        <v>0</v>
      </c>
      <c r="J919" s="486"/>
      <c r="K919" s="486"/>
      <c r="L919" s="486"/>
      <c r="M919" s="486"/>
      <c r="N919" s="487"/>
      <c r="O919" s="12"/>
    </row>
    <row r="920" spans="1:15" s="558" customFormat="1" ht="15.75" customHeight="1">
      <c r="A920" s="807">
        <v>912</v>
      </c>
      <c r="B920" s="552"/>
      <c r="C920" s="461"/>
      <c r="D920" s="483" t="s">
        <v>977</v>
      </c>
      <c r="E920" s="553"/>
      <c r="F920" s="554"/>
      <c r="G920" s="554"/>
      <c r="H920" s="555"/>
      <c r="I920" s="473">
        <f>SUM(J920:N920)</f>
        <v>420</v>
      </c>
      <c r="J920" s="466">
        <f>SUM(J918:J919)</f>
        <v>0</v>
      </c>
      <c r="K920" s="466">
        <f>SUM(K918:K919)</f>
        <v>0</v>
      </c>
      <c r="L920" s="466">
        <f>SUM(L918:L919)</f>
        <v>420</v>
      </c>
      <c r="M920" s="466">
        <f>SUM(M918:M919)</f>
        <v>0</v>
      </c>
      <c r="N920" s="467">
        <f>SUM(N918:N919)</f>
        <v>0</v>
      </c>
      <c r="O920" s="451"/>
    </row>
    <row r="921" spans="1:15" s="11" customFormat="1" ht="19.5" customHeight="1">
      <c r="A921" s="807">
        <v>913</v>
      </c>
      <c r="B921" s="468"/>
      <c r="C921" s="461">
        <v>157</v>
      </c>
      <c r="D921" s="520" t="s">
        <v>406</v>
      </c>
      <c r="E921" s="519" t="s">
        <v>27</v>
      </c>
      <c r="F921" s="471"/>
      <c r="G921" s="471"/>
      <c r="H921" s="472"/>
      <c r="I921" s="488"/>
      <c r="J921" s="489"/>
      <c r="K921" s="489"/>
      <c r="L921" s="489"/>
      <c r="M921" s="489"/>
      <c r="N921" s="490"/>
      <c r="O921" s="11">
        <f>SUM(J923:N923)-I923</f>
        <v>0</v>
      </c>
    </row>
    <row r="922" spans="1:15" s="3" customFormat="1" ht="15.75" customHeight="1">
      <c r="A922" s="807">
        <v>914</v>
      </c>
      <c r="B922" s="658"/>
      <c r="C922" s="461"/>
      <c r="D922" s="470" t="s">
        <v>940</v>
      </c>
      <c r="E922" s="519"/>
      <c r="F922" s="703"/>
      <c r="G922" s="703"/>
      <c r="H922" s="704"/>
      <c r="I922" s="551">
        <f>SUM(J922:N922)</f>
        <v>250</v>
      </c>
      <c r="J922" s="702"/>
      <c r="K922" s="702"/>
      <c r="L922" s="702">
        <v>250</v>
      </c>
      <c r="M922" s="702"/>
      <c r="N922" s="796"/>
      <c r="O922" s="11"/>
    </row>
    <row r="923" spans="1:15" s="436" customFormat="1" ht="16.5" customHeight="1">
      <c r="A923" s="807">
        <v>915</v>
      </c>
      <c r="B923" s="476"/>
      <c r="C923" s="495"/>
      <c r="D923" s="478" t="s">
        <v>602</v>
      </c>
      <c r="E923" s="477"/>
      <c r="F923" s="479"/>
      <c r="G923" s="479"/>
      <c r="H923" s="480"/>
      <c r="I923" s="559">
        <f>SUM(J923:N923)</f>
        <v>0</v>
      </c>
      <c r="J923" s="486"/>
      <c r="K923" s="486"/>
      <c r="L923" s="486"/>
      <c r="M923" s="486"/>
      <c r="N923" s="487"/>
      <c r="O923" s="12"/>
    </row>
    <row r="924" spans="1:15" s="558" customFormat="1" ht="15.75" customHeight="1">
      <c r="A924" s="807">
        <v>916</v>
      </c>
      <c r="B924" s="552"/>
      <c r="C924" s="461"/>
      <c r="D924" s="483" t="s">
        <v>977</v>
      </c>
      <c r="E924" s="553"/>
      <c r="F924" s="554"/>
      <c r="G924" s="554"/>
      <c r="H924" s="555"/>
      <c r="I924" s="473">
        <f>SUM(J924:N924)</f>
        <v>250</v>
      </c>
      <c r="J924" s="466">
        <f>SUM(J922:J923)</f>
        <v>0</v>
      </c>
      <c r="K924" s="466">
        <f>SUM(K922:K923)</f>
        <v>0</v>
      </c>
      <c r="L924" s="466">
        <f>SUM(L922:L923)</f>
        <v>250</v>
      </c>
      <c r="M924" s="466">
        <f>SUM(M922:M923)</f>
        <v>0</v>
      </c>
      <c r="N924" s="467">
        <f>SUM(N922:N923)</f>
        <v>0</v>
      </c>
      <c r="O924" s="451"/>
    </row>
    <row r="925" spans="1:15" s="11" customFormat="1" ht="19.5" customHeight="1">
      <c r="A925" s="807">
        <v>917</v>
      </c>
      <c r="B925" s="468"/>
      <c r="C925" s="461">
        <v>158</v>
      </c>
      <c r="D925" s="520" t="s">
        <v>407</v>
      </c>
      <c r="E925" s="519" t="s">
        <v>27</v>
      </c>
      <c r="F925" s="471"/>
      <c r="G925" s="471"/>
      <c r="H925" s="472"/>
      <c r="I925" s="488"/>
      <c r="J925" s="489"/>
      <c r="K925" s="489"/>
      <c r="L925" s="489"/>
      <c r="M925" s="489"/>
      <c r="N925" s="490"/>
      <c r="O925" s="11">
        <f>SUM(J925:N925)-I925</f>
        <v>0</v>
      </c>
    </row>
    <row r="926" spans="1:15" s="3" customFormat="1" ht="15.75" customHeight="1">
      <c r="A926" s="807">
        <v>918</v>
      </c>
      <c r="B926" s="658"/>
      <c r="C926" s="461"/>
      <c r="D926" s="470" t="s">
        <v>940</v>
      </c>
      <c r="E926" s="519"/>
      <c r="F926" s="703"/>
      <c r="G926" s="703"/>
      <c r="H926" s="704"/>
      <c r="I926" s="551">
        <f>SUM(J926:N926)</f>
        <v>250</v>
      </c>
      <c r="J926" s="702"/>
      <c r="K926" s="702"/>
      <c r="L926" s="702">
        <v>250</v>
      </c>
      <c r="M926" s="702"/>
      <c r="N926" s="796"/>
      <c r="O926" s="11"/>
    </row>
    <row r="927" spans="1:15" s="436" customFormat="1" ht="16.5" customHeight="1">
      <c r="A927" s="807">
        <v>919</v>
      </c>
      <c r="B927" s="476"/>
      <c r="C927" s="495"/>
      <c r="D927" s="478" t="s">
        <v>602</v>
      </c>
      <c r="E927" s="477"/>
      <c r="F927" s="479"/>
      <c r="G927" s="479"/>
      <c r="H927" s="480"/>
      <c r="I927" s="559">
        <f>SUM(J927:N927)</f>
        <v>0</v>
      </c>
      <c r="J927" s="486"/>
      <c r="K927" s="486"/>
      <c r="L927" s="486"/>
      <c r="M927" s="486"/>
      <c r="N927" s="487"/>
      <c r="O927" s="12"/>
    </row>
    <row r="928" spans="1:15" s="558" customFormat="1" ht="16.5">
      <c r="A928" s="807">
        <v>920</v>
      </c>
      <c r="B928" s="552"/>
      <c r="C928" s="461"/>
      <c r="D928" s="483" t="s">
        <v>977</v>
      </c>
      <c r="E928" s="553"/>
      <c r="F928" s="554"/>
      <c r="G928" s="554"/>
      <c r="H928" s="555"/>
      <c r="I928" s="473">
        <f>SUM(J928:N928)</f>
        <v>250</v>
      </c>
      <c r="J928" s="466">
        <f>SUM(J926:J927)</f>
        <v>0</v>
      </c>
      <c r="K928" s="466">
        <f>SUM(K926:K927)</f>
        <v>0</v>
      </c>
      <c r="L928" s="466">
        <f>SUM(L926:L927)</f>
        <v>250</v>
      </c>
      <c r="M928" s="466">
        <f>SUM(M926:M927)</f>
        <v>0</v>
      </c>
      <c r="N928" s="467">
        <f>SUM(N926:N927)</f>
        <v>0</v>
      </c>
      <c r="O928" s="451"/>
    </row>
    <row r="929" spans="1:15" s="11" customFormat="1" ht="19.5" customHeight="1">
      <c r="A929" s="807">
        <v>921</v>
      </c>
      <c r="B929" s="468"/>
      <c r="C929" s="461">
        <v>159</v>
      </c>
      <c r="D929" s="520" t="s">
        <v>408</v>
      </c>
      <c r="E929" s="519" t="s">
        <v>27</v>
      </c>
      <c r="F929" s="471"/>
      <c r="G929" s="471"/>
      <c r="H929" s="472">
        <v>298</v>
      </c>
      <c r="I929" s="488"/>
      <c r="J929" s="489"/>
      <c r="K929" s="489"/>
      <c r="L929" s="489"/>
      <c r="M929" s="489"/>
      <c r="N929" s="490"/>
      <c r="O929" s="11">
        <f>SUM(J929:N929)-I929</f>
        <v>0</v>
      </c>
    </row>
    <row r="930" spans="1:15" s="3" customFormat="1" ht="16.5">
      <c r="A930" s="807">
        <v>922</v>
      </c>
      <c r="B930" s="658"/>
      <c r="C930" s="461"/>
      <c r="D930" s="470" t="s">
        <v>940</v>
      </c>
      <c r="E930" s="519"/>
      <c r="F930" s="703"/>
      <c r="G930" s="703"/>
      <c r="H930" s="704"/>
      <c r="I930" s="551">
        <f>SUM(J930:N930)</f>
        <v>202</v>
      </c>
      <c r="J930" s="702"/>
      <c r="K930" s="702"/>
      <c r="L930" s="702">
        <v>202</v>
      </c>
      <c r="M930" s="702"/>
      <c r="N930" s="796"/>
      <c r="O930" s="11"/>
    </row>
    <row r="931" spans="1:15" s="436" customFormat="1" ht="17.25">
      <c r="A931" s="807">
        <v>923</v>
      </c>
      <c r="B931" s="476"/>
      <c r="C931" s="495"/>
      <c r="D931" s="478" t="s">
        <v>602</v>
      </c>
      <c r="E931" s="477"/>
      <c r="F931" s="479"/>
      <c r="G931" s="479"/>
      <c r="H931" s="480"/>
      <c r="I931" s="559">
        <f>SUM(J931:N931)</f>
        <v>0</v>
      </c>
      <c r="J931" s="486"/>
      <c r="K931" s="486"/>
      <c r="L931" s="486"/>
      <c r="M931" s="486"/>
      <c r="N931" s="487"/>
      <c r="O931" s="12"/>
    </row>
    <row r="932" spans="1:15" s="558" customFormat="1" ht="16.5">
      <c r="A932" s="807">
        <v>924</v>
      </c>
      <c r="B932" s="552"/>
      <c r="C932" s="461"/>
      <c r="D932" s="483" t="s">
        <v>977</v>
      </c>
      <c r="E932" s="553"/>
      <c r="F932" s="554"/>
      <c r="G932" s="554"/>
      <c r="H932" s="555"/>
      <c r="I932" s="473">
        <f>SUM(J932:N932)</f>
        <v>202</v>
      </c>
      <c r="J932" s="466">
        <f>SUM(J930:J931)</f>
        <v>0</v>
      </c>
      <c r="K932" s="466">
        <f>SUM(K930:K931)</f>
        <v>0</v>
      </c>
      <c r="L932" s="466">
        <f>SUM(L930:L931)</f>
        <v>202</v>
      </c>
      <c r="M932" s="466">
        <f>SUM(M930:M931)</f>
        <v>0</v>
      </c>
      <c r="N932" s="467">
        <f>SUM(N930:N931)</f>
        <v>0</v>
      </c>
      <c r="O932" s="451"/>
    </row>
    <row r="933" spans="1:15" s="558" customFormat="1" ht="19.5" customHeight="1">
      <c r="A933" s="807">
        <v>925</v>
      </c>
      <c r="B933" s="552"/>
      <c r="C933" s="519">
        <v>160</v>
      </c>
      <c r="D933" s="520" t="s">
        <v>847</v>
      </c>
      <c r="E933" s="519" t="s">
        <v>27</v>
      </c>
      <c r="F933" s="554"/>
      <c r="G933" s="554"/>
      <c r="H933" s="704"/>
      <c r="I933" s="473"/>
      <c r="J933" s="466"/>
      <c r="K933" s="466"/>
      <c r="L933" s="466"/>
      <c r="M933" s="466"/>
      <c r="N933" s="467"/>
      <c r="O933" s="451"/>
    </row>
    <row r="934" spans="1:15" s="558" customFormat="1" ht="16.5">
      <c r="A934" s="807">
        <v>926</v>
      </c>
      <c r="B934" s="552"/>
      <c r="C934" s="519"/>
      <c r="D934" s="470" t="s">
        <v>940</v>
      </c>
      <c r="E934" s="553"/>
      <c r="F934" s="554"/>
      <c r="G934" s="554"/>
      <c r="H934" s="555"/>
      <c r="I934" s="551">
        <f>SUM(J934:N934)</f>
        <v>40</v>
      </c>
      <c r="J934" s="466"/>
      <c r="K934" s="466"/>
      <c r="L934" s="702">
        <v>40</v>
      </c>
      <c r="M934" s="466"/>
      <c r="N934" s="467"/>
      <c r="O934" s="451"/>
    </row>
    <row r="935" spans="1:15" s="558" customFormat="1" ht="16.5">
      <c r="A935" s="807">
        <v>927</v>
      </c>
      <c r="B935" s="552"/>
      <c r="C935" s="519"/>
      <c r="D935" s="478" t="s">
        <v>602</v>
      </c>
      <c r="E935" s="519"/>
      <c r="F935" s="554"/>
      <c r="G935" s="554"/>
      <c r="H935" s="555"/>
      <c r="I935" s="559">
        <f>SUM(J935:N935)</f>
        <v>0</v>
      </c>
      <c r="J935" s="466"/>
      <c r="K935" s="466"/>
      <c r="L935" s="486"/>
      <c r="M935" s="466"/>
      <c r="N935" s="467"/>
      <c r="O935" s="451"/>
    </row>
    <row r="936" spans="1:15" s="558" customFormat="1" ht="16.5">
      <c r="A936" s="807">
        <v>928</v>
      </c>
      <c r="B936" s="552"/>
      <c r="C936" s="519"/>
      <c r="D936" s="483" t="s">
        <v>977</v>
      </c>
      <c r="E936" s="553"/>
      <c r="F936" s="554"/>
      <c r="G936" s="554"/>
      <c r="H936" s="555"/>
      <c r="I936" s="473">
        <f>SUM(J936:N936)</f>
        <v>40</v>
      </c>
      <c r="J936" s="466">
        <f>SUM(J934:J935)</f>
        <v>0</v>
      </c>
      <c r="K936" s="466">
        <f>SUM(K934:K935)</f>
        <v>0</v>
      </c>
      <c r="L936" s="466">
        <f>SUM(L934:L935)</f>
        <v>40</v>
      </c>
      <c r="M936" s="466">
        <f>SUM(M934:M935)</f>
        <v>0</v>
      </c>
      <c r="N936" s="467">
        <f>SUM(N934:N935)</f>
        <v>0</v>
      </c>
      <c r="O936" s="451"/>
    </row>
    <row r="937" spans="1:15" s="558" customFormat="1" ht="19.5" customHeight="1">
      <c r="A937" s="807">
        <v>929</v>
      </c>
      <c r="B937" s="552"/>
      <c r="C937" s="519">
        <v>161</v>
      </c>
      <c r="D937" s="470" t="s">
        <v>533</v>
      </c>
      <c r="E937" s="519" t="s">
        <v>27</v>
      </c>
      <c r="F937" s="554"/>
      <c r="G937" s="554"/>
      <c r="H937" s="704"/>
      <c r="I937" s="473"/>
      <c r="J937" s="466"/>
      <c r="K937" s="466"/>
      <c r="L937" s="466"/>
      <c r="M937" s="466"/>
      <c r="N937" s="467"/>
      <c r="O937" s="451"/>
    </row>
    <row r="938" spans="1:15" s="558" customFormat="1" ht="16.5">
      <c r="A938" s="807">
        <v>930</v>
      </c>
      <c r="B938" s="552"/>
      <c r="C938" s="519"/>
      <c r="D938" s="470" t="s">
        <v>940</v>
      </c>
      <c r="E938" s="519"/>
      <c r="F938" s="554"/>
      <c r="G938" s="554"/>
      <c r="H938" s="704"/>
      <c r="I938" s="551">
        <f>SUM(J938:N938)</f>
        <v>100</v>
      </c>
      <c r="J938" s="466"/>
      <c r="K938" s="466"/>
      <c r="L938" s="702">
        <v>100</v>
      </c>
      <c r="M938" s="466"/>
      <c r="N938" s="467"/>
      <c r="O938" s="451"/>
    </row>
    <row r="939" spans="1:15" s="558" customFormat="1" ht="16.5">
      <c r="A939" s="807">
        <v>931</v>
      </c>
      <c r="B939" s="552"/>
      <c r="C939" s="519"/>
      <c r="D939" s="478" t="s">
        <v>602</v>
      </c>
      <c r="E939" s="519"/>
      <c r="F939" s="554"/>
      <c r="G939" s="554"/>
      <c r="H939" s="704"/>
      <c r="I939" s="559">
        <f>SUM(J939:N939)</f>
        <v>0</v>
      </c>
      <c r="J939" s="466"/>
      <c r="K939" s="466"/>
      <c r="L939" s="486"/>
      <c r="M939" s="466"/>
      <c r="N939" s="467"/>
      <c r="O939" s="451"/>
    </row>
    <row r="940" spans="1:15" s="558" customFormat="1" ht="16.5">
      <c r="A940" s="807">
        <v>932</v>
      </c>
      <c r="B940" s="552"/>
      <c r="C940" s="519"/>
      <c r="D940" s="483" t="s">
        <v>977</v>
      </c>
      <c r="E940" s="519"/>
      <c r="F940" s="554"/>
      <c r="G940" s="554"/>
      <c r="H940" s="704"/>
      <c r="I940" s="473">
        <f>SUM(J940:N940)</f>
        <v>100</v>
      </c>
      <c r="J940" s="466">
        <f>SUM(J938:J939)</f>
        <v>0</v>
      </c>
      <c r="K940" s="466">
        <f>SUM(K938:K939)</f>
        <v>0</v>
      </c>
      <c r="L940" s="466">
        <f>SUM(L938:L939)</f>
        <v>100</v>
      </c>
      <c r="M940" s="466">
        <f>SUM(M938:M939)</f>
        <v>0</v>
      </c>
      <c r="N940" s="467">
        <f>SUM(N938:N939)</f>
        <v>0</v>
      </c>
      <c r="O940" s="451"/>
    </row>
    <row r="941" spans="1:15" s="558" customFormat="1" ht="19.5" customHeight="1">
      <c r="A941" s="807">
        <v>933</v>
      </c>
      <c r="B941" s="552"/>
      <c r="C941" s="519">
        <v>162</v>
      </c>
      <c r="D941" s="470" t="s">
        <v>535</v>
      </c>
      <c r="E941" s="519" t="s">
        <v>27</v>
      </c>
      <c r="F941" s="554"/>
      <c r="G941" s="554"/>
      <c r="H941" s="704"/>
      <c r="I941" s="473"/>
      <c r="J941" s="466"/>
      <c r="K941" s="466"/>
      <c r="L941" s="466"/>
      <c r="M941" s="466"/>
      <c r="N941" s="467"/>
      <c r="O941" s="451"/>
    </row>
    <row r="942" spans="1:15" s="558" customFormat="1" ht="16.5">
      <c r="A942" s="807">
        <v>934</v>
      </c>
      <c r="B942" s="552"/>
      <c r="C942" s="519"/>
      <c r="D942" s="470" t="s">
        <v>940</v>
      </c>
      <c r="E942" s="519"/>
      <c r="F942" s="554"/>
      <c r="G942" s="554"/>
      <c r="H942" s="555"/>
      <c r="I942" s="551">
        <f>SUM(J942:N942)</f>
        <v>500</v>
      </c>
      <c r="J942" s="466"/>
      <c r="K942" s="466"/>
      <c r="L942" s="702">
        <v>500</v>
      </c>
      <c r="M942" s="466"/>
      <c r="N942" s="467"/>
      <c r="O942" s="451"/>
    </row>
    <row r="943" spans="1:15" s="558" customFormat="1" ht="16.5">
      <c r="A943" s="807">
        <v>935</v>
      </c>
      <c r="B943" s="552"/>
      <c r="C943" s="519"/>
      <c r="D943" s="478" t="s">
        <v>865</v>
      </c>
      <c r="E943" s="553"/>
      <c r="F943" s="554"/>
      <c r="G943" s="554"/>
      <c r="H943" s="555"/>
      <c r="I943" s="559">
        <f>SUM(J943:N943)</f>
        <v>0</v>
      </c>
      <c r="J943" s="466"/>
      <c r="K943" s="466"/>
      <c r="L943" s="486"/>
      <c r="M943" s="466"/>
      <c r="N943" s="467"/>
      <c r="O943" s="451"/>
    </row>
    <row r="944" spans="1:15" s="558" customFormat="1" ht="16.5">
      <c r="A944" s="807">
        <v>936</v>
      </c>
      <c r="B944" s="552"/>
      <c r="C944" s="519"/>
      <c r="D944" s="483" t="s">
        <v>977</v>
      </c>
      <c r="E944" s="553"/>
      <c r="F944" s="554"/>
      <c r="G944" s="554"/>
      <c r="H944" s="555"/>
      <c r="I944" s="473">
        <f>SUM(J944:N944)</f>
        <v>500</v>
      </c>
      <c r="J944" s="466">
        <f>SUM(J942:J943)</f>
        <v>0</v>
      </c>
      <c r="K944" s="466">
        <f>SUM(K942:K943)</f>
        <v>0</v>
      </c>
      <c r="L944" s="466">
        <f>SUM(L942:L943)</f>
        <v>500</v>
      </c>
      <c r="M944" s="466">
        <f>SUM(M942:M943)</f>
        <v>0</v>
      </c>
      <c r="N944" s="467">
        <f>SUM(N942:N943)</f>
        <v>0</v>
      </c>
      <c r="O944" s="451"/>
    </row>
    <row r="945" spans="1:15" s="558" customFormat="1" ht="18" customHeight="1">
      <c r="A945" s="807">
        <v>937</v>
      </c>
      <c r="B945" s="552"/>
      <c r="C945" s="519">
        <v>163</v>
      </c>
      <c r="D945" s="520" t="s">
        <v>61</v>
      </c>
      <c r="E945" s="519" t="s">
        <v>27</v>
      </c>
      <c r="F945" s="554"/>
      <c r="G945" s="554"/>
      <c r="H945" s="472">
        <v>240</v>
      </c>
      <c r="I945" s="473"/>
      <c r="J945" s="466"/>
      <c r="K945" s="466"/>
      <c r="L945" s="466"/>
      <c r="M945" s="466"/>
      <c r="N945" s="467"/>
      <c r="O945" s="451"/>
    </row>
    <row r="946" spans="1:15" s="558" customFormat="1" ht="18" customHeight="1">
      <c r="A946" s="807">
        <v>938</v>
      </c>
      <c r="B946" s="552"/>
      <c r="C946" s="519"/>
      <c r="D946" s="470" t="s">
        <v>940</v>
      </c>
      <c r="E946" s="519"/>
      <c r="F946" s="554"/>
      <c r="G946" s="554"/>
      <c r="H946" s="800"/>
      <c r="I946" s="473">
        <f>SUM(J946:N946)</f>
        <v>80</v>
      </c>
      <c r="J946" s="466"/>
      <c r="K946" s="466"/>
      <c r="L946" s="466">
        <v>80</v>
      </c>
      <c r="M946" s="466"/>
      <c r="N946" s="467"/>
      <c r="O946" s="451"/>
    </row>
    <row r="947" spans="1:15" s="558" customFormat="1" ht="16.5">
      <c r="A947" s="807">
        <v>939</v>
      </c>
      <c r="B947" s="552"/>
      <c r="C947" s="519"/>
      <c r="D947" s="478" t="s">
        <v>602</v>
      </c>
      <c r="E947" s="553"/>
      <c r="F947" s="554"/>
      <c r="G947" s="554"/>
      <c r="H947" s="555"/>
      <c r="I947" s="559">
        <f>SUM(J947:N947)</f>
        <v>0</v>
      </c>
      <c r="J947" s="486"/>
      <c r="K947" s="486"/>
      <c r="L947" s="486"/>
      <c r="M947" s="486"/>
      <c r="N947" s="487"/>
      <c r="O947" s="451"/>
    </row>
    <row r="948" spans="1:15" s="558" customFormat="1" ht="16.5">
      <c r="A948" s="807">
        <v>940</v>
      </c>
      <c r="B948" s="552"/>
      <c r="C948" s="519"/>
      <c r="D948" s="483" t="s">
        <v>977</v>
      </c>
      <c r="E948" s="553"/>
      <c r="F948" s="554"/>
      <c r="G948" s="554"/>
      <c r="H948" s="555"/>
      <c r="I948" s="473">
        <f>SUM(J948:N948)</f>
        <v>80</v>
      </c>
      <c r="J948" s="466">
        <f>SUM(J947)</f>
        <v>0</v>
      </c>
      <c r="K948" s="466">
        <f>SUM(K947)</f>
        <v>0</v>
      </c>
      <c r="L948" s="466">
        <f>SUM(L946:L947)</f>
        <v>80</v>
      </c>
      <c r="M948" s="466">
        <f>SUM(M947)</f>
        <v>0</v>
      </c>
      <c r="N948" s="467">
        <f>SUM(N947)</f>
        <v>0</v>
      </c>
      <c r="O948" s="451"/>
    </row>
    <row r="949" spans="1:15" s="3" customFormat="1" ht="25.5" customHeight="1">
      <c r="A949" s="807">
        <v>941</v>
      </c>
      <c r="B949" s="658"/>
      <c r="C949" s="519"/>
      <c r="D949" s="518" t="s">
        <v>409</v>
      </c>
      <c r="E949" s="461"/>
      <c r="F949" s="703"/>
      <c r="G949" s="703"/>
      <c r="H949" s="704"/>
      <c r="I949" s="473"/>
      <c r="J949" s="702"/>
      <c r="K949" s="702"/>
      <c r="L949" s="702"/>
      <c r="M949" s="702"/>
      <c r="N949" s="796"/>
      <c r="O949" s="11"/>
    </row>
    <row r="950" spans="1:15" s="558" customFormat="1" ht="21" customHeight="1">
      <c r="A950" s="807">
        <v>942</v>
      </c>
      <c r="B950" s="552"/>
      <c r="C950" s="461">
        <v>164</v>
      </c>
      <c r="D950" s="520" t="s">
        <v>849</v>
      </c>
      <c r="E950" s="519" t="s">
        <v>27</v>
      </c>
      <c r="F950" s="554"/>
      <c r="G950" s="554"/>
      <c r="H950" s="704"/>
      <c r="I950" s="473"/>
      <c r="J950" s="466"/>
      <c r="K950" s="466"/>
      <c r="L950" s="466"/>
      <c r="M950" s="466"/>
      <c r="N950" s="467"/>
      <c r="O950" s="451"/>
    </row>
    <row r="951" spans="1:15" s="558" customFormat="1" ht="18" customHeight="1">
      <c r="A951" s="807">
        <v>943</v>
      </c>
      <c r="B951" s="552"/>
      <c r="C951" s="461"/>
      <c r="D951" s="470" t="s">
        <v>940</v>
      </c>
      <c r="E951" s="519"/>
      <c r="F951" s="554"/>
      <c r="G951" s="554"/>
      <c r="H951" s="704"/>
      <c r="I951" s="551">
        <f>SUM(J951:N951)</f>
        <v>40</v>
      </c>
      <c r="J951" s="466"/>
      <c r="K951" s="466"/>
      <c r="L951" s="702">
        <v>40</v>
      </c>
      <c r="M951" s="466"/>
      <c r="N951" s="467"/>
      <c r="O951" s="451"/>
    </row>
    <row r="952" spans="1:15" s="558" customFormat="1" ht="16.5">
      <c r="A952" s="807">
        <v>944</v>
      </c>
      <c r="B952" s="552"/>
      <c r="C952" s="461"/>
      <c r="D952" s="478" t="s">
        <v>602</v>
      </c>
      <c r="E952" s="553"/>
      <c r="F952" s="554"/>
      <c r="G952" s="554"/>
      <c r="H952" s="555"/>
      <c r="I952" s="559">
        <f>SUM(J952:N952)</f>
        <v>0</v>
      </c>
      <c r="J952" s="466"/>
      <c r="K952" s="466"/>
      <c r="L952" s="466"/>
      <c r="M952" s="466"/>
      <c r="N952" s="467"/>
      <c r="O952" s="451"/>
    </row>
    <row r="953" spans="1:15" s="558" customFormat="1" ht="16.5">
      <c r="A953" s="807">
        <v>945</v>
      </c>
      <c r="B953" s="552"/>
      <c r="C953" s="461"/>
      <c r="D953" s="483" t="s">
        <v>977</v>
      </c>
      <c r="E953" s="553"/>
      <c r="F953" s="554"/>
      <c r="G953" s="554"/>
      <c r="H953" s="555"/>
      <c r="I953" s="473">
        <f>SUM(J953:N953)</f>
        <v>40</v>
      </c>
      <c r="J953" s="466">
        <f>SUM(J951:J952)</f>
        <v>0</v>
      </c>
      <c r="K953" s="466">
        <f>SUM(K951:K952)</f>
        <v>0</v>
      </c>
      <c r="L953" s="466">
        <f>SUM(L951:L952)</f>
        <v>40</v>
      </c>
      <c r="M953" s="466">
        <f>SUM(M951:M952)</f>
        <v>0</v>
      </c>
      <c r="N953" s="467">
        <f>SUM(N951:N952)</f>
        <v>0</v>
      </c>
      <c r="O953" s="451"/>
    </row>
    <row r="954" spans="1:15" s="558" customFormat="1" ht="21" customHeight="1">
      <c r="A954" s="807">
        <v>946</v>
      </c>
      <c r="B954" s="552"/>
      <c r="C954" s="461">
        <v>165</v>
      </c>
      <c r="D954" s="520" t="s">
        <v>853</v>
      </c>
      <c r="E954" s="519" t="s">
        <v>27</v>
      </c>
      <c r="F954" s="554"/>
      <c r="G954" s="554"/>
      <c r="H954" s="704"/>
      <c r="I954" s="473"/>
      <c r="J954" s="466"/>
      <c r="K954" s="466"/>
      <c r="L954" s="466"/>
      <c r="M954" s="466"/>
      <c r="N954" s="467"/>
      <c r="O954" s="451"/>
    </row>
    <row r="955" spans="1:15" s="558" customFormat="1" ht="18" customHeight="1">
      <c r="A955" s="807">
        <v>947</v>
      </c>
      <c r="B955" s="552"/>
      <c r="C955" s="461"/>
      <c r="D955" s="470" t="s">
        <v>940</v>
      </c>
      <c r="E955" s="519"/>
      <c r="F955" s="554"/>
      <c r="G955" s="554"/>
      <c r="H955" s="704"/>
      <c r="I955" s="551">
        <f>SUM(J955:N955)</f>
        <v>5</v>
      </c>
      <c r="J955" s="466"/>
      <c r="K955" s="466"/>
      <c r="L955" s="702">
        <v>5</v>
      </c>
      <c r="M955" s="466"/>
      <c r="N955" s="467"/>
      <c r="O955" s="451"/>
    </row>
    <row r="956" spans="1:15" s="558" customFormat="1" ht="16.5">
      <c r="A956" s="807">
        <v>948</v>
      </c>
      <c r="B956" s="552"/>
      <c r="C956" s="461"/>
      <c r="D956" s="478" t="s">
        <v>602</v>
      </c>
      <c r="E956" s="553"/>
      <c r="F956" s="554"/>
      <c r="G956" s="554"/>
      <c r="H956" s="555"/>
      <c r="I956" s="559">
        <f>SUM(J956:N956)</f>
        <v>0</v>
      </c>
      <c r="J956" s="466"/>
      <c r="K956" s="466"/>
      <c r="L956" s="466"/>
      <c r="M956" s="466"/>
      <c r="N956" s="467"/>
      <c r="O956" s="451"/>
    </row>
    <row r="957" spans="1:15" s="558" customFormat="1" ht="16.5">
      <c r="A957" s="807">
        <v>949</v>
      </c>
      <c r="B957" s="552"/>
      <c r="C957" s="461"/>
      <c r="D957" s="483" t="s">
        <v>977</v>
      </c>
      <c r="E957" s="553"/>
      <c r="F957" s="554"/>
      <c r="G957" s="554"/>
      <c r="H957" s="555"/>
      <c r="I957" s="473">
        <f>SUM(J957:N957)</f>
        <v>5</v>
      </c>
      <c r="J957" s="466">
        <f>SUM(J955:J956)</f>
        <v>0</v>
      </c>
      <c r="K957" s="466">
        <f>SUM(K955:K956)</f>
        <v>0</v>
      </c>
      <c r="L957" s="466">
        <f>SUM(L955:L956)</f>
        <v>5</v>
      </c>
      <c r="M957" s="466">
        <f>SUM(M955:M956)</f>
        <v>0</v>
      </c>
      <c r="N957" s="467">
        <f>SUM(N955:N956)</f>
        <v>0</v>
      </c>
      <c r="O957" s="451"/>
    </row>
    <row r="958" spans="1:15" s="558" customFormat="1" ht="31.5" customHeight="1">
      <c r="A958" s="807">
        <v>950</v>
      </c>
      <c r="B958" s="552"/>
      <c r="C958" s="461">
        <v>166</v>
      </c>
      <c r="D958" s="520" t="s">
        <v>850</v>
      </c>
      <c r="E958" s="519" t="s">
        <v>27</v>
      </c>
      <c r="F958" s="554"/>
      <c r="G958" s="554"/>
      <c r="H958" s="704"/>
      <c r="I958" s="473"/>
      <c r="J958" s="466"/>
      <c r="K958" s="466"/>
      <c r="L958" s="466"/>
      <c r="M958" s="466"/>
      <c r="N958" s="467"/>
      <c r="O958" s="451"/>
    </row>
    <row r="959" spans="1:15" s="558" customFormat="1" ht="16.5" customHeight="1">
      <c r="A959" s="807">
        <v>951</v>
      </c>
      <c r="B959" s="552"/>
      <c r="C959" s="461"/>
      <c r="D959" s="1429" t="s">
        <v>940</v>
      </c>
      <c r="E959" s="519"/>
      <c r="F959" s="554"/>
      <c r="G959" s="554"/>
      <c r="H959" s="704"/>
      <c r="I959" s="551">
        <f>SUM(J959:N959)</f>
        <v>40</v>
      </c>
      <c r="J959" s="466"/>
      <c r="K959" s="466"/>
      <c r="L959" s="702">
        <v>40</v>
      </c>
      <c r="M959" s="466"/>
      <c r="N959" s="467"/>
      <c r="O959" s="451"/>
    </row>
    <row r="960" spans="1:15" s="558" customFormat="1" ht="16.5">
      <c r="A960" s="807">
        <v>952</v>
      </c>
      <c r="B960" s="552"/>
      <c r="C960" s="461"/>
      <c r="D960" s="478" t="s">
        <v>865</v>
      </c>
      <c r="E960" s="553"/>
      <c r="F960" s="554"/>
      <c r="G960" s="554"/>
      <c r="H960" s="704"/>
      <c r="I960" s="559">
        <f>SUM(J960:N960)</f>
        <v>0</v>
      </c>
      <c r="J960" s="466"/>
      <c r="K960" s="466"/>
      <c r="L960" s="486"/>
      <c r="M960" s="466"/>
      <c r="N960" s="467"/>
      <c r="O960" s="451"/>
    </row>
    <row r="961" spans="1:15" s="558" customFormat="1" ht="16.5">
      <c r="A961" s="807">
        <v>953</v>
      </c>
      <c r="B961" s="552"/>
      <c r="C961" s="461"/>
      <c r="D961" s="483" t="s">
        <v>977</v>
      </c>
      <c r="E961" s="553"/>
      <c r="F961" s="554"/>
      <c r="G961" s="554"/>
      <c r="H961" s="704"/>
      <c r="I961" s="473">
        <f>SUM(J961:N961)</f>
        <v>40</v>
      </c>
      <c r="J961" s="466">
        <f>SUM(J959:J960)</f>
        <v>0</v>
      </c>
      <c r="K961" s="466">
        <f>SUM(K959:K960)</f>
        <v>0</v>
      </c>
      <c r="L961" s="466">
        <f>SUM(L959:L960)</f>
        <v>40</v>
      </c>
      <c r="M961" s="466">
        <f>SUM(M959:M960)</f>
        <v>0</v>
      </c>
      <c r="N961" s="467">
        <f>SUM(N959:N960)</f>
        <v>0</v>
      </c>
      <c r="O961" s="451"/>
    </row>
    <row r="962" spans="1:15" s="558" customFormat="1" ht="21" customHeight="1">
      <c r="A962" s="807">
        <v>954</v>
      </c>
      <c r="B962" s="552"/>
      <c r="C962" s="461">
        <v>167</v>
      </c>
      <c r="D962" s="520" t="s">
        <v>851</v>
      </c>
      <c r="E962" s="519" t="s">
        <v>27</v>
      </c>
      <c r="F962" s="554"/>
      <c r="G962" s="554"/>
      <c r="H962" s="704"/>
      <c r="I962" s="473"/>
      <c r="J962" s="466"/>
      <c r="K962" s="466"/>
      <c r="L962" s="466"/>
      <c r="M962" s="466"/>
      <c r="N962" s="467"/>
      <c r="O962" s="451"/>
    </row>
    <row r="963" spans="1:15" s="558" customFormat="1" ht="18.75" customHeight="1">
      <c r="A963" s="807">
        <v>955</v>
      </c>
      <c r="B963" s="552"/>
      <c r="C963" s="461"/>
      <c r="D963" s="1429" t="s">
        <v>940</v>
      </c>
      <c r="E963" s="553"/>
      <c r="F963" s="554"/>
      <c r="G963" s="554"/>
      <c r="H963" s="704"/>
      <c r="I963" s="551">
        <f>SUM(J963:N963)</f>
        <v>40</v>
      </c>
      <c r="J963" s="466"/>
      <c r="K963" s="466"/>
      <c r="L963" s="702">
        <v>40</v>
      </c>
      <c r="M963" s="466"/>
      <c r="N963" s="467"/>
      <c r="O963" s="451"/>
    </row>
    <row r="964" spans="1:15" s="558" customFormat="1" ht="16.5">
      <c r="A964" s="807">
        <v>956</v>
      </c>
      <c r="B964" s="552"/>
      <c r="C964" s="461"/>
      <c r="D964" s="478" t="s">
        <v>865</v>
      </c>
      <c r="E964" s="519"/>
      <c r="F964" s="554"/>
      <c r="G964" s="554"/>
      <c r="H964" s="704"/>
      <c r="I964" s="559">
        <f>SUM(J964:N964)</f>
        <v>0</v>
      </c>
      <c r="J964" s="466"/>
      <c r="K964" s="466"/>
      <c r="L964" s="486"/>
      <c r="M964" s="466"/>
      <c r="N964" s="467"/>
      <c r="O964" s="451"/>
    </row>
    <row r="965" spans="1:15" s="558" customFormat="1" ht="16.5">
      <c r="A965" s="807">
        <v>957</v>
      </c>
      <c r="B965" s="552"/>
      <c r="C965" s="461"/>
      <c r="D965" s="483" t="s">
        <v>977</v>
      </c>
      <c r="E965" s="553"/>
      <c r="F965" s="554"/>
      <c r="G965" s="554"/>
      <c r="H965" s="555"/>
      <c r="I965" s="473">
        <f>SUM(J965:N965)</f>
        <v>40</v>
      </c>
      <c r="J965" s="466">
        <f>SUM(J963:J964)</f>
        <v>0</v>
      </c>
      <c r="K965" s="466">
        <f>SUM(K963:K964)</f>
        <v>0</v>
      </c>
      <c r="L965" s="466">
        <f>SUM(L963:L964)</f>
        <v>40</v>
      </c>
      <c r="M965" s="466">
        <f>SUM(M963:M964)</f>
        <v>0</v>
      </c>
      <c r="N965" s="467">
        <f>SUM(N963:N964)</f>
        <v>0</v>
      </c>
      <c r="O965" s="451"/>
    </row>
    <row r="966" spans="1:15" s="11" customFormat="1" ht="21" customHeight="1">
      <c r="A966" s="807">
        <v>958</v>
      </c>
      <c r="B966" s="468"/>
      <c r="C966" s="461">
        <v>168</v>
      </c>
      <c r="D966" s="520" t="s">
        <v>435</v>
      </c>
      <c r="E966" s="519" t="s">
        <v>27</v>
      </c>
      <c r="F966" s="471"/>
      <c r="G966" s="471"/>
      <c r="H966" s="472"/>
      <c r="I966" s="488"/>
      <c r="J966" s="489"/>
      <c r="K966" s="489"/>
      <c r="L966" s="489"/>
      <c r="M966" s="489"/>
      <c r="N966" s="490"/>
      <c r="O966" s="11">
        <f>SUM(J966:N966)-I966</f>
        <v>0</v>
      </c>
    </row>
    <row r="967" spans="1:15" s="3" customFormat="1" ht="16.5">
      <c r="A967" s="807">
        <v>959</v>
      </c>
      <c r="B967" s="658"/>
      <c r="C967" s="461"/>
      <c r="D967" s="470" t="s">
        <v>940</v>
      </c>
      <c r="E967" s="519"/>
      <c r="F967" s="703"/>
      <c r="G967" s="703"/>
      <c r="H967" s="704"/>
      <c r="I967" s="551">
        <f>SUM(J967:N967)</f>
        <v>160</v>
      </c>
      <c r="J967" s="702"/>
      <c r="K967" s="702"/>
      <c r="L967" s="702">
        <v>160</v>
      </c>
      <c r="M967" s="702"/>
      <c r="N967" s="796"/>
      <c r="O967" s="11"/>
    </row>
    <row r="968" spans="1:15" s="436" customFormat="1" ht="17.25">
      <c r="A968" s="807">
        <v>960</v>
      </c>
      <c r="B968" s="476"/>
      <c r="C968" s="495"/>
      <c r="D968" s="478" t="s">
        <v>602</v>
      </c>
      <c r="E968" s="477"/>
      <c r="F968" s="479"/>
      <c r="G968" s="479"/>
      <c r="H968" s="480"/>
      <c r="I968" s="559">
        <f>SUM(J968:N968)</f>
        <v>0</v>
      </c>
      <c r="J968" s="486"/>
      <c r="K968" s="486"/>
      <c r="L968" s="486"/>
      <c r="M968" s="486"/>
      <c r="N968" s="487"/>
      <c r="O968" s="12"/>
    </row>
    <row r="969" spans="1:15" s="558" customFormat="1" ht="16.5">
      <c r="A969" s="807">
        <v>961</v>
      </c>
      <c r="B969" s="552"/>
      <c r="C969" s="461"/>
      <c r="D969" s="483" t="s">
        <v>977</v>
      </c>
      <c r="E969" s="553"/>
      <c r="F969" s="554"/>
      <c r="G969" s="554"/>
      <c r="H969" s="555"/>
      <c r="I969" s="473">
        <f>SUM(J969:N969)</f>
        <v>160</v>
      </c>
      <c r="J969" s="466">
        <f>SUM(J967:J968)</f>
        <v>0</v>
      </c>
      <c r="K969" s="466">
        <f>SUM(K967:K968)</f>
        <v>0</v>
      </c>
      <c r="L969" s="466">
        <f>SUM(L967:L968)</f>
        <v>160</v>
      </c>
      <c r="M969" s="466">
        <f>SUM(M967:M968)</f>
        <v>0</v>
      </c>
      <c r="N969" s="467">
        <f>SUM(N967:N968)</f>
        <v>0</v>
      </c>
      <c r="O969" s="451"/>
    </row>
    <row r="970" spans="1:14" s="11" customFormat="1" ht="21" customHeight="1">
      <c r="A970" s="807">
        <v>962</v>
      </c>
      <c r="B970" s="468"/>
      <c r="C970" s="461">
        <v>169</v>
      </c>
      <c r="D970" s="520" t="s">
        <v>440</v>
      </c>
      <c r="E970" s="519" t="s">
        <v>27</v>
      </c>
      <c r="F970" s="471"/>
      <c r="G970" s="471"/>
      <c r="H970" s="472"/>
      <c r="I970" s="488"/>
      <c r="J970" s="489"/>
      <c r="K970" s="489"/>
      <c r="L970" s="489"/>
      <c r="M970" s="489"/>
      <c r="N970" s="490"/>
    </row>
    <row r="971" spans="1:15" s="3" customFormat="1" ht="16.5">
      <c r="A971" s="807">
        <v>963</v>
      </c>
      <c r="B971" s="658"/>
      <c r="C971" s="461"/>
      <c r="D971" s="470" t="s">
        <v>940</v>
      </c>
      <c r="E971" s="519"/>
      <c r="F971" s="703"/>
      <c r="G971" s="703"/>
      <c r="H971" s="704"/>
      <c r="I971" s="551">
        <f>SUM(J971:N971)</f>
        <v>0</v>
      </c>
      <c r="J971" s="702"/>
      <c r="K971" s="702"/>
      <c r="L971" s="702">
        <v>0</v>
      </c>
      <c r="M971" s="702"/>
      <c r="N971" s="796"/>
      <c r="O971" s="11"/>
    </row>
    <row r="972" spans="1:15" s="436" customFormat="1" ht="17.25">
      <c r="A972" s="807">
        <v>964</v>
      </c>
      <c r="B972" s="476"/>
      <c r="C972" s="495"/>
      <c r="D972" s="478" t="s">
        <v>602</v>
      </c>
      <c r="E972" s="477"/>
      <c r="F972" s="479"/>
      <c r="G972" s="479"/>
      <c r="H972" s="480"/>
      <c r="I972" s="559">
        <f>SUM(J972:N972)</f>
        <v>0</v>
      </c>
      <c r="J972" s="486"/>
      <c r="K972" s="486"/>
      <c r="L972" s="486"/>
      <c r="M972" s="486"/>
      <c r="N972" s="487"/>
      <c r="O972" s="12">
        <f>SUM(J972:N972)-I972</f>
        <v>0</v>
      </c>
    </row>
    <row r="973" spans="1:15" s="558" customFormat="1" ht="16.5">
      <c r="A973" s="807">
        <v>965</v>
      </c>
      <c r="B973" s="552"/>
      <c r="C973" s="461"/>
      <c r="D973" s="483" t="s">
        <v>977</v>
      </c>
      <c r="E973" s="553"/>
      <c r="F973" s="554"/>
      <c r="G973" s="554"/>
      <c r="H973" s="555"/>
      <c r="I973" s="473">
        <f>SUM(J973:N973)</f>
        <v>0</v>
      </c>
      <c r="J973" s="466">
        <f>SUM(J971:J972)</f>
        <v>0</v>
      </c>
      <c r="K973" s="466">
        <f>SUM(K971:K972)</f>
        <v>0</v>
      </c>
      <c r="L973" s="466">
        <f>SUM(L971:L972)</f>
        <v>0</v>
      </c>
      <c r="M973" s="466">
        <f>SUM(M971:M972)</f>
        <v>0</v>
      </c>
      <c r="N973" s="467">
        <f>SUM(N971:N972)</f>
        <v>0</v>
      </c>
      <c r="O973" s="451"/>
    </row>
    <row r="974" spans="1:15" s="11" customFormat="1" ht="21" customHeight="1">
      <c r="A974" s="807">
        <v>966</v>
      </c>
      <c r="B974" s="468"/>
      <c r="C974" s="461">
        <v>170</v>
      </c>
      <c r="D974" s="520" t="s">
        <v>441</v>
      </c>
      <c r="E974" s="519" t="s">
        <v>27</v>
      </c>
      <c r="F974" s="471"/>
      <c r="G974" s="471"/>
      <c r="H974" s="472">
        <v>8</v>
      </c>
      <c r="I974" s="488"/>
      <c r="J974" s="489"/>
      <c r="K974" s="489"/>
      <c r="L974" s="489"/>
      <c r="M974" s="489"/>
      <c r="N974" s="490"/>
      <c r="O974" s="11">
        <f>SUM(J974:N974)-I974</f>
        <v>0</v>
      </c>
    </row>
    <row r="975" spans="1:15" s="3" customFormat="1" ht="16.5">
      <c r="A975" s="807">
        <v>967</v>
      </c>
      <c r="B975" s="658"/>
      <c r="C975" s="461"/>
      <c r="D975" s="470" t="s">
        <v>940</v>
      </c>
      <c r="E975" s="519"/>
      <c r="F975" s="703"/>
      <c r="G975" s="703"/>
      <c r="H975" s="704"/>
      <c r="I975" s="551">
        <f>SUM(J975:N975)</f>
        <v>0</v>
      </c>
      <c r="J975" s="702"/>
      <c r="K975" s="702"/>
      <c r="L975" s="702">
        <v>0</v>
      </c>
      <c r="M975" s="702"/>
      <c r="N975" s="796"/>
      <c r="O975" s="11"/>
    </row>
    <row r="976" spans="1:15" s="436" customFormat="1" ht="17.25">
      <c r="A976" s="807">
        <v>968</v>
      </c>
      <c r="B976" s="476"/>
      <c r="C976" s="495"/>
      <c r="D976" s="478" t="s">
        <v>602</v>
      </c>
      <c r="E976" s="477"/>
      <c r="F976" s="479"/>
      <c r="G976" s="479"/>
      <c r="H976" s="480"/>
      <c r="I976" s="559">
        <f>SUM(J976:N976)</f>
        <v>0</v>
      </c>
      <c r="J976" s="486"/>
      <c r="K976" s="486"/>
      <c r="L976" s="486"/>
      <c r="M976" s="486"/>
      <c r="N976" s="487"/>
      <c r="O976" s="12"/>
    </row>
    <row r="977" spans="1:15" s="558" customFormat="1" ht="16.5">
      <c r="A977" s="807">
        <v>969</v>
      </c>
      <c r="B977" s="552"/>
      <c r="C977" s="461"/>
      <c r="D977" s="483" t="s">
        <v>977</v>
      </c>
      <c r="E977" s="553"/>
      <c r="F977" s="554"/>
      <c r="G977" s="554"/>
      <c r="H977" s="555"/>
      <c r="I977" s="473">
        <f>SUM(J977:N977)</f>
        <v>0</v>
      </c>
      <c r="J977" s="466">
        <f>SUM(J975:J976)</f>
        <v>0</v>
      </c>
      <c r="K977" s="466">
        <f>SUM(K975:K976)</f>
        <v>0</v>
      </c>
      <c r="L977" s="466">
        <f>SUM(L975:L976)</f>
        <v>0</v>
      </c>
      <c r="M977" s="466">
        <f>SUM(M975:M976)</f>
        <v>0</v>
      </c>
      <c r="N977" s="467">
        <f>SUM(N975:N976)</f>
        <v>0</v>
      </c>
      <c r="O977" s="451"/>
    </row>
    <row r="978" spans="1:15" s="11" customFormat="1" ht="21" customHeight="1">
      <c r="A978" s="807">
        <v>970</v>
      </c>
      <c r="B978" s="468"/>
      <c r="C978" s="461">
        <v>171</v>
      </c>
      <c r="D978" s="520" t="s">
        <v>442</v>
      </c>
      <c r="E978" s="519" t="s">
        <v>27</v>
      </c>
      <c r="F978" s="471"/>
      <c r="G978" s="471"/>
      <c r="H978" s="472">
        <v>80</v>
      </c>
      <c r="I978" s="488"/>
      <c r="J978" s="489"/>
      <c r="K978" s="489"/>
      <c r="L978" s="489"/>
      <c r="M978" s="489"/>
      <c r="N978" s="490"/>
      <c r="O978" s="11">
        <f>SUM(J978:N978)-I978</f>
        <v>0</v>
      </c>
    </row>
    <row r="979" spans="1:15" s="3" customFormat="1" ht="16.5">
      <c r="A979" s="807">
        <v>971</v>
      </c>
      <c r="B979" s="658"/>
      <c r="C979" s="461"/>
      <c r="D979" s="470" t="s">
        <v>940</v>
      </c>
      <c r="E979" s="519"/>
      <c r="F979" s="703"/>
      <c r="G979" s="703"/>
      <c r="H979" s="704"/>
      <c r="I979" s="551">
        <f>SUM(J979:N979)</f>
        <v>0</v>
      </c>
      <c r="J979" s="702"/>
      <c r="K979" s="702"/>
      <c r="L979" s="702">
        <v>0</v>
      </c>
      <c r="M979" s="702"/>
      <c r="N979" s="796"/>
      <c r="O979" s="11"/>
    </row>
    <row r="980" spans="1:15" s="436" customFormat="1" ht="17.25">
      <c r="A980" s="807">
        <v>972</v>
      </c>
      <c r="B980" s="476"/>
      <c r="C980" s="495"/>
      <c r="D980" s="478" t="s">
        <v>602</v>
      </c>
      <c r="E980" s="477"/>
      <c r="F980" s="479"/>
      <c r="G980" s="479"/>
      <c r="H980" s="480"/>
      <c r="I980" s="559">
        <f>SUM(J980:N980)</f>
        <v>0</v>
      </c>
      <c r="J980" s="486"/>
      <c r="K980" s="486"/>
      <c r="L980" s="486"/>
      <c r="M980" s="486"/>
      <c r="N980" s="487"/>
      <c r="O980" s="12"/>
    </row>
    <row r="981" spans="1:15" s="558" customFormat="1" ht="16.5">
      <c r="A981" s="807">
        <v>973</v>
      </c>
      <c r="B981" s="552"/>
      <c r="C981" s="461"/>
      <c r="D981" s="483" t="s">
        <v>977</v>
      </c>
      <c r="E981" s="553"/>
      <c r="F981" s="554"/>
      <c r="G981" s="554"/>
      <c r="H981" s="555"/>
      <c r="I981" s="473">
        <f>SUM(J981:N981)</f>
        <v>0</v>
      </c>
      <c r="J981" s="466">
        <f>SUM(J979:J980)</f>
        <v>0</v>
      </c>
      <c r="K981" s="466">
        <f>SUM(K979:K980)</f>
        <v>0</v>
      </c>
      <c r="L981" s="466">
        <f>SUM(L979:L980)</f>
        <v>0</v>
      </c>
      <c r="M981" s="466">
        <f>SUM(M979:M980)</f>
        <v>0</v>
      </c>
      <c r="N981" s="467">
        <f>SUM(N979:N980)</f>
        <v>0</v>
      </c>
      <c r="O981" s="451"/>
    </row>
    <row r="982" spans="1:15" s="11" customFormat="1" ht="21" customHeight="1">
      <c r="A982" s="807">
        <v>974</v>
      </c>
      <c r="B982" s="468"/>
      <c r="C982" s="461">
        <v>172</v>
      </c>
      <c r="D982" s="520" t="s">
        <v>483</v>
      </c>
      <c r="E982" s="511" t="s">
        <v>27</v>
      </c>
      <c r="F982" s="471"/>
      <c r="G982" s="471"/>
      <c r="H982" s="472"/>
      <c r="I982" s="488"/>
      <c r="J982" s="489"/>
      <c r="K982" s="489"/>
      <c r="L982" s="489"/>
      <c r="M982" s="489"/>
      <c r="N982" s="490"/>
      <c r="O982" s="11">
        <f>SUM(J982:N982)-I982</f>
        <v>0</v>
      </c>
    </row>
    <row r="983" spans="1:15" s="3" customFormat="1" ht="16.5">
      <c r="A983" s="807">
        <v>975</v>
      </c>
      <c r="B983" s="658"/>
      <c r="C983" s="461"/>
      <c r="D983" s="470" t="s">
        <v>940</v>
      </c>
      <c r="E983" s="519"/>
      <c r="F983" s="703"/>
      <c r="G983" s="703"/>
      <c r="H983" s="704"/>
      <c r="I983" s="551">
        <f>SUM(J983:N983)</f>
        <v>500</v>
      </c>
      <c r="J983" s="702"/>
      <c r="K983" s="702"/>
      <c r="L983" s="702">
        <v>500</v>
      </c>
      <c r="M983" s="702"/>
      <c r="N983" s="796"/>
      <c r="O983" s="11"/>
    </row>
    <row r="984" spans="1:15" s="436" customFormat="1" ht="17.25">
      <c r="A984" s="807">
        <v>976</v>
      </c>
      <c r="B984" s="476"/>
      <c r="C984" s="495"/>
      <c r="D984" s="478" t="s">
        <v>602</v>
      </c>
      <c r="E984" s="477"/>
      <c r="F984" s="479"/>
      <c r="G984" s="479"/>
      <c r="H984" s="480"/>
      <c r="I984" s="559">
        <f>SUM(J984:N984)</f>
        <v>0</v>
      </c>
      <c r="J984" s="486"/>
      <c r="K984" s="486"/>
      <c r="L984" s="486"/>
      <c r="M984" s="486"/>
      <c r="N984" s="487"/>
      <c r="O984" s="12"/>
    </row>
    <row r="985" spans="1:15" s="558" customFormat="1" ht="16.5">
      <c r="A985" s="807">
        <v>977</v>
      </c>
      <c r="B985" s="552"/>
      <c r="C985" s="461"/>
      <c r="D985" s="483" t="s">
        <v>977</v>
      </c>
      <c r="E985" s="553"/>
      <c r="F985" s="554"/>
      <c r="G985" s="554"/>
      <c r="H985" s="555"/>
      <c r="I985" s="473">
        <f>SUM(J985:N985)</f>
        <v>500</v>
      </c>
      <c r="J985" s="466">
        <f>SUM(J983:J984)</f>
        <v>0</v>
      </c>
      <c r="K985" s="466">
        <f>SUM(K983:K984)</f>
        <v>0</v>
      </c>
      <c r="L985" s="466">
        <f>SUM(L983:L984)</f>
        <v>500</v>
      </c>
      <c r="M985" s="466">
        <f>SUM(M983:M984)</f>
        <v>0</v>
      </c>
      <c r="N985" s="467">
        <f>SUM(N983:N984)</f>
        <v>0</v>
      </c>
      <c r="O985" s="451"/>
    </row>
    <row r="986" spans="1:15" s="11" customFormat="1" ht="21" customHeight="1">
      <c r="A986" s="807">
        <v>978</v>
      </c>
      <c r="B986" s="468"/>
      <c r="C986" s="461">
        <v>173</v>
      </c>
      <c r="D986" s="520" t="s">
        <v>451</v>
      </c>
      <c r="E986" s="511" t="s">
        <v>27</v>
      </c>
      <c r="F986" s="471"/>
      <c r="G986" s="471"/>
      <c r="H986" s="472"/>
      <c r="I986" s="488"/>
      <c r="J986" s="489"/>
      <c r="K986" s="489"/>
      <c r="L986" s="489"/>
      <c r="M986" s="489"/>
      <c r="N986" s="490"/>
      <c r="O986" s="11">
        <f>SUM(J986:N986)-I986</f>
        <v>0</v>
      </c>
    </row>
    <row r="987" spans="1:15" s="3" customFormat="1" ht="16.5">
      <c r="A987" s="807">
        <v>979</v>
      </c>
      <c r="B987" s="658"/>
      <c r="C987" s="461"/>
      <c r="D987" s="470" t="s">
        <v>940</v>
      </c>
      <c r="E987" s="519"/>
      <c r="F987" s="703"/>
      <c r="G987" s="703"/>
      <c r="H987" s="704"/>
      <c r="I987" s="551">
        <f>SUM(J987:N987)</f>
        <v>0</v>
      </c>
      <c r="J987" s="702"/>
      <c r="K987" s="702"/>
      <c r="L987" s="702">
        <v>0</v>
      </c>
      <c r="M987" s="702"/>
      <c r="N987" s="796"/>
      <c r="O987" s="11"/>
    </row>
    <row r="988" spans="1:15" s="436" customFormat="1" ht="17.25">
      <c r="A988" s="807">
        <v>980</v>
      </c>
      <c r="B988" s="476"/>
      <c r="C988" s="495"/>
      <c r="D988" s="478" t="s">
        <v>602</v>
      </c>
      <c r="E988" s="477"/>
      <c r="F988" s="479"/>
      <c r="G988" s="479"/>
      <c r="H988" s="480"/>
      <c r="I988" s="559">
        <f>SUM(J988:N988)</f>
        <v>0</v>
      </c>
      <c r="J988" s="486"/>
      <c r="K988" s="486"/>
      <c r="L988" s="486"/>
      <c r="M988" s="486"/>
      <c r="N988" s="487"/>
      <c r="O988" s="12"/>
    </row>
    <row r="989" spans="1:15" s="558" customFormat="1" ht="16.5">
      <c r="A989" s="807">
        <v>981</v>
      </c>
      <c r="B989" s="552"/>
      <c r="C989" s="461"/>
      <c r="D989" s="483" t="s">
        <v>977</v>
      </c>
      <c r="E989" s="553"/>
      <c r="F989" s="554"/>
      <c r="G989" s="554"/>
      <c r="H989" s="555"/>
      <c r="I989" s="473">
        <f>SUM(J989:N989)</f>
        <v>0</v>
      </c>
      <c r="J989" s="466">
        <f>SUM(J987:J988)</f>
        <v>0</v>
      </c>
      <c r="K989" s="466">
        <f>SUM(K987:K988)</f>
        <v>0</v>
      </c>
      <c r="L989" s="466">
        <f>SUM(L987:L988)</f>
        <v>0</v>
      </c>
      <c r="M989" s="466">
        <f>SUM(M987:M988)</f>
        <v>0</v>
      </c>
      <c r="N989" s="467">
        <f>SUM(N987:N988)</f>
        <v>0</v>
      </c>
      <c r="O989" s="451"/>
    </row>
    <row r="990" spans="1:15" s="11" customFormat="1" ht="21" customHeight="1">
      <c r="A990" s="807">
        <v>982</v>
      </c>
      <c r="B990" s="468"/>
      <c r="C990" s="461">
        <v>174</v>
      </c>
      <c r="D990" s="520" t="s">
        <v>32</v>
      </c>
      <c r="E990" s="519" t="s">
        <v>27</v>
      </c>
      <c r="F990" s="471"/>
      <c r="G990" s="471"/>
      <c r="H990" s="472"/>
      <c r="I990" s="488"/>
      <c r="J990" s="489"/>
      <c r="K990" s="489"/>
      <c r="L990" s="489"/>
      <c r="M990" s="489"/>
      <c r="N990" s="490"/>
      <c r="O990" s="11">
        <f>SUM(J990:N990)-I990</f>
        <v>0</v>
      </c>
    </row>
    <row r="991" spans="1:15" s="3" customFormat="1" ht="16.5">
      <c r="A991" s="807">
        <v>983</v>
      </c>
      <c r="B991" s="658"/>
      <c r="C991" s="461"/>
      <c r="D991" s="470" t="s">
        <v>940</v>
      </c>
      <c r="E991" s="519"/>
      <c r="F991" s="703"/>
      <c r="G991" s="703"/>
      <c r="H991" s="704"/>
      <c r="I991" s="551">
        <f>SUM(J991:N991)</f>
        <v>110</v>
      </c>
      <c r="J991" s="702"/>
      <c r="K991" s="702"/>
      <c r="L991" s="702">
        <v>110</v>
      </c>
      <c r="M991" s="702"/>
      <c r="N991" s="796"/>
      <c r="O991" s="11"/>
    </row>
    <row r="992" spans="1:15" s="436" customFormat="1" ht="17.25">
      <c r="A992" s="807">
        <v>984</v>
      </c>
      <c r="B992" s="476"/>
      <c r="C992" s="495"/>
      <c r="D992" s="478" t="s">
        <v>602</v>
      </c>
      <c r="E992" s="477"/>
      <c r="F992" s="479"/>
      <c r="G992" s="479"/>
      <c r="H992" s="480"/>
      <c r="I992" s="559">
        <f>SUM(J992:N992)</f>
        <v>0</v>
      </c>
      <c r="J992" s="486"/>
      <c r="K992" s="486"/>
      <c r="L992" s="486"/>
      <c r="M992" s="486"/>
      <c r="N992" s="487"/>
      <c r="O992" s="12"/>
    </row>
    <row r="993" spans="1:15" s="558" customFormat="1" ht="16.5">
      <c r="A993" s="807">
        <v>985</v>
      </c>
      <c r="B993" s="552"/>
      <c r="C993" s="461"/>
      <c r="D993" s="483" t="s">
        <v>977</v>
      </c>
      <c r="E993" s="553"/>
      <c r="F993" s="554"/>
      <c r="G993" s="554"/>
      <c r="H993" s="555"/>
      <c r="I993" s="473">
        <f>SUM(J993:N993)</f>
        <v>110</v>
      </c>
      <c r="J993" s="466">
        <f>SUM(J991:J992)</f>
        <v>0</v>
      </c>
      <c r="K993" s="466">
        <f>SUM(K991:K992)</f>
        <v>0</v>
      </c>
      <c r="L993" s="466">
        <f>SUM(L991:L992)</f>
        <v>110</v>
      </c>
      <c r="M993" s="466">
        <f>SUM(M991:M992)</f>
        <v>0</v>
      </c>
      <c r="N993" s="467">
        <f>SUM(N991:N992)</f>
        <v>0</v>
      </c>
      <c r="O993" s="451"/>
    </row>
    <row r="994" spans="1:15" s="558" customFormat="1" ht="30">
      <c r="A994" s="807">
        <v>986</v>
      </c>
      <c r="B994" s="552"/>
      <c r="C994" s="461">
        <v>175</v>
      </c>
      <c r="D994" s="520" t="s">
        <v>854</v>
      </c>
      <c r="E994" s="519" t="s">
        <v>27</v>
      </c>
      <c r="F994" s="554"/>
      <c r="G994" s="554"/>
      <c r="H994" s="704"/>
      <c r="I994" s="473"/>
      <c r="J994" s="466"/>
      <c r="K994" s="466"/>
      <c r="L994" s="466"/>
      <c r="M994" s="466"/>
      <c r="N994" s="467"/>
      <c r="O994" s="451"/>
    </row>
    <row r="995" spans="1:15" s="558" customFormat="1" ht="16.5">
      <c r="A995" s="807">
        <v>987</v>
      </c>
      <c r="B995" s="552"/>
      <c r="C995" s="461"/>
      <c r="D995" s="470" t="s">
        <v>940</v>
      </c>
      <c r="E995" s="519"/>
      <c r="F995" s="554"/>
      <c r="G995" s="554"/>
      <c r="H995" s="704"/>
      <c r="I995" s="551">
        <f>SUM(J995:N995)</f>
        <v>1430</v>
      </c>
      <c r="J995" s="466"/>
      <c r="K995" s="466"/>
      <c r="L995" s="702">
        <v>1430</v>
      </c>
      <c r="M995" s="466"/>
      <c r="N995" s="467"/>
      <c r="O995" s="451"/>
    </row>
    <row r="996" spans="1:15" s="558" customFormat="1" ht="16.5">
      <c r="A996" s="807">
        <v>988</v>
      </c>
      <c r="B996" s="552"/>
      <c r="C996" s="461"/>
      <c r="D996" s="478" t="s">
        <v>602</v>
      </c>
      <c r="E996" s="519"/>
      <c r="F996" s="554"/>
      <c r="G996" s="554"/>
      <c r="H996" s="704"/>
      <c r="I996" s="559">
        <f>SUM(J996:N996)</f>
        <v>0</v>
      </c>
      <c r="J996" s="466"/>
      <c r="K996" s="466"/>
      <c r="L996" s="486"/>
      <c r="M996" s="466"/>
      <c r="N996" s="467"/>
      <c r="O996" s="451"/>
    </row>
    <row r="997" spans="1:15" s="558" customFormat="1" ht="16.5">
      <c r="A997" s="807">
        <v>989</v>
      </c>
      <c r="B997" s="552"/>
      <c r="C997" s="461"/>
      <c r="D997" s="483" t="s">
        <v>977</v>
      </c>
      <c r="E997" s="519"/>
      <c r="F997" s="554"/>
      <c r="G997" s="554"/>
      <c r="H997" s="704"/>
      <c r="I997" s="473">
        <f>SUM(J997:N997)</f>
        <v>1430</v>
      </c>
      <c r="J997" s="466">
        <f>SUM(J995:J996)</f>
        <v>0</v>
      </c>
      <c r="K997" s="466">
        <f>SUM(K995:K996)</f>
        <v>0</v>
      </c>
      <c r="L997" s="466">
        <f>SUM(L995:L996)</f>
        <v>1430</v>
      </c>
      <c r="M997" s="466">
        <f>SUM(M995:M996)</f>
        <v>0</v>
      </c>
      <c r="N997" s="467">
        <f>SUM(N995:N996)</f>
        <v>0</v>
      </c>
      <c r="O997" s="451"/>
    </row>
    <row r="998" spans="1:15" s="558" customFormat="1" ht="21" customHeight="1">
      <c r="A998" s="807">
        <v>990</v>
      </c>
      <c r="B998" s="552"/>
      <c r="C998" s="461">
        <v>176</v>
      </c>
      <c r="D998" s="520" t="s">
        <v>664</v>
      </c>
      <c r="E998" s="519" t="s">
        <v>27</v>
      </c>
      <c r="F998" s="554"/>
      <c r="G998" s="554"/>
      <c r="H998" s="704"/>
      <c r="I998" s="473"/>
      <c r="J998" s="466"/>
      <c r="K998" s="466"/>
      <c r="L998" s="466"/>
      <c r="M998" s="466"/>
      <c r="N998" s="467"/>
      <c r="O998" s="451"/>
    </row>
    <row r="999" spans="1:15" s="558" customFormat="1" ht="16.5">
      <c r="A999" s="807">
        <v>991</v>
      </c>
      <c r="B999" s="552"/>
      <c r="C999" s="461"/>
      <c r="D999" s="470" t="s">
        <v>940</v>
      </c>
      <c r="E999" s="519"/>
      <c r="F999" s="554"/>
      <c r="G999" s="554"/>
      <c r="H999" s="555"/>
      <c r="I999" s="551">
        <f>SUM(J999:N999)</f>
        <v>1200</v>
      </c>
      <c r="J999" s="466"/>
      <c r="K999" s="466"/>
      <c r="L999" s="702">
        <v>1200</v>
      </c>
      <c r="M999" s="466"/>
      <c r="N999" s="467"/>
      <c r="O999" s="451"/>
    </row>
    <row r="1000" spans="1:15" s="558" customFormat="1" ht="16.5">
      <c r="A1000" s="807">
        <v>992</v>
      </c>
      <c r="B1000" s="552"/>
      <c r="C1000" s="461"/>
      <c r="D1000" s="478" t="s">
        <v>602</v>
      </c>
      <c r="E1000" s="553"/>
      <c r="F1000" s="554"/>
      <c r="G1000" s="554"/>
      <c r="H1000" s="555"/>
      <c r="I1000" s="559">
        <f>SUM(J1000:N1000)</f>
        <v>0</v>
      </c>
      <c r="J1000" s="466"/>
      <c r="K1000" s="466"/>
      <c r="L1000" s="486"/>
      <c r="M1000" s="466"/>
      <c r="N1000" s="467"/>
      <c r="O1000" s="451"/>
    </row>
    <row r="1001" spans="1:15" s="558" customFormat="1" ht="16.5">
      <c r="A1001" s="807">
        <v>993</v>
      </c>
      <c r="B1001" s="552"/>
      <c r="C1001" s="461"/>
      <c r="D1001" s="483" t="s">
        <v>977</v>
      </c>
      <c r="E1001" s="553"/>
      <c r="F1001" s="554"/>
      <c r="G1001" s="554"/>
      <c r="H1001" s="555"/>
      <c r="I1001" s="473">
        <f>SUM(J1001:N1001)</f>
        <v>1200</v>
      </c>
      <c r="J1001" s="466">
        <f>SUM(J999:J1000)</f>
        <v>0</v>
      </c>
      <c r="K1001" s="466">
        <f>SUM(K999:K1000)</f>
        <v>0</v>
      </c>
      <c r="L1001" s="466">
        <f>SUM(L999:L1000)</f>
        <v>1200</v>
      </c>
      <c r="M1001" s="466">
        <f>SUM(M999:M1000)</f>
        <v>0</v>
      </c>
      <c r="N1001" s="467">
        <f>SUM(N999:N1000)</f>
        <v>0</v>
      </c>
      <c r="O1001" s="451"/>
    </row>
    <row r="1002" spans="1:15" s="558" customFormat="1" ht="33.75" customHeight="1">
      <c r="A1002" s="807">
        <v>994</v>
      </c>
      <c r="B1002" s="552"/>
      <c r="C1002" s="461">
        <v>177</v>
      </c>
      <c r="D1002" s="470" t="s">
        <v>844</v>
      </c>
      <c r="E1002" s="461" t="s">
        <v>27</v>
      </c>
      <c r="F1002" s="554"/>
      <c r="G1002" s="554"/>
      <c r="H1002" s="704"/>
      <c r="I1002" s="473"/>
      <c r="J1002" s="466"/>
      <c r="K1002" s="466"/>
      <c r="L1002" s="466"/>
      <c r="M1002" s="466"/>
      <c r="N1002" s="467"/>
      <c r="O1002" s="451"/>
    </row>
    <row r="1003" spans="1:15" s="558" customFormat="1" ht="16.5" customHeight="1">
      <c r="A1003" s="807">
        <v>995</v>
      </c>
      <c r="B1003" s="552"/>
      <c r="C1003" s="461"/>
      <c r="D1003" s="470" t="s">
        <v>940</v>
      </c>
      <c r="E1003" s="519"/>
      <c r="F1003" s="554"/>
      <c r="G1003" s="554"/>
      <c r="H1003" s="555"/>
      <c r="I1003" s="551">
        <f>SUM(J1003:N1003)</f>
        <v>138</v>
      </c>
      <c r="J1003" s="466"/>
      <c r="K1003" s="466"/>
      <c r="L1003" s="702">
        <v>138</v>
      </c>
      <c r="M1003" s="466"/>
      <c r="N1003" s="467"/>
      <c r="O1003" s="451"/>
    </row>
    <row r="1004" spans="1:15" s="558" customFormat="1" ht="16.5">
      <c r="A1004" s="807">
        <v>996</v>
      </c>
      <c r="B1004" s="552"/>
      <c r="C1004" s="461"/>
      <c r="D1004" s="478" t="s">
        <v>602</v>
      </c>
      <c r="E1004" s="553"/>
      <c r="F1004" s="554"/>
      <c r="G1004" s="554"/>
      <c r="H1004" s="555"/>
      <c r="I1004" s="559">
        <f>SUM(J1004:N1004)</f>
        <v>0</v>
      </c>
      <c r="J1004" s="466"/>
      <c r="K1004" s="466"/>
      <c r="L1004" s="486"/>
      <c r="M1004" s="466"/>
      <c r="N1004" s="467"/>
      <c r="O1004" s="451"/>
    </row>
    <row r="1005" spans="1:15" s="558" customFormat="1" ht="16.5" customHeight="1">
      <c r="A1005" s="807">
        <v>997</v>
      </c>
      <c r="B1005" s="552"/>
      <c r="C1005" s="461"/>
      <c r="D1005" s="483" t="s">
        <v>977</v>
      </c>
      <c r="E1005" s="553"/>
      <c r="F1005" s="554"/>
      <c r="G1005" s="554"/>
      <c r="H1005" s="555"/>
      <c r="I1005" s="473">
        <f>SUM(J1005:N1005)</f>
        <v>138</v>
      </c>
      <c r="J1005" s="466">
        <f>SUM(J1003:J1004)</f>
        <v>0</v>
      </c>
      <c r="K1005" s="466">
        <f>SUM(K1003:K1004)</f>
        <v>0</v>
      </c>
      <c r="L1005" s="466">
        <f>SUM(L1003:L1004)</f>
        <v>138</v>
      </c>
      <c r="M1005" s="466">
        <f>SUM(M1003:M1004)</f>
        <v>0</v>
      </c>
      <c r="N1005" s="467">
        <f>SUM(N1003:N1004)</f>
        <v>0</v>
      </c>
      <c r="O1005" s="451"/>
    </row>
    <row r="1006" spans="1:15" s="11" customFormat="1" ht="18" customHeight="1">
      <c r="A1006" s="807">
        <v>998</v>
      </c>
      <c r="B1006" s="468"/>
      <c r="C1006" s="461">
        <v>178</v>
      </c>
      <c r="D1006" s="462" t="s">
        <v>393</v>
      </c>
      <c r="E1006" s="461" t="s">
        <v>27</v>
      </c>
      <c r="F1006" s="471"/>
      <c r="G1006" s="471"/>
      <c r="H1006" s="472">
        <v>1000</v>
      </c>
      <c r="I1006" s="488">
        <f aca="true" t="shared" si="12" ref="I1006:I1046">SUM(J1006:N1006)</f>
        <v>0</v>
      </c>
      <c r="J1006" s="489"/>
      <c r="K1006" s="489"/>
      <c r="L1006" s="489"/>
      <c r="M1006" s="489"/>
      <c r="N1006" s="490"/>
      <c r="O1006" s="11">
        <f aca="true" t="shared" si="13" ref="O1006:O1031">SUM(J1006:N1006)-I1006</f>
        <v>0</v>
      </c>
    </row>
    <row r="1007" spans="1:15" s="11" customFormat="1" ht="18" customHeight="1">
      <c r="A1007" s="807">
        <v>999</v>
      </c>
      <c r="B1007" s="468"/>
      <c r="C1007" s="461">
        <v>178</v>
      </c>
      <c r="D1007" s="462" t="s">
        <v>394</v>
      </c>
      <c r="E1007" s="461" t="s">
        <v>27</v>
      </c>
      <c r="F1007" s="471"/>
      <c r="G1007" s="471"/>
      <c r="H1007" s="472">
        <v>50</v>
      </c>
      <c r="I1007" s="488">
        <f t="shared" si="12"/>
        <v>0</v>
      </c>
      <c r="J1007" s="489"/>
      <c r="K1007" s="489"/>
      <c r="L1007" s="489"/>
      <c r="M1007" s="489"/>
      <c r="N1007" s="490"/>
      <c r="O1007" s="11">
        <f t="shared" si="13"/>
        <v>0</v>
      </c>
    </row>
    <row r="1008" spans="1:15" s="11" customFormat="1" ht="18" customHeight="1">
      <c r="A1008" s="807">
        <v>1000</v>
      </c>
      <c r="B1008" s="468"/>
      <c r="C1008" s="461">
        <v>179</v>
      </c>
      <c r="D1008" s="462" t="s">
        <v>182</v>
      </c>
      <c r="E1008" s="461" t="s">
        <v>27</v>
      </c>
      <c r="F1008" s="471">
        <v>61</v>
      </c>
      <c r="G1008" s="471"/>
      <c r="H1008" s="472">
        <v>53</v>
      </c>
      <c r="I1008" s="488">
        <f t="shared" si="12"/>
        <v>0</v>
      </c>
      <c r="J1008" s="489"/>
      <c r="K1008" s="489"/>
      <c r="L1008" s="489"/>
      <c r="M1008" s="489"/>
      <c r="N1008" s="490"/>
      <c r="O1008" s="11">
        <f t="shared" si="13"/>
        <v>0</v>
      </c>
    </row>
    <row r="1009" spans="1:15" s="11" customFormat="1" ht="18" customHeight="1">
      <c r="A1009" s="807">
        <v>1001</v>
      </c>
      <c r="B1009" s="468"/>
      <c r="C1009" s="461">
        <v>179.333333333333</v>
      </c>
      <c r="D1009" s="462" t="s">
        <v>485</v>
      </c>
      <c r="E1009" s="469" t="s">
        <v>27</v>
      </c>
      <c r="F1009" s="471"/>
      <c r="G1009" s="471"/>
      <c r="H1009" s="472">
        <v>31731</v>
      </c>
      <c r="I1009" s="488">
        <f t="shared" si="12"/>
        <v>0</v>
      </c>
      <c r="J1009" s="489"/>
      <c r="K1009" s="489"/>
      <c r="L1009" s="489"/>
      <c r="M1009" s="489"/>
      <c r="N1009" s="490"/>
      <c r="O1009" s="11">
        <f t="shared" si="13"/>
        <v>0</v>
      </c>
    </row>
    <row r="1010" spans="1:15" s="11" customFormat="1" ht="18" customHeight="1">
      <c r="A1010" s="807">
        <v>1002</v>
      </c>
      <c r="B1010" s="468"/>
      <c r="C1010" s="461">
        <v>179.833333333333</v>
      </c>
      <c r="D1010" s="491" t="s">
        <v>78</v>
      </c>
      <c r="E1010" s="511" t="s">
        <v>26</v>
      </c>
      <c r="F1010" s="471">
        <v>5070</v>
      </c>
      <c r="G1010" s="471">
        <v>500</v>
      </c>
      <c r="H1010" s="472">
        <v>2731</v>
      </c>
      <c r="I1010" s="488">
        <f aca="true" t="shared" si="14" ref="I1010:I1015">SUM(J1010:N1010)</f>
        <v>0</v>
      </c>
      <c r="J1010" s="489"/>
      <c r="K1010" s="489"/>
      <c r="L1010" s="489"/>
      <c r="M1010" s="489"/>
      <c r="N1010" s="490"/>
      <c r="O1010" s="11">
        <f t="shared" si="13"/>
        <v>0</v>
      </c>
    </row>
    <row r="1011" spans="1:15" s="11" customFormat="1" ht="18" customHeight="1">
      <c r="A1011" s="807">
        <v>1003</v>
      </c>
      <c r="B1011" s="468"/>
      <c r="C1011" s="461">
        <v>180.333333333333</v>
      </c>
      <c r="D1011" s="491" t="s">
        <v>390</v>
      </c>
      <c r="E1011" s="511" t="s">
        <v>27</v>
      </c>
      <c r="F1011" s="471"/>
      <c r="G1011" s="471"/>
      <c r="H1011" s="472">
        <v>2000</v>
      </c>
      <c r="I1011" s="488">
        <f t="shared" si="14"/>
        <v>0</v>
      </c>
      <c r="J1011" s="489"/>
      <c r="K1011" s="489"/>
      <c r="L1011" s="489"/>
      <c r="M1011" s="489"/>
      <c r="N1011" s="490"/>
      <c r="O1011" s="11">
        <f t="shared" si="13"/>
        <v>0</v>
      </c>
    </row>
    <row r="1012" spans="1:15" s="11" customFormat="1" ht="18" customHeight="1">
      <c r="A1012" s="807">
        <v>1004</v>
      </c>
      <c r="B1012" s="468"/>
      <c r="C1012" s="461">
        <v>180.833333333333</v>
      </c>
      <c r="D1012" s="491" t="s">
        <v>92</v>
      </c>
      <c r="E1012" s="511" t="s">
        <v>27</v>
      </c>
      <c r="F1012" s="471"/>
      <c r="G1012" s="471">
        <v>1000</v>
      </c>
      <c r="H1012" s="472"/>
      <c r="I1012" s="488">
        <f t="shared" si="14"/>
        <v>0</v>
      </c>
      <c r="J1012" s="489"/>
      <c r="K1012" s="489"/>
      <c r="L1012" s="489"/>
      <c r="M1012" s="489"/>
      <c r="N1012" s="490"/>
      <c r="O1012" s="11">
        <f t="shared" si="13"/>
        <v>0</v>
      </c>
    </row>
    <row r="1013" spans="1:15" s="11" customFormat="1" ht="18" customHeight="1">
      <c r="A1013" s="807">
        <v>1005</v>
      </c>
      <c r="B1013" s="468"/>
      <c r="C1013" s="461">
        <v>181.333333333333</v>
      </c>
      <c r="D1013" s="491" t="s">
        <v>103</v>
      </c>
      <c r="E1013" s="511" t="s">
        <v>27</v>
      </c>
      <c r="F1013" s="471"/>
      <c r="G1013" s="471">
        <v>2000</v>
      </c>
      <c r="H1013" s="472">
        <v>1808</v>
      </c>
      <c r="I1013" s="488">
        <f t="shared" si="14"/>
        <v>0</v>
      </c>
      <c r="J1013" s="489"/>
      <c r="K1013" s="489"/>
      <c r="L1013" s="489"/>
      <c r="M1013" s="489"/>
      <c r="N1013" s="490"/>
      <c r="O1013" s="11">
        <f t="shared" si="13"/>
        <v>0</v>
      </c>
    </row>
    <row r="1014" spans="1:15" s="11" customFormat="1" ht="18" customHeight="1">
      <c r="A1014" s="807">
        <v>1006</v>
      </c>
      <c r="B1014" s="468"/>
      <c r="C1014" s="461">
        <v>181.833333333333</v>
      </c>
      <c r="D1014" s="491" t="s">
        <v>11</v>
      </c>
      <c r="E1014" s="511" t="s">
        <v>26</v>
      </c>
      <c r="F1014" s="471"/>
      <c r="G1014" s="471">
        <v>60000</v>
      </c>
      <c r="H1014" s="472">
        <v>110000</v>
      </c>
      <c r="I1014" s="488">
        <f t="shared" si="14"/>
        <v>0</v>
      </c>
      <c r="J1014" s="701"/>
      <c r="K1014" s="701"/>
      <c r="L1014" s="701"/>
      <c r="M1014" s="701"/>
      <c r="N1014" s="490"/>
      <c r="O1014" s="11">
        <f t="shared" si="13"/>
        <v>0</v>
      </c>
    </row>
    <row r="1015" spans="1:15" s="11" customFormat="1" ht="18" customHeight="1">
      <c r="A1015" s="807">
        <v>1007</v>
      </c>
      <c r="B1015" s="468"/>
      <c r="C1015" s="461">
        <v>182.333333333333</v>
      </c>
      <c r="D1015" s="491" t="s">
        <v>143</v>
      </c>
      <c r="E1015" s="511" t="s">
        <v>27</v>
      </c>
      <c r="F1015" s="471"/>
      <c r="G1015" s="471">
        <v>5000</v>
      </c>
      <c r="H1015" s="472"/>
      <c r="I1015" s="488">
        <f t="shared" si="14"/>
        <v>0</v>
      </c>
      <c r="J1015" s="489"/>
      <c r="K1015" s="489"/>
      <c r="L1015" s="489"/>
      <c r="M1015" s="489"/>
      <c r="N1015" s="490"/>
      <c r="O1015" s="11">
        <f t="shared" si="13"/>
        <v>0</v>
      </c>
    </row>
    <row r="1016" spans="1:15" s="11" customFormat="1" ht="30">
      <c r="A1016" s="807">
        <v>1008</v>
      </c>
      <c r="B1016" s="468"/>
      <c r="C1016" s="461">
        <v>182.833333333333</v>
      </c>
      <c r="D1016" s="491" t="s">
        <v>398</v>
      </c>
      <c r="E1016" s="469" t="s">
        <v>27</v>
      </c>
      <c r="F1016" s="471">
        <v>8259</v>
      </c>
      <c r="G1016" s="471"/>
      <c r="H1016" s="472">
        <v>1324</v>
      </c>
      <c r="I1016" s="488">
        <f t="shared" si="12"/>
        <v>0</v>
      </c>
      <c r="J1016" s="489"/>
      <c r="K1016" s="489"/>
      <c r="L1016" s="489"/>
      <c r="M1016" s="489"/>
      <c r="N1016" s="490"/>
      <c r="O1016" s="11">
        <f t="shared" si="13"/>
        <v>0</v>
      </c>
    </row>
    <row r="1017" spans="1:15" s="11" customFormat="1" ht="30">
      <c r="A1017" s="807">
        <v>1009</v>
      </c>
      <c r="B1017" s="468"/>
      <c r="C1017" s="461">
        <v>183.333333333333</v>
      </c>
      <c r="D1017" s="491" t="s">
        <v>44</v>
      </c>
      <c r="E1017" s="469" t="s">
        <v>27</v>
      </c>
      <c r="F1017" s="471">
        <v>124341</v>
      </c>
      <c r="G1017" s="471"/>
      <c r="H1017" s="472">
        <v>55206</v>
      </c>
      <c r="I1017" s="488">
        <f t="shared" si="12"/>
        <v>0</v>
      </c>
      <c r="J1017" s="489"/>
      <c r="K1017" s="489"/>
      <c r="L1017" s="489"/>
      <c r="M1017" s="489"/>
      <c r="N1017" s="490"/>
      <c r="O1017" s="11">
        <f t="shared" si="13"/>
        <v>0</v>
      </c>
    </row>
    <row r="1018" spans="1:15" s="11" customFormat="1" ht="16.5">
      <c r="A1018" s="807">
        <v>1010</v>
      </c>
      <c r="B1018" s="468"/>
      <c r="C1018" s="461">
        <v>183.833333333333</v>
      </c>
      <c r="D1018" s="491" t="s">
        <v>173</v>
      </c>
      <c r="E1018" s="469" t="s">
        <v>27</v>
      </c>
      <c r="F1018" s="471">
        <v>286</v>
      </c>
      <c r="G1018" s="471">
        <v>1582</v>
      </c>
      <c r="H1018" s="472">
        <v>41</v>
      </c>
      <c r="I1018" s="488">
        <f t="shared" si="12"/>
        <v>0</v>
      </c>
      <c r="J1018" s="489"/>
      <c r="K1018" s="489"/>
      <c r="L1018" s="489"/>
      <c r="M1018" s="489"/>
      <c r="N1018" s="490"/>
      <c r="O1018" s="11">
        <f t="shared" si="13"/>
        <v>0</v>
      </c>
    </row>
    <row r="1019" spans="1:15" s="11" customFormat="1" ht="30">
      <c r="A1019" s="807">
        <v>1011</v>
      </c>
      <c r="B1019" s="468"/>
      <c r="C1019" s="461">
        <v>184.333333333333</v>
      </c>
      <c r="D1019" s="491" t="s">
        <v>175</v>
      </c>
      <c r="E1019" s="469" t="s">
        <v>27</v>
      </c>
      <c r="F1019" s="471">
        <v>7269</v>
      </c>
      <c r="G1019" s="471"/>
      <c r="H1019" s="472">
        <v>8741</v>
      </c>
      <c r="I1019" s="488">
        <f t="shared" si="12"/>
        <v>0</v>
      </c>
      <c r="J1019" s="489"/>
      <c r="K1019" s="489"/>
      <c r="L1019" s="489"/>
      <c r="M1019" s="489"/>
      <c r="N1019" s="490"/>
      <c r="O1019" s="11">
        <f t="shared" si="13"/>
        <v>0</v>
      </c>
    </row>
    <row r="1020" spans="1:15" s="11" customFormat="1" ht="16.5" customHeight="1">
      <c r="A1020" s="807">
        <v>1012</v>
      </c>
      <c r="B1020" s="468"/>
      <c r="C1020" s="461">
        <v>184.833333333333</v>
      </c>
      <c r="D1020" s="491" t="s">
        <v>374</v>
      </c>
      <c r="E1020" s="469" t="s">
        <v>27</v>
      </c>
      <c r="F1020" s="471"/>
      <c r="G1020" s="471">
        <v>1989</v>
      </c>
      <c r="H1020" s="472">
        <v>918</v>
      </c>
      <c r="I1020" s="488">
        <f t="shared" si="12"/>
        <v>0</v>
      </c>
      <c r="J1020" s="489"/>
      <c r="K1020" s="489"/>
      <c r="L1020" s="489"/>
      <c r="M1020" s="489"/>
      <c r="N1020" s="490"/>
      <c r="O1020" s="11">
        <f t="shared" si="13"/>
        <v>0</v>
      </c>
    </row>
    <row r="1021" spans="1:15" s="11" customFormat="1" ht="16.5" customHeight="1">
      <c r="A1021" s="807">
        <v>1013</v>
      </c>
      <c r="B1021" s="468"/>
      <c r="C1021" s="461">
        <v>185.333333333333</v>
      </c>
      <c r="D1021" s="491" t="s">
        <v>176</v>
      </c>
      <c r="E1021" s="469" t="s">
        <v>27</v>
      </c>
      <c r="F1021" s="471"/>
      <c r="G1021" s="471">
        <v>3163</v>
      </c>
      <c r="H1021" s="472">
        <v>0</v>
      </c>
      <c r="I1021" s="488">
        <f t="shared" si="12"/>
        <v>0</v>
      </c>
      <c r="J1021" s="489"/>
      <c r="K1021" s="489"/>
      <c r="L1021" s="489"/>
      <c r="M1021" s="489"/>
      <c r="N1021" s="490"/>
      <c r="O1021" s="11">
        <f t="shared" si="13"/>
        <v>0</v>
      </c>
    </row>
    <row r="1022" spans="1:15" s="11" customFormat="1" ht="16.5" customHeight="1">
      <c r="A1022" s="807">
        <v>1014</v>
      </c>
      <c r="B1022" s="468"/>
      <c r="C1022" s="461">
        <v>185.833333333333</v>
      </c>
      <c r="D1022" s="491" t="s">
        <v>177</v>
      </c>
      <c r="E1022" s="469" t="s">
        <v>27</v>
      </c>
      <c r="F1022" s="471"/>
      <c r="G1022" s="471">
        <v>994</v>
      </c>
      <c r="H1022" s="472">
        <v>10481</v>
      </c>
      <c r="I1022" s="488">
        <f t="shared" si="12"/>
        <v>0</v>
      </c>
      <c r="J1022" s="489"/>
      <c r="K1022" s="489"/>
      <c r="L1022" s="489"/>
      <c r="M1022" s="489"/>
      <c r="N1022" s="490"/>
      <c r="O1022" s="11">
        <f t="shared" si="13"/>
        <v>0</v>
      </c>
    </row>
    <row r="1023" spans="1:15" s="11" customFormat="1" ht="16.5" customHeight="1">
      <c r="A1023" s="807">
        <v>1015</v>
      </c>
      <c r="B1023" s="468"/>
      <c r="C1023" s="461">
        <v>186.333333333333</v>
      </c>
      <c r="D1023" s="491" t="s">
        <v>178</v>
      </c>
      <c r="E1023" s="469" t="s">
        <v>27</v>
      </c>
      <c r="F1023" s="471"/>
      <c r="G1023" s="471">
        <v>16225</v>
      </c>
      <c r="H1023" s="472">
        <v>16968</v>
      </c>
      <c r="I1023" s="488">
        <f t="shared" si="12"/>
        <v>0</v>
      </c>
      <c r="J1023" s="489"/>
      <c r="K1023" s="489"/>
      <c r="L1023" s="489"/>
      <c r="M1023" s="489"/>
      <c r="N1023" s="490"/>
      <c r="O1023" s="11">
        <f t="shared" si="13"/>
        <v>0</v>
      </c>
    </row>
    <row r="1024" spans="1:15" s="11" customFormat="1" ht="16.5" customHeight="1">
      <c r="A1024" s="807">
        <v>1016</v>
      </c>
      <c r="B1024" s="468"/>
      <c r="C1024" s="461">
        <v>186.833333333333</v>
      </c>
      <c r="D1024" s="491" t="s">
        <v>45</v>
      </c>
      <c r="E1024" s="469" t="s">
        <v>27</v>
      </c>
      <c r="F1024" s="471">
        <v>33687</v>
      </c>
      <c r="G1024" s="471"/>
      <c r="H1024" s="472">
        <v>1211</v>
      </c>
      <c r="I1024" s="488">
        <f t="shared" si="12"/>
        <v>0</v>
      </c>
      <c r="J1024" s="489"/>
      <c r="K1024" s="489"/>
      <c r="L1024" s="489"/>
      <c r="M1024" s="489"/>
      <c r="N1024" s="490"/>
      <c r="O1024" s="11">
        <f t="shared" si="13"/>
        <v>0</v>
      </c>
    </row>
    <row r="1025" spans="1:14" s="11" customFormat="1" ht="30">
      <c r="A1025" s="807">
        <v>1017</v>
      </c>
      <c r="B1025" s="468"/>
      <c r="C1025" s="461">
        <v>187.333333333333</v>
      </c>
      <c r="D1025" s="491" t="s">
        <v>644</v>
      </c>
      <c r="E1025" s="469" t="s">
        <v>27</v>
      </c>
      <c r="F1025" s="471"/>
      <c r="G1025" s="471"/>
      <c r="H1025" s="472">
        <v>12</v>
      </c>
      <c r="I1025" s="488"/>
      <c r="J1025" s="489"/>
      <c r="K1025" s="489"/>
      <c r="L1025" s="489"/>
      <c r="M1025" s="489"/>
      <c r="N1025" s="490"/>
    </row>
    <row r="1026" spans="1:15" s="11" customFormat="1" ht="16.5" customHeight="1">
      <c r="A1026" s="807">
        <v>1018</v>
      </c>
      <c r="B1026" s="468"/>
      <c r="C1026" s="461">
        <v>187.833333333333</v>
      </c>
      <c r="D1026" s="491" t="s">
        <v>180</v>
      </c>
      <c r="E1026" s="469" t="s">
        <v>27</v>
      </c>
      <c r="F1026" s="471">
        <v>1931</v>
      </c>
      <c r="G1026" s="471"/>
      <c r="H1026" s="472">
        <v>5928</v>
      </c>
      <c r="I1026" s="488">
        <f t="shared" si="12"/>
        <v>0</v>
      </c>
      <c r="J1026" s="489"/>
      <c r="K1026" s="489"/>
      <c r="L1026" s="489"/>
      <c r="M1026" s="489"/>
      <c r="N1026" s="490"/>
      <c r="O1026" s="11">
        <f t="shared" si="13"/>
        <v>0</v>
      </c>
    </row>
    <row r="1027" spans="1:15" s="11" customFormat="1" ht="16.5" customHeight="1">
      <c r="A1027" s="807">
        <v>1019</v>
      </c>
      <c r="B1027" s="468"/>
      <c r="C1027" s="461">
        <v>188.333333333333</v>
      </c>
      <c r="D1027" s="491" t="s">
        <v>255</v>
      </c>
      <c r="E1027" s="469" t="s">
        <v>27</v>
      </c>
      <c r="F1027" s="471">
        <v>4321</v>
      </c>
      <c r="G1027" s="471"/>
      <c r="H1027" s="472">
        <v>17468</v>
      </c>
      <c r="I1027" s="488">
        <f t="shared" si="12"/>
        <v>0</v>
      </c>
      <c r="J1027" s="489"/>
      <c r="K1027" s="489"/>
      <c r="L1027" s="489"/>
      <c r="M1027" s="489"/>
      <c r="N1027" s="490"/>
      <c r="O1027" s="11">
        <f t="shared" si="13"/>
        <v>0</v>
      </c>
    </row>
    <row r="1028" spans="1:15" s="11" customFormat="1" ht="16.5" customHeight="1">
      <c r="A1028" s="807">
        <v>1020</v>
      </c>
      <c r="B1028" s="468"/>
      <c r="C1028" s="461">
        <v>188.833333333333</v>
      </c>
      <c r="D1028" s="462" t="s">
        <v>397</v>
      </c>
      <c r="E1028" s="461" t="s">
        <v>27</v>
      </c>
      <c r="F1028" s="471"/>
      <c r="G1028" s="471"/>
      <c r="H1028" s="472">
        <v>172</v>
      </c>
      <c r="I1028" s="488">
        <f t="shared" si="12"/>
        <v>0</v>
      </c>
      <c r="J1028" s="489"/>
      <c r="K1028" s="489"/>
      <c r="L1028" s="489"/>
      <c r="M1028" s="489"/>
      <c r="N1028" s="490"/>
      <c r="O1028" s="11">
        <f t="shared" si="13"/>
        <v>0</v>
      </c>
    </row>
    <row r="1029" spans="1:15" s="11" customFormat="1" ht="16.5" customHeight="1">
      <c r="A1029" s="807">
        <v>1021</v>
      </c>
      <c r="B1029" s="468"/>
      <c r="C1029" s="461">
        <v>189.333333333333</v>
      </c>
      <c r="D1029" s="491" t="s">
        <v>559</v>
      </c>
      <c r="E1029" s="469" t="s">
        <v>27</v>
      </c>
      <c r="F1029" s="471"/>
      <c r="G1029" s="471"/>
      <c r="H1029" s="472">
        <v>10514</v>
      </c>
      <c r="I1029" s="488">
        <f t="shared" si="12"/>
        <v>0</v>
      </c>
      <c r="J1029" s="489"/>
      <c r="K1029" s="489"/>
      <c r="L1029" s="489"/>
      <c r="M1029" s="489"/>
      <c r="N1029" s="490"/>
      <c r="O1029" s="11">
        <f t="shared" si="13"/>
        <v>0</v>
      </c>
    </row>
    <row r="1030" spans="1:15" s="11" customFormat="1" ht="30">
      <c r="A1030" s="807">
        <v>1022</v>
      </c>
      <c r="B1030" s="468"/>
      <c r="C1030" s="461">
        <v>189.833333333333</v>
      </c>
      <c r="D1030" s="491" t="s">
        <v>478</v>
      </c>
      <c r="E1030" s="469" t="s">
        <v>27</v>
      </c>
      <c r="F1030" s="471"/>
      <c r="G1030" s="471"/>
      <c r="H1030" s="472">
        <v>2634</v>
      </c>
      <c r="I1030" s="488">
        <f t="shared" si="12"/>
        <v>0</v>
      </c>
      <c r="J1030" s="489"/>
      <c r="K1030" s="489"/>
      <c r="L1030" s="489"/>
      <c r="M1030" s="489"/>
      <c r="N1030" s="490"/>
      <c r="O1030" s="11">
        <f t="shared" si="13"/>
        <v>0</v>
      </c>
    </row>
    <row r="1031" spans="1:15" s="11" customFormat="1" ht="20.25" customHeight="1">
      <c r="A1031" s="807">
        <v>1023</v>
      </c>
      <c r="B1031" s="468"/>
      <c r="C1031" s="461">
        <v>190.333333333333</v>
      </c>
      <c r="D1031" s="462" t="s">
        <v>51</v>
      </c>
      <c r="E1031" s="461" t="s">
        <v>27</v>
      </c>
      <c r="F1031" s="471"/>
      <c r="G1031" s="471"/>
      <c r="H1031" s="472">
        <v>0</v>
      </c>
      <c r="I1031" s="488">
        <f t="shared" si="12"/>
        <v>0</v>
      </c>
      <c r="J1031" s="489"/>
      <c r="K1031" s="489"/>
      <c r="L1031" s="489"/>
      <c r="M1031" s="489"/>
      <c r="N1031" s="490"/>
      <c r="O1031" s="11">
        <f t="shared" si="13"/>
        <v>0</v>
      </c>
    </row>
    <row r="1032" spans="1:15" s="11" customFormat="1" ht="20.25" customHeight="1">
      <c r="A1032" s="807">
        <v>1024</v>
      </c>
      <c r="B1032" s="468"/>
      <c r="C1032" s="461">
        <v>190.833333333333</v>
      </c>
      <c r="D1032" s="520" t="s">
        <v>54</v>
      </c>
      <c r="E1032" s="519" t="s">
        <v>27</v>
      </c>
      <c r="F1032" s="471"/>
      <c r="G1032" s="471"/>
      <c r="H1032" s="472">
        <v>89</v>
      </c>
      <c r="I1032" s="488">
        <f t="shared" si="12"/>
        <v>0</v>
      </c>
      <c r="J1032" s="489"/>
      <c r="K1032" s="489"/>
      <c r="L1032" s="489"/>
      <c r="M1032" s="489"/>
      <c r="N1032" s="490"/>
      <c r="O1032" s="11">
        <f aca="true" t="shared" si="15" ref="O1032:O1074">SUM(J1032:N1032)-I1032</f>
        <v>0</v>
      </c>
    </row>
    <row r="1033" spans="1:15" s="11" customFormat="1" ht="20.25" customHeight="1">
      <c r="A1033" s="807">
        <v>1025</v>
      </c>
      <c r="B1033" s="468"/>
      <c r="C1033" s="461">
        <v>191.333333333333</v>
      </c>
      <c r="D1033" s="520" t="s">
        <v>55</v>
      </c>
      <c r="E1033" s="519" t="s">
        <v>27</v>
      </c>
      <c r="F1033" s="471"/>
      <c r="G1033" s="471"/>
      <c r="H1033" s="472">
        <v>112</v>
      </c>
      <c r="I1033" s="488">
        <f t="shared" si="12"/>
        <v>0</v>
      </c>
      <c r="J1033" s="489"/>
      <c r="K1033" s="489"/>
      <c r="L1033" s="489"/>
      <c r="M1033" s="489"/>
      <c r="N1033" s="490"/>
      <c r="O1033" s="11">
        <f t="shared" si="15"/>
        <v>0</v>
      </c>
    </row>
    <row r="1034" spans="1:15" s="11" customFormat="1" ht="20.25" customHeight="1">
      <c r="A1034" s="807">
        <v>1026</v>
      </c>
      <c r="B1034" s="468"/>
      <c r="C1034" s="461">
        <v>191.833333333333</v>
      </c>
      <c r="D1034" s="520" t="s">
        <v>56</v>
      </c>
      <c r="E1034" s="519" t="s">
        <v>27</v>
      </c>
      <c r="F1034" s="471"/>
      <c r="G1034" s="471"/>
      <c r="H1034" s="472">
        <v>134</v>
      </c>
      <c r="I1034" s="488">
        <f t="shared" si="12"/>
        <v>0</v>
      </c>
      <c r="J1034" s="489"/>
      <c r="K1034" s="489"/>
      <c r="L1034" s="489"/>
      <c r="M1034" s="489"/>
      <c r="N1034" s="490"/>
      <c r="O1034" s="11">
        <f t="shared" si="15"/>
        <v>0</v>
      </c>
    </row>
    <row r="1035" spans="1:15" s="11" customFormat="1" ht="20.25" customHeight="1">
      <c r="A1035" s="807">
        <v>1027</v>
      </c>
      <c r="B1035" s="468"/>
      <c r="C1035" s="461">
        <v>192.333333333333</v>
      </c>
      <c r="D1035" s="520" t="s">
        <v>59</v>
      </c>
      <c r="E1035" s="519" t="s">
        <v>27</v>
      </c>
      <c r="F1035" s="471"/>
      <c r="G1035" s="471"/>
      <c r="H1035" s="472">
        <v>74</v>
      </c>
      <c r="I1035" s="488">
        <f t="shared" si="12"/>
        <v>0</v>
      </c>
      <c r="J1035" s="489"/>
      <c r="K1035" s="489"/>
      <c r="L1035" s="489"/>
      <c r="M1035" s="489"/>
      <c r="N1035" s="490"/>
      <c r="O1035" s="11">
        <f t="shared" si="15"/>
        <v>0</v>
      </c>
    </row>
    <row r="1036" spans="1:15" s="11" customFormat="1" ht="21" customHeight="1">
      <c r="A1036" s="807">
        <v>1028</v>
      </c>
      <c r="B1036" s="468"/>
      <c r="C1036" s="461">
        <v>192.833333333333</v>
      </c>
      <c r="D1036" s="520" t="s">
        <v>927</v>
      </c>
      <c r="E1036" s="519" t="s">
        <v>27</v>
      </c>
      <c r="F1036" s="471"/>
      <c r="G1036" s="471"/>
      <c r="H1036" s="472">
        <v>145</v>
      </c>
      <c r="I1036" s="488">
        <f t="shared" si="12"/>
        <v>0</v>
      </c>
      <c r="J1036" s="489"/>
      <c r="K1036" s="489"/>
      <c r="L1036" s="489"/>
      <c r="M1036" s="489"/>
      <c r="N1036" s="490"/>
      <c r="O1036" s="11">
        <f t="shared" si="15"/>
        <v>0</v>
      </c>
    </row>
    <row r="1037" spans="1:15" s="11" customFormat="1" ht="21" customHeight="1">
      <c r="A1037" s="807">
        <v>1029</v>
      </c>
      <c r="B1037" s="468"/>
      <c r="C1037" s="461">
        <v>193.333333333333</v>
      </c>
      <c r="D1037" s="520" t="s">
        <v>410</v>
      </c>
      <c r="E1037" s="519" t="s">
        <v>27</v>
      </c>
      <c r="F1037" s="471"/>
      <c r="G1037" s="471"/>
      <c r="H1037" s="472">
        <v>10</v>
      </c>
      <c r="I1037" s="488">
        <f t="shared" si="12"/>
        <v>0</v>
      </c>
      <c r="J1037" s="489"/>
      <c r="K1037" s="489"/>
      <c r="L1037" s="489"/>
      <c r="M1037" s="489"/>
      <c r="N1037" s="490"/>
      <c r="O1037" s="11">
        <f t="shared" si="15"/>
        <v>0</v>
      </c>
    </row>
    <row r="1038" spans="1:15" s="11" customFormat="1" ht="21" customHeight="1">
      <c r="A1038" s="807">
        <v>1030</v>
      </c>
      <c r="B1038" s="468"/>
      <c r="C1038" s="461">
        <v>193.833333333333</v>
      </c>
      <c r="D1038" s="520" t="s">
        <v>411</v>
      </c>
      <c r="E1038" s="519" t="s">
        <v>27</v>
      </c>
      <c r="F1038" s="471"/>
      <c r="G1038" s="471"/>
      <c r="H1038" s="472">
        <v>20</v>
      </c>
      <c r="I1038" s="488">
        <f t="shared" si="12"/>
        <v>0</v>
      </c>
      <c r="J1038" s="489"/>
      <c r="K1038" s="489"/>
      <c r="L1038" s="489"/>
      <c r="M1038" s="489"/>
      <c r="N1038" s="490"/>
      <c r="O1038" s="11">
        <f t="shared" si="15"/>
        <v>0</v>
      </c>
    </row>
    <row r="1039" spans="1:15" s="11" customFormat="1" ht="21.75" customHeight="1">
      <c r="A1039" s="807">
        <v>1031</v>
      </c>
      <c r="B1039" s="468"/>
      <c r="C1039" s="461">
        <v>194.333333333333</v>
      </c>
      <c r="D1039" s="520" t="s">
        <v>412</v>
      </c>
      <c r="E1039" s="519" t="s">
        <v>27</v>
      </c>
      <c r="F1039" s="471"/>
      <c r="G1039" s="471"/>
      <c r="H1039" s="472">
        <v>10</v>
      </c>
      <c r="I1039" s="488">
        <f t="shared" si="12"/>
        <v>0</v>
      </c>
      <c r="J1039" s="489"/>
      <c r="K1039" s="489"/>
      <c r="L1039" s="489"/>
      <c r="M1039" s="489"/>
      <c r="N1039" s="490"/>
      <c r="O1039" s="11">
        <f t="shared" si="15"/>
        <v>0</v>
      </c>
    </row>
    <row r="1040" spans="1:15" s="11" customFormat="1" ht="20.25" customHeight="1">
      <c r="A1040" s="807">
        <v>1032</v>
      </c>
      <c r="B1040" s="468"/>
      <c r="C1040" s="461">
        <v>194.833333333333</v>
      </c>
      <c r="D1040" s="520" t="s">
        <v>413</v>
      </c>
      <c r="E1040" s="519" t="s">
        <v>27</v>
      </c>
      <c r="F1040" s="471"/>
      <c r="G1040" s="471"/>
      <c r="H1040" s="472">
        <v>10</v>
      </c>
      <c r="I1040" s="488">
        <f t="shared" si="12"/>
        <v>0</v>
      </c>
      <c r="J1040" s="489"/>
      <c r="K1040" s="489"/>
      <c r="L1040" s="489"/>
      <c r="M1040" s="489"/>
      <c r="N1040" s="490"/>
      <c r="O1040" s="11">
        <f t="shared" si="15"/>
        <v>0</v>
      </c>
    </row>
    <row r="1041" spans="1:15" s="11" customFormat="1" ht="18" customHeight="1">
      <c r="A1041" s="807">
        <v>1033</v>
      </c>
      <c r="B1041" s="468"/>
      <c r="C1041" s="461">
        <v>195.333333333333</v>
      </c>
      <c r="D1041" s="520" t="s">
        <v>414</v>
      </c>
      <c r="E1041" s="519" t="s">
        <v>27</v>
      </c>
      <c r="F1041" s="471"/>
      <c r="G1041" s="471"/>
      <c r="H1041" s="472">
        <v>6</v>
      </c>
      <c r="I1041" s="488">
        <f t="shared" si="12"/>
        <v>0</v>
      </c>
      <c r="J1041" s="489"/>
      <c r="K1041" s="489"/>
      <c r="L1041" s="489"/>
      <c r="M1041" s="489"/>
      <c r="N1041" s="490"/>
      <c r="O1041" s="11">
        <f t="shared" si="15"/>
        <v>0</v>
      </c>
    </row>
    <row r="1042" spans="1:15" s="11" customFormat="1" ht="18" customHeight="1">
      <c r="A1042" s="807">
        <v>1034</v>
      </c>
      <c r="B1042" s="468"/>
      <c r="C1042" s="461">
        <v>195.833333333333</v>
      </c>
      <c r="D1042" s="520" t="s">
        <v>415</v>
      </c>
      <c r="E1042" s="519" t="s">
        <v>27</v>
      </c>
      <c r="F1042" s="471"/>
      <c r="G1042" s="471"/>
      <c r="H1042" s="472">
        <v>26</v>
      </c>
      <c r="I1042" s="488">
        <f t="shared" si="12"/>
        <v>0</v>
      </c>
      <c r="J1042" s="489"/>
      <c r="K1042" s="489"/>
      <c r="L1042" s="489"/>
      <c r="M1042" s="489"/>
      <c r="N1042" s="490"/>
      <c r="O1042" s="11">
        <f t="shared" si="15"/>
        <v>0</v>
      </c>
    </row>
    <row r="1043" spans="1:15" s="11" customFormat="1" ht="20.25" customHeight="1">
      <c r="A1043" s="807">
        <v>1035</v>
      </c>
      <c r="B1043" s="468"/>
      <c r="C1043" s="461">
        <v>196.333333333333</v>
      </c>
      <c r="D1043" s="520" t="s">
        <v>416</v>
      </c>
      <c r="E1043" s="519" t="s">
        <v>27</v>
      </c>
      <c r="F1043" s="471"/>
      <c r="G1043" s="471"/>
      <c r="H1043" s="472">
        <v>160</v>
      </c>
      <c r="I1043" s="488">
        <f t="shared" si="12"/>
        <v>0</v>
      </c>
      <c r="J1043" s="489"/>
      <c r="K1043" s="489"/>
      <c r="L1043" s="489"/>
      <c r="M1043" s="489"/>
      <c r="N1043" s="490"/>
      <c r="O1043" s="11">
        <f t="shared" si="15"/>
        <v>0</v>
      </c>
    </row>
    <row r="1044" spans="1:15" s="11" customFormat="1" ht="20.25" customHeight="1">
      <c r="A1044" s="807">
        <v>1036</v>
      </c>
      <c r="B1044" s="468"/>
      <c r="C1044" s="461">
        <v>196.833333333333</v>
      </c>
      <c r="D1044" s="520" t="s">
        <v>417</v>
      </c>
      <c r="E1044" s="519" t="s">
        <v>27</v>
      </c>
      <c r="F1044" s="471"/>
      <c r="G1044" s="471"/>
      <c r="H1044" s="472">
        <v>37</v>
      </c>
      <c r="I1044" s="488">
        <f t="shared" si="12"/>
        <v>0</v>
      </c>
      <c r="J1044" s="489"/>
      <c r="K1044" s="489"/>
      <c r="L1044" s="489"/>
      <c r="M1044" s="489"/>
      <c r="N1044" s="490"/>
      <c r="O1044" s="11">
        <f t="shared" si="15"/>
        <v>0</v>
      </c>
    </row>
    <row r="1045" spans="1:15" s="11" customFormat="1" ht="20.25" customHeight="1">
      <c r="A1045" s="807">
        <v>1037</v>
      </c>
      <c r="B1045" s="468"/>
      <c r="C1045" s="461">
        <v>197.333333333333</v>
      </c>
      <c r="D1045" s="520" t="s">
        <v>418</v>
      </c>
      <c r="E1045" s="519" t="s">
        <v>27</v>
      </c>
      <c r="F1045" s="471"/>
      <c r="G1045" s="471"/>
      <c r="H1045" s="472">
        <v>16</v>
      </c>
      <c r="I1045" s="488">
        <f t="shared" si="12"/>
        <v>0</v>
      </c>
      <c r="J1045" s="489"/>
      <c r="K1045" s="489"/>
      <c r="L1045" s="489"/>
      <c r="M1045" s="489"/>
      <c r="N1045" s="490"/>
      <c r="O1045" s="11">
        <f t="shared" si="15"/>
        <v>0</v>
      </c>
    </row>
    <row r="1046" spans="1:15" s="11" customFormat="1" ht="20.25" customHeight="1">
      <c r="A1046" s="807">
        <v>1038</v>
      </c>
      <c r="B1046" s="468"/>
      <c r="C1046" s="461">
        <v>197.833333333333</v>
      </c>
      <c r="D1046" s="520" t="s">
        <v>419</v>
      </c>
      <c r="E1046" s="519" t="s">
        <v>27</v>
      </c>
      <c r="F1046" s="471"/>
      <c r="G1046" s="471"/>
      <c r="H1046" s="472">
        <v>20</v>
      </c>
      <c r="I1046" s="488">
        <f t="shared" si="12"/>
        <v>0</v>
      </c>
      <c r="J1046" s="489"/>
      <c r="K1046" s="489"/>
      <c r="L1046" s="489"/>
      <c r="M1046" s="489"/>
      <c r="N1046" s="490"/>
      <c r="O1046" s="11">
        <f t="shared" si="15"/>
        <v>0</v>
      </c>
    </row>
    <row r="1047" spans="1:15" s="11" customFormat="1" ht="20.25" customHeight="1">
      <c r="A1047" s="807">
        <v>1039</v>
      </c>
      <c r="B1047" s="468"/>
      <c r="C1047" s="461">
        <v>198.333333333333</v>
      </c>
      <c r="D1047" s="520" t="s">
        <v>420</v>
      </c>
      <c r="E1047" s="519" t="s">
        <v>27</v>
      </c>
      <c r="F1047" s="471"/>
      <c r="G1047" s="471"/>
      <c r="H1047" s="472">
        <v>23</v>
      </c>
      <c r="I1047" s="488">
        <f aca="true" t="shared" si="16" ref="I1047:I1093">SUM(J1047:N1047)</f>
        <v>0</v>
      </c>
      <c r="J1047" s="489"/>
      <c r="K1047" s="489"/>
      <c r="L1047" s="489"/>
      <c r="M1047" s="489"/>
      <c r="N1047" s="490"/>
      <c r="O1047" s="11">
        <f t="shared" si="15"/>
        <v>0</v>
      </c>
    </row>
    <row r="1048" spans="1:15" s="11" customFormat="1" ht="20.25" customHeight="1">
      <c r="A1048" s="807">
        <v>1040</v>
      </c>
      <c r="B1048" s="468"/>
      <c r="C1048" s="461">
        <v>198.833333333333</v>
      </c>
      <c r="D1048" s="520" t="s">
        <v>421</v>
      </c>
      <c r="E1048" s="519" t="s">
        <v>27</v>
      </c>
      <c r="F1048" s="471"/>
      <c r="G1048" s="471"/>
      <c r="H1048" s="472">
        <v>160</v>
      </c>
      <c r="I1048" s="488">
        <f t="shared" si="16"/>
        <v>0</v>
      </c>
      <c r="J1048" s="489"/>
      <c r="K1048" s="489"/>
      <c r="L1048" s="489"/>
      <c r="M1048" s="489"/>
      <c r="N1048" s="490"/>
      <c r="O1048" s="11">
        <f t="shared" si="15"/>
        <v>0</v>
      </c>
    </row>
    <row r="1049" spans="1:15" s="11" customFormat="1" ht="20.25" customHeight="1">
      <c r="A1049" s="807">
        <v>1041</v>
      </c>
      <c r="B1049" s="468"/>
      <c r="C1049" s="461">
        <v>199.333333333333</v>
      </c>
      <c r="D1049" s="520" t="s">
        <v>422</v>
      </c>
      <c r="E1049" s="519" t="s">
        <v>27</v>
      </c>
      <c r="F1049" s="471"/>
      <c r="G1049" s="471"/>
      <c r="H1049" s="472">
        <v>102</v>
      </c>
      <c r="I1049" s="488">
        <f t="shared" si="16"/>
        <v>0</v>
      </c>
      <c r="J1049" s="489"/>
      <c r="K1049" s="489"/>
      <c r="L1049" s="489"/>
      <c r="M1049" s="489"/>
      <c r="N1049" s="490"/>
      <c r="O1049" s="11">
        <f t="shared" si="15"/>
        <v>0</v>
      </c>
    </row>
    <row r="1050" spans="1:15" s="11" customFormat="1" ht="20.25" customHeight="1">
      <c r="A1050" s="807">
        <v>1042</v>
      </c>
      <c r="B1050" s="468"/>
      <c r="C1050" s="461">
        <v>199.833333333333</v>
      </c>
      <c r="D1050" s="520" t="s">
        <v>423</v>
      </c>
      <c r="E1050" s="519" t="s">
        <v>27</v>
      </c>
      <c r="F1050" s="471"/>
      <c r="G1050" s="471"/>
      <c r="H1050" s="472">
        <v>20</v>
      </c>
      <c r="I1050" s="488">
        <f t="shared" si="16"/>
        <v>0</v>
      </c>
      <c r="J1050" s="489"/>
      <c r="K1050" s="489"/>
      <c r="L1050" s="489"/>
      <c r="M1050" s="489"/>
      <c r="N1050" s="490"/>
      <c r="O1050" s="11">
        <f t="shared" si="15"/>
        <v>0</v>
      </c>
    </row>
    <row r="1051" spans="1:15" s="11" customFormat="1" ht="20.25" customHeight="1">
      <c r="A1051" s="807">
        <v>1043</v>
      </c>
      <c r="B1051" s="468"/>
      <c r="C1051" s="461">
        <v>200.333333333333</v>
      </c>
      <c r="D1051" s="520" t="s">
        <v>424</v>
      </c>
      <c r="E1051" s="519" t="s">
        <v>27</v>
      </c>
      <c r="F1051" s="471"/>
      <c r="G1051" s="471"/>
      <c r="H1051" s="472">
        <v>20</v>
      </c>
      <c r="I1051" s="488">
        <f t="shared" si="16"/>
        <v>0</v>
      </c>
      <c r="J1051" s="489"/>
      <c r="K1051" s="489"/>
      <c r="L1051" s="489"/>
      <c r="M1051" s="489"/>
      <c r="N1051" s="490"/>
      <c r="O1051" s="11">
        <f t="shared" si="15"/>
        <v>0</v>
      </c>
    </row>
    <row r="1052" spans="1:15" s="11" customFormat="1" ht="20.25" customHeight="1">
      <c r="A1052" s="807">
        <v>1044</v>
      </c>
      <c r="B1052" s="468"/>
      <c r="C1052" s="461">
        <v>200.833333333333</v>
      </c>
      <c r="D1052" s="520" t="s">
        <v>425</v>
      </c>
      <c r="E1052" s="519" t="s">
        <v>27</v>
      </c>
      <c r="F1052" s="471"/>
      <c r="G1052" s="471"/>
      <c r="H1052" s="472">
        <v>160</v>
      </c>
      <c r="I1052" s="488">
        <f t="shared" si="16"/>
        <v>0</v>
      </c>
      <c r="J1052" s="489"/>
      <c r="K1052" s="489"/>
      <c r="L1052" s="489"/>
      <c r="M1052" s="489"/>
      <c r="N1052" s="490"/>
      <c r="O1052" s="11">
        <f t="shared" si="15"/>
        <v>0</v>
      </c>
    </row>
    <row r="1053" spans="1:15" s="11" customFormat="1" ht="20.25" customHeight="1">
      <c r="A1053" s="807">
        <v>1045</v>
      </c>
      <c r="B1053" s="468"/>
      <c r="C1053" s="461">
        <v>201.333333333333</v>
      </c>
      <c r="D1053" s="520" t="s">
        <v>426</v>
      </c>
      <c r="E1053" s="519" t="s">
        <v>27</v>
      </c>
      <c r="F1053" s="471"/>
      <c r="G1053" s="471"/>
      <c r="H1053" s="472">
        <v>240</v>
      </c>
      <c r="I1053" s="488">
        <f t="shared" si="16"/>
        <v>0</v>
      </c>
      <c r="J1053" s="489"/>
      <c r="K1053" s="489"/>
      <c r="L1053" s="489"/>
      <c r="M1053" s="489"/>
      <c r="N1053" s="490"/>
      <c r="O1053" s="11">
        <f t="shared" si="15"/>
        <v>0</v>
      </c>
    </row>
    <row r="1054" spans="1:15" s="11" customFormat="1" ht="20.25" customHeight="1">
      <c r="A1054" s="807">
        <v>1046</v>
      </c>
      <c r="B1054" s="468"/>
      <c r="C1054" s="461">
        <v>201.833333333333</v>
      </c>
      <c r="D1054" s="520" t="s">
        <v>427</v>
      </c>
      <c r="E1054" s="519" t="s">
        <v>27</v>
      </c>
      <c r="F1054" s="471"/>
      <c r="G1054" s="471"/>
      <c r="H1054" s="472">
        <v>20</v>
      </c>
      <c r="I1054" s="488">
        <f t="shared" si="16"/>
        <v>0</v>
      </c>
      <c r="J1054" s="489"/>
      <c r="K1054" s="489"/>
      <c r="L1054" s="489"/>
      <c r="M1054" s="489"/>
      <c r="N1054" s="490"/>
      <c r="O1054" s="11">
        <f t="shared" si="15"/>
        <v>0</v>
      </c>
    </row>
    <row r="1055" spans="1:15" s="11" customFormat="1" ht="20.25" customHeight="1">
      <c r="A1055" s="807">
        <v>1047</v>
      </c>
      <c r="B1055" s="468"/>
      <c r="C1055" s="461">
        <v>202.333333333333</v>
      </c>
      <c r="D1055" s="520" t="s">
        <v>428</v>
      </c>
      <c r="E1055" s="519" t="s">
        <v>27</v>
      </c>
      <c r="F1055" s="471"/>
      <c r="G1055" s="471"/>
      <c r="H1055" s="472">
        <v>10</v>
      </c>
      <c r="I1055" s="488">
        <f t="shared" si="16"/>
        <v>0</v>
      </c>
      <c r="J1055" s="489"/>
      <c r="K1055" s="489"/>
      <c r="L1055" s="489"/>
      <c r="M1055" s="489"/>
      <c r="N1055" s="490"/>
      <c r="O1055" s="11">
        <f t="shared" si="15"/>
        <v>0</v>
      </c>
    </row>
    <row r="1056" spans="1:15" s="11" customFormat="1" ht="20.25" customHeight="1">
      <c r="A1056" s="807">
        <v>1048</v>
      </c>
      <c r="B1056" s="468"/>
      <c r="C1056" s="461">
        <v>202.833333333333</v>
      </c>
      <c r="D1056" s="520" t="s">
        <v>429</v>
      </c>
      <c r="E1056" s="519" t="s">
        <v>27</v>
      </c>
      <c r="F1056" s="471"/>
      <c r="G1056" s="471"/>
      <c r="H1056" s="472">
        <v>18</v>
      </c>
      <c r="I1056" s="488">
        <f t="shared" si="16"/>
        <v>0</v>
      </c>
      <c r="J1056" s="489"/>
      <c r="K1056" s="489"/>
      <c r="L1056" s="489"/>
      <c r="M1056" s="489"/>
      <c r="N1056" s="490"/>
      <c r="O1056" s="11">
        <f t="shared" si="15"/>
        <v>0</v>
      </c>
    </row>
    <row r="1057" spans="1:15" s="11" customFormat="1" ht="20.25" customHeight="1">
      <c r="A1057" s="807">
        <v>1049</v>
      </c>
      <c r="B1057" s="468"/>
      <c r="C1057" s="461">
        <v>203.333333333333</v>
      </c>
      <c r="D1057" s="520" t="s">
        <v>430</v>
      </c>
      <c r="E1057" s="519" t="s">
        <v>27</v>
      </c>
      <c r="F1057" s="471"/>
      <c r="G1057" s="471"/>
      <c r="H1057" s="472">
        <v>20</v>
      </c>
      <c r="I1057" s="488">
        <f t="shared" si="16"/>
        <v>0</v>
      </c>
      <c r="J1057" s="489"/>
      <c r="K1057" s="489"/>
      <c r="L1057" s="489"/>
      <c r="M1057" s="489"/>
      <c r="N1057" s="490"/>
      <c r="O1057" s="11">
        <f t="shared" si="15"/>
        <v>0</v>
      </c>
    </row>
    <row r="1058" spans="1:15" s="11" customFormat="1" ht="18" customHeight="1">
      <c r="A1058" s="807">
        <v>1050</v>
      </c>
      <c r="B1058" s="468"/>
      <c r="C1058" s="461">
        <v>203.833333333333</v>
      </c>
      <c r="D1058" s="520" t="s">
        <v>484</v>
      </c>
      <c r="E1058" s="511" t="s">
        <v>27</v>
      </c>
      <c r="F1058" s="471"/>
      <c r="G1058" s="471"/>
      <c r="H1058" s="472">
        <v>21</v>
      </c>
      <c r="I1058" s="488">
        <f t="shared" si="16"/>
        <v>0</v>
      </c>
      <c r="J1058" s="489"/>
      <c r="K1058" s="489"/>
      <c r="L1058" s="489"/>
      <c r="M1058" s="489"/>
      <c r="N1058" s="490"/>
      <c r="O1058" s="11">
        <f t="shared" si="15"/>
        <v>0</v>
      </c>
    </row>
    <row r="1059" spans="1:15" s="11" customFormat="1" ht="18" customHeight="1">
      <c r="A1059" s="807">
        <v>1051</v>
      </c>
      <c r="B1059" s="468"/>
      <c r="C1059" s="461">
        <v>204.333333333333</v>
      </c>
      <c r="D1059" s="520" t="s">
        <v>431</v>
      </c>
      <c r="E1059" s="519" t="s">
        <v>27</v>
      </c>
      <c r="F1059" s="471"/>
      <c r="G1059" s="471"/>
      <c r="H1059" s="472">
        <v>0</v>
      </c>
      <c r="I1059" s="488">
        <f t="shared" si="16"/>
        <v>0</v>
      </c>
      <c r="J1059" s="489"/>
      <c r="K1059" s="489"/>
      <c r="L1059" s="489"/>
      <c r="M1059" s="489"/>
      <c r="N1059" s="490"/>
      <c r="O1059" s="11">
        <f t="shared" si="15"/>
        <v>0</v>
      </c>
    </row>
    <row r="1060" spans="1:15" s="11" customFormat="1" ht="18" customHeight="1">
      <c r="A1060" s="807">
        <v>1052</v>
      </c>
      <c r="B1060" s="468"/>
      <c r="C1060" s="461">
        <v>204.833333333333</v>
      </c>
      <c r="D1060" s="520" t="s">
        <v>432</v>
      </c>
      <c r="E1060" s="519" t="s">
        <v>27</v>
      </c>
      <c r="F1060" s="471"/>
      <c r="G1060" s="471"/>
      <c r="H1060" s="472">
        <v>80</v>
      </c>
      <c r="I1060" s="488">
        <f t="shared" si="16"/>
        <v>0</v>
      </c>
      <c r="J1060" s="489"/>
      <c r="K1060" s="489"/>
      <c r="L1060" s="489"/>
      <c r="M1060" s="489"/>
      <c r="N1060" s="490"/>
      <c r="O1060" s="11">
        <f t="shared" si="15"/>
        <v>0</v>
      </c>
    </row>
    <row r="1061" spans="1:15" s="11" customFormat="1" ht="20.25" customHeight="1">
      <c r="A1061" s="807">
        <v>1053</v>
      </c>
      <c r="B1061" s="468"/>
      <c r="C1061" s="461">
        <v>205.333333333333</v>
      </c>
      <c r="D1061" s="520" t="s">
        <v>433</v>
      </c>
      <c r="E1061" s="519" t="s">
        <v>27</v>
      </c>
      <c r="F1061" s="471"/>
      <c r="G1061" s="471"/>
      <c r="H1061" s="472">
        <v>10</v>
      </c>
      <c r="I1061" s="488">
        <f t="shared" si="16"/>
        <v>0</v>
      </c>
      <c r="J1061" s="489"/>
      <c r="K1061" s="489"/>
      <c r="L1061" s="489"/>
      <c r="M1061" s="489"/>
      <c r="N1061" s="490"/>
      <c r="O1061" s="11">
        <f t="shared" si="15"/>
        <v>0</v>
      </c>
    </row>
    <row r="1062" spans="1:15" s="11" customFormat="1" ht="20.25" customHeight="1">
      <c r="A1062" s="807">
        <v>1054</v>
      </c>
      <c r="B1062" s="468"/>
      <c r="C1062" s="461">
        <v>205.833333333333</v>
      </c>
      <c r="D1062" s="520" t="s">
        <v>434</v>
      </c>
      <c r="E1062" s="519" t="s">
        <v>27</v>
      </c>
      <c r="F1062" s="471"/>
      <c r="G1062" s="471"/>
      <c r="H1062" s="472">
        <v>20</v>
      </c>
      <c r="I1062" s="488">
        <f t="shared" si="16"/>
        <v>0</v>
      </c>
      <c r="J1062" s="489"/>
      <c r="K1062" s="489"/>
      <c r="L1062" s="489"/>
      <c r="M1062" s="489"/>
      <c r="N1062" s="490"/>
      <c r="O1062" s="11">
        <f t="shared" si="15"/>
        <v>0</v>
      </c>
    </row>
    <row r="1063" spans="1:15" s="11" customFormat="1" ht="20.25" customHeight="1">
      <c r="A1063" s="807">
        <v>1055</v>
      </c>
      <c r="B1063" s="468"/>
      <c r="C1063" s="461">
        <v>206.333333333333</v>
      </c>
      <c r="D1063" s="520" t="s">
        <v>436</v>
      </c>
      <c r="E1063" s="519" t="s">
        <v>27</v>
      </c>
      <c r="F1063" s="471"/>
      <c r="G1063" s="471"/>
      <c r="H1063" s="472">
        <v>10</v>
      </c>
      <c r="I1063" s="488">
        <f t="shared" si="16"/>
        <v>0</v>
      </c>
      <c r="J1063" s="489"/>
      <c r="K1063" s="489"/>
      <c r="L1063" s="489"/>
      <c r="M1063" s="489"/>
      <c r="N1063" s="490"/>
      <c r="O1063" s="11">
        <f t="shared" si="15"/>
        <v>0</v>
      </c>
    </row>
    <row r="1064" spans="1:15" s="11" customFormat="1" ht="20.25" customHeight="1">
      <c r="A1064" s="807">
        <v>1056</v>
      </c>
      <c r="B1064" s="468"/>
      <c r="C1064" s="461">
        <v>206.833333333333</v>
      </c>
      <c r="D1064" s="520" t="s">
        <v>437</v>
      </c>
      <c r="E1064" s="519" t="s">
        <v>27</v>
      </c>
      <c r="F1064" s="471"/>
      <c r="G1064" s="471"/>
      <c r="H1064" s="472">
        <v>58</v>
      </c>
      <c r="I1064" s="488">
        <f t="shared" si="16"/>
        <v>0</v>
      </c>
      <c r="J1064" s="489"/>
      <c r="K1064" s="489"/>
      <c r="L1064" s="489"/>
      <c r="M1064" s="489"/>
      <c r="N1064" s="490"/>
      <c r="O1064" s="11">
        <f t="shared" si="15"/>
        <v>0</v>
      </c>
    </row>
    <row r="1065" spans="1:15" s="11" customFormat="1" ht="20.25" customHeight="1">
      <c r="A1065" s="807">
        <v>1057</v>
      </c>
      <c r="B1065" s="468"/>
      <c r="C1065" s="461">
        <v>207.333333333333</v>
      </c>
      <c r="D1065" s="520" t="s">
        <v>438</v>
      </c>
      <c r="E1065" s="519" t="s">
        <v>27</v>
      </c>
      <c r="F1065" s="471"/>
      <c r="G1065" s="471"/>
      <c r="H1065" s="472">
        <v>38</v>
      </c>
      <c r="I1065" s="488">
        <f t="shared" si="16"/>
        <v>0</v>
      </c>
      <c r="J1065" s="489"/>
      <c r="K1065" s="489"/>
      <c r="L1065" s="489"/>
      <c r="M1065" s="489"/>
      <c r="N1065" s="490"/>
      <c r="O1065" s="11">
        <f t="shared" si="15"/>
        <v>0</v>
      </c>
    </row>
    <row r="1066" spans="1:15" s="11" customFormat="1" ht="20.25" customHeight="1">
      <c r="A1066" s="807">
        <v>1058</v>
      </c>
      <c r="B1066" s="468"/>
      <c r="C1066" s="461">
        <v>207.833333333333</v>
      </c>
      <c r="D1066" s="520" t="s">
        <v>439</v>
      </c>
      <c r="E1066" s="519" t="s">
        <v>27</v>
      </c>
      <c r="F1066" s="471"/>
      <c r="G1066" s="471"/>
      <c r="H1066" s="472">
        <v>20</v>
      </c>
      <c r="I1066" s="488">
        <f t="shared" si="16"/>
        <v>0</v>
      </c>
      <c r="J1066" s="489"/>
      <c r="K1066" s="489"/>
      <c r="L1066" s="489"/>
      <c r="M1066" s="489"/>
      <c r="N1066" s="490"/>
      <c r="O1066" s="11">
        <f t="shared" si="15"/>
        <v>0</v>
      </c>
    </row>
    <row r="1067" spans="1:15" s="11" customFormat="1" ht="30.75" customHeight="1">
      <c r="A1067" s="807">
        <v>1059</v>
      </c>
      <c r="B1067" s="468"/>
      <c r="C1067" s="461">
        <v>208.333333333333</v>
      </c>
      <c r="D1067" s="520" t="s">
        <v>773</v>
      </c>
      <c r="E1067" s="519" t="s">
        <v>27</v>
      </c>
      <c r="F1067" s="471"/>
      <c r="G1067" s="471"/>
      <c r="H1067" s="472">
        <v>0</v>
      </c>
      <c r="I1067" s="488">
        <f t="shared" si="16"/>
        <v>0</v>
      </c>
      <c r="J1067" s="489"/>
      <c r="K1067" s="489"/>
      <c r="L1067" s="489"/>
      <c r="M1067" s="489"/>
      <c r="N1067" s="490"/>
      <c r="O1067" s="11">
        <f t="shared" si="15"/>
        <v>0</v>
      </c>
    </row>
    <row r="1068" spans="1:15" s="11" customFormat="1" ht="21" customHeight="1">
      <c r="A1068" s="807">
        <v>1060</v>
      </c>
      <c r="B1068" s="468"/>
      <c r="C1068" s="461">
        <v>208.833333333333</v>
      </c>
      <c r="D1068" s="520" t="s">
        <v>443</v>
      </c>
      <c r="E1068" s="511" t="s">
        <v>27</v>
      </c>
      <c r="F1068" s="471"/>
      <c r="G1068" s="471"/>
      <c r="H1068" s="472">
        <v>15</v>
      </c>
      <c r="I1068" s="488">
        <f t="shared" si="16"/>
        <v>0</v>
      </c>
      <c r="J1068" s="489"/>
      <c r="K1068" s="489"/>
      <c r="L1068" s="489"/>
      <c r="M1068" s="489"/>
      <c r="N1068" s="490"/>
      <c r="O1068" s="11">
        <f t="shared" si="15"/>
        <v>0</v>
      </c>
    </row>
    <row r="1069" spans="1:15" s="11" customFormat="1" ht="20.25" customHeight="1">
      <c r="A1069" s="807">
        <v>1061</v>
      </c>
      <c r="B1069" s="468"/>
      <c r="C1069" s="461">
        <v>209.333333333333</v>
      </c>
      <c r="D1069" s="520" t="s">
        <v>444</v>
      </c>
      <c r="E1069" s="519" t="s">
        <v>27</v>
      </c>
      <c r="F1069" s="471"/>
      <c r="G1069" s="471"/>
      <c r="H1069" s="472">
        <v>18</v>
      </c>
      <c r="I1069" s="488">
        <f t="shared" si="16"/>
        <v>0</v>
      </c>
      <c r="J1069" s="489"/>
      <c r="K1069" s="489"/>
      <c r="L1069" s="489"/>
      <c r="M1069" s="489"/>
      <c r="N1069" s="490"/>
      <c r="O1069" s="11">
        <f t="shared" si="15"/>
        <v>0</v>
      </c>
    </row>
    <row r="1070" spans="1:15" s="11" customFormat="1" ht="20.25" customHeight="1">
      <c r="A1070" s="807">
        <v>1062</v>
      </c>
      <c r="B1070" s="468"/>
      <c r="C1070" s="461">
        <v>209.833333333333</v>
      </c>
      <c r="D1070" s="520" t="s">
        <v>445</v>
      </c>
      <c r="E1070" s="511" t="s">
        <v>27</v>
      </c>
      <c r="F1070" s="471"/>
      <c r="G1070" s="471"/>
      <c r="H1070" s="472">
        <v>15</v>
      </c>
      <c r="I1070" s="488">
        <f t="shared" si="16"/>
        <v>0</v>
      </c>
      <c r="J1070" s="489"/>
      <c r="K1070" s="489"/>
      <c r="L1070" s="489"/>
      <c r="M1070" s="489"/>
      <c r="N1070" s="490"/>
      <c r="O1070" s="11">
        <f t="shared" si="15"/>
        <v>0</v>
      </c>
    </row>
    <row r="1071" spans="1:15" s="11" customFormat="1" ht="20.25" customHeight="1">
      <c r="A1071" s="807">
        <v>1063</v>
      </c>
      <c r="B1071" s="468"/>
      <c r="C1071" s="461">
        <v>210.333333333333</v>
      </c>
      <c r="D1071" s="520" t="s">
        <v>446</v>
      </c>
      <c r="E1071" s="519" t="s">
        <v>27</v>
      </c>
      <c r="F1071" s="471"/>
      <c r="G1071" s="471"/>
      <c r="H1071" s="472">
        <v>20</v>
      </c>
      <c r="I1071" s="488">
        <f t="shared" si="16"/>
        <v>0</v>
      </c>
      <c r="J1071" s="489"/>
      <c r="K1071" s="489"/>
      <c r="L1071" s="489"/>
      <c r="M1071" s="489"/>
      <c r="N1071" s="490"/>
      <c r="O1071" s="11">
        <f t="shared" si="15"/>
        <v>0</v>
      </c>
    </row>
    <row r="1072" spans="1:15" s="11" customFormat="1" ht="20.25" customHeight="1">
      <c r="A1072" s="807">
        <v>1064</v>
      </c>
      <c r="B1072" s="468"/>
      <c r="C1072" s="461">
        <v>210.833333333333</v>
      </c>
      <c r="D1072" s="520" t="s">
        <v>447</v>
      </c>
      <c r="E1072" s="519" t="s">
        <v>27</v>
      </c>
      <c r="F1072" s="471"/>
      <c r="G1072" s="471"/>
      <c r="H1072" s="472">
        <v>20</v>
      </c>
      <c r="I1072" s="488">
        <f t="shared" si="16"/>
        <v>0</v>
      </c>
      <c r="J1072" s="489"/>
      <c r="K1072" s="489"/>
      <c r="L1072" s="489"/>
      <c r="M1072" s="489"/>
      <c r="N1072" s="490"/>
      <c r="O1072" s="11">
        <f t="shared" si="15"/>
        <v>0</v>
      </c>
    </row>
    <row r="1073" spans="1:15" s="11" customFormat="1" ht="20.25" customHeight="1">
      <c r="A1073" s="807">
        <v>1065</v>
      </c>
      <c r="B1073" s="468"/>
      <c r="C1073" s="461">
        <v>211.333333333333</v>
      </c>
      <c r="D1073" s="520" t="s">
        <v>448</v>
      </c>
      <c r="E1073" s="519" t="s">
        <v>27</v>
      </c>
      <c r="F1073" s="471"/>
      <c r="G1073" s="471"/>
      <c r="H1073" s="472">
        <v>10</v>
      </c>
      <c r="I1073" s="488">
        <f t="shared" si="16"/>
        <v>0</v>
      </c>
      <c r="J1073" s="489"/>
      <c r="K1073" s="489"/>
      <c r="L1073" s="489"/>
      <c r="M1073" s="489"/>
      <c r="N1073" s="490"/>
      <c r="O1073" s="11">
        <f t="shared" si="15"/>
        <v>0</v>
      </c>
    </row>
    <row r="1074" spans="1:15" s="11" customFormat="1" ht="20.25" customHeight="1">
      <c r="A1074" s="807">
        <v>1066</v>
      </c>
      <c r="B1074" s="468"/>
      <c r="C1074" s="461">
        <v>211.833333333333</v>
      </c>
      <c r="D1074" s="520" t="s">
        <v>449</v>
      </c>
      <c r="E1074" s="519" t="s">
        <v>27</v>
      </c>
      <c r="F1074" s="471"/>
      <c r="G1074" s="471"/>
      <c r="H1074" s="472">
        <v>80</v>
      </c>
      <c r="I1074" s="488">
        <f t="shared" si="16"/>
        <v>0</v>
      </c>
      <c r="J1074" s="489"/>
      <c r="K1074" s="489"/>
      <c r="L1074" s="489"/>
      <c r="M1074" s="489"/>
      <c r="N1074" s="490"/>
      <c r="O1074" s="11">
        <f t="shared" si="15"/>
        <v>0</v>
      </c>
    </row>
    <row r="1075" spans="1:15" s="11" customFormat="1" ht="21" customHeight="1">
      <c r="A1075" s="807">
        <v>1067</v>
      </c>
      <c r="B1075" s="468"/>
      <c r="C1075" s="461">
        <v>212.333333333333</v>
      </c>
      <c r="D1075" s="520" t="s">
        <v>450</v>
      </c>
      <c r="E1075" s="519" t="s">
        <v>27</v>
      </c>
      <c r="F1075" s="471"/>
      <c r="G1075" s="471"/>
      <c r="H1075" s="472">
        <v>80</v>
      </c>
      <c r="I1075" s="488">
        <f t="shared" si="16"/>
        <v>0</v>
      </c>
      <c r="J1075" s="489"/>
      <c r="K1075" s="489"/>
      <c r="L1075" s="489"/>
      <c r="M1075" s="489"/>
      <c r="N1075" s="490"/>
      <c r="O1075" s="11">
        <f aca="true" t="shared" si="17" ref="O1075:O1118">SUM(J1075:N1075)-I1075</f>
        <v>0</v>
      </c>
    </row>
    <row r="1076" spans="1:15" s="11" customFormat="1" ht="21" customHeight="1">
      <c r="A1076" s="807">
        <v>1068</v>
      </c>
      <c r="B1076" s="468"/>
      <c r="C1076" s="461">
        <v>212.833333333333</v>
      </c>
      <c r="D1076" s="520" t="s">
        <v>452</v>
      </c>
      <c r="E1076" s="519" t="s">
        <v>27</v>
      </c>
      <c r="F1076" s="471"/>
      <c r="G1076" s="471"/>
      <c r="H1076" s="472">
        <v>99</v>
      </c>
      <c r="I1076" s="488">
        <f t="shared" si="16"/>
        <v>0</v>
      </c>
      <c r="J1076" s="489"/>
      <c r="K1076" s="489"/>
      <c r="L1076" s="489"/>
      <c r="M1076" s="489"/>
      <c r="N1076" s="490"/>
      <c r="O1076" s="11">
        <f t="shared" si="17"/>
        <v>0</v>
      </c>
    </row>
    <row r="1077" spans="1:15" s="11" customFormat="1" ht="21" customHeight="1">
      <c r="A1077" s="807">
        <v>1069</v>
      </c>
      <c r="B1077" s="468"/>
      <c r="C1077" s="461">
        <v>213.333333333333</v>
      </c>
      <c r="D1077" s="520" t="s">
        <v>453</v>
      </c>
      <c r="E1077" s="519" t="s">
        <v>27</v>
      </c>
      <c r="F1077" s="471"/>
      <c r="G1077" s="471"/>
      <c r="H1077" s="472">
        <v>35</v>
      </c>
      <c r="I1077" s="488">
        <f t="shared" si="16"/>
        <v>0</v>
      </c>
      <c r="J1077" s="489"/>
      <c r="K1077" s="489"/>
      <c r="L1077" s="489"/>
      <c r="M1077" s="489"/>
      <c r="N1077" s="490"/>
      <c r="O1077" s="11">
        <f t="shared" si="17"/>
        <v>0</v>
      </c>
    </row>
    <row r="1078" spans="1:15" s="11" customFormat="1" ht="21" customHeight="1">
      <c r="A1078" s="807">
        <v>1070</v>
      </c>
      <c r="B1078" s="468"/>
      <c r="C1078" s="461">
        <v>213.833333333333</v>
      </c>
      <c r="D1078" s="520" t="s">
        <v>454</v>
      </c>
      <c r="E1078" s="519" t="s">
        <v>27</v>
      </c>
      <c r="F1078" s="471"/>
      <c r="G1078" s="471"/>
      <c r="H1078" s="472">
        <v>11</v>
      </c>
      <c r="I1078" s="488">
        <f t="shared" si="16"/>
        <v>0</v>
      </c>
      <c r="J1078" s="489"/>
      <c r="K1078" s="489"/>
      <c r="L1078" s="489"/>
      <c r="M1078" s="489"/>
      <c r="N1078" s="490"/>
      <c r="O1078" s="11">
        <f t="shared" si="17"/>
        <v>0</v>
      </c>
    </row>
    <row r="1079" spans="1:15" s="11" customFormat="1" ht="21" customHeight="1">
      <c r="A1079" s="807">
        <v>1071</v>
      </c>
      <c r="B1079" s="468"/>
      <c r="C1079" s="461">
        <v>214.333333333333</v>
      </c>
      <c r="D1079" s="520" t="s">
        <v>455</v>
      </c>
      <c r="E1079" s="519" t="s">
        <v>27</v>
      </c>
      <c r="F1079" s="471"/>
      <c r="G1079" s="471"/>
      <c r="H1079" s="472">
        <v>15</v>
      </c>
      <c r="I1079" s="488">
        <f t="shared" si="16"/>
        <v>0</v>
      </c>
      <c r="J1079" s="489"/>
      <c r="K1079" s="489"/>
      <c r="L1079" s="489"/>
      <c r="M1079" s="489"/>
      <c r="N1079" s="490"/>
      <c r="O1079" s="11">
        <f t="shared" si="17"/>
        <v>0</v>
      </c>
    </row>
    <row r="1080" spans="1:15" s="3" customFormat="1" ht="20.25" customHeight="1">
      <c r="A1080" s="807">
        <v>1072</v>
      </c>
      <c r="B1080" s="460"/>
      <c r="C1080" s="461">
        <v>214.833333333333</v>
      </c>
      <c r="D1080" s="462" t="s">
        <v>179</v>
      </c>
      <c r="E1080" s="461" t="s">
        <v>27</v>
      </c>
      <c r="F1080" s="463">
        <v>24822</v>
      </c>
      <c r="G1080" s="463"/>
      <c r="H1080" s="464"/>
      <c r="I1080" s="473">
        <f t="shared" si="16"/>
        <v>0</v>
      </c>
      <c r="J1080" s="474"/>
      <c r="K1080" s="474"/>
      <c r="L1080" s="474"/>
      <c r="M1080" s="474"/>
      <c r="N1080" s="475"/>
      <c r="O1080" s="11">
        <f t="shared" si="17"/>
        <v>0</v>
      </c>
    </row>
    <row r="1081" spans="1:15" s="11" customFormat="1" ht="20.25" customHeight="1">
      <c r="A1081" s="807">
        <v>1073</v>
      </c>
      <c r="B1081" s="468"/>
      <c r="C1081" s="461">
        <v>215.333333333333</v>
      </c>
      <c r="D1081" s="491" t="s">
        <v>928</v>
      </c>
      <c r="E1081" s="469" t="s">
        <v>27</v>
      </c>
      <c r="F1081" s="471">
        <v>8580</v>
      </c>
      <c r="G1081" s="471"/>
      <c r="H1081" s="472"/>
      <c r="I1081" s="488">
        <f t="shared" si="16"/>
        <v>0</v>
      </c>
      <c r="J1081" s="489"/>
      <c r="K1081" s="489"/>
      <c r="L1081" s="489"/>
      <c r="M1081" s="489"/>
      <c r="N1081" s="490"/>
      <c r="O1081" s="11">
        <f t="shared" si="17"/>
        <v>0</v>
      </c>
    </row>
    <row r="1082" spans="1:15" s="11" customFormat="1" ht="20.25" customHeight="1">
      <c r="A1082" s="807">
        <v>1074</v>
      </c>
      <c r="B1082" s="468"/>
      <c r="C1082" s="461">
        <v>215.833333333333</v>
      </c>
      <c r="D1082" s="491" t="s">
        <v>95</v>
      </c>
      <c r="E1082" s="469" t="s">
        <v>27</v>
      </c>
      <c r="F1082" s="471">
        <v>2000</v>
      </c>
      <c r="G1082" s="471"/>
      <c r="H1082" s="472"/>
      <c r="I1082" s="488">
        <f t="shared" si="16"/>
        <v>0</v>
      </c>
      <c r="J1082" s="489"/>
      <c r="K1082" s="489"/>
      <c r="L1082" s="489"/>
      <c r="M1082" s="489"/>
      <c r="N1082" s="490"/>
      <c r="O1082" s="11">
        <f t="shared" si="17"/>
        <v>0</v>
      </c>
    </row>
    <row r="1083" spans="1:15" s="11" customFormat="1" ht="20.25" customHeight="1">
      <c r="A1083" s="807">
        <v>1075</v>
      </c>
      <c r="B1083" s="468"/>
      <c r="C1083" s="461">
        <v>216.333333333333</v>
      </c>
      <c r="D1083" s="491" t="s">
        <v>456</v>
      </c>
      <c r="E1083" s="469" t="s">
        <v>27</v>
      </c>
      <c r="F1083" s="471">
        <v>32465</v>
      </c>
      <c r="G1083" s="471"/>
      <c r="H1083" s="472"/>
      <c r="I1083" s="488">
        <f t="shared" si="16"/>
        <v>0</v>
      </c>
      <c r="J1083" s="489"/>
      <c r="K1083" s="489"/>
      <c r="L1083" s="489"/>
      <c r="M1083" s="489"/>
      <c r="N1083" s="490"/>
      <c r="O1083" s="11">
        <f t="shared" si="17"/>
        <v>0</v>
      </c>
    </row>
    <row r="1084" spans="1:15" s="11" customFormat="1" ht="18" customHeight="1">
      <c r="A1084" s="807">
        <v>1076</v>
      </c>
      <c r="B1084" s="468"/>
      <c r="C1084" s="461">
        <v>216.833333333333</v>
      </c>
      <c r="D1084" s="491" t="s">
        <v>181</v>
      </c>
      <c r="E1084" s="469" t="s">
        <v>27</v>
      </c>
      <c r="F1084" s="471">
        <v>75</v>
      </c>
      <c r="G1084" s="471"/>
      <c r="H1084" s="472"/>
      <c r="I1084" s="488">
        <f t="shared" si="16"/>
        <v>0</v>
      </c>
      <c r="J1084" s="489"/>
      <c r="K1084" s="489"/>
      <c r="L1084" s="489"/>
      <c r="M1084" s="489"/>
      <c r="N1084" s="490"/>
      <c r="O1084" s="11">
        <f t="shared" si="17"/>
        <v>0</v>
      </c>
    </row>
    <row r="1085" spans="1:15" s="11" customFormat="1" ht="18" customHeight="1">
      <c r="A1085" s="807">
        <v>1077</v>
      </c>
      <c r="B1085" s="468"/>
      <c r="C1085" s="461">
        <v>217.333333333333</v>
      </c>
      <c r="D1085" s="491" t="s">
        <v>457</v>
      </c>
      <c r="E1085" s="469" t="s">
        <v>27</v>
      </c>
      <c r="F1085" s="471">
        <v>258</v>
      </c>
      <c r="G1085" s="471"/>
      <c r="H1085" s="472"/>
      <c r="I1085" s="488">
        <f t="shared" si="16"/>
        <v>0</v>
      </c>
      <c r="J1085" s="489"/>
      <c r="K1085" s="489"/>
      <c r="L1085" s="489"/>
      <c r="M1085" s="489"/>
      <c r="N1085" s="490"/>
      <c r="O1085" s="11">
        <f t="shared" si="17"/>
        <v>0</v>
      </c>
    </row>
    <row r="1086" spans="1:15" s="11" customFormat="1" ht="18" customHeight="1">
      <c r="A1086" s="807">
        <v>1078</v>
      </c>
      <c r="B1086" s="468"/>
      <c r="C1086" s="461">
        <v>217.833333333333</v>
      </c>
      <c r="D1086" s="491" t="s">
        <v>458</v>
      </c>
      <c r="E1086" s="469" t="s">
        <v>27</v>
      </c>
      <c r="F1086" s="471">
        <v>1100</v>
      </c>
      <c r="G1086" s="471"/>
      <c r="H1086" s="472"/>
      <c r="I1086" s="488">
        <f t="shared" si="16"/>
        <v>0</v>
      </c>
      <c r="J1086" s="489"/>
      <c r="K1086" s="489"/>
      <c r="L1086" s="489"/>
      <c r="M1086" s="489"/>
      <c r="N1086" s="490"/>
      <c r="O1086" s="11">
        <f t="shared" si="17"/>
        <v>0</v>
      </c>
    </row>
    <row r="1087" spans="1:15" s="11" customFormat="1" ht="20.25" customHeight="1">
      <c r="A1087" s="807">
        <v>1079</v>
      </c>
      <c r="B1087" s="468"/>
      <c r="C1087" s="461">
        <v>218.333333333333</v>
      </c>
      <c r="D1087" s="491" t="s">
        <v>185</v>
      </c>
      <c r="E1087" s="469" t="s">
        <v>27</v>
      </c>
      <c r="F1087" s="471">
        <v>1400</v>
      </c>
      <c r="G1087" s="471"/>
      <c r="H1087" s="472"/>
      <c r="I1087" s="488">
        <f t="shared" si="16"/>
        <v>0</v>
      </c>
      <c r="J1087" s="489"/>
      <c r="K1087" s="489"/>
      <c r="L1087" s="489"/>
      <c r="M1087" s="489"/>
      <c r="N1087" s="490"/>
      <c r="O1087" s="11">
        <f t="shared" si="17"/>
        <v>0</v>
      </c>
    </row>
    <row r="1088" spans="1:15" s="11" customFormat="1" ht="20.25" customHeight="1">
      <c r="A1088" s="807">
        <v>1080</v>
      </c>
      <c r="B1088" s="468"/>
      <c r="C1088" s="461">
        <v>218.833333333333</v>
      </c>
      <c r="D1088" s="491" t="s">
        <v>186</v>
      </c>
      <c r="E1088" s="469" t="s">
        <v>27</v>
      </c>
      <c r="F1088" s="471">
        <v>1935</v>
      </c>
      <c r="G1088" s="471"/>
      <c r="H1088" s="472"/>
      <c r="I1088" s="488">
        <f t="shared" si="16"/>
        <v>0</v>
      </c>
      <c r="J1088" s="489"/>
      <c r="K1088" s="489"/>
      <c r="L1088" s="489"/>
      <c r="M1088" s="489"/>
      <c r="N1088" s="490"/>
      <c r="O1088" s="11">
        <f t="shared" si="17"/>
        <v>0</v>
      </c>
    </row>
    <row r="1089" spans="1:15" s="11" customFormat="1" ht="20.25" customHeight="1">
      <c r="A1089" s="807">
        <v>1081</v>
      </c>
      <c r="B1089" s="468"/>
      <c r="C1089" s="461">
        <v>219.333333333333</v>
      </c>
      <c r="D1089" s="491" t="s">
        <v>187</v>
      </c>
      <c r="E1089" s="469" t="s">
        <v>27</v>
      </c>
      <c r="F1089" s="471">
        <v>150</v>
      </c>
      <c r="G1089" s="471"/>
      <c r="H1089" s="472"/>
      <c r="I1089" s="488">
        <f t="shared" si="16"/>
        <v>0</v>
      </c>
      <c r="J1089" s="489"/>
      <c r="K1089" s="489"/>
      <c r="L1089" s="489"/>
      <c r="M1089" s="489"/>
      <c r="N1089" s="490"/>
      <c r="O1089" s="11">
        <f t="shared" si="17"/>
        <v>0</v>
      </c>
    </row>
    <row r="1090" spans="1:15" s="11" customFormat="1" ht="20.25" customHeight="1">
      <c r="A1090" s="807">
        <v>1082</v>
      </c>
      <c r="B1090" s="468"/>
      <c r="C1090" s="461">
        <v>219.833333333333</v>
      </c>
      <c r="D1090" s="491" t="s">
        <v>188</v>
      </c>
      <c r="E1090" s="469" t="s">
        <v>27</v>
      </c>
      <c r="F1090" s="471">
        <v>900</v>
      </c>
      <c r="G1090" s="471"/>
      <c r="H1090" s="472"/>
      <c r="I1090" s="488">
        <f t="shared" si="16"/>
        <v>0</v>
      </c>
      <c r="J1090" s="489"/>
      <c r="K1090" s="489"/>
      <c r="L1090" s="489"/>
      <c r="M1090" s="489"/>
      <c r="N1090" s="490"/>
      <c r="O1090" s="11">
        <f t="shared" si="17"/>
        <v>0</v>
      </c>
    </row>
    <row r="1091" spans="1:15" s="11" customFormat="1" ht="20.25" customHeight="1">
      <c r="A1091" s="807">
        <v>1083</v>
      </c>
      <c r="B1091" s="468"/>
      <c r="C1091" s="461">
        <v>220.333333333333</v>
      </c>
      <c r="D1091" s="491" t="s">
        <v>366</v>
      </c>
      <c r="E1091" s="469" t="s">
        <v>27</v>
      </c>
      <c r="F1091" s="471">
        <v>1000</v>
      </c>
      <c r="G1091" s="471"/>
      <c r="H1091" s="472"/>
      <c r="I1091" s="488">
        <f t="shared" si="16"/>
        <v>0</v>
      </c>
      <c r="J1091" s="489"/>
      <c r="K1091" s="489"/>
      <c r="L1091" s="489"/>
      <c r="M1091" s="489"/>
      <c r="N1091" s="490"/>
      <c r="O1091" s="11">
        <f t="shared" si="17"/>
        <v>0</v>
      </c>
    </row>
    <row r="1092" spans="1:15" s="11" customFormat="1" ht="20.25" customHeight="1">
      <c r="A1092" s="807">
        <v>1084</v>
      </c>
      <c r="B1092" s="468"/>
      <c r="C1092" s="461">
        <v>220.833333333333</v>
      </c>
      <c r="D1092" s="491" t="s">
        <v>189</v>
      </c>
      <c r="E1092" s="469" t="s">
        <v>27</v>
      </c>
      <c r="F1092" s="471">
        <v>501</v>
      </c>
      <c r="G1092" s="471"/>
      <c r="H1092" s="472"/>
      <c r="I1092" s="488">
        <f t="shared" si="16"/>
        <v>0</v>
      </c>
      <c r="J1092" s="489"/>
      <c r="K1092" s="489"/>
      <c r="L1092" s="489"/>
      <c r="M1092" s="489"/>
      <c r="N1092" s="490"/>
      <c r="O1092" s="11">
        <f t="shared" si="17"/>
        <v>0</v>
      </c>
    </row>
    <row r="1093" spans="1:15" s="11" customFormat="1" ht="18" customHeight="1" thickBot="1">
      <c r="A1093" s="807">
        <v>1085</v>
      </c>
      <c r="B1093" s="521"/>
      <c r="C1093" s="461">
        <v>221.333333333333</v>
      </c>
      <c r="D1093" s="522" t="s">
        <v>190</v>
      </c>
      <c r="E1093" s="523" t="s">
        <v>27</v>
      </c>
      <c r="F1093" s="524">
        <v>600</v>
      </c>
      <c r="G1093" s="524"/>
      <c r="H1093" s="525"/>
      <c r="I1093" s="526">
        <f t="shared" si="16"/>
        <v>0</v>
      </c>
      <c r="J1093" s="527"/>
      <c r="K1093" s="527"/>
      <c r="L1093" s="527"/>
      <c r="M1093" s="527"/>
      <c r="N1093" s="528"/>
      <c r="O1093" s="11">
        <f t="shared" si="17"/>
        <v>0</v>
      </c>
    </row>
    <row r="1094" spans="1:15" s="13" customFormat="1" ht="17.25" thickTop="1">
      <c r="A1094" s="807">
        <v>1086</v>
      </c>
      <c r="B1094" s="529"/>
      <c r="C1094" s="1360"/>
      <c r="D1094" s="530" t="s">
        <v>16</v>
      </c>
      <c r="E1094" s="531"/>
      <c r="F1094" s="532">
        <f>SUM(F766:F1093,F501:F736,F375:F496,F290:F335,F265,F152:F235,F112:F122,F78:F97,F9:F39)</f>
        <v>4362635</v>
      </c>
      <c r="G1094" s="532">
        <f>SUM(G766:G1093,G501:G736,G375:G496,G290:G335,G265,G152:G235,G112:G122,G78:G97,G9:G39)</f>
        <v>4180802</v>
      </c>
      <c r="H1094" s="447">
        <f>SUM(H766:H1093,H501:H736,H375:H496,H290:H335,H265,H152:H235,H112:H122,H78:H97,H9:H39)</f>
        <v>4415669</v>
      </c>
      <c r="I1094" s="139"/>
      <c r="J1094" s="533"/>
      <c r="K1094" s="533"/>
      <c r="L1094" s="533"/>
      <c r="M1094" s="533"/>
      <c r="N1094" s="545"/>
      <c r="O1094" s="11">
        <f>SUM(J1095:N1095)-I1095</f>
        <v>0</v>
      </c>
    </row>
    <row r="1095" spans="1:15" s="13" customFormat="1" ht="16.5">
      <c r="A1095" s="807">
        <v>1087</v>
      </c>
      <c r="B1095" s="468"/>
      <c r="C1095" s="509"/>
      <c r="D1095" s="534" t="s">
        <v>601</v>
      </c>
      <c r="E1095" s="469"/>
      <c r="F1095" s="471"/>
      <c r="G1095" s="471"/>
      <c r="H1095" s="444"/>
      <c r="I1095" s="449">
        <f>SUM(J1095:N1095)</f>
        <v>4109152</v>
      </c>
      <c r="J1095" s="143">
        <f>SUM(J10+J15+J20+J25+J30+J35+J40+J79+J84+J93+J98+J113+J118+J123+J153+J166+J171+J176+J181+J186+J191+J196+J201+J206+J211+J216+J221+J226+J231+J236+J266+J291+J296+J301+J306+J311+J316+J321+J326+J331+J336+J376+J381+J386+J391)+J473</f>
        <v>25584</v>
      </c>
      <c r="K1095" s="143">
        <f>SUM(K10+K15+K20+K25+K30+K35+K40+K79+K84+K93+K98+K113+K118+K123+K153+K166+K171+K176+K181+K186+K191+K196+K201+K206+K211+K216+K221+K226+K231+K236+K266+K291+K296+K301+K306+K311+K316+K321+K326+K331+K336+K376+K381+K386+K391+K396+K401+K406+K411+K416+K421+K426+K432+K438+K443+K448+K453+K458+K463+K468+K473+K482+K487+K492+K497+K502+K507+K512+K517+K522+K527+K532+K537+K542+K547+K552+K557+K566+K571+K576+K581+K586+K591+K596+K601+K607+K612+K617+K623+K628+K633+K638+K643+K648+K653+K658+K663+K668+K673+K678+K683+K688+K693+K702+K707+K712+K717+K722+K727+K732+K737)</f>
        <v>5614</v>
      </c>
      <c r="L1095" s="143">
        <f>SUM(L10+L15+L20+L25+L30+L35+L40+L79+L84+L93+L98+L113+L118+L123+L153+L166+L171+L176+L181+L186+L191+L196+L201+L206+L211+L216+L221+L226+L231+L236+L266+L291+L296+L301+L306+L311+L316+L321+L326+L331+L336+L376+L381+L386+L391+L396+L401+L406+L411+L416+L421+L426+L432+L438+L443+L448+L453+L458+L463+L468+L473+L482+L487+L492+L497+L502+L507+L512+L517+L522+L527+L532+L537+L542+L547+L552+L557+L566+L571+L576+L581+L586+L591+L596+L601+L607+L612+L617+L623+L628+L633+L638+L643+L648+L653+L658+L663+L668+L673+L678+L683+L688+L693+L702+L707+L712+L717+L722+L727+L732+L737)</f>
        <v>1807525</v>
      </c>
      <c r="M1095" s="143">
        <f>SUM(M10+M15+M20+M25+M30+M35+M40+M79+M84+M93+M98+M113+M118+M123+M153+M166+M171+M176+M181+M186+M191+M196+M201+M206+M211+M216+M221+M226+M231+M236+M266+M291+M296+M301+M306+M311+M316+M321+M326+M331+M336+M376+M381+M386+M391+M396+M401+M406+M411+M416+M421+M426+M432+M438+M443+M448+M453+M458+M463+M468+M473+M482+M487+M492+M497+M502+M507+M512+M517+M522+M527+M532+M537+M542+M547+M552+M557+M566+M571+M576+M581+M586+M591+M596+M601+M607+M612+M617+M623+M628+M633+M638+M643+M648+M653+M658+M663+M668+M673+M678+M683+M688+M693+M702+M707+M712+M717+M722+M727+M732+M737)</f>
        <v>57432</v>
      </c>
      <c r="N1095" s="1178">
        <f>SUM(N10+N15+N20+N25+N30+N35+N40+N79+N84+N93+N98+N113+N118+N123+N153+N166+N171+N176+N181+N186+N191+N196+N201+N206+N211+N216+N221+N226+N231+N236+N266+N291+N296+N301+N306+N311+N316+N321+N326+N331+N336+N376+N381+N386+N391+N396+N401+N406+N411+N416+N421+N426+N432+N438+N443+N448+N453+N458+N463+N468+N473+N482+N487+N492+N497+N502+N507+N512+N517+N522+N527+N532+N537+N542+N547+N552+N557+N566+N571+N576+N581+N586+N591+N596+N601+N607+N612+N617+N623+N628+N633+N638+N643+N648+N653+N658+N663+N668+N673+N678+N683+N688+N693+N702+N707+N712+N717+N722+N727+N732+N737)</f>
        <v>2212997</v>
      </c>
      <c r="O1095" s="11"/>
    </row>
    <row r="1096" spans="1:15" s="13" customFormat="1" ht="16.5">
      <c r="A1096" s="807">
        <v>1088</v>
      </c>
      <c r="B1096" s="468"/>
      <c r="C1096" s="509"/>
      <c r="D1096" s="534" t="s">
        <v>940</v>
      </c>
      <c r="E1096" s="469"/>
      <c r="F1096" s="471"/>
      <c r="G1096" s="471"/>
      <c r="H1096" s="444"/>
      <c r="I1096" s="449">
        <f>SUM(J1096:N1096)</f>
        <v>5076972</v>
      </c>
      <c r="J1096" s="143">
        <f>SUM(J11+J16+J21+J26+J31+J36+J41+J80+J85+J89+J94+J99+J114+J119+J124+J154+J158+J162+J167+J172+J177+J182+J187+J192+J197+J202+J207+J212+J217+J222+J227+J232+J237+J267+J292+J297+J302+J307+J312+J317+J322+J327+J332+J337+J377+J382+J387+J392+J397+J402+J407+J412+J417+J422+J427+J433+J439+J444+J449+J454+J459+J464+J469+J474+J478+J483+J488+J493+J498+J503+J508+J513+J518+J523+J528+J533+J538+J543+J548+J553+J558+J562+J567+J572+J577+J582+J587+J592+J597+J602+J608+J613+J618+J624+J629+J634+J639+J644+J649+J654+J659+J664+J669+J674+J679+J684+J689+J694+J698+J703+J708+J713+J718+J723+J728+J733+J738+J767+J870+J874+J878+J882+J886+J890+J894+J898+J902+J906+J910+J914+J918+J922+J926+J930+J967+J971+J975+J979+J983+J987+J991)+J802+J798+J779+J775+J1003+J999+J995+J963+J959+J955+J951+J942+J938+J934+J814+J810+J806+J783+J771+J787+J854+J791+J818+J822+J826+J834+J838+J842+J846+J850+J946</f>
        <v>120323</v>
      </c>
      <c r="K1096" s="143">
        <f>SUM(K11+K16+K21+K26+K31+K36+K41+K80+K85+K89+K94+K99+K114+K119+K124+K154+K158+K162+K167+K172+K177+K182+K187+K192+K197+K202+K207+K212+K217+K222+K227+K232+K237+K267+K292+K297+K302+K307+K312+K317+K322+K327+K332+K337+K377+K382+K387+K392+K397+K402+K407+K412+K417+K422+K427+K433+K439+K444+K449+K454+K459+K464+K469+K474+K478+K483+K488+K493+K498+K503+K508+K513+K518+K523+K528+K533+K538+K543+K548+K553+K558+K562+K567+K572+K577+K582+K587+K592+K597+K602+K608+K613+K618+K624+K629+K634+K639+K644+K649+K654+K659+K664+K669+K674+K679+K684+K689+K694+K698+K703+K708+K713+K718+K723+K728+K733+K738+K767+K870+K874+K878+K882+K886+K890+K894+K898+K902+K906+K910+K914+K918+K922+K926+K930+K967+K971+K975+K979+K983+K987+K991)+K802+K798+K779+K775+K1003+K999+K995+K963+K959+K955+K951+K942+K938+K934+K814+K810+K806+K783+K771+K787+K854+K791+K818+K822+K826+K834+K838+K842+K846+K850+K946</f>
        <v>30654</v>
      </c>
      <c r="L1096" s="143">
        <f>SUM(L11+L16+L21+L26+L31+L36+L41+L80+L85+L89+L94+L99+L114+L119+L124+L154+L158+L162+L167+L172+L177+L182+L187+L192+L197+L202+L207+L212+L217+L222+L227+L232+L237+L267+L292+L297+L302+L307+L312+L317+L322+L327+L332+L337+L377+L382+L387+L392+L397+L402+L407+L412+L417+L422+L427+L433+L439+L444+L449+L454+L459+L464+L469+L474+L478+L483+L488+L493+L498+L503+L508+L513+L518+L523+L528+L533+L538+L543+L548+L553+L558+L562+L567+L572+L577+L582+L587+L592+L597+L602+L608+L613+L618+L624+L629+L634+L639+L644+L649+L654+L659+L664+L669+L674+L679+L684+L689+L694+L698+L703+L708+L713+L718+L723+L728+L733+L738+L767+L870+L874+L878+L882+L886+L890+L894+L898+L902+L906+L910+L914+L918+L922+L926+L930+L967+L971+L975+L979+L983+L987+L991)+L802+L798+L779+L775+L1003+L999+L995+L963+L959+L955+L951+L942+L938+L934+L814+L810+L806+L783+L771+L787+L854+L791+L818+L822+L826+L834+L838+L842+L846+L850+L946+L862+L858+L830</f>
        <v>2650542</v>
      </c>
      <c r="M1096" s="143">
        <f>SUM(M11+M16+M21+M26+M31+M36+M41+M80+M85+M89+M94+M99+M114+M119+M124+M154+M158+M162+M167+M172+M177+M182+M187+M192+M197+M202+M207+M212+M217+M222+M227+M232+M237+M267+M292+M297+M302+M307+M312+M317+M322+M327+M332+M337+M377+M382+M387+M392+M397+M402+M407+M412+M417+M422+M427+M433+M439+M444+M449+M454+M459+M464+M469+M474+M478+M483+M488+M493+M498+M503+M508+M513+M518+M523+M528+M533+M538+M543+M548+M553+M558+M562+M567+M572+M577+M582+M587+M592+M597+M602+M608+M613+M618+M624+M629+M634+M639+M644+M649+M654+M659+M664+M669+M674+M679+M684+M689+M694+M698+M703+M708+M713+M718+M723+M728+M733+M738+M767+M870+M874+M878+M882+M886+M890+M894+M898+M902+M906+M910+M914+M918+M922+M926+M930+M967+M971+M975+M979+M983+M987+M991)+M802+M798+M779+M775+M1003+M999+M995+M963+M959+M955+M951+M942+M938+M934+M814+M810+M806+M783+M771+M787+M854+M791+M822+M818+M826+M834+M838+M842+M846+M850+M946</f>
        <v>57432</v>
      </c>
      <c r="N1096" s="1178">
        <f>SUM(N11+N16+N21+N26+N31+N36+N41+N80+N85+N89+N94+N99+N114+N119+N124+N154+N158+N162+N167+N172+N177+N182+N187+N192+N197+N202+N207+N212+N217+N222+N227+N232+N237+N267+N292+N297+N302+N307+N312+N317+N322+N327+N332+N337+N377+N382+N387+N392+N397+N402+N407+N412+N417+N422+N427+N433+N439+N444+N449+N454+N459+N464+N469+N474+N478+N483+N488+N493+N498+N503+N508+N513+N518+N523+N528+N533+N538+N543+N548+N553+N558+N562+N567+N572+N577+N582+N587+N592+N597+N602+N608+N613+N618+N624+N629+N634+N639+N644+N649+N654+N659+N664+N669+N674+N679+N684+N689+N694+N698+N703+N708+N713+N718+N723+N728+N733+N738+N767+N870+N874+N878+N882+N886+N890+N894+N898+N902+N906+N910+N914+N918+N922+N926+N930+N967+N971+N975+N979+N983+N987+N991)+N802+N798+N779+N775+N1003+N999+N995+N963+N959+N955+N951+N942+N938+N934+N814+N810+N806+N783+N771+N787+N854+N791+N818+N822+N826+N834+N838+N842+N846+N850+N946+N830</f>
        <v>2218021</v>
      </c>
      <c r="O1096" s="11"/>
    </row>
    <row r="1097" spans="1:15" s="450" customFormat="1" ht="17.25">
      <c r="A1097" s="807">
        <v>1089</v>
      </c>
      <c r="B1097" s="492"/>
      <c r="C1097" s="493"/>
      <c r="D1097" s="535" t="s">
        <v>602</v>
      </c>
      <c r="E1097" s="502"/>
      <c r="F1097" s="504"/>
      <c r="G1097" s="504"/>
      <c r="H1097" s="505"/>
      <c r="I1097" s="452">
        <f>SUM(J1097:N1097)</f>
        <v>252980</v>
      </c>
      <c r="J1097" s="453">
        <f>SUM(J17+J22+J27+J32+J37+J42+J81+J86+J95+J100+J115+J120+J125+J155+J168+J173+J178+J183+J188+J193+J198+J203+J208+J213+J218+J223+J228+J233+J238+J268+J293+J298+J303+J308+J313+J318+J323+J328+J333+J338+J378+J383+J388+J393+J398+J403+J408+J413+J418+J423+J428+J434+J440+J445+J450+J455+J460+J465+J470+J475+J484+J489+J494+J499+J504+J509+J514+J519+J524+J529+J534+J539+J544+J549+J554+J559+J568+J573+J578+J583+J588+J593+J598+J603+J614+J619+J625+J630+J635+J640+J645+J650+J655+J660+J665+J670+J675+J680+J685+J690+J695+J704+J709+J714+J719+J724+J729+J734+J739)+J429+J435+J992+J988+J984+J980+J976+J972+J968+J931+J927+J923+J919+J915+J911+J907+J903+J899+J895+J891+J887+J883+J879+J875+J871+J699+J563+J479+J90+J768+J609+J12+J159+J163+J1030+J1004+J935+J964+J960+J952+J956+J1000+J996+J943+J939+J815+J811+J807+J803+J799+J784+J780+J776+J772+J788+J827+J823+J819+J835+J843+J839+J947+J851+J847+J792+J831+J859+J863+J866+J795</f>
        <v>0</v>
      </c>
      <c r="K1097" s="453">
        <f>SUM(K17+K22+K27+K32+K37+K42+K81+K86+K95+K100+K115+K120+K125+K155+K168+K173+K178+K183+K188+K193+K198+K203+K208+K213+K218+K223+K228+K233+K238+K268+K293+K298+K303+K308+K313+K318+K323+K328+K333+K338+K378+K383+K388+K393+K398+K403+K408+K413+K418+K423+K428+K434+K440+K445+K450+K455+K460+K465+K470+K475+K484+K489+K494+K499+K504+K509+K514+K519+K524+K529+K534+K539+K544+K549+K554+K559+K568+K573+K578+K583+K588+K593+K598+K603+K614+K619+K625+K630+K635+K640+K645+K650+K655+K660+K665+K670+K675+K680+K685+K690+K695+K704+K709+K714+K719+K724+K729+K734+K739)+K429+K435+K992+K988+K984+K980+K976+K972+K968+K931+K927+K923+K919+K915+K911+K907+K903+K899+K895+K891+K887+K883+K879+K875+K871+K699+K563+K479+K90+K768+K609+K12+K159+K163+K1030+K1004+K935+K964+K960+K952+K956+K1000+K996+K943+K939+K815+K811+K807+K803+K799+K784+K780+K776+K772+K788+K827+K823+K819+K835+K843+K839+K947+K851+K847+K792+K831+K859+K863+K866+K795</f>
        <v>0</v>
      </c>
      <c r="L1097" s="453">
        <f>SUM(L17+L22+L27+L32+L37+L42+L81+L86+L95+L100+L115+L120+L125+L155+L168+L173+L178+L183+L188+L193+L198+L203+L208+L213+L218+L223+L228+L233+L238+L268+L293+L298+L303+L308+L313+L318+L323+L328+L333+L338+L378+L383+L388+L393+L398+L403+L408+L413+L418+L423+L428+L434+L440+L445+L450+L455+L460+L465+L470+L475+L484+L489+L494+L499+L504+L509+L514+L519+L524+L529+L534+L539+L544+L549+L554+L559+L568+L573+L578+L583+L588+L593+L598+L603+L614+L619+L625+L630+L635+L640+L645+L650+L655+L660+L665+L670+L675+L680+L685+L690+L695+L704+L709+L714+L719+L724+L729+L734+L739)+L429+L435+L992+L988+L984+L980+L976+L972+L968+L931+L927+L923+L919+L915+L911+L907+L903+L899+L895+L891+L887+L883+L879+L875+L871+L699+L563+L479+L90+L768+L609+L12+L159+L163+L1030+L1004+L935+L964+L960+L952+L956+L1000+L996+L943+L939+L815+L811+L807+L803+L799+L784+L780+L776+L772+L788+L827+L823+L819+L835+L843+L839+L947+L851+L847+L792+L831+L859+L863+L866+L795</f>
        <v>601482</v>
      </c>
      <c r="M1097" s="453">
        <f>SUM(M17+M22+M27+M32+M37+M42+M81+M86+M95+M100+M115+M120+M125+M155+M168+M173+M178+M183+M188+M193+M198+M203+M208+M213+M218+M223+M228+M233+M238+M268+M293+M298+M303+M308+M313+M318+M323+M328+M333+M338+M378+M383+M388+M393+M398+M403+M408+M413+M418+M423+M428+M434+M440+M445+M450+M455+M460+M465+M470+M475+M484+M489+M494+M499+M504+M509+M514+M519+M524+M529+M534+M539+M544+M549+M554+M559+M568+M573+M578+M583+M588+M593+M598+M603+M614+M619+M625+M630+M635+M640+M645+M650+M655+M660+M665+M670+M675+M680+M685+M690+M695+M704+M709+M714+M719+M724+M729+M734+M739)+M429+M435+M992+M988+M984+M980+M976+M972+M968+M931+M927+M923+M919+M915+M911+M907+M903+M899+M895+M891+M887+M883+M879+M875+M871+M699+M563+M479+M90+M768+M609+M12+M159+M163+M1030+M1004+M935+M964+M960+M952+M956+M1000+M996+M943+M939+M815+M811+M807+M803+M799+M784+M780+M776+M772+M788+M827+M823+M819+M835+M843+M839+M947+M851+M847+M792+M831+M859+M863+M866+M795</f>
        <v>0</v>
      </c>
      <c r="N1097" s="1502">
        <f>SUM(N17+N22+N27+N32+N37+N42+N81+N86+N95+N100+N115+N120+N125+N155+N168+N173+N178+N183+N188+N193+N198+N203+N208+N213+N218+N223+N228+N233+N238+N268+N293+N298+N303+N308+N313+N318+N323+N328+N333+N338+N378+N383+N388+N393+N398+N403+N408+N413+N418+N423+N428+N434+N440+N445+N450+N455+N460+N465+N470+N475+N484+N489+N494+N499+N504+N509+N514+N519+N524+N529+N534+N539+N544+N549+N554+N559+N568+N573+N578+N583+N588+N593+N598+N603+N614+N619+N625+N630+N635+N640+N645+N650+N655+N660+N665+N670+N675+N680+N685+N690+N695+N704+N709+N714+N719+N724+N729+N734+N739)+N429+N435+N992+N988+N984+N980+N976+N972+N968+N931+N927+N923+N919+N915+N911+N907+N903+N899+N895+N891+N887+N883+N879+N875+N871+N699+N563+N479+N90+N768+N609+N12+N159+N163+N1030+N1004+N935+N964+N960+N952+N956+N1000+N996+N943+N939+N815+N811+N807+N803+N799+N784+N780+N776+N772+N788+N827+N823+N819+N835+N843+N839+N947+N851+N847+N792+N831+N859+N863+N866+N795</f>
        <v>-348502</v>
      </c>
      <c r="O1097" s="12"/>
    </row>
    <row r="1098" spans="1:15" s="454" customFormat="1" ht="18" thickBot="1">
      <c r="A1098" s="807">
        <v>1090</v>
      </c>
      <c r="B1098" s="536"/>
      <c r="C1098" s="537"/>
      <c r="D1098" s="538" t="s">
        <v>977</v>
      </c>
      <c r="E1098" s="539"/>
      <c r="F1098" s="540"/>
      <c r="G1098" s="540"/>
      <c r="H1098" s="541"/>
      <c r="I1098" s="448">
        <f>SUM(J1098:N1098)</f>
        <v>5329952</v>
      </c>
      <c r="J1098" s="540">
        <f>SUM(J1096:J1097)</f>
        <v>120323</v>
      </c>
      <c r="K1098" s="540">
        <f>SUM(K1096:K1097)</f>
        <v>30654</v>
      </c>
      <c r="L1098" s="540">
        <f>SUM(L1096:L1097)</f>
        <v>3252024</v>
      </c>
      <c r="M1098" s="540">
        <f>SUM(M1096:M1097)</f>
        <v>57432</v>
      </c>
      <c r="N1098" s="546">
        <f>SUM(N1096:N1097)</f>
        <v>1869519</v>
      </c>
      <c r="O1098" s="123"/>
    </row>
    <row r="1099" spans="1:15" s="10" customFormat="1" ht="19.5" customHeight="1" thickTop="1">
      <c r="A1099" s="807">
        <v>1091</v>
      </c>
      <c r="B1099" s="134"/>
      <c r="C1099" s="135"/>
      <c r="D1099" s="136" t="s">
        <v>191</v>
      </c>
      <c r="E1099" s="135"/>
      <c r="F1099" s="137">
        <f>SUM(F9,F14,F1010,F210,F215,F220,F325,F330,F380,F385,F405,F415,F420,F425,F431,F437,F457,F632,F627,F622,F501,F506,F1014,F511,F516,F590,F595,F600,F606,F611)+SUM(F616,F637,F642,F647,F652,F657,F667,F672,F677,F682,F687,F692,F697,F736,F766)</f>
        <v>3088342</v>
      </c>
      <c r="G1099" s="137">
        <f>SUM(G9,G14,G1010,G210,G215,G220,G325,G330,G380,G385,G405,G415,G420,G425,G431,G437,G457,G632,G627,G622,G501,G506,G1014,G511,G516,G590,G595,G600,G606,G611)+SUM(G616,G637,G642,G647,G652,G657,G667,G672,G677,G682,G687,G692,G697,G736,G766)</f>
        <v>3005084</v>
      </c>
      <c r="H1099" s="138">
        <f>SUM(H9,H14,H1010,H210,H215,H220,H325,H330,H380,H385,H405,H415,H420,H425,H431,H437,H457,H632,H627,H622,H501,H506,H1014,H511,H516,H590,H595,H600,H606,H611)+SUM(H616,H637,H642,H647,H652,H657,H667,H672,H677,H682,H687,H692,H697,H736,H766)+H477+H410+H375+H335+H295</f>
        <v>3134431</v>
      </c>
      <c r="I1099" s="542"/>
      <c r="J1099" s="543"/>
      <c r="K1099" s="543"/>
      <c r="L1099" s="543"/>
      <c r="M1099" s="543"/>
      <c r="N1099" s="544"/>
      <c r="O1099" s="3">
        <f>SUM(J1100:N1100)-I1100</f>
        <v>0</v>
      </c>
    </row>
    <row r="1100" spans="1:14" s="11" customFormat="1" ht="16.5">
      <c r="A1100" s="807">
        <v>1092</v>
      </c>
      <c r="B1100" s="468"/>
      <c r="C1100" s="469"/>
      <c r="D1100" s="470" t="s">
        <v>601</v>
      </c>
      <c r="E1100" s="469"/>
      <c r="F1100" s="471"/>
      <c r="G1100" s="471"/>
      <c r="H1100" s="472"/>
      <c r="I1100" s="551">
        <f>SUM(J1100:N1100)</f>
        <v>2812407</v>
      </c>
      <c r="J1100" s="474">
        <f>SUM(J10,J15,J1010,J211,J216,J221,J326,J331,J381,J386,J406,J416,J421,J426,J432,J438,J458,J633,J628,J623,J502,J507,J1014,J512,J517,J591,J596,J601,J607,J612)+SUM(J617,J638,J643,J648,J653,J658,J668,J673,J678,J683,J688,J693,J697,J737,J766)+J296+J336+J376+J411</f>
        <v>15276</v>
      </c>
      <c r="K1100" s="474">
        <f>SUM(K10,K15,K1010,K211,K216,K221,K326,K331,K381,K386,K406,K416,K421,K426,K432,K438,K458,K633,K628,K623,K502,K507,K1014,K512,K517,K591,K596,K601,K607,K612)+SUM(K617,K638,K643,K648,K653,K658,K668,K673,K678,K683,K688,K693,K697,K737,K766)+K296+K336+K376+K411</f>
        <v>2099</v>
      </c>
      <c r="L1100" s="474">
        <f>SUM(L10,L15,L1010,L211,L216,L221,L326,L331,L381,L386,L406,L416,L421,L426,L432,L438,L458,L633,L628,L623,L502,L507,L1014,L512,L517,L591,L596,L601,L607,L612)+SUM(L617,L638,L643,L648,L653,L658,L668,L673,L678,L683,L688,L693,L697,L737,L766)+L296+L336+L376+L411</f>
        <v>992295</v>
      </c>
      <c r="M1100" s="474">
        <f>SUM(M10,M15,M1010,M211,M216,M221,M326,M331,M381,M386,M406,M416,M421,M426,M432,M438,M458,M633,M628,M623,M502,M507,M1014,M512,M517,M591,M596,M601,M607,M612)+SUM(M617,M638,M643,M648,M653,M658,M668,M673,M678,M683,M688,M693,M697,M737,M766)+M296+M336+M376+M411</f>
        <v>45112</v>
      </c>
      <c r="N1100" s="475">
        <f>SUM(N10,N15,N1010,N211,N216,N221,N326,N331,N381,N386,N406,N416,N421,N426,N432,N438,N458,N633,N628,N623,N502,N507,N1014,N512,N517,N591,N596,N601,N607,N612)+SUM(N617,N638,N643,N648,N653,N658,N668,N673,N678,N683,N688,N693,N697,N737,N766)+N296+N336+N376+N411</f>
        <v>1757625</v>
      </c>
    </row>
    <row r="1101" spans="1:14" s="11" customFormat="1" ht="16.5">
      <c r="A1101" s="807">
        <v>1093</v>
      </c>
      <c r="B1101" s="529"/>
      <c r="C1101" s="511"/>
      <c r="D1101" s="470" t="s">
        <v>940</v>
      </c>
      <c r="E1101" s="511"/>
      <c r="F1101" s="799"/>
      <c r="G1101" s="799"/>
      <c r="H1101" s="800"/>
      <c r="I1101" s="551">
        <f>SUM(J1101:N1101)</f>
        <v>3376766</v>
      </c>
      <c r="J1101" s="702">
        <f>SUM(J11+J16+J212+J217+J222+J297+J327+J332+J337+J377+J382+J387+J407+J412+J417+J422+J427+J433+J439+J459+J478+J503+J508+J513+J518+J592+J597+J602+J608+J613+J618+J624+J629+J634+J639+J644+J649+J654+J659+J669+J674+J679+J684+J689+J694+J698+J738+J767)</f>
        <v>16529</v>
      </c>
      <c r="K1101" s="702">
        <f>SUM(K11+K16+K212+K217+K222+K297+K327+K332+K337+K377+K382+K387+K407+K412+K417+K422+K427+K433+K439+K459+K478+K503+K508+K513+K518+K592+K597+K602+K608+K613+K618+K624+K629+K634+K639+K644+K649+K654+K659+K669+K674+K679+K684+K689+K694+K698+K738+K767)</f>
        <v>2425</v>
      </c>
      <c r="L1101" s="702">
        <f>SUM(L11+L16+L212+L217+L222+L297+L327+L332+L337+L377+L382+L387+L407+L412+L417+L422+L427+L433+L439+L459+L478+L503+L508+L513+L518+L592+L597+L602+L608+L613+L618+L624+L629+L634+L639+L644+L649+L654+L659+L669+L674+L679+L684+L689+L694+L698+L738+L767)</f>
        <v>1587565</v>
      </c>
      <c r="M1101" s="702">
        <f>SUM(M11+M16+M212+M217+M222+M297+M327+M332+M337+M377+M382+M387+M407+M412+M417+M422+M427+M433+M439+M459+M478+M503+M508+M513+M518+M592+M597+M602+M608+M613+M618+M624+M629+M634+M639+M644+M649+M654+M659+M669+M674+M679+M684+M689+M694+M698+M738+M767)</f>
        <v>45112</v>
      </c>
      <c r="N1101" s="796">
        <f>SUM(N11+N16+N212+N217+N222+N297+N327+N332+N337+N377+N382+N387+N407+N412+N417+N422+N427+N433+N439+N459+N478+N503+N508+N513+N518+N592+N597+N602+N608+N613+N618+N624+N629+N634+N639+N644+N649+N654+N659+N669+N674+N679+N684+N689+N694+N698+N738+N767)</f>
        <v>1725135</v>
      </c>
    </row>
    <row r="1102" spans="1:15" s="436" customFormat="1" ht="17.25">
      <c r="A1102" s="807">
        <v>1094</v>
      </c>
      <c r="B1102" s="476"/>
      <c r="C1102" s="477"/>
      <c r="D1102" s="478" t="s">
        <v>602</v>
      </c>
      <c r="E1102" s="477"/>
      <c r="F1102" s="479"/>
      <c r="G1102" s="479"/>
      <c r="H1102" s="480"/>
      <c r="I1102" s="559">
        <f>SUM(J1102:N1102)</f>
        <v>-112669</v>
      </c>
      <c r="J1102" s="486">
        <f>SUM(J12,J17,J88,J213,J218,J223,J328,J333,J383,J388,J408,J418,J423,J428,J434,J440,J460,J635,J630,J625,J504,J509,J514,J519,J593,J598,J603,J614)+SUM(J619,J640,J645,J650,J655,J660,J670,J675,J680,J685,J690,J695,J739)+J298+J338+J378+J413+J429+J435+J699+J479+J768+J609+J827+J823+J819</f>
        <v>0</v>
      </c>
      <c r="K1102" s="486">
        <f>SUM(K12,K17,K88,K213,K218,K223,K328,K333,K383,K388,K408,K418,K423,K428,K434,K440,K460,K635,K630,K625,K504,K509,K514,K519,K593,K598,K603,K614)+SUM(K619,K640,K645,K650,K655,K660,K670,K675,K680,K685,K690,K695,K739)+K298+K338+K378+K413+K429+K435+K699+K479+K768+K609+K827+K823+K819</f>
        <v>0</v>
      </c>
      <c r="L1102" s="486">
        <f>SUM(L12,L17,L88,L213,L218,L223,L328,L333,L383,L388,L408,L418,L423,L428,L434,L440,L460,L635,L630,L625,L504,L509,L514,L519,L593,L598,L603,L614)+SUM(L619,L640,L645,L650,L655,L660,L670,L675,L680,L685,L690,L695,L739)+L298+L338+L378+L413+L429+L435+L699+L479+L768+L609+L827+L823+L819</f>
        <v>235671</v>
      </c>
      <c r="M1102" s="486">
        <f>SUM(M12,M17,M88,M213,M218,M223,M328,M333,M383,M388,M408,M418,M423,M428,M434,M440,M460,M635,M630,M625,M504,M509,M514,M519,M593,M598,M603,M614)+SUM(M619,M640,M645,M650,M655,M660,M670,M675,M680,M685,M690,M695,M739)+M298+M338+M378+M413+M429+M435+M699+M479+M768+M609+M827+M823+M819</f>
        <v>0</v>
      </c>
      <c r="N1102" s="487">
        <f>SUM(N12,N17,N88,N213,N218,N223,N328,N333,N383,N388,N408,N418,N423,N428,N434,N440,N460,N635,N630,N625,N504,N509,N514,N519,N593,N598,N603,N614)+SUM(N619,N640,N645,N650,N655,N660,N670,N675,N680,N685,N690,N695,N739)+N298+N338+N378+N413+N429+N435+N699+N479+N768+N609+N827+N823+N819</f>
        <v>-348340</v>
      </c>
      <c r="O1102" s="12"/>
    </row>
    <row r="1103" spans="1:15" s="122" customFormat="1" ht="17.25">
      <c r="A1103" s="807">
        <v>1095</v>
      </c>
      <c r="B1103" s="481"/>
      <c r="C1103" s="482"/>
      <c r="D1103" s="483" t="s">
        <v>977</v>
      </c>
      <c r="E1103" s="482"/>
      <c r="F1103" s="484"/>
      <c r="G1103" s="484"/>
      <c r="H1103" s="485"/>
      <c r="I1103" s="473">
        <f>SUM(J1103:N1103)</f>
        <v>3264097</v>
      </c>
      <c r="J1103" s="466">
        <f>SUM(J1101:J1102)</f>
        <v>16529</v>
      </c>
      <c r="K1103" s="466">
        <f>SUM(K1101:K1102)</f>
        <v>2425</v>
      </c>
      <c r="L1103" s="466">
        <f>SUM(L1101:L1102)</f>
        <v>1823236</v>
      </c>
      <c r="M1103" s="466">
        <f>SUM(M1101:M1102)</f>
        <v>45112</v>
      </c>
      <c r="N1103" s="467">
        <f>SUM(N1101:N1102)</f>
        <v>1376795</v>
      </c>
      <c r="O1103" s="123"/>
    </row>
    <row r="1104" spans="1:15" s="10" customFormat="1" ht="19.5" customHeight="1">
      <c r="A1104" s="807">
        <v>1096</v>
      </c>
      <c r="B1104" s="140"/>
      <c r="C1104" s="141"/>
      <c r="D1104" s="142" t="s">
        <v>192</v>
      </c>
      <c r="E1104" s="141"/>
      <c r="F1104" s="143">
        <f>(SUM(F19,F24,F29,F34,F39,F83,F88,F92,F1011,F97,F1012,F112,F117,F122,F157,F152,F165,F170,F175,F1013,F205,F225,F230,F235,F390,F395,F400,F442,F447))+(SUM(F452,F462,F467,F472,F477,F481,F486,F491,F496,F521,F526,F1015,F531,F536,F541,F546,F551,F556,F561,F565,F570,F575,F580,F662,F701,F706,F716,F1006,F195))+(SUM(F1007,F1008,F1009,F1016,F1017,F1018,F1019,F1020,F1021,F1022,F1023,F1024,F1026,F1027,F1028,F1029,))+SUM(F869:F929)+SUM(F1037:F1079)+SUM(F1080,F1081,F1082,F1083,F1084,F1085,F1086,F1087,F1088,F1089,F1090,F1091,F1092,F1093)+F1030+F731+F726+F721+F585+F265+F200+F190+F185+F180+F78+F770</f>
        <v>1104166</v>
      </c>
      <c r="G1104" s="143">
        <f>(SUM(G19,G24,G29,G34,G39,G83,G88,G92,G1011,G97,G1012,G112,G117,G122,G157,G152,G165,G170,G175,G1013,G205,G225,G230,G235,G390,G395,G400,G442,G447))+(SUM(G452,G462,G467,G472,G477,G481,G486,G491,G496,G521,G526,G1015,G531,G536,G541,G546,G551,G556,G561,G565,G570,G575,G580,G662,G701,G706,G716,G1006,G195))+(SUM(G1007,G1008,G1009,G1016,G1017,G1018,G1019,G1020,G1021,G1022,G1023,G1024,G1026,G1027,G1028,G1029,))+SUM(G869:G929)+SUM(G1037:G1079)+SUM(G1080,G1081,G1082,G1083,G1084,G1085,G1086,G1087,G1088,G1089,G1090,G1091,G1092,G1093)+G1030+G731+G726+G721+G585+G265+G200+G190+G185+G180+G78+G770</f>
        <v>1096078</v>
      </c>
      <c r="H1104" s="143">
        <f>(SUM(H19,H24,H29,H34,H39,H83,H88,H92,H1011,H97,H1012,H112,H117,H122,H157,H152,H165,H170,H175,H1013,H205,H225,H230,H235,H390,H395,H400,H442,H447))+(SUM(H452,H462,H467,H472,H481,H486,H491,H496,H521,H526,H1015,H531,H536,H541,H546,H551,H556,H561,H565,H570,H575,H580,H662,H701,H706,H716,H1006,H195))+(SUM(H1007,H1008,H1009,H1016,H1017,H1018,H1019,H1020,H1021,H1022,H1023,H1024,H1026,H1027,H1028,H1029,))+SUM(H869:H929)+SUM(H1037:H1079)+SUM(H1080,H1081,H1082,H1083,H1084,H1085,H1086,H1087,H1088,H1089,H1090,H1091,H1092,H1093)+H1030+H731+H726+H721+H585+H265+H200+H190+H185+H180+H78+H770+H1036+H1035+H1034+H1033+H1032+H1025+H978+H974+H813+H809+H782+H825+H945+H790</f>
        <v>1226625</v>
      </c>
      <c r="I1104" s="440"/>
      <c r="J1104" s="441"/>
      <c r="K1104" s="441"/>
      <c r="L1104" s="441"/>
      <c r="M1104" s="441"/>
      <c r="N1104" s="442"/>
      <c r="O1104" s="11">
        <f>SUM(J1105:N1105)-I1105</f>
        <v>0</v>
      </c>
    </row>
    <row r="1105" spans="1:14" s="11" customFormat="1" ht="16.5">
      <c r="A1105" s="807">
        <v>1097</v>
      </c>
      <c r="B1105" s="468"/>
      <c r="C1105" s="469"/>
      <c r="D1105" s="470" t="s">
        <v>601</v>
      </c>
      <c r="E1105" s="469"/>
      <c r="F1105" s="471"/>
      <c r="G1105" s="471"/>
      <c r="H1105" s="472"/>
      <c r="I1105" s="551">
        <f>SUM(J1105:N1105)</f>
        <v>1289745</v>
      </c>
      <c r="J1105" s="474">
        <f>(SUM(J20,J25,J30,J35,J40,J84,J88,J93,J1011,J98,J1012,J113,J118,J123,J157,J153,J166,J171,J176,J1013,J206,J226,J231,J236,J391,J396,J401,J443,J448))+(SUM(J453,J463,J468,J473,J477,J482,J487,J492,J497,J522,J527,J1015,J532,J537,J542,J547,J552,J557,J561,J566,J571,J576,J581,J663,J702,J707,J717,J1006,J196))+(SUM(J1007,J1008,J1009,J1016,J1017,J1018,J1019,J1020,J1021,J1022,J1023,J1024,J1026,J1027,J1028,J1029))+SUM(J1037:J1079)+SUM(J1080,J1081,J1082,J1083,J1084,J1085,J1086,J1087,J1088,J1089,J1090,J1091,J1092,J1093)+J1030+J732+J727+J722+J586+J266+J201+J191+J186+J181+J79+J712+J1025</f>
        <v>10308</v>
      </c>
      <c r="K1105" s="474">
        <f>(SUM(K20,K25,K30,K35,K40,K84,K88,K93,K1011,K98,K1012,K113,K118,K123,K157,K153,K166,K171,K176,K1013,K206,K226,K231,K236,K391,K396,K401,K443,K448))+(SUM(K453,K463,K468,K473,K477,K482,K487,K492,K497,K522,K527,K1015,K532,K537,K542,K547,K552,K557,K561,K566,K571,K576,K581,K663,K702,K707,K717,K1006,K196))+(SUM(K1007,K1008,K1009,K1016,K1017,K1018,K1019,K1020,K1021,K1022,K1023,K1024,K1026,K1027,K1028,K1029))+SUM(K1037:K1079)+SUM(K1080,K1081,K1082,K1083,K1084,K1085,K1086,K1087,K1088,K1089,K1090,K1091,K1092,K1093)+K1030+K732+K727+K722+K586+K266+K201+K191+K186+K181+K79+K712+K1025</f>
        <v>3515</v>
      </c>
      <c r="L1105" s="474">
        <f>(SUM(L20,L25,L30,L35,L40,L84,L88,L93,L1011,L98,L1012,L113,L118,L123,L157,L153,L166,L171,L176,L1013,L206,L226,L231,L236,L391,L396,L401,L443,L448))+(SUM(L453,L463,L468,L473,L477,L482,L487,L492,L497,L522,L527,L1015,L532,L537,L542,L547,L552,L557,L561,L566,L571,L576,L581,L663,L702,L707,L717,L1006,L196))+(SUM(L1007,L1008,L1009,L1016,L1017,L1018,L1019,L1020,L1021,L1022,L1023,L1024,L1026,L1027,L1028,L1029))+SUM(L1037:L1079)+SUM(L1080,L1081,L1082,L1083,L1084,L1085,L1086,L1087,L1088,L1089,L1090,L1091,L1092,L1093)+L1030+L732+L727+L722+L586+L266+L201+L191+L186+L181+L79+L712+L1025</f>
        <v>815230</v>
      </c>
      <c r="M1105" s="474">
        <f>(SUM(M20,M25,M30,M35,M40,M84,M88,M93,M1011,M98,M1012,M113,M118,M123,M157,M153,M166,M171,M176,M1013,M206,M226,M231,M236,M391,M396,M401,M443,M448))+(SUM(M453,M463,M468,M473,M477,M482,M487,M492,M497,M522,M527,M1015,M532,M537,M542,M547,M552,M557,M561,M566,M571,M576,M581,M663,M702,M707,M717,M1006,M196))+(SUM(M1007,M1008,M1009,M1016,M1017,M1018,M1019,M1020,M1021,M1022,M1023,M1024,M1026,M1027,M1028,M1029))+SUM(M1037:M1079)+SUM(M1080,M1081,M1082,M1083,M1084,M1085,M1086,M1087,M1088,M1089,M1090,M1091,M1092,M1093)+M1030+M732+M727+M722+M586+M266+M201+M191+M186+M181+M79+M712+M1025</f>
        <v>5320</v>
      </c>
      <c r="N1105" s="475">
        <f>(SUM(N20,N25,N30,N35,N40,N84,N88,N93,N1011,N98,N1012,N113,N118,N123,N157,N153,N166,N171,N176,N1013,N206,N226,N231,N236,N391,N396,N401,N443,N448))+(SUM(N453,N463,N468,N473,N477,N482,N487,N492,N497,N522,N527,N1015,N532,N537,N542,N547,N552,N557,N561,N566,N571,N576,N581,N663,N702,N707,N717,N1006,N196))+(SUM(N1007,N1008,N1009,N1016,N1017,N1018,N1019,N1020,N1021,N1022,N1023,N1024,N1026,N1027,N1028,N1029))+SUM(N1037:N1079)+SUM(N1080,N1081,N1082,N1083,N1084,N1085,N1086,N1087,N1088,N1089,N1090,N1091,N1092,N1093)+N1030+N732+N727+N722+N586+N266+N201+N191+N186+N181+N79+N712+N1025</f>
        <v>455372</v>
      </c>
    </row>
    <row r="1106" spans="1:14" s="11" customFormat="1" ht="16.5">
      <c r="A1106" s="807">
        <v>1098</v>
      </c>
      <c r="B1106" s="529"/>
      <c r="C1106" s="511"/>
      <c r="D1106" s="470" t="s">
        <v>940</v>
      </c>
      <c r="E1106" s="511"/>
      <c r="F1106" s="799"/>
      <c r="G1106" s="799"/>
      <c r="H1106" s="800"/>
      <c r="I1106" s="551">
        <f>SUM(J1106:N1106)</f>
        <v>1693206</v>
      </c>
      <c r="J1106" s="702">
        <f>SUM(J21+J26+J31+J36+J41+J80+J85+J89+J94+J99+J114+J119+J124+J154+J158+J162+J167+J172+J182+J187+J192+J197+J202+J207+J227+J232+J237+J267+J392+J397+J402+J444+J449+J454+J464+J469+J474+J483+J488+J493+J498+J523+J528+J533+J538+J543+J548+J553+J558+J562+J567+J572+J577+J582+J587+J703+J708+J713+J718+J723+J728+J733+J870+J874+J878+J882+J886+J890+J894+J898+J902+J906+J910+J914+J918+J922+J926+J930+J967+J971+J975+J979+J983+J987+J991)+J664+J177+J802+J798+J779+J775+J1003+J999+J995+J963+J959+J955+J951+J942+J938+J934+J814+J810+J806+J783+J771+J787+J854+J791+J946+J850+J846+J842+J838+J834+J826+J822+J818</f>
        <v>103794</v>
      </c>
      <c r="K1106" s="702">
        <f>SUM(K21+K26+K31+K36+K41+K80+K85+K89+K94+K99+K114+K119+K124+K154+K158+K162+K167+K172+K182+K187+K192+K197+K202+K207+K227+K232+K237+K267+K392+K397+K402+K444+K449+K454+K464+K469+K474+K483+K488+K493+K498+K523+K528+K533+K538+K543+K548+K553+K558+K562+K567+K572+K577+K582+K587+K703+K708+K713+K718+K723+K728+K733+K870+K874+K878+K882+K886+K890+K894+K898+K902+K906+K910+K914+K918+K922+K926+K930+K967+K971+K975+K979+K983+K987+K991)+K664+K177+K802+K798+K779+K775+K1003+K999+K995+K963+K959+K955+K951+K942+K938+K934+K814+K810+K806+K783+K771+K787+K854+K791+K946+K850+K846+K842+K838+K834+K826+K822+K818</f>
        <v>28229</v>
      </c>
      <c r="L1106" s="702">
        <f>SUM(L21+L26+L31+L36+L41+L80+L85+L89+L94+L99+L114+L119+L124+L154+L158+L162+L167+L172+L182+L187+L192+L197+L202+L207+L227+L232+L237+L267+L392+L397+L402+L444+L449+L454+L464+L469+L474+L483+L488+L493+L498+L523+L528+L533+L538+L543+L548+L553+L558+L562+L567+L572+L577+L582+L587+L703+L708+L713+L718+L723+L728+L733+L870+L874+L878+L882+L886+L890+L894+L898+L902+L906+L910+L914+L918+L922+L926+L930+L967+L971+L975+L979+L983+L987+L991)+L664+L177+L802+L798+L779+L775+L1003+L999+L995+L963+L959+L955+L951+L942+L938+L934+L814+L810+L806+L783+L771+L787+L854+L791+L946+L850+L846+L842+L838+L834+L826+L822+L818+L830+L858+L862</f>
        <v>1062977</v>
      </c>
      <c r="M1106" s="702">
        <f>SUM(M21+M26+M31+M36+M41+M80+M85+M89+M94+M99+M114+M119+M124+M154+M158+M162+M167+M172+M182+M187+M192+M197+M202+M207+M227+M232+M237+M267+M392+M397+M402+M444+M449+M454+M464+M469+M474+M483+M488+M493+M498+M523+M528+M533+M538+M543+M548+M553+M558+M562+M567+M572+M577+M582+M587+M703+M708+M713+M718+M723+M728+M733+M870+M874+M878+M882+M886+M890+M894+M898+M902+M906+M910+M914+M918+M922+M926+M930+M967+M971+M975+M979+M983+M987+M991)+M664+M177+M802+M798+M779+M775+M1003+M999+M995+M963+M959+M955+M951+M942+M938+M934+M814+M810+M806+M783+M771+M787+M854+M791+M946+M850+M846+M842+M838+M834+M826+M822+M818</f>
        <v>5320</v>
      </c>
      <c r="N1106" s="796">
        <f>SUM(N21+N26+N31+N36+N41+N80+N85+N89+N94+N99+N114+N119+N124+N154+N158+N162+N167+N172+N182+N187+N192+N197+N202+N207+N227+N232+N237+N267+N392+N397+N402+N444+N449+N454+N464+N469+N474+N483+N488+N493+N498+N523+N528+N533+N538+N543+N548+N553+N558+N562+N567+N572+N577+N582+N587+N703+N708+N713+N718+N723+N728+N733+N870+N874+N878+N882+N886+N890+N894+N898+N902+N906+N910+N914+N918+N922+N926+N930+N967+N971+N975+N979+N983+N987+N991)+N664+N177+N802+N798+N779+N775+N1003+N999+N995+N963+N959+N955+N951+N942+N938+N934+N814+N810+N806+N783+N771+N787+N854+N791+N946+N850+N846+N842+N838+N834+N826+N822+N818+N830</f>
        <v>492886</v>
      </c>
    </row>
    <row r="1107" spans="1:15" s="436" customFormat="1" ht="17.25">
      <c r="A1107" s="807">
        <v>1099</v>
      </c>
      <c r="B1107" s="476"/>
      <c r="C1107" s="477"/>
      <c r="D1107" s="478" t="s">
        <v>602</v>
      </c>
      <c r="E1107" s="477"/>
      <c r="F1107" s="479"/>
      <c r="G1107" s="479"/>
      <c r="H1107" s="480"/>
      <c r="I1107" s="559">
        <f>SUM(J1107:N1107)</f>
        <v>365649</v>
      </c>
      <c r="J1107" s="486">
        <f>J992+J988+J984+J980+J976+J972+J968+J931+J927+J923+J919+J915+J911+J907+J903+J899+J895+J891+J887+J883+J879+J875+J871+J563+J90+J734+J729+J724+J719+J714+J709+J704+J665+J588+J583+J578+J573+J568+J559+J554+J549+J544+J539+J534+J529+J524+J499+J494+J489+J484+J475+J470+J465+J455+J450+J445++J403+J398+J393+J268+J238+J228+J208+J203+J198+J193+J188+J183+J178+J173+J168+J155+J125+J120+J115+J100+J95+J86+J81+J42+J32+J27+J22+J37+J233+J159+J163+J1030+J1004+J935+J952+J960+J964+J956+J1000+J996+J943+J939+J815+J811+J807+J803+J799+J784+J780+J776+J772+J788+J835+J843+J839+J947+J851+J847+J792+J831+J859+J863+J866+J795</f>
        <v>0</v>
      </c>
      <c r="K1107" s="486">
        <f>K992+K988+K984+K980+K976+K972+K968+K931+K927+K923+K919+K915+K911+K907+K903+K899+K895+K891+K887+K883+K879+K875+K871+K563+K90+K734+K729+K724+K719+K714+K709+K704+K665+K588+K583+K578+K573+K568+K559+K554+K549+K544+K539+K534+K529+K524+K499+K494+K489+K484+K475+K470+K465+K455+K450+K445++K403+K398+K393+K268+K238+K228+K208+K203+K198+K193+K188+K183+K178+K173+K168+K155+K125+K120+K115+K100+K95+K86+K81+K42+K32+K27+K22+K37+K233+K159+K163+K1030+K1004+K935+K952+K960+K964+K956+K1000+K996+K943+K939+K815+K811+K807+K803+K799+K784+K780+K776+K772+K788+K835+K843+K839+K947+K851+K847+K792+K831+K859+K863+K866+K795</f>
        <v>0</v>
      </c>
      <c r="L1107" s="486">
        <f>L992+L988+L984+L980+L976+L972+L968+L931+L927+L923+L919+L915+L911+L907+L903+L899+L895+L891+L887+L883+L879+L875+L871+L563+L90+L734+L729+L724+L719+L714+L709+L704+L665+L588+L583+L578+L573+L568+L559+L554+L549+L544+L539+L534+L529+L524+L499+L494+L489+L484+L475+L470+L465+L455+L450+L445++L403+L398+L393+L268+L238+L228+L208+L203+L198+L193+L188+L183+L178+L173+L168+L155+L125+L120+L115+L100+L95+L86+L81+L42+L32+L27+L22+L37+L233+L159+L163+L1030+L1004+L935+L952+L960+L964+L956+L1000+L996+L943+L939+L815+L811+L807+L803+L799+L784+L780+L776+L772+L788+L835+L843+L839+L947+L851+L847+L792+L831+L859+L863+L866+L795</f>
        <v>365811</v>
      </c>
      <c r="M1107" s="486">
        <f>M992+M988+M984+M980+M976+M972+M968+M931+M927+M923+M919+M915+M911+M907+M903+M899+M895+M891+M887+M883+M879+M875+M871+M563+M90+M734+M729+M724+M719+M714+M709+M704+M665+M588+M583+M578+M573+M568+M559+M554+M549+M544+M539+M534+M529+M524+M499+M494+M489+M484+M475+M470+M465+M455+M450+M445++M403+M398+M393+M268+M238+M228+M208+M203+M198+M193+M188+M183+M178+M173+M168+M155+M125+M120+M115+M100+M95+M86+M81+M42+M32+M27+M22+M37+M233+M159+M163+M1030+M1004+M935+M952+M960+M964+M956+M1000+M996+M943+M939+M815+M811+M807+M803+M799+M784+M780+M776+M772+M788+M835+M843+M839+M947+M851+M847+M792+M831+M859+M863+M866+M795</f>
        <v>0</v>
      </c>
      <c r="N1107" s="487">
        <f>N992+N988+N984+N980+N976+N972+N968+N931+N927+N923+N919+N915+N911+N907+N903+N899+N895+N891+N887+N883+N879+N875+N871+N563+N90+N734+N729+N724+N719+N714+N709+N704+N665+N588+N583+N578+N573+N568+N559+N554+N549+N544+N539+N534+N529+N524+N499+N494+N489+N484+N475+N470+N465+N455+N450+N445++N403+N398+N393+N268+N238+N228+N208+N203+N198+N193+N188+N183+N178+N173+N168+N155+N125+N120+N115+N100+N95+N86+N81+N42+N32+N27+N22+N37+N233+N159+N163+N1030+N1004+N935+N952+N960+N964+N956+N1000+N996+N943+N939+N815+N811+N807+N803+N799+N784+N780+N776+N772+N788+N835+N843+N839+N947+N851+N847+N792+N831+N859+N863+N866+N795</f>
        <v>-162</v>
      </c>
      <c r="O1107" s="12"/>
    </row>
    <row r="1108" spans="1:15" s="122" customFormat="1" ht="17.25">
      <c r="A1108" s="807">
        <v>1100</v>
      </c>
      <c r="B1108" s="481"/>
      <c r="C1108" s="482"/>
      <c r="D1108" s="483" t="s">
        <v>977</v>
      </c>
      <c r="E1108" s="482"/>
      <c r="F1108" s="484"/>
      <c r="G1108" s="484"/>
      <c r="H1108" s="485"/>
      <c r="I1108" s="473">
        <f>SUM(J1108:N1108)</f>
        <v>2058855</v>
      </c>
      <c r="J1108" s="466">
        <f>SUM(J1106:J1107)</f>
        <v>103794</v>
      </c>
      <c r="K1108" s="466">
        <f>SUM(K1106:K1107)</f>
        <v>28229</v>
      </c>
      <c r="L1108" s="466">
        <f>SUM(L1106:L1107)</f>
        <v>1428788</v>
      </c>
      <c r="M1108" s="466">
        <f>SUM(M1106:M1107)</f>
        <v>5320</v>
      </c>
      <c r="N1108" s="467">
        <f>SUM(N1106:N1107)</f>
        <v>492724</v>
      </c>
      <c r="O1108" s="123"/>
    </row>
    <row r="1109" spans="1:15" s="10" customFormat="1" ht="19.5" customHeight="1">
      <c r="A1109" s="807">
        <v>1101</v>
      </c>
      <c r="B1109" s="140"/>
      <c r="C1109" s="141"/>
      <c r="D1109" s="142" t="s">
        <v>193</v>
      </c>
      <c r="E1109" s="141"/>
      <c r="F1109" s="143">
        <f>SUM(F290,F300,F305,F310,F315,F320)</f>
        <v>170127</v>
      </c>
      <c r="G1109" s="143">
        <f>SUM(G290,G300,G305,G310,G315,G320)</f>
        <v>79640</v>
      </c>
      <c r="H1109" s="143">
        <f>SUM(H290,H300,H305,H310,H315,H320)</f>
        <v>54613</v>
      </c>
      <c r="I1109" s="445"/>
      <c r="J1109" s="443"/>
      <c r="K1109" s="443"/>
      <c r="L1109" s="443"/>
      <c r="M1109" s="443"/>
      <c r="N1109" s="446"/>
      <c r="O1109" s="11">
        <f>SUM(J1110:N1110)-I1110</f>
        <v>0</v>
      </c>
    </row>
    <row r="1110" spans="1:14" s="11" customFormat="1" ht="16.5">
      <c r="A1110" s="807">
        <v>1102</v>
      </c>
      <c r="B1110" s="468"/>
      <c r="C1110" s="469"/>
      <c r="D1110" s="470" t="s">
        <v>601</v>
      </c>
      <c r="E1110" s="469"/>
      <c r="F1110" s="471"/>
      <c r="G1110" s="471"/>
      <c r="H1110" s="472"/>
      <c r="I1110" s="551">
        <f>SUM(J1110:N1110)</f>
        <v>7000</v>
      </c>
      <c r="J1110" s="474">
        <f>SUM(J291,J301,J306,J311,J316,J321)</f>
        <v>0</v>
      </c>
      <c r="K1110" s="474">
        <f>SUM(K291,K301,K306,K311,K316,K321)</f>
        <v>0</v>
      </c>
      <c r="L1110" s="474">
        <f>SUM(L291,L301,L306,L311,L316,L321)</f>
        <v>0</v>
      </c>
      <c r="M1110" s="474">
        <f>SUM(M291,M301,M306,M311,M316,M321)</f>
        <v>7000</v>
      </c>
      <c r="N1110" s="475">
        <f>SUM(N291,N301,N306,N311,N316,N321)</f>
        <v>0</v>
      </c>
    </row>
    <row r="1111" spans="1:14" s="11" customFormat="1" ht="16.5">
      <c r="A1111" s="807">
        <v>1103</v>
      </c>
      <c r="B1111" s="529"/>
      <c r="C1111" s="511"/>
      <c r="D1111" s="470" t="s">
        <v>940</v>
      </c>
      <c r="E1111" s="511"/>
      <c r="F1111" s="799"/>
      <c r="G1111" s="799"/>
      <c r="H1111" s="800"/>
      <c r="I1111" s="551">
        <f>SUM(J1111:N1111)</f>
        <v>7000</v>
      </c>
      <c r="J1111" s="702">
        <f>SUM(J292+J302+J307+J312+J317+J322)</f>
        <v>0</v>
      </c>
      <c r="K1111" s="702">
        <f>SUM(K292+K302+K307+K312+K317+K322)</f>
        <v>0</v>
      </c>
      <c r="L1111" s="702">
        <f>SUM(L292+L302+L307+L312+L317+L322)</f>
        <v>0</v>
      </c>
      <c r="M1111" s="702">
        <f>SUM(M292+M302+M307+M312+M317+M322)</f>
        <v>7000</v>
      </c>
      <c r="N1111" s="796">
        <f>SUM(N292+N302+N307+N312+N317+N322)</f>
        <v>0</v>
      </c>
    </row>
    <row r="1112" spans="1:15" s="436" customFormat="1" ht="17.25">
      <c r="A1112" s="807">
        <v>1104</v>
      </c>
      <c r="B1112" s="476"/>
      <c r="C1112" s="477"/>
      <c r="D1112" s="478" t="s">
        <v>602</v>
      </c>
      <c r="E1112" s="477"/>
      <c r="F1112" s="479"/>
      <c r="G1112" s="479"/>
      <c r="H1112" s="480"/>
      <c r="I1112" s="559">
        <f>SUM(J1112:N1112)</f>
        <v>0</v>
      </c>
      <c r="J1112" s="486">
        <f>SUM(J293,J303,J308,J313,J318,J323)</f>
        <v>0</v>
      </c>
      <c r="K1112" s="486">
        <f>SUM(K293,K303,K308,K313,K318,K323)</f>
        <v>0</v>
      </c>
      <c r="L1112" s="486">
        <f>SUM(L293,L303,L308,L313,L318,L323)</f>
        <v>0</v>
      </c>
      <c r="M1112" s="486">
        <f>SUM(M293,M303,M308,M313,M318,M323)</f>
        <v>0</v>
      </c>
      <c r="N1112" s="487">
        <f>SUM(N293,N303,N308,N313,N318,N323)</f>
        <v>0</v>
      </c>
      <c r="O1112" s="12"/>
    </row>
    <row r="1113" spans="1:15" s="122" customFormat="1" ht="18" thickBot="1">
      <c r="A1113" s="807">
        <v>1105</v>
      </c>
      <c r="B1113" s="705"/>
      <c r="C1113" s="706"/>
      <c r="D1113" s="707" t="s">
        <v>977</v>
      </c>
      <c r="E1113" s="706"/>
      <c r="F1113" s="708"/>
      <c r="G1113" s="708"/>
      <c r="H1113" s="709"/>
      <c r="I1113" s="710">
        <f>SUM(J1113:N1113)</f>
        <v>7000</v>
      </c>
      <c r="J1113" s="711">
        <f>SUM(J1111:J1112)</f>
        <v>0</v>
      </c>
      <c r="K1113" s="711">
        <f>SUM(K1111:K1112)</f>
        <v>0</v>
      </c>
      <c r="L1113" s="711">
        <f>SUM(L1111:L1112)</f>
        <v>0</v>
      </c>
      <c r="M1113" s="711">
        <f>SUM(M1111:M1112)</f>
        <v>7000</v>
      </c>
      <c r="N1113" s="712">
        <f>SUM(N1111:N1112)</f>
        <v>0</v>
      </c>
      <c r="O1113" s="123"/>
    </row>
    <row r="1114" spans="1:15" s="457" customFormat="1" ht="14.25">
      <c r="A1114" s="808"/>
      <c r="B1114" s="1550" t="s">
        <v>39</v>
      </c>
      <c r="C1114" s="1550"/>
      <c r="D1114" s="1550"/>
      <c r="E1114" s="1550"/>
      <c r="F1114" s="455"/>
      <c r="G1114" s="455"/>
      <c r="H1114" s="455"/>
      <c r="I1114" s="456"/>
      <c r="J1114" s="455"/>
      <c r="K1114" s="455"/>
      <c r="L1114" s="455"/>
      <c r="M1114" s="455"/>
      <c r="N1114" s="455"/>
      <c r="O1114" s="133">
        <f t="shared" si="17"/>
        <v>0</v>
      </c>
    </row>
    <row r="1115" spans="1:15" s="457" customFormat="1" ht="14.25">
      <c r="A1115" s="808"/>
      <c r="B1115" s="1550" t="s">
        <v>40</v>
      </c>
      <c r="C1115" s="1550"/>
      <c r="D1115" s="1550"/>
      <c r="E1115" s="1550"/>
      <c r="F1115" s="455"/>
      <c r="G1115" s="455"/>
      <c r="H1115" s="455"/>
      <c r="I1115" s="456"/>
      <c r="J1115" s="455"/>
      <c r="K1115" s="455"/>
      <c r="L1115" s="455"/>
      <c r="M1115" s="455"/>
      <c r="N1115" s="455"/>
      <c r="O1115" s="133">
        <f t="shared" si="17"/>
        <v>0</v>
      </c>
    </row>
    <row r="1116" spans="1:15" s="457" customFormat="1" ht="14.25">
      <c r="A1116" s="808"/>
      <c r="B1116" s="1550" t="s">
        <v>41</v>
      </c>
      <c r="C1116" s="1550"/>
      <c r="D1116" s="1550"/>
      <c r="E1116" s="1550"/>
      <c r="F1116" s="455"/>
      <c r="G1116" s="455"/>
      <c r="H1116" s="455"/>
      <c r="I1116" s="456"/>
      <c r="J1116" s="455"/>
      <c r="K1116" s="455"/>
      <c r="L1116" s="455"/>
      <c r="M1116" s="455"/>
      <c r="N1116" s="455"/>
      <c r="O1116" s="133">
        <f t="shared" si="17"/>
        <v>0</v>
      </c>
    </row>
    <row r="1117" spans="1:15" s="457" customFormat="1" ht="14.25">
      <c r="A1117" s="808"/>
      <c r="B1117" s="1550" t="s">
        <v>194</v>
      </c>
      <c r="C1117" s="1550"/>
      <c r="D1117" s="1550"/>
      <c r="E1117" s="1550"/>
      <c r="F1117" s="455"/>
      <c r="G1117" s="455"/>
      <c r="H1117" s="455"/>
      <c r="I1117" s="456"/>
      <c r="J1117" s="455"/>
      <c r="K1117" s="455"/>
      <c r="L1117" s="455"/>
      <c r="M1117" s="455"/>
      <c r="N1117" s="455"/>
      <c r="O1117" s="133">
        <f t="shared" si="17"/>
        <v>0</v>
      </c>
    </row>
    <row r="1118" spans="1:15" s="548" customFormat="1" ht="14.25">
      <c r="A1118" s="806"/>
      <c r="B1118" s="547"/>
      <c r="C1118" s="591"/>
      <c r="D1118" s="592"/>
      <c r="E1118" s="437"/>
      <c r="F1118" s="457">
        <f>+F1094-F1099-F1104-F1109</f>
        <v>0</v>
      </c>
      <c r="G1118" s="457">
        <f>+G1094-G1099-G1104-G1109</f>
        <v>0</v>
      </c>
      <c r="H1118" s="457">
        <f>+H1094-H1099-H1104-H1109</f>
        <v>0</v>
      </c>
      <c r="I1118" s="457">
        <f aca="true" t="shared" si="18" ref="I1118:N1118">+I1095-I1100-I1105-I1110</f>
        <v>0</v>
      </c>
      <c r="J1118" s="457">
        <f t="shared" si="18"/>
        <v>0</v>
      </c>
      <c r="K1118" s="457">
        <f t="shared" si="18"/>
        <v>0</v>
      </c>
      <c r="L1118" s="457">
        <f t="shared" si="18"/>
        <v>0</v>
      </c>
      <c r="M1118" s="457">
        <f t="shared" si="18"/>
        <v>0</v>
      </c>
      <c r="N1118" s="457">
        <f t="shared" si="18"/>
        <v>0</v>
      </c>
      <c r="O1118" s="133">
        <f t="shared" si="17"/>
        <v>0</v>
      </c>
    </row>
    <row r="1119" spans="1:14" s="596" customFormat="1" ht="14.25">
      <c r="A1119" s="809"/>
      <c r="B1119" s="579"/>
      <c r="C1119" s="593"/>
      <c r="D1119" s="594"/>
      <c r="E1119" s="438"/>
      <c r="F1119" s="595"/>
      <c r="G1119" s="595"/>
      <c r="H1119" s="595"/>
      <c r="I1119" s="595">
        <f aca="true" t="shared" si="19" ref="I1119:N1120">SUM(I1097-I1102-I1107-I1112)</f>
        <v>0</v>
      </c>
      <c r="J1119" s="595">
        <f t="shared" si="19"/>
        <v>0</v>
      </c>
      <c r="K1119" s="595">
        <f t="shared" si="19"/>
        <v>0</v>
      </c>
      <c r="L1119" s="595">
        <f t="shared" si="19"/>
        <v>0</v>
      </c>
      <c r="M1119" s="595">
        <f t="shared" si="19"/>
        <v>0</v>
      </c>
      <c r="N1119" s="595">
        <f t="shared" si="19"/>
        <v>0</v>
      </c>
    </row>
    <row r="1120" spans="1:14" s="548" customFormat="1" ht="14.25">
      <c r="A1120" s="806"/>
      <c r="B1120" s="547"/>
      <c r="C1120" s="591"/>
      <c r="D1120" s="592"/>
      <c r="E1120" s="437"/>
      <c r="F1120" s="597"/>
      <c r="G1120" s="597"/>
      <c r="H1120" s="597"/>
      <c r="I1120" s="597">
        <f>SUM(I1098-I1103-I1108-I1113)</f>
        <v>0</v>
      </c>
      <c r="J1120" s="597">
        <f>SUM(J1098-J1103-J1108-J1113)</f>
        <v>0</v>
      </c>
      <c r="K1120" s="597">
        <f t="shared" si="19"/>
        <v>0</v>
      </c>
      <c r="L1120" s="597">
        <f t="shared" si="19"/>
        <v>0</v>
      </c>
      <c r="M1120" s="597">
        <f t="shared" si="19"/>
        <v>0</v>
      </c>
      <c r="N1120" s="597">
        <f t="shared" si="19"/>
        <v>0</v>
      </c>
    </row>
    <row r="1121" spans="4:8" ht="17.25">
      <c r="D1121" s="15"/>
      <c r="E1121" s="16"/>
      <c r="F1121" s="17"/>
      <c r="G1121" s="17"/>
      <c r="H1121" s="17"/>
    </row>
    <row r="1122" spans="4:8" ht="17.25">
      <c r="D1122" s="15"/>
      <c r="E1122" s="16"/>
      <c r="F1122" s="17"/>
      <c r="G1122" s="17"/>
      <c r="H1122" s="17"/>
    </row>
    <row r="1123" spans="4:8" ht="17.25">
      <c r="D1123" s="18"/>
      <c r="E1123" s="19"/>
      <c r="F1123" s="17"/>
      <c r="G1123" s="17"/>
      <c r="H1123" s="17"/>
    </row>
    <row r="1124" spans="4:8" ht="17.25">
      <c r="D1124" s="18"/>
      <c r="E1124" s="19"/>
      <c r="F1124" s="17"/>
      <c r="G1124" s="17"/>
      <c r="H1124" s="17"/>
    </row>
    <row r="1125" spans="4:8" ht="17.25">
      <c r="D1125" s="15"/>
      <c r="E1125" s="16"/>
      <c r="F1125" s="17"/>
      <c r="G1125" s="17"/>
      <c r="H1125" s="17"/>
    </row>
    <row r="1126" spans="4:8" ht="17.25">
      <c r="D1126" s="15"/>
      <c r="E1126" s="16"/>
      <c r="F1126" s="17"/>
      <c r="G1126" s="17"/>
      <c r="H1126" s="17"/>
    </row>
    <row r="1127" spans="4:8" ht="17.25">
      <c r="D1127" s="15"/>
      <c r="E1127" s="16"/>
      <c r="F1127" s="17"/>
      <c r="G1127" s="17"/>
      <c r="H1127" s="17"/>
    </row>
    <row r="1128" spans="4:8" ht="17.25">
      <c r="D1128" s="15"/>
      <c r="E1128" s="16"/>
      <c r="F1128" s="17"/>
      <c r="G1128" s="17"/>
      <c r="H1128" s="17"/>
    </row>
    <row r="1129" spans="4:8" ht="17.25">
      <c r="D1129" s="15"/>
      <c r="E1129" s="16"/>
      <c r="F1129" s="17"/>
      <c r="G1129" s="17"/>
      <c r="H1129" s="17"/>
    </row>
    <row r="1130" spans="4:8" ht="17.25">
      <c r="D1130" s="15"/>
      <c r="E1130" s="16"/>
      <c r="F1130" s="17"/>
      <c r="G1130" s="17"/>
      <c r="H1130" s="17"/>
    </row>
    <row r="1131" spans="4:8" ht="17.25">
      <c r="D1131" s="15"/>
      <c r="E1131" s="16"/>
      <c r="F1131" s="17"/>
      <c r="G1131" s="17"/>
      <c r="H1131" s="17"/>
    </row>
    <row r="1132" spans="4:8" ht="17.25">
      <c r="D1132" s="15"/>
      <c r="E1132" s="16"/>
      <c r="F1132" s="17"/>
      <c r="G1132" s="17"/>
      <c r="H1132" s="17"/>
    </row>
    <row r="1133" spans="4:8" ht="17.25">
      <c r="D1133" s="15"/>
      <c r="E1133" s="16"/>
      <c r="F1133" s="17"/>
      <c r="G1133" s="17"/>
      <c r="H1133" s="17"/>
    </row>
    <row r="1134" spans="4:8" ht="17.25">
      <c r="D1134" s="15"/>
      <c r="E1134" s="16"/>
      <c r="F1134" s="17"/>
      <c r="G1134" s="17"/>
      <c r="H1134" s="17"/>
    </row>
    <row r="1135" spans="4:8" ht="17.25">
      <c r="D1135" s="18"/>
      <c r="E1135" s="19"/>
      <c r="F1135" s="17"/>
      <c r="G1135" s="17"/>
      <c r="H1135" s="17"/>
    </row>
    <row r="1136" spans="4:8" ht="17.25">
      <c r="D1136" s="18"/>
      <c r="E1136" s="19"/>
      <c r="F1136" s="17"/>
      <c r="G1136" s="17"/>
      <c r="H1136" s="17"/>
    </row>
    <row r="1137" spans="4:8" ht="17.25">
      <c r="D1137" s="15"/>
      <c r="E1137" s="16"/>
      <c r="F1137" s="17"/>
      <c r="G1137" s="17"/>
      <c r="H1137" s="17"/>
    </row>
    <row r="1138" spans="4:8" ht="17.25">
      <c r="D1138" s="15"/>
      <c r="E1138" s="16"/>
      <c r="F1138" s="17"/>
      <c r="G1138" s="17"/>
      <c r="H1138" s="17"/>
    </row>
    <row r="1139" spans="6:8" ht="17.25">
      <c r="F1139" s="5"/>
      <c r="H1139" s="5"/>
    </row>
    <row r="1140" spans="6:8" ht="17.25">
      <c r="F1140" s="5"/>
      <c r="H1140" s="5"/>
    </row>
    <row r="1141" spans="6:8" ht="17.25">
      <c r="F1141" s="5"/>
      <c r="H1141" s="5"/>
    </row>
    <row r="1142" spans="6:8" ht="17.25">
      <c r="F1142" s="5"/>
      <c r="H1142" s="5"/>
    </row>
    <row r="1143" spans="6:8" ht="17.25">
      <c r="F1143" s="5"/>
      <c r="H1143" s="5"/>
    </row>
    <row r="1144" spans="6:8" ht="17.25">
      <c r="F1144" s="5"/>
      <c r="H1144" s="5"/>
    </row>
    <row r="1145" spans="6:8" ht="17.25">
      <c r="F1145" s="5"/>
      <c r="H1145" s="5"/>
    </row>
    <row r="1146" spans="6:8" ht="17.25">
      <c r="F1146" s="5"/>
      <c r="H1146" s="5"/>
    </row>
    <row r="1147" spans="6:8" ht="17.25">
      <c r="F1147" s="5"/>
      <c r="H1147" s="5"/>
    </row>
    <row r="1148" spans="6:8" ht="17.25">
      <c r="F1148" s="5"/>
      <c r="H1148" s="5"/>
    </row>
    <row r="1149" spans="6:8" ht="17.25">
      <c r="F1149" s="5"/>
      <c r="H1149" s="5"/>
    </row>
    <row r="1150" spans="6:8" ht="17.25">
      <c r="F1150" s="5"/>
      <c r="H1150" s="5"/>
    </row>
    <row r="1151" spans="6:8" ht="17.25">
      <c r="F1151" s="5"/>
      <c r="H1151" s="5"/>
    </row>
    <row r="1152" spans="6:8" ht="17.25">
      <c r="F1152" s="5"/>
      <c r="H1152" s="5"/>
    </row>
    <row r="1153" spans="6:8" ht="17.25">
      <c r="F1153" s="5"/>
      <c r="H1153" s="5"/>
    </row>
    <row r="1154" spans="6:8" ht="17.25">
      <c r="F1154" s="5"/>
      <c r="H1154" s="5"/>
    </row>
    <row r="1155" spans="6:8" ht="17.25">
      <c r="F1155" s="5"/>
      <c r="H1155" s="5"/>
    </row>
    <row r="1156" spans="6:8" ht="17.25">
      <c r="F1156" s="5"/>
      <c r="H1156" s="5"/>
    </row>
    <row r="1157" spans="6:8" ht="17.25">
      <c r="F1157" s="5"/>
      <c r="H1157" s="5"/>
    </row>
    <row r="1158" spans="4:8" ht="17.25">
      <c r="D1158" s="15"/>
      <c r="E1158" s="16"/>
      <c r="F1158" s="17"/>
      <c r="G1158" s="17"/>
      <c r="H1158" s="17"/>
    </row>
    <row r="1159" spans="4:8" ht="17.25">
      <c r="D1159" s="15"/>
      <c r="E1159" s="16"/>
      <c r="F1159" s="17"/>
      <c r="G1159" s="17"/>
      <c r="H1159" s="17"/>
    </row>
    <row r="1160" spans="4:8" ht="17.25">
      <c r="D1160" s="15"/>
      <c r="E1160" s="16"/>
      <c r="F1160" s="17"/>
      <c r="G1160" s="17"/>
      <c r="H1160" s="17"/>
    </row>
    <row r="1161" spans="4:14" ht="17.25">
      <c r="D1161" s="21"/>
      <c r="E1161" s="16"/>
      <c r="F1161" s="19"/>
      <c r="G1161" s="19"/>
      <c r="H1161" s="19"/>
      <c r="I1161" s="19"/>
      <c r="J1161" s="19"/>
      <c r="K1161" s="19"/>
      <c r="L1161" s="19"/>
      <c r="M1161" s="19"/>
      <c r="N1161" s="19"/>
    </row>
    <row r="1162" spans="4:14" ht="17.25">
      <c r="D1162" s="21"/>
      <c r="E1162" s="16"/>
      <c r="F1162" s="19"/>
      <c r="G1162" s="19"/>
      <c r="H1162" s="19"/>
      <c r="I1162" s="19"/>
      <c r="J1162" s="19"/>
      <c r="K1162" s="19"/>
      <c r="L1162" s="19"/>
      <c r="M1162" s="19"/>
      <c r="N1162" s="19"/>
    </row>
    <row r="1163" spans="4:14" ht="17.25">
      <c r="D1163" s="21"/>
      <c r="E1163" s="16"/>
      <c r="F1163" s="19"/>
      <c r="G1163" s="19"/>
      <c r="H1163" s="19"/>
      <c r="I1163" s="19"/>
      <c r="J1163" s="19"/>
      <c r="K1163" s="19"/>
      <c r="L1163" s="19"/>
      <c r="M1163" s="19"/>
      <c r="N1163" s="19"/>
    </row>
    <row r="1164" spans="4:14" ht="17.25">
      <c r="D1164" s="21"/>
      <c r="E1164" s="16"/>
      <c r="F1164" s="19"/>
      <c r="G1164" s="19"/>
      <c r="H1164" s="19"/>
      <c r="I1164" s="19"/>
      <c r="J1164" s="19"/>
      <c r="K1164" s="19"/>
      <c r="L1164" s="19"/>
      <c r="M1164" s="19"/>
      <c r="N1164" s="19"/>
    </row>
    <row r="1165" spans="4:8" ht="17.25">
      <c r="D1165" s="15"/>
      <c r="E1165" s="16"/>
      <c r="F1165" s="17"/>
      <c r="G1165" s="17"/>
      <c r="H1165" s="17"/>
    </row>
    <row r="1166" spans="4:8" ht="17.25">
      <c r="D1166" s="15"/>
      <c r="E1166" s="16"/>
      <c r="F1166" s="17"/>
      <c r="G1166" s="17"/>
      <c r="H1166" s="17"/>
    </row>
    <row r="1167" spans="4:8" ht="17.25">
      <c r="D1167" s="15"/>
      <c r="E1167" s="16"/>
      <c r="F1167" s="17"/>
      <c r="G1167" s="17"/>
      <c r="H1167" s="17"/>
    </row>
    <row r="1168" spans="4:8" ht="17.25">
      <c r="D1168" s="15"/>
      <c r="E1168" s="16"/>
      <c r="F1168" s="17"/>
      <c r="G1168" s="17"/>
      <c r="H1168" s="17"/>
    </row>
    <row r="1169" spans="4:8" ht="17.25">
      <c r="D1169" s="15"/>
      <c r="E1169" s="16"/>
      <c r="F1169" s="17"/>
      <c r="G1169" s="17"/>
      <c r="H1169" s="17"/>
    </row>
    <row r="1170" spans="4:8" ht="17.25">
      <c r="D1170" s="18"/>
      <c r="E1170" s="19"/>
      <c r="F1170" s="17"/>
      <c r="G1170" s="17"/>
      <c r="H1170" s="17"/>
    </row>
    <row r="1171" spans="4:8" ht="17.25">
      <c r="D1171" s="18"/>
      <c r="E1171" s="19"/>
      <c r="F1171" s="17"/>
      <c r="G1171" s="17"/>
      <c r="H1171" s="17"/>
    </row>
    <row r="1172" spans="1:14" s="5" customFormat="1" ht="17.25">
      <c r="A1172" s="806"/>
      <c r="B1172" s="3"/>
      <c r="C1172" s="7"/>
      <c r="D1172" s="22"/>
      <c r="E1172" s="122"/>
      <c r="I1172" s="17"/>
      <c r="J1172" s="17"/>
      <c r="K1172" s="17"/>
      <c r="L1172" s="17"/>
      <c r="M1172" s="17"/>
      <c r="N1172" s="17"/>
    </row>
    <row r="1173" spans="1:14" s="5" customFormat="1" ht="17.25">
      <c r="A1173" s="806"/>
      <c r="B1173" s="3"/>
      <c r="C1173" s="7"/>
      <c r="D1173" s="22"/>
      <c r="E1173" s="122"/>
      <c r="I1173" s="17"/>
      <c r="J1173" s="17"/>
      <c r="K1173" s="17"/>
      <c r="L1173" s="17"/>
      <c r="M1173" s="17"/>
      <c r="N1173" s="17"/>
    </row>
    <row r="1174" spans="1:14" s="5" customFormat="1" ht="17.25">
      <c r="A1174" s="806"/>
      <c r="B1174" s="3"/>
      <c r="C1174" s="7"/>
      <c r="D1174" s="18"/>
      <c r="E1174" s="19"/>
      <c r="F1174" s="17"/>
      <c r="G1174" s="17"/>
      <c r="H1174" s="17"/>
      <c r="I1174" s="17"/>
      <c r="J1174" s="17"/>
      <c r="K1174" s="17"/>
      <c r="L1174" s="17"/>
      <c r="M1174" s="17"/>
      <c r="N1174" s="17"/>
    </row>
    <row r="1175" spans="1:14" s="5" customFormat="1" ht="17.25">
      <c r="A1175" s="806"/>
      <c r="B1175" s="3"/>
      <c r="C1175" s="7"/>
      <c r="D1175" s="18"/>
      <c r="E1175" s="19"/>
      <c r="F1175" s="17"/>
      <c r="G1175" s="17"/>
      <c r="H1175" s="17"/>
      <c r="I1175" s="17"/>
      <c r="J1175" s="17"/>
      <c r="K1175" s="17"/>
      <c r="L1175" s="17"/>
      <c r="M1175" s="17"/>
      <c r="N1175" s="17"/>
    </row>
    <row r="1176" spans="1:14" s="5" customFormat="1" ht="17.25">
      <c r="A1176" s="806"/>
      <c r="B1176" s="3"/>
      <c r="C1176" s="7"/>
      <c r="D1176" s="18"/>
      <c r="E1176" s="19"/>
      <c r="F1176" s="17"/>
      <c r="G1176" s="17"/>
      <c r="H1176" s="17"/>
      <c r="I1176" s="17"/>
      <c r="J1176" s="17"/>
      <c r="K1176" s="17"/>
      <c r="L1176" s="17"/>
      <c r="M1176" s="17"/>
      <c r="N1176" s="17"/>
    </row>
    <row r="1177" spans="1:14" s="5" customFormat="1" ht="17.25">
      <c r="A1177" s="806"/>
      <c r="B1177" s="3"/>
      <c r="C1177" s="7"/>
      <c r="D1177" s="18"/>
      <c r="E1177" s="19"/>
      <c r="F1177" s="17"/>
      <c r="G1177" s="17"/>
      <c r="H1177" s="17"/>
      <c r="I1177" s="17"/>
      <c r="J1177" s="17"/>
      <c r="K1177" s="17"/>
      <c r="L1177" s="17"/>
      <c r="M1177" s="17"/>
      <c r="N1177" s="17"/>
    </row>
    <row r="1178" spans="1:14" s="5" customFormat="1" ht="17.25">
      <c r="A1178" s="806"/>
      <c r="B1178" s="3"/>
      <c r="C1178" s="7"/>
      <c r="D1178" s="18"/>
      <c r="E1178" s="19"/>
      <c r="F1178" s="17"/>
      <c r="G1178" s="17"/>
      <c r="H1178" s="17"/>
      <c r="I1178" s="17"/>
      <c r="J1178" s="17"/>
      <c r="K1178" s="17"/>
      <c r="L1178" s="17"/>
      <c r="M1178" s="17"/>
      <c r="N1178" s="17"/>
    </row>
    <row r="1179" spans="4:8" ht="17.25">
      <c r="D1179" s="15"/>
      <c r="E1179" s="16"/>
      <c r="F1179" s="17"/>
      <c r="G1179" s="17"/>
      <c r="H1179" s="17"/>
    </row>
    <row r="1180" spans="4:8" ht="17.25">
      <c r="D1180" s="15"/>
      <c r="E1180" s="16"/>
      <c r="F1180" s="17"/>
      <c r="G1180" s="17"/>
      <c r="H1180" s="17"/>
    </row>
    <row r="1181" spans="4:8" ht="17.25">
      <c r="D1181" s="15"/>
      <c r="E1181" s="16"/>
      <c r="F1181" s="17"/>
      <c r="G1181" s="17"/>
      <c r="H1181" s="17"/>
    </row>
    <row r="1182" spans="4:8" ht="17.25">
      <c r="D1182" s="15"/>
      <c r="E1182" s="16"/>
      <c r="F1182" s="17"/>
      <c r="G1182" s="17"/>
      <c r="H1182" s="17"/>
    </row>
    <row r="1183" spans="4:8" ht="17.25">
      <c r="D1183" s="15"/>
      <c r="E1183" s="16"/>
      <c r="F1183" s="17"/>
      <c r="G1183" s="17"/>
      <c r="H1183" s="17"/>
    </row>
    <row r="1184" spans="4:8" ht="17.25">
      <c r="D1184" s="15"/>
      <c r="E1184" s="16"/>
      <c r="F1184" s="17"/>
      <c r="G1184" s="17"/>
      <c r="H1184" s="17"/>
    </row>
    <row r="1185" spans="4:8" ht="17.25">
      <c r="D1185" s="15"/>
      <c r="E1185" s="16"/>
      <c r="F1185" s="17"/>
      <c r="G1185" s="17"/>
      <c r="H1185" s="17"/>
    </row>
    <row r="1186" spans="4:8" ht="17.25">
      <c r="D1186" s="15"/>
      <c r="E1186" s="16"/>
      <c r="F1186" s="17"/>
      <c r="G1186" s="17"/>
      <c r="H1186" s="17"/>
    </row>
    <row r="1187" spans="4:8" ht="17.25">
      <c r="D1187" s="15"/>
      <c r="E1187" s="16"/>
      <c r="F1187" s="17"/>
      <c r="G1187" s="17"/>
      <c r="H1187" s="17"/>
    </row>
    <row r="1188" spans="4:8" ht="17.25">
      <c r="D1188" s="15"/>
      <c r="E1188" s="16"/>
      <c r="F1188" s="17"/>
      <c r="G1188" s="17"/>
      <c r="H1188" s="17"/>
    </row>
    <row r="1189" spans="4:8" ht="17.25">
      <c r="D1189" s="15"/>
      <c r="E1189" s="16"/>
      <c r="F1189" s="17"/>
      <c r="G1189" s="17"/>
      <c r="H1189" s="17"/>
    </row>
    <row r="1190" spans="4:8" ht="17.25">
      <c r="D1190" s="15"/>
      <c r="E1190" s="16"/>
      <c r="F1190" s="17"/>
      <c r="G1190" s="17"/>
      <c r="H1190" s="17"/>
    </row>
    <row r="1191" spans="4:8" ht="17.25">
      <c r="D1191" s="15"/>
      <c r="E1191" s="16"/>
      <c r="F1191" s="17"/>
      <c r="G1191" s="17"/>
      <c r="H1191" s="17"/>
    </row>
    <row r="1192" spans="1:14" s="5" customFormat="1" ht="17.25">
      <c r="A1192" s="806"/>
      <c r="B1192" s="3"/>
      <c r="C1192" s="7"/>
      <c r="D1192" s="18"/>
      <c r="E1192" s="19"/>
      <c r="F1192" s="17"/>
      <c r="G1192" s="17"/>
      <c r="H1192" s="17"/>
      <c r="I1192" s="17"/>
      <c r="J1192" s="17"/>
      <c r="K1192" s="17"/>
      <c r="L1192" s="17"/>
      <c r="M1192" s="17"/>
      <c r="N1192" s="17"/>
    </row>
    <row r="1193" spans="4:8" ht="17.25">
      <c r="D1193" s="15"/>
      <c r="E1193" s="16"/>
      <c r="F1193" s="17"/>
      <c r="G1193" s="17"/>
      <c r="H1193" s="17"/>
    </row>
    <row r="1194" spans="4:8" ht="17.25">
      <c r="D1194" s="15"/>
      <c r="E1194" s="16"/>
      <c r="F1194" s="17"/>
      <c r="G1194" s="17"/>
      <c r="H1194" s="17"/>
    </row>
    <row r="1195" spans="4:8" ht="17.25">
      <c r="D1195" s="15"/>
      <c r="E1195" s="16"/>
      <c r="F1195" s="17"/>
      <c r="G1195" s="17"/>
      <c r="H1195" s="17"/>
    </row>
    <row r="1196" spans="4:8" ht="17.25">
      <c r="D1196" s="15"/>
      <c r="E1196" s="16"/>
      <c r="F1196" s="17"/>
      <c r="G1196" s="17"/>
      <c r="H1196" s="17"/>
    </row>
    <row r="1197" spans="4:8" ht="17.25">
      <c r="D1197" s="15"/>
      <c r="E1197" s="16"/>
      <c r="F1197" s="17"/>
      <c r="G1197" s="17"/>
      <c r="H1197" s="17"/>
    </row>
    <row r="1198" spans="4:8" ht="17.25">
      <c r="D1198" s="15"/>
      <c r="E1198" s="16"/>
      <c r="F1198" s="17"/>
      <c r="G1198" s="17"/>
      <c r="H1198" s="17"/>
    </row>
    <row r="1199" spans="4:8" ht="17.25">
      <c r="D1199" s="15"/>
      <c r="E1199" s="16"/>
      <c r="F1199" s="17"/>
      <c r="G1199" s="17"/>
      <c r="H1199" s="17"/>
    </row>
    <row r="1200" spans="4:8" ht="17.25">
      <c r="D1200" s="15"/>
      <c r="E1200" s="16"/>
      <c r="F1200" s="17"/>
      <c r="G1200" s="17"/>
      <c r="H1200" s="17"/>
    </row>
    <row r="1201" spans="4:8" ht="17.25">
      <c r="D1201" s="15"/>
      <c r="E1201" s="16"/>
      <c r="F1201" s="17"/>
      <c r="G1201" s="17"/>
      <c r="H1201" s="17"/>
    </row>
    <row r="1202" spans="4:8" ht="17.25">
      <c r="D1202" s="15"/>
      <c r="E1202" s="16"/>
      <c r="F1202" s="17"/>
      <c r="G1202" s="17"/>
      <c r="H1202" s="17"/>
    </row>
    <row r="1203" spans="4:8" ht="17.25">
      <c r="D1203" s="15"/>
      <c r="E1203" s="16"/>
      <c r="F1203" s="17"/>
      <c r="G1203" s="17"/>
      <c r="H1203" s="17"/>
    </row>
    <row r="1204" spans="4:8" ht="17.25">
      <c r="D1204" s="15"/>
      <c r="E1204" s="16"/>
      <c r="F1204" s="17"/>
      <c r="G1204" s="17"/>
      <c r="H1204" s="17"/>
    </row>
    <row r="1205" spans="4:8" ht="17.25">
      <c r="D1205" s="15"/>
      <c r="E1205" s="16"/>
      <c r="F1205" s="17"/>
      <c r="G1205" s="17"/>
      <c r="H1205" s="17"/>
    </row>
    <row r="1206" spans="4:8" ht="17.25">
      <c r="D1206" s="15"/>
      <c r="E1206" s="16"/>
      <c r="F1206" s="17"/>
      <c r="G1206" s="17"/>
      <c r="H1206" s="17"/>
    </row>
    <row r="1207" spans="4:8" ht="17.25">
      <c r="D1207" s="15"/>
      <c r="E1207" s="16"/>
      <c r="F1207" s="17"/>
      <c r="G1207" s="17"/>
      <c r="H1207" s="17"/>
    </row>
    <row r="1208" spans="4:8" ht="17.25">
      <c r="D1208" s="15"/>
      <c r="E1208" s="16"/>
      <c r="F1208" s="17"/>
      <c r="G1208" s="17"/>
      <c r="H1208" s="17"/>
    </row>
    <row r="1209" spans="4:8" ht="17.25">
      <c r="D1209" s="15"/>
      <c r="E1209" s="16"/>
      <c r="F1209" s="17"/>
      <c r="G1209" s="17"/>
      <c r="H1209" s="17"/>
    </row>
    <row r="1210" spans="4:8" ht="17.25">
      <c r="D1210" s="15"/>
      <c r="E1210" s="16"/>
      <c r="F1210" s="17"/>
      <c r="G1210" s="17"/>
      <c r="H1210" s="17"/>
    </row>
    <row r="1211" spans="4:8" ht="17.25">
      <c r="D1211" s="15"/>
      <c r="E1211" s="16"/>
      <c r="F1211" s="17"/>
      <c r="G1211" s="17"/>
      <c r="H1211" s="17"/>
    </row>
    <row r="1212" spans="4:8" ht="17.25">
      <c r="D1212" s="15"/>
      <c r="E1212" s="16"/>
      <c r="F1212" s="17"/>
      <c r="G1212" s="17"/>
      <c r="H1212" s="17"/>
    </row>
    <row r="1213" spans="4:8" ht="17.25">
      <c r="D1213" s="15"/>
      <c r="E1213" s="16"/>
      <c r="F1213" s="17"/>
      <c r="G1213" s="17"/>
      <c r="H1213" s="17"/>
    </row>
    <row r="1214" spans="4:8" ht="17.25">
      <c r="D1214" s="15"/>
      <c r="E1214" s="16"/>
      <c r="F1214" s="17"/>
      <c r="G1214" s="17"/>
      <c r="H1214" s="17"/>
    </row>
    <row r="1215" spans="4:8" ht="17.25">
      <c r="D1215" s="15"/>
      <c r="E1215" s="16"/>
      <c r="F1215" s="17"/>
      <c r="G1215" s="17"/>
      <c r="H1215" s="17"/>
    </row>
    <row r="1216" spans="4:8" ht="17.25">
      <c r="D1216" s="15"/>
      <c r="E1216" s="16"/>
      <c r="F1216" s="17"/>
      <c r="G1216" s="17"/>
      <c r="H1216" s="17"/>
    </row>
    <row r="1217" spans="4:8" ht="17.25">
      <c r="D1217" s="15"/>
      <c r="E1217" s="16"/>
      <c r="F1217" s="17"/>
      <c r="G1217" s="17"/>
      <c r="H1217" s="17"/>
    </row>
    <row r="1218" spans="4:8" ht="17.25">
      <c r="D1218" s="15"/>
      <c r="E1218" s="16"/>
      <c r="F1218" s="17"/>
      <c r="G1218" s="17"/>
      <c r="H1218" s="17"/>
    </row>
    <row r="1219" spans="4:8" ht="17.25">
      <c r="D1219" s="15"/>
      <c r="E1219" s="16"/>
      <c r="F1219" s="17"/>
      <c r="G1219" s="17"/>
      <c r="H1219" s="17"/>
    </row>
    <row r="1220" spans="4:8" ht="17.25">
      <c r="D1220" s="15"/>
      <c r="E1220" s="16"/>
      <c r="F1220" s="17"/>
      <c r="G1220" s="17"/>
      <c r="H1220" s="17"/>
    </row>
    <row r="1221" spans="4:8" ht="17.25">
      <c r="D1221" s="15"/>
      <c r="E1221" s="16"/>
      <c r="F1221" s="17"/>
      <c r="G1221" s="17"/>
      <c r="H1221" s="17"/>
    </row>
    <row r="1222" spans="4:8" ht="17.25">
      <c r="D1222" s="15"/>
      <c r="E1222" s="16"/>
      <c r="F1222" s="17"/>
      <c r="G1222" s="17"/>
      <c r="H1222" s="17"/>
    </row>
    <row r="1223" spans="4:8" ht="17.25">
      <c r="D1223" s="15"/>
      <c r="E1223" s="16"/>
      <c r="F1223" s="17"/>
      <c r="G1223" s="17"/>
      <c r="H1223" s="17"/>
    </row>
    <row r="1224" spans="4:8" ht="17.25">
      <c r="D1224" s="15"/>
      <c r="E1224" s="16"/>
      <c r="F1224" s="17"/>
      <c r="G1224" s="17"/>
      <c r="H1224" s="17"/>
    </row>
    <row r="1225" spans="4:8" ht="17.25">
      <c r="D1225" s="15"/>
      <c r="E1225" s="16"/>
      <c r="F1225" s="17"/>
      <c r="G1225" s="17"/>
      <c r="H1225" s="17"/>
    </row>
    <row r="1226" spans="4:8" ht="17.25">
      <c r="D1226" s="15"/>
      <c r="E1226" s="16"/>
      <c r="F1226" s="17"/>
      <c r="G1226" s="17"/>
      <c r="H1226" s="17"/>
    </row>
    <row r="1227" spans="4:8" ht="17.25">
      <c r="D1227" s="15"/>
      <c r="E1227" s="16"/>
      <c r="F1227" s="17"/>
      <c r="G1227" s="17"/>
      <c r="H1227" s="17"/>
    </row>
    <row r="1228" spans="4:8" ht="17.25">
      <c r="D1228" s="15"/>
      <c r="E1228" s="16"/>
      <c r="F1228" s="17"/>
      <c r="G1228" s="17"/>
      <c r="H1228" s="17"/>
    </row>
    <row r="1229" spans="4:8" ht="17.25">
      <c r="D1229" s="15"/>
      <c r="E1229" s="16"/>
      <c r="F1229" s="17"/>
      <c r="G1229" s="17"/>
      <c r="H1229" s="17"/>
    </row>
    <row r="1230" spans="4:8" ht="17.25">
      <c r="D1230" s="15"/>
      <c r="E1230" s="16"/>
      <c r="F1230" s="17"/>
      <c r="G1230" s="17"/>
      <c r="H1230" s="17"/>
    </row>
    <row r="1231" spans="4:8" ht="17.25">
      <c r="D1231" s="15"/>
      <c r="E1231" s="16"/>
      <c r="F1231" s="17"/>
      <c r="G1231" s="17"/>
      <c r="H1231" s="17"/>
    </row>
    <row r="1232" spans="4:8" ht="17.25">
      <c r="D1232" s="15"/>
      <c r="E1232" s="16"/>
      <c r="F1232" s="17"/>
      <c r="G1232" s="17"/>
      <c r="H1232" s="17"/>
    </row>
    <row r="1233" spans="4:8" ht="17.25">
      <c r="D1233" s="15"/>
      <c r="E1233" s="16"/>
      <c r="F1233" s="17"/>
      <c r="G1233" s="17"/>
      <c r="H1233" s="17"/>
    </row>
    <row r="1234" spans="4:8" ht="17.25">
      <c r="D1234" s="15"/>
      <c r="E1234" s="16"/>
      <c r="F1234" s="17"/>
      <c r="G1234" s="17"/>
      <c r="H1234" s="17"/>
    </row>
    <row r="1235" spans="4:8" ht="17.25">
      <c r="D1235" s="15"/>
      <c r="E1235" s="16"/>
      <c r="F1235" s="17"/>
      <c r="G1235" s="17"/>
      <c r="H1235" s="17"/>
    </row>
    <row r="1236" spans="4:8" ht="17.25">
      <c r="D1236" s="15"/>
      <c r="E1236" s="16"/>
      <c r="F1236" s="17"/>
      <c r="G1236" s="17"/>
      <c r="H1236" s="17"/>
    </row>
    <row r="1237" spans="6:8" ht="17.25">
      <c r="F1237" s="5"/>
      <c r="H1237" s="5"/>
    </row>
    <row r="1238" spans="6:8" ht="17.25">
      <c r="F1238" s="5"/>
      <c r="H1238" s="5"/>
    </row>
    <row r="1239" spans="6:8" ht="17.25">
      <c r="F1239" s="5"/>
      <c r="H1239" s="5"/>
    </row>
    <row r="1240" spans="6:8" ht="17.25">
      <c r="F1240" s="5"/>
      <c r="H1240" s="5"/>
    </row>
    <row r="1241" spans="6:8" ht="17.25">
      <c r="F1241" s="5"/>
      <c r="H1241" s="5"/>
    </row>
    <row r="1242" spans="6:8" ht="17.25">
      <c r="F1242" s="5"/>
      <c r="H1242" s="5"/>
    </row>
    <row r="1243" spans="6:8" ht="17.25">
      <c r="F1243" s="5"/>
      <c r="H1243" s="5"/>
    </row>
    <row r="1244" spans="6:8" ht="17.25">
      <c r="F1244" s="5"/>
      <c r="H1244" s="5"/>
    </row>
    <row r="1245" spans="6:8" ht="17.25">
      <c r="F1245" s="5"/>
      <c r="H1245" s="5"/>
    </row>
    <row r="1246" spans="6:8" ht="17.25">
      <c r="F1246" s="5"/>
      <c r="H1246" s="5"/>
    </row>
  </sheetData>
  <sheetProtection/>
  <mergeCells count="19">
    <mergeCell ref="B1:D1"/>
    <mergeCell ref="H1:I1"/>
    <mergeCell ref="B2:N2"/>
    <mergeCell ref="B3:N3"/>
    <mergeCell ref="M5:N5"/>
    <mergeCell ref="B7:B8"/>
    <mergeCell ref="C7:C8"/>
    <mergeCell ref="D7:D8"/>
    <mergeCell ref="E7:E8"/>
    <mergeCell ref="F7:F8"/>
    <mergeCell ref="B4:N4"/>
    <mergeCell ref="B1116:E1116"/>
    <mergeCell ref="B1117:E1117"/>
    <mergeCell ref="G7:G8"/>
    <mergeCell ref="H7:H8"/>
    <mergeCell ref="I7:I8"/>
    <mergeCell ref="J7:N7"/>
    <mergeCell ref="B1114:E1114"/>
    <mergeCell ref="B1115:E1115"/>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IV273"/>
  <sheetViews>
    <sheetView view="pageBreakPreview" zoomScale="90" zoomScaleSheetLayoutView="90" workbookViewId="0" topLeftCell="A1">
      <selection activeCell="B2" sqref="B2:M2"/>
    </sheetView>
  </sheetViews>
  <sheetFormatPr defaultColWidth="9.00390625" defaultRowHeight="12.75"/>
  <cols>
    <col min="1" max="1" width="3.25390625" style="196" customWidth="1"/>
    <col min="2" max="2" width="3.25390625" style="149" bestFit="1" customWidth="1"/>
    <col min="3" max="3" width="3.75390625" style="148" bestFit="1" customWidth="1"/>
    <col min="4" max="4" width="51.625" style="198" customWidth="1"/>
    <col min="5" max="5" width="5.625" style="273" bestFit="1" customWidth="1"/>
    <col min="6" max="6" width="9.625" style="195" hidden="1" customWidth="1"/>
    <col min="7" max="7" width="10.375" style="195" hidden="1" customWidth="1"/>
    <col min="8" max="8" width="7.75390625" style="195" hidden="1" customWidth="1"/>
    <col min="9" max="9" width="10.75390625" style="195" hidden="1" customWidth="1"/>
    <col min="10" max="10" width="10.75390625" style="195" customWidth="1"/>
    <col min="11" max="11" width="10.75390625" style="611" customWidth="1"/>
    <col min="12" max="12" width="10.75390625" style="259" customWidth="1"/>
    <col min="13" max="13" width="10.75390625" style="195" customWidth="1"/>
    <col min="14" max="14" width="10.625" style="267" customWidth="1"/>
    <col min="15" max="16384" width="9.125" style="197" customWidth="1"/>
  </cols>
  <sheetData>
    <row r="1" spans="1:256" ht="14.25">
      <c r="A1" s="225"/>
      <c r="B1" s="1598" t="s">
        <v>1139</v>
      </c>
      <c r="C1" s="1598"/>
      <c r="D1" s="1598"/>
      <c r="E1" s="721"/>
      <c r="F1" s="722"/>
      <c r="G1" s="722"/>
      <c r="H1" s="722"/>
      <c r="I1" s="1599"/>
      <c r="J1" s="1599"/>
      <c r="K1" s="1599"/>
      <c r="L1" s="1599"/>
      <c r="M1" s="1599"/>
      <c r="N1" s="723"/>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c r="IU1" s="194"/>
      <c r="IV1" s="194"/>
    </row>
    <row r="2" spans="2:13" ht="14.25">
      <c r="B2" s="1600" t="s">
        <v>17</v>
      </c>
      <c r="C2" s="1600"/>
      <c r="D2" s="1600"/>
      <c r="E2" s="1600"/>
      <c r="F2" s="1600"/>
      <c r="G2" s="1600"/>
      <c r="H2" s="1600"/>
      <c r="I2" s="1600"/>
      <c r="J2" s="1600"/>
      <c r="K2" s="1600"/>
      <c r="L2" s="1600"/>
      <c r="M2" s="1600"/>
    </row>
    <row r="3" spans="2:13" ht="14.25">
      <c r="B3" s="1601" t="s">
        <v>979</v>
      </c>
      <c r="C3" s="1601"/>
      <c r="D3" s="1601"/>
      <c r="E3" s="1601"/>
      <c r="F3" s="1601"/>
      <c r="G3" s="1601"/>
      <c r="H3" s="1601"/>
      <c r="I3" s="1601"/>
      <c r="J3" s="1601"/>
      <c r="K3" s="1601"/>
      <c r="L3" s="1601"/>
      <c r="M3" s="1601"/>
    </row>
    <row r="4" spans="1:13" ht="13.5" customHeight="1">
      <c r="A4" s="148"/>
      <c r="L4" s="1599" t="s">
        <v>0</v>
      </c>
      <c r="M4" s="1599"/>
    </row>
    <row r="5" spans="1:256" s="963" customFormat="1" ht="12" thickBot="1">
      <c r="A5" s="196"/>
      <c r="B5" s="716" t="s">
        <v>1</v>
      </c>
      <c r="C5" s="717" t="s">
        <v>3</v>
      </c>
      <c r="D5" s="718" t="s">
        <v>2</v>
      </c>
      <c r="E5" s="718" t="s">
        <v>4</v>
      </c>
      <c r="F5" s="719" t="s">
        <v>5</v>
      </c>
      <c r="G5" s="719" t="s">
        <v>18</v>
      </c>
      <c r="H5" s="719" t="s">
        <v>19</v>
      </c>
      <c r="I5" s="719" t="s">
        <v>20</v>
      </c>
      <c r="J5" s="719" t="s">
        <v>67</v>
      </c>
      <c r="K5" s="719" t="s">
        <v>42</v>
      </c>
      <c r="L5" s="719" t="s">
        <v>26</v>
      </c>
      <c r="M5" s="719" t="s">
        <v>68</v>
      </c>
      <c r="N5" s="720"/>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c r="CV5" s="221"/>
      <c r="CW5" s="221"/>
      <c r="CX5" s="221"/>
      <c r="CY5" s="221"/>
      <c r="CZ5" s="221"/>
      <c r="DA5" s="221"/>
      <c r="DB5" s="221"/>
      <c r="DC5" s="221"/>
      <c r="DD5" s="221"/>
      <c r="DE5" s="221"/>
      <c r="DF5" s="221"/>
      <c r="DG5" s="221"/>
      <c r="DH5" s="221"/>
      <c r="DI5" s="221"/>
      <c r="DJ5" s="221"/>
      <c r="DK5" s="221"/>
      <c r="DL5" s="221"/>
      <c r="DM5" s="221"/>
      <c r="DN5" s="221"/>
      <c r="DO5" s="221"/>
      <c r="DP5" s="221"/>
      <c r="DQ5" s="221"/>
      <c r="DR5" s="221"/>
      <c r="DS5" s="221"/>
      <c r="DT5" s="221"/>
      <c r="DU5" s="221"/>
      <c r="DV5" s="221"/>
      <c r="DW5" s="221"/>
      <c r="DX5" s="221"/>
      <c r="DY5" s="221"/>
      <c r="DZ5" s="221"/>
      <c r="EA5" s="221"/>
      <c r="EB5" s="221"/>
      <c r="EC5" s="221"/>
      <c r="ED5" s="221"/>
      <c r="EE5" s="221"/>
      <c r="EF5" s="221"/>
      <c r="EG5" s="221"/>
      <c r="EH5" s="221"/>
      <c r="EI5" s="221"/>
      <c r="EJ5" s="221"/>
      <c r="EK5" s="221"/>
      <c r="EL5" s="221"/>
      <c r="EM5" s="221"/>
      <c r="EN5" s="221"/>
      <c r="EO5" s="221"/>
      <c r="EP5" s="221"/>
      <c r="EQ5" s="221"/>
      <c r="ER5" s="221"/>
      <c r="ES5" s="221"/>
      <c r="ET5" s="221"/>
      <c r="EU5" s="221"/>
      <c r="EV5" s="221"/>
      <c r="EW5" s="221"/>
      <c r="EX5" s="221"/>
      <c r="EY5" s="221"/>
      <c r="EZ5" s="221"/>
      <c r="FA5" s="221"/>
      <c r="FB5" s="221"/>
      <c r="FC5" s="221"/>
      <c r="FD5" s="221"/>
      <c r="FE5" s="221"/>
      <c r="FF5" s="221"/>
      <c r="FG5" s="221"/>
      <c r="FH5" s="221"/>
      <c r="FI5" s="221"/>
      <c r="FJ5" s="221"/>
      <c r="FK5" s="221"/>
      <c r="FL5" s="221"/>
      <c r="FM5" s="221"/>
      <c r="FN5" s="221"/>
      <c r="FO5" s="221"/>
      <c r="FP5" s="221"/>
      <c r="FQ5" s="221"/>
      <c r="FR5" s="221"/>
      <c r="FS5" s="221"/>
      <c r="FT5" s="221"/>
      <c r="FU5" s="221"/>
      <c r="FV5" s="221"/>
      <c r="FW5" s="221"/>
      <c r="FX5" s="221"/>
      <c r="FY5" s="221"/>
      <c r="FZ5" s="221"/>
      <c r="GA5" s="221"/>
      <c r="GB5" s="221"/>
      <c r="GC5" s="221"/>
      <c r="GD5" s="221"/>
      <c r="GE5" s="221"/>
      <c r="GF5" s="221"/>
      <c r="GG5" s="221"/>
      <c r="GH5" s="221"/>
      <c r="GI5" s="221"/>
      <c r="GJ5" s="221"/>
      <c r="GK5" s="221"/>
      <c r="GL5" s="221"/>
      <c r="GM5" s="221"/>
      <c r="GN5" s="221"/>
      <c r="GO5" s="221"/>
      <c r="GP5" s="221"/>
      <c r="GQ5" s="221"/>
      <c r="GR5" s="221"/>
      <c r="GS5" s="221"/>
      <c r="GT5" s="221"/>
      <c r="GU5" s="221"/>
      <c r="GV5" s="221"/>
      <c r="GW5" s="221"/>
      <c r="GX5" s="221"/>
      <c r="GY5" s="221"/>
      <c r="GZ5" s="221"/>
      <c r="HA5" s="221"/>
      <c r="HB5" s="221"/>
      <c r="HC5" s="221"/>
      <c r="HD5" s="221"/>
      <c r="HE5" s="221"/>
      <c r="HF5" s="221"/>
      <c r="HG5" s="221"/>
      <c r="HH5" s="221"/>
      <c r="HI5" s="221"/>
      <c r="HJ5" s="221"/>
      <c r="HK5" s="221"/>
      <c r="HL5" s="221"/>
      <c r="HM5" s="221"/>
      <c r="HN5" s="221"/>
      <c r="HO5" s="221"/>
      <c r="HP5" s="221"/>
      <c r="HQ5" s="221"/>
      <c r="HR5" s="221"/>
      <c r="HS5" s="221"/>
      <c r="HT5" s="221"/>
      <c r="HU5" s="221"/>
      <c r="HV5" s="221"/>
      <c r="HW5" s="221"/>
      <c r="HX5" s="221"/>
      <c r="HY5" s="221"/>
      <c r="HZ5" s="221"/>
      <c r="IA5" s="221"/>
      <c r="IB5" s="221"/>
      <c r="IC5" s="221"/>
      <c r="ID5" s="221"/>
      <c r="IE5" s="221"/>
      <c r="IF5" s="221"/>
      <c r="IG5" s="221"/>
      <c r="IH5" s="221"/>
      <c r="II5" s="221"/>
      <c r="IJ5" s="221"/>
      <c r="IK5" s="221"/>
      <c r="IL5" s="221"/>
      <c r="IM5" s="221"/>
      <c r="IN5" s="221"/>
      <c r="IO5" s="221"/>
      <c r="IP5" s="221"/>
      <c r="IQ5" s="221"/>
      <c r="IR5" s="221"/>
      <c r="IS5" s="221"/>
      <c r="IT5" s="221"/>
      <c r="IU5" s="221"/>
      <c r="IV5" s="221"/>
    </row>
    <row r="6" spans="2:13" ht="96.75" thickBot="1">
      <c r="B6" s="174" t="s">
        <v>21</v>
      </c>
      <c r="C6" s="175" t="s">
        <v>22</v>
      </c>
      <c r="D6" s="176" t="s">
        <v>6</v>
      </c>
      <c r="E6" s="177" t="s">
        <v>502</v>
      </c>
      <c r="F6" s="178" t="s">
        <v>24</v>
      </c>
      <c r="G6" s="178" t="s">
        <v>524</v>
      </c>
      <c r="H6" s="649" t="s">
        <v>597</v>
      </c>
      <c r="I6" s="964" t="s">
        <v>599</v>
      </c>
      <c r="J6" s="815" t="s">
        <v>939</v>
      </c>
      <c r="K6" s="812" t="s">
        <v>196</v>
      </c>
      <c r="L6" s="603" t="s">
        <v>975</v>
      </c>
      <c r="M6" s="598" t="s">
        <v>503</v>
      </c>
    </row>
    <row r="7" spans="1:256" s="966" customFormat="1" ht="25.5" customHeight="1">
      <c r="A7" s="1315">
        <v>1</v>
      </c>
      <c r="B7" s="724">
        <v>18</v>
      </c>
      <c r="C7" s="725"/>
      <c r="D7" s="726" t="s">
        <v>43</v>
      </c>
      <c r="E7" s="727"/>
      <c r="F7" s="261"/>
      <c r="G7" s="261"/>
      <c r="H7" s="713"/>
      <c r="I7" s="965"/>
      <c r="J7" s="813"/>
      <c r="K7" s="607"/>
      <c r="L7" s="604"/>
      <c r="M7" s="599"/>
      <c r="N7" s="728"/>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c r="IV7" s="214"/>
    </row>
    <row r="8" spans="1:16" ht="28.5">
      <c r="A8" s="1315">
        <v>2</v>
      </c>
      <c r="B8" s="241"/>
      <c r="C8" s="206">
        <v>1</v>
      </c>
      <c r="D8" s="188" t="s">
        <v>858</v>
      </c>
      <c r="E8" s="211" t="s">
        <v>27</v>
      </c>
      <c r="F8" s="743">
        <f aca="true" t="shared" si="0" ref="F8:F118">SUM(G8:H8,L8,M8)</f>
        <v>13000</v>
      </c>
      <c r="G8" s="941"/>
      <c r="H8" s="924"/>
      <c r="I8" s="967">
        <v>13000</v>
      </c>
      <c r="J8" s="939">
        <v>13000</v>
      </c>
      <c r="K8" s="940"/>
      <c r="L8" s="926">
        <f>SUM(J8:K8)</f>
        <v>13000</v>
      </c>
      <c r="M8" s="600"/>
      <c r="P8" s="200"/>
    </row>
    <row r="9" spans="1:16" ht="14.25">
      <c r="A9" s="1315">
        <v>3</v>
      </c>
      <c r="B9" s="241"/>
      <c r="C9" s="206">
        <v>2</v>
      </c>
      <c r="D9" s="183" t="s">
        <v>556</v>
      </c>
      <c r="E9" s="182" t="s">
        <v>27</v>
      </c>
      <c r="F9" s="743">
        <f t="shared" si="0"/>
        <v>10500</v>
      </c>
      <c r="G9" s="941"/>
      <c r="H9" s="924"/>
      <c r="I9" s="968">
        <v>10500</v>
      </c>
      <c r="J9" s="942">
        <v>10500</v>
      </c>
      <c r="K9" s="943"/>
      <c r="L9" s="926">
        <f aca="true" t="shared" si="1" ref="L9:L96">SUM(J9:K9)</f>
        <v>10500</v>
      </c>
      <c r="M9" s="600"/>
      <c r="P9" s="200"/>
    </row>
    <row r="10" spans="1:16" ht="28.5">
      <c r="A10" s="1315">
        <v>4</v>
      </c>
      <c r="B10" s="241"/>
      <c r="C10" s="206">
        <v>3</v>
      </c>
      <c r="D10" s="183" t="s">
        <v>542</v>
      </c>
      <c r="E10" s="182" t="s">
        <v>27</v>
      </c>
      <c r="F10" s="743">
        <f t="shared" si="0"/>
        <v>48541</v>
      </c>
      <c r="G10" s="743"/>
      <c r="H10" s="924"/>
      <c r="I10" s="967">
        <v>48541</v>
      </c>
      <c r="J10" s="939">
        <v>48541</v>
      </c>
      <c r="K10" s="940"/>
      <c r="L10" s="926">
        <f t="shared" si="1"/>
        <v>48541</v>
      </c>
      <c r="M10" s="600"/>
      <c r="P10" s="200"/>
    </row>
    <row r="11" spans="1:16" ht="14.25">
      <c r="A11" s="1315">
        <v>5</v>
      </c>
      <c r="B11" s="241"/>
      <c r="C11" s="206">
        <v>4</v>
      </c>
      <c r="D11" s="183" t="s">
        <v>543</v>
      </c>
      <c r="E11" s="182" t="s">
        <v>27</v>
      </c>
      <c r="F11" s="743">
        <f t="shared" si="0"/>
        <v>8000</v>
      </c>
      <c r="G11" s="743"/>
      <c r="H11" s="924"/>
      <c r="I11" s="967">
        <v>8000</v>
      </c>
      <c r="J11" s="939">
        <v>8000</v>
      </c>
      <c r="K11" s="940"/>
      <c r="L11" s="926">
        <f t="shared" si="1"/>
        <v>8000</v>
      </c>
      <c r="M11" s="600"/>
      <c r="P11" s="200"/>
    </row>
    <row r="12" spans="1:16" ht="28.5">
      <c r="A12" s="1315">
        <v>6</v>
      </c>
      <c r="B12" s="241"/>
      <c r="C12" s="206">
        <v>5</v>
      </c>
      <c r="D12" s="183" t="s">
        <v>544</v>
      </c>
      <c r="E12" s="182" t="s">
        <v>27</v>
      </c>
      <c r="F12" s="743">
        <f t="shared" si="0"/>
        <v>12000</v>
      </c>
      <c r="G12" s="743"/>
      <c r="H12" s="924"/>
      <c r="I12" s="967">
        <v>12000</v>
      </c>
      <c r="J12" s="939">
        <v>12000</v>
      </c>
      <c r="K12" s="940"/>
      <c r="L12" s="926">
        <f t="shared" si="1"/>
        <v>12000</v>
      </c>
      <c r="M12" s="600"/>
      <c r="P12" s="200"/>
    </row>
    <row r="13" spans="1:16" ht="28.5">
      <c r="A13" s="1315">
        <v>7</v>
      </c>
      <c r="B13" s="241"/>
      <c r="C13" s="206">
        <v>6</v>
      </c>
      <c r="D13" s="188" t="s">
        <v>777</v>
      </c>
      <c r="E13" s="211" t="s">
        <v>27</v>
      </c>
      <c r="F13" s="743">
        <f t="shared" si="0"/>
        <v>0</v>
      </c>
      <c r="G13" s="941"/>
      <c r="H13" s="924"/>
      <c r="I13" s="967">
        <v>1000</v>
      </c>
      <c r="J13" s="939">
        <v>0</v>
      </c>
      <c r="K13" s="940"/>
      <c r="L13" s="926">
        <f t="shared" si="1"/>
        <v>0</v>
      </c>
      <c r="M13" s="600"/>
      <c r="P13" s="200"/>
    </row>
    <row r="14" spans="1:16" ht="28.5">
      <c r="A14" s="1315">
        <v>8</v>
      </c>
      <c r="B14" s="241"/>
      <c r="C14" s="206">
        <v>7</v>
      </c>
      <c r="D14" s="188" t="s">
        <v>905</v>
      </c>
      <c r="E14" s="211" t="s">
        <v>27</v>
      </c>
      <c r="F14" s="743">
        <f t="shared" si="0"/>
        <v>38500</v>
      </c>
      <c r="G14" s="941"/>
      <c r="H14" s="924"/>
      <c r="I14" s="967"/>
      <c r="J14" s="939">
        <v>38500</v>
      </c>
      <c r="K14" s="940"/>
      <c r="L14" s="926">
        <f t="shared" si="1"/>
        <v>38500</v>
      </c>
      <c r="M14" s="600"/>
      <c r="P14" s="200"/>
    </row>
    <row r="15" spans="1:16" ht="28.5">
      <c r="A15" s="1315">
        <v>9</v>
      </c>
      <c r="B15" s="241"/>
      <c r="C15" s="206">
        <v>8</v>
      </c>
      <c r="D15" s="238" t="s">
        <v>545</v>
      </c>
      <c r="E15" s="248" t="s">
        <v>27</v>
      </c>
      <c r="F15" s="743">
        <f t="shared" si="0"/>
        <v>0</v>
      </c>
      <c r="G15" s="941"/>
      <c r="H15" s="924"/>
      <c r="I15" s="967">
        <v>10800</v>
      </c>
      <c r="J15" s="939">
        <v>0</v>
      </c>
      <c r="K15" s="940"/>
      <c r="L15" s="926">
        <f t="shared" si="1"/>
        <v>0</v>
      </c>
      <c r="M15" s="600"/>
      <c r="P15" s="200"/>
    </row>
    <row r="16" spans="1:16" ht="14.25">
      <c r="A16" s="1315">
        <v>10</v>
      </c>
      <c r="B16" s="241"/>
      <c r="C16" s="206">
        <v>9</v>
      </c>
      <c r="D16" s="238" t="s">
        <v>906</v>
      </c>
      <c r="E16" s="248" t="s">
        <v>27</v>
      </c>
      <c r="F16" s="743">
        <f>SUM(G16:H16,L16,M16)</f>
        <v>484940</v>
      </c>
      <c r="G16" s="941"/>
      <c r="H16" s="924"/>
      <c r="I16" s="967"/>
      <c r="J16" s="939">
        <v>10800</v>
      </c>
      <c r="K16" s="940"/>
      <c r="L16" s="926">
        <f t="shared" si="1"/>
        <v>10800</v>
      </c>
      <c r="M16" s="600">
        <v>474140</v>
      </c>
      <c r="P16" s="200"/>
    </row>
    <row r="17" spans="1:16" ht="28.5">
      <c r="A17" s="1315">
        <v>11</v>
      </c>
      <c r="B17" s="241"/>
      <c r="C17" s="206">
        <v>10</v>
      </c>
      <c r="D17" s="238" t="s">
        <v>546</v>
      </c>
      <c r="E17" s="248" t="s">
        <v>27</v>
      </c>
      <c r="F17" s="743">
        <f t="shared" si="0"/>
        <v>0</v>
      </c>
      <c r="G17" s="941"/>
      <c r="H17" s="924"/>
      <c r="I17" s="967">
        <v>11500</v>
      </c>
      <c r="J17" s="939">
        <v>0</v>
      </c>
      <c r="K17" s="940"/>
      <c r="L17" s="926">
        <f t="shared" si="1"/>
        <v>0</v>
      </c>
      <c r="M17" s="600"/>
      <c r="P17" s="200"/>
    </row>
    <row r="18" spans="1:16" ht="15.75" customHeight="1">
      <c r="A18" s="1315">
        <v>12</v>
      </c>
      <c r="B18" s="241"/>
      <c r="C18" s="206">
        <v>11</v>
      </c>
      <c r="D18" s="238" t="s">
        <v>879</v>
      </c>
      <c r="E18" s="248" t="s">
        <v>27</v>
      </c>
      <c r="F18" s="743">
        <f>SUM(G18:H18,L18,M18)</f>
        <v>388660</v>
      </c>
      <c r="G18" s="941"/>
      <c r="H18" s="924"/>
      <c r="I18" s="967"/>
      <c r="J18" s="939">
        <v>16663</v>
      </c>
      <c r="K18" s="940"/>
      <c r="L18" s="926">
        <f t="shared" si="1"/>
        <v>16663</v>
      </c>
      <c r="M18" s="600">
        <v>371997</v>
      </c>
      <c r="P18" s="200"/>
    </row>
    <row r="19" spans="1:16" ht="42.75">
      <c r="A19" s="1315">
        <v>13</v>
      </c>
      <c r="B19" s="241"/>
      <c r="C19" s="206">
        <v>12</v>
      </c>
      <c r="D19" s="183" t="s">
        <v>547</v>
      </c>
      <c r="E19" s="182" t="s">
        <v>27</v>
      </c>
      <c r="F19" s="743">
        <f t="shared" si="0"/>
        <v>0</v>
      </c>
      <c r="G19" s="743"/>
      <c r="H19" s="924"/>
      <c r="I19" s="967">
        <v>6300</v>
      </c>
      <c r="J19" s="939">
        <v>0</v>
      </c>
      <c r="K19" s="940"/>
      <c r="L19" s="926">
        <f t="shared" si="1"/>
        <v>0</v>
      </c>
      <c r="M19" s="600"/>
      <c r="P19" s="200"/>
    </row>
    <row r="20" spans="1:16" ht="28.5">
      <c r="A20" s="1315">
        <v>14</v>
      </c>
      <c r="B20" s="241"/>
      <c r="C20" s="206">
        <v>13</v>
      </c>
      <c r="D20" s="183" t="s">
        <v>907</v>
      </c>
      <c r="E20" s="182" t="s">
        <v>27</v>
      </c>
      <c r="F20" s="743">
        <f>SUM(G20:H20,L20,M20)</f>
        <v>277000</v>
      </c>
      <c r="G20" s="743"/>
      <c r="H20" s="924"/>
      <c r="I20" s="967"/>
      <c r="J20" s="939">
        <v>18900</v>
      </c>
      <c r="K20" s="940"/>
      <c r="L20" s="926">
        <f t="shared" si="1"/>
        <v>18900</v>
      </c>
      <c r="M20" s="734">
        <v>258100</v>
      </c>
      <c r="P20" s="200"/>
    </row>
    <row r="21" spans="1:16" ht="42.75">
      <c r="A21" s="1315">
        <v>15</v>
      </c>
      <c r="B21" s="241"/>
      <c r="C21" s="206">
        <v>14</v>
      </c>
      <c r="D21" s="183" t="s">
        <v>548</v>
      </c>
      <c r="E21" s="182" t="s">
        <v>27</v>
      </c>
      <c r="F21" s="743">
        <f t="shared" si="0"/>
        <v>5400</v>
      </c>
      <c r="G21" s="743"/>
      <c r="H21" s="924"/>
      <c r="I21" s="967">
        <v>5400</v>
      </c>
      <c r="J21" s="939">
        <v>5400</v>
      </c>
      <c r="K21" s="940"/>
      <c r="L21" s="926">
        <f t="shared" si="1"/>
        <v>5400</v>
      </c>
      <c r="M21" s="600"/>
      <c r="P21" s="200"/>
    </row>
    <row r="22" spans="1:16" ht="71.25">
      <c r="A22" s="1315">
        <v>16</v>
      </c>
      <c r="B22" s="241"/>
      <c r="C22" s="206">
        <v>15</v>
      </c>
      <c r="D22" s="183" t="s">
        <v>1092</v>
      </c>
      <c r="E22" s="182" t="s">
        <v>27</v>
      </c>
      <c r="F22" s="743">
        <f t="shared" si="0"/>
        <v>24494</v>
      </c>
      <c r="G22" s="743">
        <v>2356</v>
      </c>
      <c r="H22" s="924"/>
      <c r="I22" s="967">
        <v>39000</v>
      </c>
      <c r="J22" s="939">
        <v>45300</v>
      </c>
      <c r="K22" s="940">
        <v>-23162</v>
      </c>
      <c r="L22" s="926">
        <f t="shared" si="1"/>
        <v>22138</v>
      </c>
      <c r="M22" s="600"/>
      <c r="P22" s="200"/>
    </row>
    <row r="23" spans="1:16" ht="31.5" customHeight="1">
      <c r="A23" s="1315">
        <v>17</v>
      </c>
      <c r="B23" s="241"/>
      <c r="C23" s="206">
        <v>16</v>
      </c>
      <c r="D23" s="183" t="s">
        <v>1045</v>
      </c>
      <c r="E23" s="182" t="s">
        <v>27</v>
      </c>
      <c r="F23" s="743">
        <f t="shared" si="0"/>
        <v>22479</v>
      </c>
      <c r="G23" s="743"/>
      <c r="H23" s="924"/>
      <c r="I23" s="967"/>
      <c r="J23" s="939"/>
      <c r="K23" s="940">
        <v>22479</v>
      </c>
      <c r="L23" s="926">
        <f t="shared" si="1"/>
        <v>22479</v>
      </c>
      <c r="M23" s="600"/>
      <c r="P23" s="200"/>
    </row>
    <row r="24" spans="1:16" ht="28.5">
      <c r="A24" s="1315">
        <v>18</v>
      </c>
      <c r="B24" s="241"/>
      <c r="C24" s="206">
        <v>17</v>
      </c>
      <c r="D24" s="183" t="s">
        <v>576</v>
      </c>
      <c r="E24" s="182" t="s">
        <v>27</v>
      </c>
      <c r="F24" s="743">
        <f t="shared" si="0"/>
        <v>0</v>
      </c>
      <c r="G24" s="743"/>
      <c r="H24" s="924"/>
      <c r="I24" s="967">
        <v>31000</v>
      </c>
      <c r="J24" s="939">
        <v>0</v>
      </c>
      <c r="K24" s="940"/>
      <c r="L24" s="926">
        <f t="shared" si="1"/>
        <v>0</v>
      </c>
      <c r="M24" s="600"/>
      <c r="P24" s="200"/>
    </row>
    <row r="25" spans="1:16" ht="46.5" customHeight="1">
      <c r="A25" s="1315">
        <v>19</v>
      </c>
      <c r="B25" s="241"/>
      <c r="C25" s="206">
        <v>18</v>
      </c>
      <c r="D25" s="183" t="s">
        <v>785</v>
      </c>
      <c r="E25" s="182" t="s">
        <v>27</v>
      </c>
      <c r="F25" s="743">
        <f t="shared" si="0"/>
        <v>10500</v>
      </c>
      <c r="G25" s="743"/>
      <c r="H25" s="924"/>
      <c r="I25" s="967"/>
      <c r="J25" s="939">
        <v>10500</v>
      </c>
      <c r="K25" s="940"/>
      <c r="L25" s="926">
        <f t="shared" si="1"/>
        <v>10500</v>
      </c>
      <c r="M25" s="600"/>
      <c r="P25" s="200"/>
    </row>
    <row r="26" spans="1:256" ht="15.75" customHeight="1">
      <c r="A26" s="1315">
        <v>20</v>
      </c>
      <c r="B26" s="241"/>
      <c r="C26" s="206">
        <v>19</v>
      </c>
      <c r="D26" s="186" t="s">
        <v>549</v>
      </c>
      <c r="E26" s="211" t="s">
        <v>27</v>
      </c>
      <c r="F26" s="743">
        <f t="shared" si="0"/>
        <v>0</v>
      </c>
      <c r="G26" s="941"/>
      <c r="H26" s="924"/>
      <c r="I26" s="967">
        <v>10500</v>
      </c>
      <c r="J26" s="939">
        <v>0</v>
      </c>
      <c r="K26" s="940"/>
      <c r="L26" s="926">
        <f t="shared" si="1"/>
        <v>0</v>
      </c>
      <c r="M26" s="600"/>
      <c r="N26" s="269"/>
      <c r="O26" s="208"/>
      <c r="P26" s="200"/>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c r="FD26" s="208"/>
      <c r="FE26" s="208"/>
      <c r="FF26" s="208"/>
      <c r="FG26" s="208"/>
      <c r="FH26" s="208"/>
      <c r="FI26" s="208"/>
      <c r="FJ26" s="208"/>
      <c r="FK26" s="208"/>
      <c r="FL26" s="208"/>
      <c r="FM26" s="208"/>
      <c r="FN26" s="208"/>
      <c r="FO26" s="208"/>
      <c r="FP26" s="208"/>
      <c r="FQ26" s="208"/>
      <c r="FR26" s="208"/>
      <c r="FS26" s="208"/>
      <c r="FT26" s="208"/>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8"/>
      <c r="IU26" s="208"/>
      <c r="IV26" s="208"/>
    </row>
    <row r="27" spans="1:256" ht="15.75" customHeight="1">
      <c r="A27" s="1315">
        <v>21</v>
      </c>
      <c r="B27" s="241"/>
      <c r="C27" s="206">
        <v>20</v>
      </c>
      <c r="D27" s="186" t="s">
        <v>877</v>
      </c>
      <c r="E27" s="211" t="s">
        <v>27</v>
      </c>
      <c r="F27" s="743">
        <f t="shared" si="0"/>
        <v>6750</v>
      </c>
      <c r="G27" s="941"/>
      <c r="H27" s="924"/>
      <c r="I27" s="967"/>
      <c r="J27" s="939">
        <v>6750</v>
      </c>
      <c r="K27" s="940"/>
      <c r="L27" s="926">
        <f t="shared" si="1"/>
        <v>6750</v>
      </c>
      <c r="M27" s="600"/>
      <c r="N27" s="269"/>
      <c r="O27" s="208"/>
      <c r="P27" s="200"/>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c r="FD27" s="208"/>
      <c r="FE27" s="208"/>
      <c r="FF27" s="208"/>
      <c r="FG27" s="208"/>
      <c r="FH27" s="208"/>
      <c r="FI27" s="208"/>
      <c r="FJ27" s="208"/>
      <c r="FK27" s="208"/>
      <c r="FL27" s="208"/>
      <c r="FM27" s="208"/>
      <c r="FN27" s="208"/>
      <c r="FO27" s="208"/>
      <c r="FP27" s="208"/>
      <c r="FQ27" s="208"/>
      <c r="FR27" s="208"/>
      <c r="FS27" s="208"/>
      <c r="FT27" s="208"/>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c r="HG27" s="208"/>
      <c r="HH27" s="208"/>
      <c r="HI27" s="208"/>
      <c r="HJ27" s="208"/>
      <c r="HK27" s="208"/>
      <c r="HL27" s="208"/>
      <c r="HM27" s="208"/>
      <c r="HN27" s="208"/>
      <c r="HO27" s="208"/>
      <c r="HP27" s="208"/>
      <c r="HQ27" s="208"/>
      <c r="HR27" s="208"/>
      <c r="HS27" s="208"/>
      <c r="HT27" s="208"/>
      <c r="HU27" s="208"/>
      <c r="HV27" s="208"/>
      <c r="HW27" s="208"/>
      <c r="HX27" s="208"/>
      <c r="HY27" s="208"/>
      <c r="HZ27" s="208"/>
      <c r="IA27" s="208"/>
      <c r="IB27" s="208"/>
      <c r="IC27" s="208"/>
      <c r="ID27" s="208"/>
      <c r="IE27" s="208"/>
      <c r="IF27" s="208"/>
      <c r="IG27" s="208"/>
      <c r="IH27" s="208"/>
      <c r="II27" s="208"/>
      <c r="IJ27" s="208"/>
      <c r="IK27" s="208"/>
      <c r="IL27" s="208"/>
      <c r="IM27" s="208"/>
      <c r="IN27" s="208"/>
      <c r="IO27" s="208"/>
      <c r="IP27" s="208"/>
      <c r="IQ27" s="208"/>
      <c r="IR27" s="208"/>
      <c r="IS27" s="208"/>
      <c r="IT27" s="208"/>
      <c r="IU27" s="208"/>
      <c r="IV27" s="208"/>
    </row>
    <row r="28" spans="1:256" ht="28.5">
      <c r="A28" s="1315">
        <v>22</v>
      </c>
      <c r="B28" s="241"/>
      <c r="C28" s="206">
        <v>21</v>
      </c>
      <c r="D28" s="186" t="s">
        <v>929</v>
      </c>
      <c r="E28" s="211" t="s">
        <v>27</v>
      </c>
      <c r="F28" s="743">
        <f t="shared" si="0"/>
        <v>6750</v>
      </c>
      <c r="G28" s="941"/>
      <c r="H28" s="924"/>
      <c r="I28" s="967"/>
      <c r="J28" s="939">
        <v>6750</v>
      </c>
      <c r="K28" s="940"/>
      <c r="L28" s="926">
        <f t="shared" si="1"/>
        <v>6750</v>
      </c>
      <c r="M28" s="600"/>
      <c r="N28" s="269"/>
      <c r="O28" s="208"/>
      <c r="P28" s="200"/>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c r="HG28" s="208"/>
      <c r="HH28" s="208"/>
      <c r="HI28" s="208"/>
      <c r="HJ28" s="208"/>
      <c r="HK28" s="208"/>
      <c r="HL28" s="208"/>
      <c r="HM28" s="208"/>
      <c r="HN28" s="208"/>
      <c r="HO28" s="208"/>
      <c r="HP28" s="208"/>
      <c r="HQ28" s="208"/>
      <c r="HR28" s="208"/>
      <c r="HS28" s="208"/>
      <c r="HT28" s="208"/>
      <c r="HU28" s="208"/>
      <c r="HV28" s="208"/>
      <c r="HW28" s="208"/>
      <c r="HX28" s="208"/>
      <c r="HY28" s="208"/>
      <c r="HZ28" s="208"/>
      <c r="IA28" s="208"/>
      <c r="IB28" s="208"/>
      <c r="IC28" s="208"/>
      <c r="ID28" s="208"/>
      <c r="IE28" s="208"/>
      <c r="IF28" s="208"/>
      <c r="IG28" s="208"/>
      <c r="IH28" s="208"/>
      <c r="II28" s="208"/>
      <c r="IJ28" s="208"/>
      <c r="IK28" s="208"/>
      <c r="IL28" s="208"/>
      <c r="IM28" s="208"/>
      <c r="IN28" s="208"/>
      <c r="IO28" s="208"/>
      <c r="IP28" s="208"/>
      <c r="IQ28" s="208"/>
      <c r="IR28" s="208"/>
      <c r="IS28" s="208"/>
      <c r="IT28" s="208"/>
      <c r="IU28" s="208"/>
      <c r="IV28" s="208"/>
    </row>
    <row r="29" spans="1:256" ht="28.5">
      <c r="A29" s="1315">
        <v>23</v>
      </c>
      <c r="B29" s="241"/>
      <c r="C29" s="206">
        <v>22</v>
      </c>
      <c r="D29" s="186" t="s">
        <v>845</v>
      </c>
      <c r="E29" s="211" t="s">
        <v>27</v>
      </c>
      <c r="F29" s="743">
        <f t="shared" si="0"/>
        <v>0</v>
      </c>
      <c r="G29" s="941"/>
      <c r="H29" s="924"/>
      <c r="I29" s="967"/>
      <c r="J29" s="939">
        <v>0</v>
      </c>
      <c r="K29" s="940"/>
      <c r="L29" s="926">
        <f t="shared" si="1"/>
        <v>0</v>
      </c>
      <c r="M29" s="600"/>
      <c r="N29" s="269"/>
      <c r="O29" s="208"/>
      <c r="P29" s="200"/>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row>
    <row r="30" spans="1:256" ht="28.5">
      <c r="A30" s="1315">
        <v>24</v>
      </c>
      <c r="B30" s="241"/>
      <c r="C30" s="206">
        <v>23</v>
      </c>
      <c r="D30" s="186" t="s">
        <v>943</v>
      </c>
      <c r="E30" s="211" t="s">
        <v>27</v>
      </c>
      <c r="F30" s="743">
        <f t="shared" si="0"/>
        <v>3000</v>
      </c>
      <c r="G30" s="941"/>
      <c r="H30" s="924"/>
      <c r="I30" s="967"/>
      <c r="J30" s="939">
        <v>3000</v>
      </c>
      <c r="K30" s="940"/>
      <c r="L30" s="926">
        <f t="shared" si="1"/>
        <v>3000</v>
      </c>
      <c r="M30" s="600"/>
      <c r="N30" s="269"/>
      <c r="O30" s="208"/>
      <c r="P30" s="200"/>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c r="HG30" s="208"/>
      <c r="HH30" s="208"/>
      <c r="HI30" s="208"/>
      <c r="HJ30" s="208"/>
      <c r="HK30" s="208"/>
      <c r="HL30" s="208"/>
      <c r="HM30" s="208"/>
      <c r="HN30" s="208"/>
      <c r="HO30" s="208"/>
      <c r="HP30" s="208"/>
      <c r="HQ30" s="208"/>
      <c r="HR30" s="208"/>
      <c r="HS30" s="208"/>
      <c r="HT30" s="208"/>
      <c r="HU30" s="208"/>
      <c r="HV30" s="208"/>
      <c r="HW30" s="208"/>
      <c r="HX30" s="208"/>
      <c r="HY30" s="208"/>
      <c r="HZ30" s="208"/>
      <c r="IA30" s="208"/>
      <c r="IB30" s="208"/>
      <c r="IC30" s="208"/>
      <c r="ID30" s="208"/>
      <c r="IE30" s="208"/>
      <c r="IF30" s="208"/>
      <c r="IG30" s="208"/>
      <c r="IH30" s="208"/>
      <c r="II30" s="208"/>
      <c r="IJ30" s="208"/>
      <c r="IK30" s="208"/>
      <c r="IL30" s="208"/>
      <c r="IM30" s="208"/>
      <c r="IN30" s="208"/>
      <c r="IO30" s="208"/>
      <c r="IP30" s="208"/>
      <c r="IQ30" s="208"/>
      <c r="IR30" s="208"/>
      <c r="IS30" s="208"/>
      <c r="IT30" s="208"/>
      <c r="IU30" s="208"/>
      <c r="IV30" s="208"/>
    </row>
    <row r="31" spans="1:256" ht="28.5">
      <c r="A31" s="1315">
        <v>25</v>
      </c>
      <c r="B31" s="241"/>
      <c r="C31" s="206">
        <v>24</v>
      </c>
      <c r="D31" s="186" t="s">
        <v>550</v>
      </c>
      <c r="E31" s="211" t="s">
        <v>27</v>
      </c>
      <c r="F31" s="743">
        <f t="shared" si="0"/>
        <v>0</v>
      </c>
      <c r="G31" s="941"/>
      <c r="H31" s="924"/>
      <c r="I31" s="967">
        <v>10500</v>
      </c>
      <c r="J31" s="939">
        <v>9775</v>
      </c>
      <c r="K31" s="940">
        <v>-9775</v>
      </c>
      <c r="L31" s="926">
        <f t="shared" si="1"/>
        <v>0</v>
      </c>
      <c r="M31" s="600"/>
      <c r="N31" s="269"/>
      <c r="O31" s="208"/>
      <c r="P31" s="200"/>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08"/>
      <c r="GZ31" s="208"/>
      <c r="HA31" s="208"/>
      <c r="HB31" s="208"/>
      <c r="HC31" s="208"/>
      <c r="HD31" s="208"/>
      <c r="HE31" s="208"/>
      <c r="HF31" s="208"/>
      <c r="HG31" s="208"/>
      <c r="HH31" s="208"/>
      <c r="HI31" s="208"/>
      <c r="HJ31" s="208"/>
      <c r="HK31" s="208"/>
      <c r="HL31" s="208"/>
      <c r="HM31" s="208"/>
      <c r="HN31" s="208"/>
      <c r="HO31" s="208"/>
      <c r="HP31" s="208"/>
      <c r="HQ31" s="208"/>
      <c r="HR31" s="208"/>
      <c r="HS31" s="208"/>
      <c r="HT31" s="208"/>
      <c r="HU31" s="208"/>
      <c r="HV31" s="208"/>
      <c r="HW31" s="208"/>
      <c r="HX31" s="208"/>
      <c r="HY31" s="208"/>
      <c r="HZ31" s="208"/>
      <c r="IA31" s="208"/>
      <c r="IB31" s="208"/>
      <c r="IC31" s="208"/>
      <c r="ID31" s="208"/>
      <c r="IE31" s="208"/>
      <c r="IF31" s="208"/>
      <c r="IG31" s="208"/>
      <c r="IH31" s="208"/>
      <c r="II31" s="208"/>
      <c r="IJ31" s="208"/>
      <c r="IK31" s="208"/>
      <c r="IL31" s="208"/>
      <c r="IM31" s="208"/>
      <c r="IN31" s="208"/>
      <c r="IO31" s="208"/>
      <c r="IP31" s="208"/>
      <c r="IQ31" s="208"/>
      <c r="IR31" s="208"/>
      <c r="IS31" s="208"/>
      <c r="IT31" s="208"/>
      <c r="IU31" s="208"/>
      <c r="IV31" s="208"/>
    </row>
    <row r="32" spans="1:256" ht="28.5">
      <c r="A32" s="1315">
        <v>26</v>
      </c>
      <c r="B32" s="241"/>
      <c r="C32" s="206">
        <v>25</v>
      </c>
      <c r="D32" s="186" t="s">
        <v>1049</v>
      </c>
      <c r="E32" s="211" t="s">
        <v>27</v>
      </c>
      <c r="F32" s="743">
        <f t="shared" si="0"/>
        <v>9775</v>
      </c>
      <c r="G32" s="941"/>
      <c r="H32" s="924"/>
      <c r="I32" s="967"/>
      <c r="J32" s="939"/>
      <c r="K32" s="940">
        <v>9775</v>
      </c>
      <c r="L32" s="926">
        <f t="shared" si="1"/>
        <v>9775</v>
      </c>
      <c r="M32" s="600"/>
      <c r="N32" s="269"/>
      <c r="O32" s="208"/>
      <c r="P32" s="200"/>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row>
    <row r="33" spans="1:16" ht="28.5">
      <c r="A33" s="1315">
        <v>27</v>
      </c>
      <c r="B33" s="241"/>
      <c r="C33" s="206">
        <v>26</v>
      </c>
      <c r="D33" s="188" t="s">
        <v>848</v>
      </c>
      <c r="E33" s="211" t="s">
        <v>27</v>
      </c>
      <c r="F33" s="743">
        <f t="shared" si="0"/>
        <v>19500</v>
      </c>
      <c r="G33" s="941"/>
      <c r="H33" s="924"/>
      <c r="I33" s="967">
        <v>19500</v>
      </c>
      <c r="J33" s="939">
        <v>19500</v>
      </c>
      <c r="K33" s="940"/>
      <c r="L33" s="926">
        <f t="shared" si="1"/>
        <v>19500</v>
      </c>
      <c r="M33" s="600"/>
      <c r="P33" s="200"/>
    </row>
    <row r="34" spans="1:16" ht="28.5">
      <c r="A34" s="1315">
        <v>28</v>
      </c>
      <c r="B34" s="241"/>
      <c r="C34" s="206">
        <v>27</v>
      </c>
      <c r="D34" s="188" t="s">
        <v>852</v>
      </c>
      <c r="E34" s="211" t="s">
        <v>27</v>
      </c>
      <c r="F34" s="743">
        <f t="shared" si="0"/>
        <v>0</v>
      </c>
      <c r="G34" s="941"/>
      <c r="H34" s="924"/>
      <c r="I34" s="967">
        <v>10500</v>
      </c>
      <c r="J34" s="939">
        <v>9311</v>
      </c>
      <c r="K34" s="940">
        <v>-9311</v>
      </c>
      <c r="L34" s="926">
        <f t="shared" si="1"/>
        <v>0</v>
      </c>
      <c r="M34" s="600"/>
      <c r="P34" s="200"/>
    </row>
    <row r="35" spans="1:16" ht="45" customHeight="1">
      <c r="A35" s="1315">
        <v>29</v>
      </c>
      <c r="B35" s="241"/>
      <c r="C35" s="206">
        <v>28</v>
      </c>
      <c r="D35" s="188" t="s">
        <v>1048</v>
      </c>
      <c r="E35" s="211" t="s">
        <v>27</v>
      </c>
      <c r="F35" s="743">
        <f t="shared" si="0"/>
        <v>9311</v>
      </c>
      <c r="G35" s="941"/>
      <c r="H35" s="924"/>
      <c r="I35" s="967"/>
      <c r="J35" s="939"/>
      <c r="K35" s="940">
        <v>9311</v>
      </c>
      <c r="L35" s="926">
        <f t="shared" si="1"/>
        <v>9311</v>
      </c>
      <c r="M35" s="600"/>
      <c r="P35" s="200"/>
    </row>
    <row r="36" spans="1:256" ht="14.25">
      <c r="A36" s="1315">
        <v>30</v>
      </c>
      <c r="B36" s="241"/>
      <c r="C36" s="206">
        <v>29</v>
      </c>
      <c r="D36" s="186" t="s">
        <v>551</v>
      </c>
      <c r="E36" s="211" t="s">
        <v>27</v>
      </c>
      <c r="F36" s="743">
        <f t="shared" si="0"/>
        <v>9500</v>
      </c>
      <c r="G36" s="941"/>
      <c r="H36" s="924"/>
      <c r="I36" s="967">
        <v>9500</v>
      </c>
      <c r="J36" s="939">
        <v>9500</v>
      </c>
      <c r="K36" s="940"/>
      <c r="L36" s="926">
        <f t="shared" si="1"/>
        <v>9500</v>
      </c>
      <c r="M36" s="600"/>
      <c r="N36" s="269"/>
      <c r="O36" s="208"/>
      <c r="P36" s="200"/>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row>
    <row r="37" spans="1:16" ht="28.5">
      <c r="A37" s="1315">
        <v>31</v>
      </c>
      <c r="B37" s="241"/>
      <c r="C37" s="206">
        <v>30</v>
      </c>
      <c r="D37" s="188" t="s">
        <v>553</v>
      </c>
      <c r="E37" s="211" t="s">
        <v>27</v>
      </c>
      <c r="F37" s="743">
        <f t="shared" si="0"/>
        <v>0</v>
      </c>
      <c r="G37" s="941"/>
      <c r="H37" s="924"/>
      <c r="I37" s="967">
        <v>6000</v>
      </c>
      <c r="J37" s="939">
        <v>0</v>
      </c>
      <c r="K37" s="940"/>
      <c r="L37" s="926">
        <f t="shared" si="1"/>
        <v>0</v>
      </c>
      <c r="M37" s="600"/>
      <c r="P37" s="200"/>
    </row>
    <row r="38" spans="1:16" ht="28.5">
      <c r="A38" s="1315">
        <v>32</v>
      </c>
      <c r="B38" s="241"/>
      <c r="C38" s="206">
        <v>31</v>
      </c>
      <c r="D38" s="188" t="s">
        <v>964</v>
      </c>
      <c r="E38" s="211" t="s">
        <v>27</v>
      </c>
      <c r="F38" s="743">
        <f t="shared" si="0"/>
        <v>52020</v>
      </c>
      <c r="G38" s="941"/>
      <c r="H38" s="924"/>
      <c r="I38" s="967"/>
      <c r="J38" s="939">
        <v>8136</v>
      </c>
      <c r="K38" s="940"/>
      <c r="L38" s="926">
        <f t="shared" si="1"/>
        <v>8136</v>
      </c>
      <c r="M38" s="600">
        <v>43884</v>
      </c>
      <c r="P38" s="200"/>
    </row>
    <row r="39" spans="1:16" ht="15.75" customHeight="1">
      <c r="A39" s="1315">
        <v>33</v>
      </c>
      <c r="B39" s="241"/>
      <c r="C39" s="206">
        <v>32</v>
      </c>
      <c r="D39" s="243" t="s">
        <v>552</v>
      </c>
      <c r="E39" s="211" t="s">
        <v>27</v>
      </c>
      <c r="F39" s="743">
        <f t="shared" si="0"/>
        <v>0</v>
      </c>
      <c r="G39" s="941"/>
      <c r="H39" s="924"/>
      <c r="I39" s="967">
        <v>8000</v>
      </c>
      <c r="J39" s="939">
        <v>0</v>
      </c>
      <c r="K39" s="940"/>
      <c r="L39" s="926">
        <f t="shared" si="1"/>
        <v>0</v>
      </c>
      <c r="M39" s="600"/>
      <c r="P39" s="200"/>
    </row>
    <row r="40" spans="1:16" ht="15.75" customHeight="1">
      <c r="A40" s="1315">
        <v>34</v>
      </c>
      <c r="B40" s="241"/>
      <c r="C40" s="206">
        <v>33</v>
      </c>
      <c r="D40" s="243" t="s">
        <v>965</v>
      </c>
      <c r="E40" s="211" t="s">
        <v>27</v>
      </c>
      <c r="F40" s="743">
        <f>SUM(G40:H40,L40,M40)</f>
        <v>123564</v>
      </c>
      <c r="G40" s="941"/>
      <c r="H40" s="924"/>
      <c r="I40" s="967"/>
      <c r="J40" s="939">
        <v>11209</v>
      </c>
      <c r="K40" s="940"/>
      <c r="L40" s="926">
        <f t="shared" si="1"/>
        <v>11209</v>
      </c>
      <c r="M40" s="600">
        <v>112355</v>
      </c>
      <c r="P40" s="200"/>
    </row>
    <row r="41" spans="1:16" ht="15.75" customHeight="1">
      <c r="A41" s="1315">
        <v>35</v>
      </c>
      <c r="B41" s="241"/>
      <c r="C41" s="206">
        <v>34</v>
      </c>
      <c r="D41" s="243" t="s">
        <v>878</v>
      </c>
      <c r="E41" s="211" t="s">
        <v>27</v>
      </c>
      <c r="F41" s="743">
        <f t="shared" si="0"/>
        <v>3824</v>
      </c>
      <c r="G41" s="941"/>
      <c r="H41" s="924"/>
      <c r="I41" s="967"/>
      <c r="J41" s="939">
        <v>3824</v>
      </c>
      <c r="K41" s="940"/>
      <c r="L41" s="926">
        <f t="shared" si="1"/>
        <v>3824</v>
      </c>
      <c r="M41" s="600"/>
      <c r="P41" s="200"/>
    </row>
    <row r="42" spans="1:256" ht="15.75" customHeight="1">
      <c r="A42" s="1315">
        <v>36</v>
      </c>
      <c r="B42" s="241"/>
      <c r="C42" s="206">
        <v>35</v>
      </c>
      <c r="D42" s="242" t="s">
        <v>554</v>
      </c>
      <c r="E42" s="211" t="s">
        <v>27</v>
      </c>
      <c r="F42" s="743">
        <f t="shared" si="0"/>
        <v>4000</v>
      </c>
      <c r="G42" s="941"/>
      <c r="H42" s="924"/>
      <c r="I42" s="967">
        <v>4000</v>
      </c>
      <c r="J42" s="939">
        <v>4000</v>
      </c>
      <c r="K42" s="940"/>
      <c r="L42" s="926">
        <f t="shared" si="1"/>
        <v>4000</v>
      </c>
      <c r="M42" s="600"/>
      <c r="N42" s="269"/>
      <c r="O42" s="208"/>
      <c r="P42" s="200"/>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row>
    <row r="43" spans="1:256" ht="15.75" customHeight="1">
      <c r="A43" s="1315">
        <v>37</v>
      </c>
      <c r="B43" s="241"/>
      <c r="C43" s="206">
        <v>36</v>
      </c>
      <c r="D43" s="242" t="s">
        <v>555</v>
      </c>
      <c r="E43" s="211" t="s">
        <v>27</v>
      </c>
      <c r="F43" s="743">
        <f t="shared" si="0"/>
        <v>4000</v>
      </c>
      <c r="G43" s="941"/>
      <c r="H43" s="924"/>
      <c r="I43" s="967">
        <v>4000</v>
      </c>
      <c r="J43" s="939">
        <v>4000</v>
      </c>
      <c r="K43" s="940"/>
      <c r="L43" s="926">
        <f t="shared" si="1"/>
        <v>4000</v>
      </c>
      <c r="M43" s="600"/>
      <c r="N43" s="269"/>
      <c r="O43" s="208"/>
      <c r="P43" s="200"/>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8"/>
      <c r="FF43" s="208"/>
      <c r="FG43" s="208"/>
      <c r="FH43" s="208"/>
      <c r="FI43" s="208"/>
      <c r="FJ43" s="208"/>
      <c r="FK43" s="208"/>
      <c r="FL43" s="208"/>
      <c r="FM43" s="208"/>
      <c r="FN43" s="208"/>
      <c r="FO43" s="208"/>
      <c r="FP43" s="208"/>
      <c r="FQ43" s="208"/>
      <c r="FR43" s="208"/>
      <c r="FS43" s="208"/>
      <c r="FT43" s="208"/>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row>
    <row r="44" spans="1:256" ht="28.5">
      <c r="A44" s="1315">
        <v>38</v>
      </c>
      <c r="B44" s="241"/>
      <c r="C44" s="206">
        <v>37</v>
      </c>
      <c r="D44" s="183" t="s">
        <v>908</v>
      </c>
      <c r="E44" s="211" t="s">
        <v>27</v>
      </c>
      <c r="F44" s="743">
        <f t="shared" si="0"/>
        <v>0</v>
      </c>
      <c r="G44" s="941"/>
      <c r="H44" s="924"/>
      <c r="I44" s="967">
        <v>11000</v>
      </c>
      <c r="J44" s="939">
        <v>0</v>
      </c>
      <c r="K44" s="940"/>
      <c r="L44" s="926">
        <f t="shared" si="1"/>
        <v>0</v>
      </c>
      <c r="M44" s="600"/>
      <c r="N44" s="269"/>
      <c r="O44" s="208"/>
      <c r="P44" s="200"/>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08"/>
      <c r="DP44" s="208"/>
      <c r="DQ44" s="208"/>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8"/>
      <c r="FG44" s="208"/>
      <c r="FH44" s="208"/>
      <c r="FI44" s="208"/>
      <c r="FJ44" s="208"/>
      <c r="FK44" s="208"/>
      <c r="FL44" s="208"/>
      <c r="FM44" s="208"/>
      <c r="FN44" s="208"/>
      <c r="FO44" s="208"/>
      <c r="FP44" s="208"/>
      <c r="FQ44" s="208"/>
      <c r="FR44" s="208"/>
      <c r="FS44" s="208"/>
      <c r="FT44" s="208"/>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8"/>
      <c r="HG44" s="208"/>
      <c r="HH44" s="208"/>
      <c r="HI44" s="208"/>
      <c r="HJ44" s="208"/>
      <c r="HK44" s="208"/>
      <c r="HL44" s="208"/>
      <c r="HM44" s="208"/>
      <c r="HN44" s="208"/>
      <c r="HO44" s="208"/>
      <c r="HP44" s="208"/>
      <c r="HQ44" s="208"/>
      <c r="HR44" s="208"/>
      <c r="HS44" s="208"/>
      <c r="HT44" s="208"/>
      <c r="HU44" s="208"/>
      <c r="HV44" s="208"/>
      <c r="HW44" s="208"/>
      <c r="HX44" s="208"/>
      <c r="HY44" s="208"/>
      <c r="HZ44" s="208"/>
      <c r="IA44" s="208"/>
      <c r="IB44" s="208"/>
      <c r="IC44" s="208"/>
      <c r="ID44" s="208"/>
      <c r="IE44" s="208"/>
      <c r="IF44" s="208"/>
      <c r="IG44" s="208"/>
      <c r="IH44" s="208"/>
      <c r="II44" s="208"/>
      <c r="IJ44" s="208"/>
      <c r="IK44" s="208"/>
      <c r="IL44" s="208"/>
      <c r="IM44" s="208"/>
      <c r="IN44" s="208"/>
      <c r="IO44" s="208"/>
      <c r="IP44" s="208"/>
      <c r="IQ44" s="208"/>
      <c r="IR44" s="208"/>
      <c r="IS44" s="208"/>
      <c r="IT44" s="208"/>
      <c r="IU44" s="208"/>
      <c r="IV44" s="208"/>
    </row>
    <row r="45" spans="1:16" ht="28.5">
      <c r="A45" s="1315">
        <v>39</v>
      </c>
      <c r="B45" s="241"/>
      <c r="C45" s="206">
        <v>38</v>
      </c>
      <c r="D45" s="183" t="s">
        <v>904</v>
      </c>
      <c r="E45" s="182" t="s">
        <v>27</v>
      </c>
      <c r="F45" s="743">
        <f t="shared" si="0"/>
        <v>8890</v>
      </c>
      <c r="G45" s="743"/>
      <c r="H45" s="924"/>
      <c r="I45" s="967"/>
      <c r="J45" s="939">
        <v>8890</v>
      </c>
      <c r="K45" s="940"/>
      <c r="L45" s="926">
        <f t="shared" si="1"/>
        <v>8890</v>
      </c>
      <c r="M45" s="600"/>
      <c r="P45" s="200"/>
    </row>
    <row r="46" spans="1:16" ht="28.5">
      <c r="A46" s="1315">
        <v>40</v>
      </c>
      <c r="B46" s="241"/>
      <c r="C46" s="206">
        <v>39</v>
      </c>
      <c r="D46" s="183" t="s">
        <v>895</v>
      </c>
      <c r="E46" s="182" t="s">
        <v>27</v>
      </c>
      <c r="F46" s="743">
        <f t="shared" si="0"/>
        <v>3100</v>
      </c>
      <c r="G46" s="743"/>
      <c r="H46" s="924"/>
      <c r="I46" s="967"/>
      <c r="J46" s="939">
        <v>3100</v>
      </c>
      <c r="K46" s="940"/>
      <c r="L46" s="926">
        <f t="shared" si="1"/>
        <v>3100</v>
      </c>
      <c r="M46" s="600"/>
      <c r="P46" s="200"/>
    </row>
    <row r="47" spans="1:16" ht="15.75" customHeight="1">
      <c r="A47" s="1315">
        <v>41</v>
      </c>
      <c r="B47" s="241"/>
      <c r="C47" s="206">
        <v>40</v>
      </c>
      <c r="D47" s="183" t="s">
        <v>896</v>
      </c>
      <c r="E47" s="182" t="s">
        <v>27</v>
      </c>
      <c r="F47" s="743">
        <f t="shared" si="0"/>
        <v>9514</v>
      </c>
      <c r="G47" s="743"/>
      <c r="H47" s="924"/>
      <c r="I47" s="967"/>
      <c r="J47" s="939">
        <v>9514</v>
      </c>
      <c r="K47" s="940"/>
      <c r="L47" s="926">
        <f t="shared" si="1"/>
        <v>9514</v>
      </c>
      <c r="M47" s="600"/>
      <c r="P47" s="200"/>
    </row>
    <row r="48" spans="1:16" ht="31.5" customHeight="1">
      <c r="A48" s="1315">
        <v>42</v>
      </c>
      <c r="B48" s="241"/>
      <c r="C48" s="206">
        <v>41</v>
      </c>
      <c r="D48" s="183" t="s">
        <v>1060</v>
      </c>
      <c r="E48" s="182" t="s">
        <v>27</v>
      </c>
      <c r="F48" s="743">
        <f t="shared" si="0"/>
        <v>15000</v>
      </c>
      <c r="G48" s="743"/>
      <c r="H48" s="924"/>
      <c r="I48" s="967"/>
      <c r="J48" s="939"/>
      <c r="K48" s="940">
        <v>15000</v>
      </c>
      <c r="L48" s="926">
        <f t="shared" si="1"/>
        <v>15000</v>
      </c>
      <c r="M48" s="600"/>
      <c r="P48" s="200"/>
    </row>
    <row r="49" spans="1:16" ht="15.75" customHeight="1">
      <c r="A49" s="1315">
        <v>43</v>
      </c>
      <c r="B49" s="241"/>
      <c r="C49" s="206">
        <v>42</v>
      </c>
      <c r="D49" s="183" t="s">
        <v>569</v>
      </c>
      <c r="E49" s="248" t="s">
        <v>27</v>
      </c>
      <c r="F49" s="743">
        <f t="shared" si="0"/>
        <v>338487</v>
      </c>
      <c r="G49" s="743"/>
      <c r="H49" s="924"/>
      <c r="I49" s="967">
        <v>16000</v>
      </c>
      <c r="J49" s="939">
        <v>8487</v>
      </c>
      <c r="K49" s="940"/>
      <c r="L49" s="926">
        <f t="shared" si="1"/>
        <v>8487</v>
      </c>
      <c r="M49" s="600">
        <v>330000</v>
      </c>
      <c r="P49" s="200"/>
    </row>
    <row r="50" spans="1:16" ht="28.5">
      <c r="A50" s="1315">
        <v>44</v>
      </c>
      <c r="B50" s="241"/>
      <c r="C50" s="206">
        <v>43</v>
      </c>
      <c r="D50" s="183" t="s">
        <v>525</v>
      </c>
      <c r="E50" s="248" t="s">
        <v>27</v>
      </c>
      <c r="F50" s="743">
        <f t="shared" si="0"/>
        <v>0</v>
      </c>
      <c r="G50" s="743"/>
      <c r="H50" s="924"/>
      <c r="I50" s="967">
        <v>7000</v>
      </c>
      <c r="J50" s="939">
        <v>0</v>
      </c>
      <c r="K50" s="940"/>
      <c r="L50" s="926">
        <f t="shared" si="1"/>
        <v>0</v>
      </c>
      <c r="M50" s="600">
        <v>0</v>
      </c>
      <c r="P50" s="200"/>
    </row>
    <row r="51" spans="1:16" ht="45" customHeight="1">
      <c r="A51" s="1315">
        <v>45</v>
      </c>
      <c r="B51" s="241"/>
      <c r="C51" s="206">
        <v>44</v>
      </c>
      <c r="D51" s="183" t="s">
        <v>526</v>
      </c>
      <c r="E51" s="182" t="s">
        <v>27</v>
      </c>
      <c r="F51" s="743">
        <f t="shared" si="0"/>
        <v>15240</v>
      </c>
      <c r="G51" s="743"/>
      <c r="H51" s="924"/>
      <c r="I51" s="967">
        <v>15240</v>
      </c>
      <c r="J51" s="939">
        <v>15240</v>
      </c>
      <c r="K51" s="940"/>
      <c r="L51" s="926">
        <f t="shared" si="1"/>
        <v>15240</v>
      </c>
      <c r="M51" s="600"/>
      <c r="P51" s="200"/>
    </row>
    <row r="52" spans="1:16" ht="29.25" customHeight="1">
      <c r="A52" s="1315">
        <v>46</v>
      </c>
      <c r="B52" s="241"/>
      <c r="C52" s="206">
        <v>45</v>
      </c>
      <c r="D52" s="183" t="s">
        <v>938</v>
      </c>
      <c r="E52" s="182" t="s">
        <v>27</v>
      </c>
      <c r="F52" s="743">
        <f t="shared" si="0"/>
        <v>5334</v>
      </c>
      <c r="G52" s="743"/>
      <c r="H52" s="924"/>
      <c r="I52" s="969"/>
      <c r="J52" s="940">
        <v>5334</v>
      </c>
      <c r="K52" s="940"/>
      <c r="L52" s="926">
        <f t="shared" si="1"/>
        <v>5334</v>
      </c>
      <c r="M52" s="600"/>
      <c r="P52" s="200"/>
    </row>
    <row r="53" spans="1:16" ht="15.75" customHeight="1">
      <c r="A53" s="1315">
        <v>47</v>
      </c>
      <c r="B53" s="241"/>
      <c r="C53" s="206">
        <v>46</v>
      </c>
      <c r="D53" s="183" t="s">
        <v>772</v>
      </c>
      <c r="E53" s="182" t="s">
        <v>27</v>
      </c>
      <c r="F53" s="743">
        <f t="shared" si="0"/>
        <v>3400</v>
      </c>
      <c r="G53" s="941"/>
      <c r="H53" s="924"/>
      <c r="I53" s="969"/>
      <c r="J53" s="743">
        <v>3400</v>
      </c>
      <c r="K53" s="925"/>
      <c r="L53" s="926">
        <f t="shared" si="1"/>
        <v>3400</v>
      </c>
      <c r="M53" s="600"/>
      <c r="P53" s="200"/>
    </row>
    <row r="54" spans="1:16" ht="15.75" customHeight="1">
      <c r="A54" s="1315">
        <v>48</v>
      </c>
      <c r="B54" s="241"/>
      <c r="C54" s="206">
        <v>47</v>
      </c>
      <c r="D54" s="183" t="s">
        <v>862</v>
      </c>
      <c r="E54" s="182" t="s">
        <v>27</v>
      </c>
      <c r="F54" s="743">
        <f t="shared" si="0"/>
        <v>0</v>
      </c>
      <c r="G54" s="941"/>
      <c r="H54" s="924"/>
      <c r="I54" s="969"/>
      <c r="J54" s="743">
        <v>0</v>
      </c>
      <c r="K54" s="925"/>
      <c r="L54" s="926">
        <f t="shared" si="1"/>
        <v>0</v>
      </c>
      <c r="M54" s="600"/>
      <c r="P54" s="200"/>
    </row>
    <row r="55" spans="1:16" ht="15.75" customHeight="1">
      <c r="A55" s="1315">
        <v>49</v>
      </c>
      <c r="B55" s="241"/>
      <c r="C55" s="206">
        <v>48</v>
      </c>
      <c r="D55" s="183" t="s">
        <v>941</v>
      </c>
      <c r="E55" s="182" t="s">
        <v>27</v>
      </c>
      <c r="F55" s="743">
        <f t="shared" si="0"/>
        <v>300</v>
      </c>
      <c r="G55" s="941"/>
      <c r="H55" s="924"/>
      <c r="I55" s="969"/>
      <c r="J55" s="743">
        <v>300</v>
      </c>
      <c r="K55" s="925"/>
      <c r="L55" s="926">
        <f t="shared" si="1"/>
        <v>300</v>
      </c>
      <c r="M55" s="600"/>
      <c r="P55" s="200"/>
    </row>
    <row r="56" spans="1:16" ht="15.75" customHeight="1">
      <c r="A56" s="1315">
        <v>50</v>
      </c>
      <c r="B56" s="241"/>
      <c r="C56" s="206">
        <v>49</v>
      </c>
      <c r="D56" s="183" t="s">
        <v>902</v>
      </c>
      <c r="E56" s="182" t="s">
        <v>27</v>
      </c>
      <c r="F56" s="743">
        <f t="shared" si="0"/>
        <v>60</v>
      </c>
      <c r="G56" s="941"/>
      <c r="H56" s="924"/>
      <c r="I56" s="969"/>
      <c r="J56" s="743">
        <v>60</v>
      </c>
      <c r="K56" s="925"/>
      <c r="L56" s="926">
        <f t="shared" si="1"/>
        <v>60</v>
      </c>
      <c r="M56" s="600"/>
      <c r="P56" s="200"/>
    </row>
    <row r="57" spans="1:16" ht="15.75" customHeight="1">
      <c r="A57" s="1315">
        <v>51</v>
      </c>
      <c r="B57" s="241"/>
      <c r="C57" s="206">
        <v>50</v>
      </c>
      <c r="D57" s="183" t="s">
        <v>700</v>
      </c>
      <c r="E57" s="182" t="s">
        <v>27</v>
      </c>
      <c r="F57" s="743">
        <f t="shared" si="0"/>
        <v>40</v>
      </c>
      <c r="G57" s="941"/>
      <c r="H57" s="924"/>
      <c r="I57" s="969"/>
      <c r="J57" s="743">
        <v>40</v>
      </c>
      <c r="K57" s="925"/>
      <c r="L57" s="926">
        <f t="shared" si="1"/>
        <v>40</v>
      </c>
      <c r="M57" s="600"/>
      <c r="P57" s="200"/>
    </row>
    <row r="58" spans="1:16" ht="15.75" customHeight="1">
      <c r="A58" s="1315">
        <v>52</v>
      </c>
      <c r="B58" s="241"/>
      <c r="C58" s="206">
        <v>51</v>
      </c>
      <c r="D58" s="183" t="s">
        <v>701</v>
      </c>
      <c r="E58" s="182" t="s">
        <v>27</v>
      </c>
      <c r="F58" s="743">
        <f>SUM(G58:H58,L58,M58)</f>
        <v>400</v>
      </c>
      <c r="G58" s="941"/>
      <c r="H58" s="924"/>
      <c r="I58" s="969"/>
      <c r="J58" s="743">
        <v>400</v>
      </c>
      <c r="K58" s="925"/>
      <c r="L58" s="926">
        <f>SUM(J58:K58)</f>
        <v>400</v>
      </c>
      <c r="M58" s="600"/>
      <c r="P58" s="200"/>
    </row>
    <row r="59" spans="1:16" ht="15.75" customHeight="1">
      <c r="A59" s="1315">
        <v>53</v>
      </c>
      <c r="B59" s="241"/>
      <c r="C59" s="206">
        <v>52</v>
      </c>
      <c r="D59" s="183" t="s">
        <v>942</v>
      </c>
      <c r="E59" s="182" t="s">
        <v>27</v>
      </c>
      <c r="F59" s="743">
        <f>SUM(G59:H59,L59,M59)</f>
        <v>839</v>
      </c>
      <c r="G59" s="941"/>
      <c r="H59" s="924"/>
      <c r="I59" s="969"/>
      <c r="J59" s="743">
        <v>839</v>
      </c>
      <c r="K59" s="925"/>
      <c r="L59" s="926">
        <f>SUM(J59:K59)</f>
        <v>839</v>
      </c>
      <c r="M59" s="600"/>
      <c r="P59" s="200"/>
    </row>
    <row r="60" spans="1:16" ht="15.75" customHeight="1">
      <c r="A60" s="1315">
        <v>54</v>
      </c>
      <c r="B60" s="241"/>
      <c r="C60" s="206">
        <v>53</v>
      </c>
      <c r="D60" s="183" t="s">
        <v>702</v>
      </c>
      <c r="E60" s="182" t="s">
        <v>27</v>
      </c>
      <c r="F60" s="743">
        <f t="shared" si="0"/>
        <v>387</v>
      </c>
      <c r="G60" s="941"/>
      <c r="H60" s="924"/>
      <c r="I60" s="969"/>
      <c r="J60" s="743">
        <v>387</v>
      </c>
      <c r="K60" s="925"/>
      <c r="L60" s="926">
        <f t="shared" si="1"/>
        <v>387</v>
      </c>
      <c r="M60" s="600"/>
      <c r="P60" s="200"/>
    </row>
    <row r="61" spans="1:16" ht="15.75" customHeight="1">
      <c r="A61" s="1315">
        <v>55</v>
      </c>
      <c r="B61" s="241"/>
      <c r="C61" s="206">
        <v>54</v>
      </c>
      <c r="D61" s="183" t="s">
        <v>900</v>
      </c>
      <c r="E61" s="182" t="s">
        <v>27</v>
      </c>
      <c r="F61" s="743">
        <f>SUM(G61:H61,L61,M61)</f>
        <v>130</v>
      </c>
      <c r="G61" s="941"/>
      <c r="H61" s="924"/>
      <c r="I61" s="969"/>
      <c r="J61" s="743">
        <v>130</v>
      </c>
      <c r="K61" s="925"/>
      <c r="L61" s="926">
        <f>SUM(J61:K61)</f>
        <v>130</v>
      </c>
      <c r="M61" s="600"/>
      <c r="P61" s="200"/>
    </row>
    <row r="62" spans="1:16" ht="28.5">
      <c r="A62" s="1315">
        <v>56</v>
      </c>
      <c r="B62" s="241"/>
      <c r="C62" s="206">
        <v>55</v>
      </c>
      <c r="D62" s="183" t="s">
        <v>703</v>
      </c>
      <c r="E62" s="182" t="s">
        <v>27</v>
      </c>
      <c r="F62" s="743">
        <f t="shared" si="0"/>
        <v>642</v>
      </c>
      <c r="G62" s="941"/>
      <c r="H62" s="924"/>
      <c r="I62" s="969"/>
      <c r="J62" s="743">
        <v>642</v>
      </c>
      <c r="K62" s="925"/>
      <c r="L62" s="926">
        <f t="shared" si="1"/>
        <v>642</v>
      </c>
      <c r="M62" s="600"/>
      <c r="P62" s="200"/>
    </row>
    <row r="63" spans="1:16" ht="28.5">
      <c r="A63" s="1315">
        <v>57</v>
      </c>
      <c r="B63" s="241"/>
      <c r="C63" s="206">
        <v>56</v>
      </c>
      <c r="D63" s="183" t="s">
        <v>704</v>
      </c>
      <c r="E63" s="182" t="s">
        <v>27</v>
      </c>
      <c r="F63" s="743">
        <f t="shared" si="0"/>
        <v>642</v>
      </c>
      <c r="G63" s="941"/>
      <c r="H63" s="924"/>
      <c r="I63" s="969"/>
      <c r="J63" s="743">
        <v>642</v>
      </c>
      <c r="K63" s="925"/>
      <c r="L63" s="926">
        <f t="shared" si="1"/>
        <v>642</v>
      </c>
      <c r="M63" s="600"/>
      <c r="P63" s="200"/>
    </row>
    <row r="64" spans="1:16" ht="15.75" customHeight="1">
      <c r="A64" s="1315">
        <v>58</v>
      </c>
      <c r="B64" s="241"/>
      <c r="C64" s="206">
        <v>57</v>
      </c>
      <c r="D64" s="183" t="s">
        <v>901</v>
      </c>
      <c r="E64" s="182" t="s">
        <v>27</v>
      </c>
      <c r="F64" s="743">
        <f t="shared" si="0"/>
        <v>460</v>
      </c>
      <c r="G64" s="941"/>
      <c r="H64" s="924"/>
      <c r="I64" s="969"/>
      <c r="J64" s="743">
        <v>460</v>
      </c>
      <c r="K64" s="925"/>
      <c r="L64" s="926">
        <f t="shared" si="1"/>
        <v>460</v>
      </c>
      <c r="M64" s="600"/>
      <c r="P64" s="200"/>
    </row>
    <row r="65" spans="1:16" ht="29.25" customHeight="1">
      <c r="A65" s="1315">
        <v>59</v>
      </c>
      <c r="B65" s="241"/>
      <c r="C65" s="206">
        <v>58</v>
      </c>
      <c r="D65" s="183" t="s">
        <v>1041</v>
      </c>
      <c r="E65" s="182" t="s">
        <v>27</v>
      </c>
      <c r="F65" s="743">
        <f t="shared" si="0"/>
        <v>500</v>
      </c>
      <c r="G65" s="941"/>
      <c r="H65" s="924"/>
      <c r="I65" s="969"/>
      <c r="J65" s="743"/>
      <c r="K65" s="925">
        <v>500</v>
      </c>
      <c r="L65" s="926">
        <f t="shared" si="1"/>
        <v>500</v>
      </c>
      <c r="M65" s="600"/>
      <c r="P65" s="200"/>
    </row>
    <row r="66" spans="1:16" ht="15.75" customHeight="1">
      <c r="A66" s="1315">
        <v>60</v>
      </c>
      <c r="B66" s="241"/>
      <c r="C66" s="206">
        <v>59</v>
      </c>
      <c r="D66" s="183" t="s">
        <v>705</v>
      </c>
      <c r="E66" s="182" t="s">
        <v>27</v>
      </c>
      <c r="F66" s="743">
        <f t="shared" si="0"/>
        <v>600</v>
      </c>
      <c r="G66" s="941"/>
      <c r="H66" s="924"/>
      <c r="I66" s="969"/>
      <c r="J66" s="743">
        <v>600</v>
      </c>
      <c r="K66" s="925"/>
      <c r="L66" s="926">
        <f t="shared" si="1"/>
        <v>600</v>
      </c>
      <c r="M66" s="600"/>
      <c r="P66" s="200"/>
    </row>
    <row r="67" spans="1:16" ht="15.75" customHeight="1">
      <c r="A67" s="1315">
        <v>61</v>
      </c>
      <c r="B67" s="241"/>
      <c r="C67" s="206">
        <v>60</v>
      </c>
      <c r="D67" s="183" t="s">
        <v>706</v>
      </c>
      <c r="E67" s="182" t="s">
        <v>27</v>
      </c>
      <c r="F67" s="743">
        <f t="shared" si="0"/>
        <v>143</v>
      </c>
      <c r="G67" s="941"/>
      <c r="H67" s="924"/>
      <c r="I67" s="969"/>
      <c r="J67" s="743">
        <v>143</v>
      </c>
      <c r="K67" s="925"/>
      <c r="L67" s="926">
        <f t="shared" si="1"/>
        <v>143</v>
      </c>
      <c r="M67" s="600"/>
      <c r="P67" s="200"/>
    </row>
    <row r="68" spans="1:16" ht="42.75">
      <c r="A68" s="1315">
        <v>62</v>
      </c>
      <c r="B68" s="241"/>
      <c r="C68" s="206">
        <v>61</v>
      </c>
      <c r="D68" s="183" t="s">
        <v>707</v>
      </c>
      <c r="E68" s="182" t="s">
        <v>27</v>
      </c>
      <c r="F68" s="743">
        <f t="shared" si="0"/>
        <v>0</v>
      </c>
      <c r="G68" s="941"/>
      <c r="H68" s="924"/>
      <c r="I68" s="969"/>
      <c r="J68" s="743">
        <v>0</v>
      </c>
      <c r="K68" s="925"/>
      <c r="L68" s="926">
        <f t="shared" si="1"/>
        <v>0</v>
      </c>
      <c r="M68" s="600"/>
      <c r="P68" s="200"/>
    </row>
    <row r="69" spans="1:16" ht="15.75" customHeight="1">
      <c r="A69" s="1315">
        <v>63</v>
      </c>
      <c r="B69" s="241"/>
      <c r="C69" s="206">
        <v>62</v>
      </c>
      <c r="D69" s="183" t="s">
        <v>47</v>
      </c>
      <c r="E69" s="182" t="s">
        <v>27</v>
      </c>
      <c r="F69" s="743">
        <f t="shared" si="0"/>
        <v>353</v>
      </c>
      <c r="G69" s="941"/>
      <c r="H69" s="924"/>
      <c r="I69" s="969"/>
      <c r="J69" s="743">
        <v>353</v>
      </c>
      <c r="K69" s="925"/>
      <c r="L69" s="926">
        <f t="shared" si="1"/>
        <v>353</v>
      </c>
      <c r="M69" s="600"/>
      <c r="P69" s="200"/>
    </row>
    <row r="70" spans="1:16" ht="28.5">
      <c r="A70" s="1315">
        <v>64</v>
      </c>
      <c r="B70" s="241"/>
      <c r="C70" s="206">
        <v>63</v>
      </c>
      <c r="D70" s="183" t="s">
        <v>708</v>
      </c>
      <c r="E70" s="182" t="s">
        <v>27</v>
      </c>
      <c r="F70" s="743">
        <f t="shared" si="0"/>
        <v>3387</v>
      </c>
      <c r="G70" s="941"/>
      <c r="H70" s="924"/>
      <c r="I70" s="969"/>
      <c r="J70" s="743">
        <v>3387</v>
      </c>
      <c r="K70" s="925"/>
      <c r="L70" s="926">
        <f t="shared" si="1"/>
        <v>3387</v>
      </c>
      <c r="M70" s="600"/>
      <c r="P70" s="200"/>
    </row>
    <row r="71" spans="1:16" ht="28.5">
      <c r="A71" s="1315">
        <v>65</v>
      </c>
      <c r="B71" s="241"/>
      <c r="C71" s="206">
        <v>64</v>
      </c>
      <c r="D71" s="183" t="s">
        <v>649</v>
      </c>
      <c r="E71" s="182" t="s">
        <v>27</v>
      </c>
      <c r="F71" s="743">
        <f t="shared" si="0"/>
        <v>1143</v>
      </c>
      <c r="G71" s="941"/>
      <c r="H71" s="924">
        <v>1016</v>
      </c>
      <c r="I71" s="969"/>
      <c r="J71" s="743">
        <v>127</v>
      </c>
      <c r="K71" s="925"/>
      <c r="L71" s="926">
        <f t="shared" si="1"/>
        <v>127</v>
      </c>
      <c r="M71" s="600"/>
      <c r="P71" s="200"/>
    </row>
    <row r="72" spans="1:16" ht="15.75" customHeight="1">
      <c r="A72" s="1315">
        <v>66</v>
      </c>
      <c r="B72" s="241"/>
      <c r="C72" s="206">
        <v>65</v>
      </c>
      <c r="D72" s="183" t="s">
        <v>647</v>
      </c>
      <c r="E72" s="182" t="s">
        <v>27</v>
      </c>
      <c r="F72" s="743">
        <f t="shared" si="0"/>
        <v>9282</v>
      </c>
      <c r="G72" s="941"/>
      <c r="H72" s="924">
        <v>9224</v>
      </c>
      <c r="I72" s="969"/>
      <c r="J72" s="743">
        <v>58</v>
      </c>
      <c r="K72" s="925"/>
      <c r="L72" s="926">
        <f t="shared" si="1"/>
        <v>58</v>
      </c>
      <c r="M72" s="600"/>
      <c r="P72" s="200"/>
    </row>
    <row r="73" spans="1:16" ht="15.75" customHeight="1">
      <c r="A73" s="1315">
        <v>67</v>
      </c>
      <c r="B73" s="241"/>
      <c r="C73" s="206">
        <v>66</v>
      </c>
      <c r="D73" s="183" t="s">
        <v>650</v>
      </c>
      <c r="E73" s="182" t="s">
        <v>27</v>
      </c>
      <c r="F73" s="743">
        <f t="shared" si="0"/>
        <v>10000</v>
      </c>
      <c r="G73" s="941"/>
      <c r="H73" s="924">
        <v>951</v>
      </c>
      <c r="I73" s="969"/>
      <c r="J73" s="743">
        <v>9049</v>
      </c>
      <c r="K73" s="925"/>
      <c r="L73" s="926">
        <f t="shared" si="1"/>
        <v>9049</v>
      </c>
      <c r="M73" s="600"/>
      <c r="P73" s="200"/>
    </row>
    <row r="74" spans="1:16" ht="15.75" customHeight="1">
      <c r="A74" s="1315">
        <v>68</v>
      </c>
      <c r="B74" s="241"/>
      <c r="C74" s="206">
        <v>67</v>
      </c>
      <c r="D74" s="183" t="s">
        <v>651</v>
      </c>
      <c r="E74" s="182" t="s">
        <v>27</v>
      </c>
      <c r="F74" s="743">
        <f t="shared" si="0"/>
        <v>1000</v>
      </c>
      <c r="G74" s="941"/>
      <c r="H74" s="924"/>
      <c r="I74" s="969"/>
      <c r="J74" s="743">
        <v>1000</v>
      </c>
      <c r="K74" s="925"/>
      <c r="L74" s="926">
        <f t="shared" si="1"/>
        <v>1000</v>
      </c>
      <c r="M74" s="600"/>
      <c r="P74" s="200"/>
    </row>
    <row r="75" spans="1:16" ht="15.75" customHeight="1">
      <c r="A75" s="1315">
        <v>69</v>
      </c>
      <c r="B75" s="241"/>
      <c r="C75" s="206">
        <v>68</v>
      </c>
      <c r="D75" s="183" t="s">
        <v>709</v>
      </c>
      <c r="E75" s="182" t="s">
        <v>27</v>
      </c>
      <c r="F75" s="743">
        <f t="shared" si="0"/>
        <v>8448</v>
      </c>
      <c r="G75" s="941"/>
      <c r="H75" s="924">
        <v>279</v>
      </c>
      <c r="I75" s="969"/>
      <c r="J75" s="743">
        <v>8169</v>
      </c>
      <c r="K75" s="925"/>
      <c r="L75" s="926">
        <f t="shared" si="1"/>
        <v>8169</v>
      </c>
      <c r="M75" s="600"/>
      <c r="P75" s="200"/>
    </row>
    <row r="76" spans="1:16" ht="15.75" customHeight="1">
      <c r="A76" s="1315">
        <v>70</v>
      </c>
      <c r="B76" s="241"/>
      <c r="C76" s="206">
        <v>69</v>
      </c>
      <c r="D76" s="183" t="s">
        <v>652</v>
      </c>
      <c r="E76" s="182" t="s">
        <v>27</v>
      </c>
      <c r="F76" s="743">
        <f t="shared" si="0"/>
        <v>2000</v>
      </c>
      <c r="G76" s="941"/>
      <c r="H76" s="924"/>
      <c r="I76" s="969"/>
      <c r="J76" s="743">
        <v>2000</v>
      </c>
      <c r="K76" s="925"/>
      <c r="L76" s="926">
        <f t="shared" si="1"/>
        <v>2000</v>
      </c>
      <c r="M76" s="600"/>
      <c r="P76" s="200"/>
    </row>
    <row r="77" spans="1:16" ht="15.75" customHeight="1">
      <c r="A77" s="1315">
        <v>71</v>
      </c>
      <c r="B77" s="241"/>
      <c r="C77" s="206">
        <v>70</v>
      </c>
      <c r="D77" s="183" t="s">
        <v>653</v>
      </c>
      <c r="E77" s="182" t="s">
        <v>27</v>
      </c>
      <c r="F77" s="743">
        <f t="shared" si="0"/>
        <v>3000</v>
      </c>
      <c r="G77" s="941"/>
      <c r="H77" s="924"/>
      <c r="I77" s="969"/>
      <c r="J77" s="743">
        <v>3000</v>
      </c>
      <c r="K77" s="925"/>
      <c r="L77" s="926">
        <f t="shared" si="1"/>
        <v>3000</v>
      </c>
      <c r="M77" s="600"/>
      <c r="P77" s="200"/>
    </row>
    <row r="78" spans="1:16" ht="15.75" customHeight="1">
      <c r="A78" s="1315">
        <v>72</v>
      </c>
      <c r="B78" s="241"/>
      <c r="C78" s="206">
        <v>71</v>
      </c>
      <c r="D78" s="183" t="s">
        <v>654</v>
      </c>
      <c r="E78" s="182" t="s">
        <v>27</v>
      </c>
      <c r="F78" s="743">
        <f t="shared" si="0"/>
        <v>15143</v>
      </c>
      <c r="G78" s="941"/>
      <c r="H78" s="924"/>
      <c r="I78" s="969"/>
      <c r="J78" s="743">
        <v>15143</v>
      </c>
      <c r="K78" s="925"/>
      <c r="L78" s="926">
        <f t="shared" si="1"/>
        <v>15143</v>
      </c>
      <c r="M78" s="600"/>
      <c r="P78" s="200"/>
    </row>
    <row r="79" spans="1:16" ht="15.75" customHeight="1">
      <c r="A79" s="1315">
        <v>73</v>
      </c>
      <c r="B79" s="241"/>
      <c r="C79" s="206">
        <v>72</v>
      </c>
      <c r="D79" s="183" t="s">
        <v>52</v>
      </c>
      <c r="E79" s="182" t="s">
        <v>27</v>
      </c>
      <c r="F79" s="743">
        <f t="shared" si="0"/>
        <v>31115</v>
      </c>
      <c r="G79" s="941"/>
      <c r="H79" s="924"/>
      <c r="I79" s="969"/>
      <c r="J79" s="743">
        <v>31115</v>
      </c>
      <c r="K79" s="925"/>
      <c r="L79" s="926">
        <f t="shared" si="1"/>
        <v>31115</v>
      </c>
      <c r="M79" s="600"/>
      <c r="P79" s="200"/>
    </row>
    <row r="80" spans="1:16" ht="15.75" customHeight="1">
      <c r="A80" s="1315">
        <v>74</v>
      </c>
      <c r="B80" s="241"/>
      <c r="C80" s="206">
        <v>73</v>
      </c>
      <c r="D80" s="183" t="s">
        <v>655</v>
      </c>
      <c r="E80" s="182" t="s">
        <v>27</v>
      </c>
      <c r="F80" s="743">
        <f t="shared" si="0"/>
        <v>4607</v>
      </c>
      <c r="G80" s="941"/>
      <c r="H80" s="924"/>
      <c r="I80" s="969"/>
      <c r="J80" s="743">
        <v>4607</v>
      </c>
      <c r="K80" s="925"/>
      <c r="L80" s="926">
        <f t="shared" si="1"/>
        <v>4607</v>
      </c>
      <c r="M80" s="600"/>
      <c r="P80" s="200"/>
    </row>
    <row r="81" spans="1:16" ht="15.75" customHeight="1">
      <c r="A81" s="1315">
        <v>75</v>
      </c>
      <c r="B81" s="241"/>
      <c r="C81" s="206">
        <v>74</v>
      </c>
      <c r="D81" s="183" t="s">
        <v>776</v>
      </c>
      <c r="E81" s="189" t="s">
        <v>27</v>
      </c>
      <c r="F81" s="743">
        <f>SUM(G81:H81,L81,M81)</f>
        <v>400000</v>
      </c>
      <c r="G81" s="941"/>
      <c r="H81" s="924"/>
      <c r="I81" s="967"/>
      <c r="J81" s="743">
        <v>400000</v>
      </c>
      <c r="K81" s="940"/>
      <c r="L81" s="926">
        <f t="shared" si="1"/>
        <v>400000</v>
      </c>
      <c r="M81" s="600"/>
      <c r="P81" s="200"/>
    </row>
    <row r="82" spans="1:16" ht="15.75" customHeight="1">
      <c r="A82" s="1315">
        <v>76</v>
      </c>
      <c r="B82" s="241"/>
      <c r="C82" s="206">
        <v>75</v>
      </c>
      <c r="D82" s="183" t="s">
        <v>53</v>
      </c>
      <c r="E82" s="182" t="s">
        <v>27</v>
      </c>
      <c r="F82" s="743">
        <f t="shared" si="0"/>
        <v>12200</v>
      </c>
      <c r="G82" s="941"/>
      <c r="H82" s="924"/>
      <c r="I82" s="969"/>
      <c r="J82" s="743">
        <v>12200</v>
      </c>
      <c r="K82" s="925"/>
      <c r="L82" s="926">
        <f t="shared" si="1"/>
        <v>12200</v>
      </c>
      <c r="M82" s="600"/>
      <c r="P82" s="200"/>
    </row>
    <row r="83" spans="1:16" ht="28.5">
      <c r="A83" s="1315">
        <v>77</v>
      </c>
      <c r="B83" s="241"/>
      <c r="C83" s="206">
        <v>76</v>
      </c>
      <c r="D83" s="183" t="s">
        <v>656</v>
      </c>
      <c r="E83" s="182" t="s">
        <v>27</v>
      </c>
      <c r="F83" s="743">
        <f t="shared" si="0"/>
        <v>11500</v>
      </c>
      <c r="G83" s="941"/>
      <c r="H83" s="924"/>
      <c r="I83" s="969"/>
      <c r="J83" s="743">
        <v>12000</v>
      </c>
      <c r="K83" s="925">
        <v>-500</v>
      </c>
      <c r="L83" s="926">
        <f t="shared" si="1"/>
        <v>11500</v>
      </c>
      <c r="M83" s="600"/>
      <c r="P83" s="200"/>
    </row>
    <row r="84" spans="1:16" ht="15.75" customHeight="1">
      <c r="A84" s="1315">
        <v>78</v>
      </c>
      <c r="B84" s="241"/>
      <c r="C84" s="206">
        <v>77</v>
      </c>
      <c r="D84" s="183" t="s">
        <v>657</v>
      </c>
      <c r="E84" s="182" t="s">
        <v>27</v>
      </c>
      <c r="F84" s="743">
        <f t="shared" si="0"/>
        <v>10800</v>
      </c>
      <c r="G84" s="941"/>
      <c r="H84" s="924">
        <v>4300</v>
      </c>
      <c r="I84" s="969"/>
      <c r="J84" s="743">
        <v>6500</v>
      </c>
      <c r="K84" s="925"/>
      <c r="L84" s="926">
        <f t="shared" si="1"/>
        <v>6500</v>
      </c>
      <c r="M84" s="600"/>
      <c r="P84" s="200"/>
    </row>
    <row r="85" spans="1:16" ht="30.75" customHeight="1">
      <c r="A85" s="1315">
        <v>79</v>
      </c>
      <c r="B85" s="241"/>
      <c r="C85" s="206">
        <v>78</v>
      </c>
      <c r="D85" s="183" t="s">
        <v>658</v>
      </c>
      <c r="E85" s="182" t="s">
        <v>27</v>
      </c>
      <c r="F85" s="743">
        <f t="shared" si="0"/>
        <v>3570</v>
      </c>
      <c r="G85" s="941"/>
      <c r="H85" s="924">
        <v>698</v>
      </c>
      <c r="I85" s="969"/>
      <c r="J85" s="743">
        <v>2872</v>
      </c>
      <c r="K85" s="925"/>
      <c r="L85" s="926">
        <f t="shared" si="1"/>
        <v>2872</v>
      </c>
      <c r="M85" s="600"/>
      <c r="P85" s="200"/>
    </row>
    <row r="86" spans="1:16" ht="15.75" customHeight="1">
      <c r="A86" s="1315">
        <v>80</v>
      </c>
      <c r="B86" s="241"/>
      <c r="C86" s="206">
        <v>79</v>
      </c>
      <c r="D86" s="183" t="s">
        <v>710</v>
      </c>
      <c r="E86" s="182" t="s">
        <v>27</v>
      </c>
      <c r="F86" s="743">
        <f t="shared" si="0"/>
        <v>24396</v>
      </c>
      <c r="G86" s="941"/>
      <c r="H86" s="924">
        <v>24282</v>
      </c>
      <c r="I86" s="969"/>
      <c r="J86" s="743">
        <v>114</v>
      </c>
      <c r="K86" s="925"/>
      <c r="L86" s="926">
        <f t="shared" si="1"/>
        <v>114</v>
      </c>
      <c r="M86" s="600"/>
      <c r="P86" s="200"/>
    </row>
    <row r="87" spans="1:16" ht="118.5" customHeight="1">
      <c r="A87" s="1315">
        <v>81</v>
      </c>
      <c r="B87" s="241"/>
      <c r="C87" s="206">
        <v>80</v>
      </c>
      <c r="D87" s="183" t="s">
        <v>930</v>
      </c>
      <c r="E87" s="182" t="s">
        <v>27</v>
      </c>
      <c r="F87" s="743">
        <f t="shared" si="0"/>
        <v>19500</v>
      </c>
      <c r="G87" s="941"/>
      <c r="H87" s="924"/>
      <c r="I87" s="969"/>
      <c r="J87" s="743">
        <v>19500</v>
      </c>
      <c r="K87" s="925"/>
      <c r="L87" s="926">
        <f t="shared" si="1"/>
        <v>19500</v>
      </c>
      <c r="M87" s="600"/>
      <c r="P87" s="200"/>
    </row>
    <row r="88" spans="1:16" ht="15.75" customHeight="1">
      <c r="A88" s="1315">
        <v>82</v>
      </c>
      <c r="B88" s="241"/>
      <c r="C88" s="206">
        <v>81</v>
      </c>
      <c r="D88" s="183" t="s">
        <v>711</v>
      </c>
      <c r="E88" s="182" t="s">
        <v>27</v>
      </c>
      <c r="F88" s="743">
        <f t="shared" si="0"/>
        <v>1500</v>
      </c>
      <c r="G88" s="941"/>
      <c r="H88" s="924"/>
      <c r="I88" s="969"/>
      <c r="J88" s="743">
        <v>1500</v>
      </c>
      <c r="K88" s="925"/>
      <c r="L88" s="926">
        <f t="shared" si="1"/>
        <v>1500</v>
      </c>
      <c r="M88" s="600"/>
      <c r="P88" s="200"/>
    </row>
    <row r="89" spans="1:16" ht="15.75" customHeight="1">
      <c r="A89" s="1315">
        <v>83</v>
      </c>
      <c r="B89" s="241"/>
      <c r="C89" s="206">
        <v>82</v>
      </c>
      <c r="D89" s="183" t="s">
        <v>402</v>
      </c>
      <c r="E89" s="182" t="s">
        <v>27</v>
      </c>
      <c r="F89" s="743">
        <f t="shared" si="0"/>
        <v>550</v>
      </c>
      <c r="G89" s="941"/>
      <c r="H89" s="924"/>
      <c r="I89" s="969"/>
      <c r="J89" s="743">
        <v>550</v>
      </c>
      <c r="K89" s="925"/>
      <c r="L89" s="926">
        <f t="shared" si="1"/>
        <v>550</v>
      </c>
      <c r="M89" s="600"/>
      <c r="P89" s="200"/>
    </row>
    <row r="90" spans="1:16" ht="15.75" customHeight="1">
      <c r="A90" s="1315">
        <v>84</v>
      </c>
      <c r="B90" s="241"/>
      <c r="C90" s="206">
        <v>83</v>
      </c>
      <c r="D90" s="183" t="s">
        <v>405</v>
      </c>
      <c r="E90" s="182" t="s">
        <v>27</v>
      </c>
      <c r="F90" s="743">
        <f t="shared" si="0"/>
        <v>13987</v>
      </c>
      <c r="G90" s="941"/>
      <c r="H90" s="924">
        <v>9454</v>
      </c>
      <c r="I90" s="969"/>
      <c r="J90" s="743">
        <v>4533</v>
      </c>
      <c r="K90" s="925"/>
      <c r="L90" s="926">
        <f t="shared" si="1"/>
        <v>4533</v>
      </c>
      <c r="M90" s="600"/>
      <c r="P90" s="200"/>
    </row>
    <row r="91" spans="1:16" ht="15.75" customHeight="1">
      <c r="A91" s="1315">
        <v>85</v>
      </c>
      <c r="B91" s="241"/>
      <c r="C91" s="206">
        <v>84</v>
      </c>
      <c r="D91" s="183" t="s">
        <v>659</v>
      </c>
      <c r="E91" s="182" t="s">
        <v>27</v>
      </c>
      <c r="F91" s="743">
        <f t="shared" si="0"/>
        <v>50</v>
      </c>
      <c r="G91" s="941"/>
      <c r="H91" s="924"/>
      <c r="I91" s="969"/>
      <c r="J91" s="743">
        <v>50</v>
      </c>
      <c r="K91" s="925"/>
      <c r="L91" s="926">
        <f t="shared" si="1"/>
        <v>50</v>
      </c>
      <c r="M91" s="600"/>
      <c r="P91" s="200"/>
    </row>
    <row r="92" spans="1:16" ht="15.75" customHeight="1">
      <c r="A92" s="1315">
        <v>86</v>
      </c>
      <c r="B92" s="241"/>
      <c r="C92" s="206">
        <v>85</v>
      </c>
      <c r="D92" s="183" t="s">
        <v>871</v>
      </c>
      <c r="E92" s="182" t="s">
        <v>27</v>
      </c>
      <c r="F92" s="743">
        <f t="shared" si="0"/>
        <v>48</v>
      </c>
      <c r="G92" s="941"/>
      <c r="H92" s="924"/>
      <c r="I92" s="969"/>
      <c r="J92" s="743">
        <v>48</v>
      </c>
      <c r="K92" s="925"/>
      <c r="L92" s="926">
        <f t="shared" si="1"/>
        <v>48</v>
      </c>
      <c r="M92" s="600"/>
      <c r="P92" s="200"/>
    </row>
    <row r="93" spans="1:16" ht="15.75" customHeight="1">
      <c r="A93" s="1315">
        <v>87</v>
      </c>
      <c r="B93" s="241"/>
      <c r="C93" s="206">
        <v>86</v>
      </c>
      <c r="D93" s="183" t="s">
        <v>889</v>
      </c>
      <c r="E93" s="182" t="s">
        <v>27</v>
      </c>
      <c r="F93" s="743">
        <f t="shared" si="0"/>
        <v>21</v>
      </c>
      <c r="G93" s="941"/>
      <c r="H93" s="924"/>
      <c r="I93" s="969"/>
      <c r="J93" s="743">
        <v>21</v>
      </c>
      <c r="K93" s="925"/>
      <c r="L93" s="926">
        <f t="shared" si="1"/>
        <v>21</v>
      </c>
      <c r="M93" s="600"/>
      <c r="P93" s="200"/>
    </row>
    <row r="94" spans="1:16" ht="27.75" customHeight="1">
      <c r="A94" s="1315">
        <v>88</v>
      </c>
      <c r="B94" s="241"/>
      <c r="C94" s="206">
        <v>87</v>
      </c>
      <c r="D94" s="183" t="s">
        <v>648</v>
      </c>
      <c r="E94" s="182" t="s">
        <v>27</v>
      </c>
      <c r="F94" s="743">
        <f t="shared" si="0"/>
        <v>4500</v>
      </c>
      <c r="G94" s="941"/>
      <c r="H94" s="924"/>
      <c r="I94" s="969"/>
      <c r="J94" s="743">
        <v>4500</v>
      </c>
      <c r="K94" s="925"/>
      <c r="L94" s="926">
        <f t="shared" si="1"/>
        <v>4500</v>
      </c>
      <c r="M94" s="600"/>
      <c r="P94" s="200"/>
    </row>
    <row r="95" spans="1:16" ht="15.75" customHeight="1">
      <c r="A95" s="1315">
        <v>89</v>
      </c>
      <c r="B95" s="241"/>
      <c r="C95" s="206">
        <v>88</v>
      </c>
      <c r="D95" s="183" t="s">
        <v>843</v>
      </c>
      <c r="E95" s="182" t="s">
        <v>27</v>
      </c>
      <c r="F95" s="743">
        <f t="shared" si="0"/>
        <v>450</v>
      </c>
      <c r="G95" s="941"/>
      <c r="H95" s="924"/>
      <c r="I95" s="969"/>
      <c r="J95" s="743">
        <v>450</v>
      </c>
      <c r="K95" s="925"/>
      <c r="L95" s="926">
        <f t="shared" si="1"/>
        <v>450</v>
      </c>
      <c r="M95" s="600"/>
      <c r="P95" s="200"/>
    </row>
    <row r="96" spans="1:16" ht="29.25" customHeight="1">
      <c r="A96" s="1315">
        <v>90</v>
      </c>
      <c r="B96" s="241"/>
      <c r="C96" s="206">
        <v>89</v>
      </c>
      <c r="D96" s="183" t="s">
        <v>880</v>
      </c>
      <c r="E96" s="182" t="s">
        <v>27</v>
      </c>
      <c r="F96" s="743">
        <f t="shared" si="0"/>
        <v>4000</v>
      </c>
      <c r="G96" s="941"/>
      <c r="H96" s="924"/>
      <c r="I96" s="969"/>
      <c r="J96" s="743">
        <v>4000</v>
      </c>
      <c r="K96" s="925"/>
      <c r="L96" s="926">
        <f t="shared" si="1"/>
        <v>4000</v>
      </c>
      <c r="M96" s="600"/>
      <c r="P96" s="200"/>
    </row>
    <row r="97" spans="1:16" ht="28.5">
      <c r="A97" s="1315">
        <v>91</v>
      </c>
      <c r="B97" s="241"/>
      <c r="C97" s="206">
        <v>90</v>
      </c>
      <c r="D97" s="183" t="s">
        <v>881</v>
      </c>
      <c r="E97" s="182" t="s">
        <v>27</v>
      </c>
      <c r="F97" s="743">
        <f t="shared" si="0"/>
        <v>2300</v>
      </c>
      <c r="G97" s="941"/>
      <c r="H97" s="924"/>
      <c r="I97" s="969"/>
      <c r="J97" s="743">
        <v>2300</v>
      </c>
      <c r="K97" s="925"/>
      <c r="L97" s="926">
        <f>SUM(J97:K97)</f>
        <v>2300</v>
      </c>
      <c r="M97" s="600"/>
      <c r="P97" s="200"/>
    </row>
    <row r="98" spans="1:16" ht="28.5">
      <c r="A98" s="1315">
        <v>92</v>
      </c>
      <c r="B98" s="241"/>
      <c r="C98" s="206">
        <v>91</v>
      </c>
      <c r="D98" s="183" t="s">
        <v>882</v>
      </c>
      <c r="E98" s="182" t="s">
        <v>27</v>
      </c>
      <c r="F98" s="743">
        <f t="shared" si="0"/>
        <v>2800</v>
      </c>
      <c r="G98" s="941"/>
      <c r="H98" s="924"/>
      <c r="I98" s="969"/>
      <c r="J98" s="743">
        <v>2800</v>
      </c>
      <c r="K98" s="925"/>
      <c r="L98" s="926">
        <f>SUM(J98:K98)</f>
        <v>2800</v>
      </c>
      <c r="M98" s="600"/>
      <c r="P98" s="200"/>
    </row>
    <row r="99" spans="1:16" ht="28.5">
      <c r="A99" s="1315">
        <v>93</v>
      </c>
      <c r="B99" s="241"/>
      <c r="C99" s="206">
        <v>92</v>
      </c>
      <c r="D99" s="183" t="s">
        <v>1126</v>
      </c>
      <c r="E99" s="182" t="s">
        <v>27</v>
      </c>
      <c r="F99" s="743">
        <f t="shared" si="0"/>
        <v>1900</v>
      </c>
      <c r="G99" s="941"/>
      <c r="H99" s="924"/>
      <c r="I99" s="969"/>
      <c r="J99" s="743">
        <v>1900</v>
      </c>
      <c r="K99" s="925"/>
      <c r="L99" s="926">
        <f>SUM(J99:K99)</f>
        <v>1900</v>
      </c>
      <c r="M99" s="600"/>
      <c r="P99" s="200"/>
    </row>
    <row r="100" spans="1:16" ht="15.75" customHeight="1">
      <c r="A100" s="1315">
        <v>94</v>
      </c>
      <c r="B100" s="241"/>
      <c r="C100" s="206">
        <v>93</v>
      </c>
      <c r="D100" s="183" t="s">
        <v>931</v>
      </c>
      <c r="E100" s="189" t="s">
        <v>27</v>
      </c>
      <c r="F100" s="743">
        <f>SUM(G100:H100,L100,M100)</f>
        <v>6592766</v>
      </c>
      <c r="G100" s="941">
        <v>1080000</v>
      </c>
      <c r="H100" s="944">
        <v>707280</v>
      </c>
      <c r="I100" s="967">
        <v>588696</v>
      </c>
      <c r="J100" s="939">
        <v>770696</v>
      </c>
      <c r="K100" s="940"/>
      <c r="L100" s="926">
        <f aca="true" t="shared" si="2" ref="L100:L133">SUM(J100:K100)</f>
        <v>770696</v>
      </c>
      <c r="M100" s="601">
        <v>4034790</v>
      </c>
      <c r="P100" s="200"/>
    </row>
    <row r="101" spans="1:16" ht="15.75" customHeight="1">
      <c r="A101" s="1315">
        <v>95</v>
      </c>
      <c r="B101" s="241"/>
      <c r="C101" s="206">
        <v>94</v>
      </c>
      <c r="D101" s="183" t="s">
        <v>527</v>
      </c>
      <c r="E101" s="189" t="s">
        <v>27</v>
      </c>
      <c r="F101" s="743">
        <f t="shared" si="0"/>
        <v>64050</v>
      </c>
      <c r="G101" s="941">
        <v>18050</v>
      </c>
      <c r="H101" s="944">
        <v>23000</v>
      </c>
      <c r="I101" s="967">
        <v>23000</v>
      </c>
      <c r="J101" s="939">
        <v>23000</v>
      </c>
      <c r="K101" s="940"/>
      <c r="L101" s="926">
        <f t="shared" si="2"/>
        <v>23000</v>
      </c>
      <c r="M101" s="600"/>
      <c r="P101" s="200"/>
    </row>
    <row r="102" spans="1:16" ht="15.75" customHeight="1">
      <c r="A102" s="1315">
        <v>96</v>
      </c>
      <c r="B102" s="241"/>
      <c r="C102" s="206">
        <v>95</v>
      </c>
      <c r="D102" s="183" t="s">
        <v>932</v>
      </c>
      <c r="E102" s="189" t="s">
        <v>27</v>
      </c>
      <c r="F102" s="743">
        <f t="shared" si="0"/>
        <v>960000</v>
      </c>
      <c r="G102" s="941">
        <v>120000</v>
      </c>
      <c r="H102" s="944">
        <v>120000</v>
      </c>
      <c r="I102" s="967">
        <v>120000</v>
      </c>
      <c r="J102" s="939">
        <v>120000</v>
      </c>
      <c r="K102" s="940"/>
      <c r="L102" s="926">
        <f t="shared" si="2"/>
        <v>120000</v>
      </c>
      <c r="M102" s="601">
        <v>600000</v>
      </c>
      <c r="P102" s="200"/>
    </row>
    <row r="103" spans="1:16" ht="15.75" customHeight="1">
      <c r="A103" s="1315">
        <v>97</v>
      </c>
      <c r="B103" s="241"/>
      <c r="C103" s="206">
        <v>96</v>
      </c>
      <c r="D103" s="183" t="s">
        <v>933</v>
      </c>
      <c r="E103" s="189" t="s">
        <v>27</v>
      </c>
      <c r="F103" s="743">
        <f t="shared" si="0"/>
        <v>1530</v>
      </c>
      <c r="G103" s="941"/>
      <c r="H103" s="944"/>
      <c r="I103" s="967">
        <v>700</v>
      </c>
      <c r="J103" s="939">
        <v>1530</v>
      </c>
      <c r="K103" s="940"/>
      <c r="L103" s="926">
        <f t="shared" si="2"/>
        <v>1530</v>
      </c>
      <c r="M103" s="601"/>
      <c r="P103" s="200"/>
    </row>
    <row r="104" spans="1:16" ht="28.5">
      <c r="A104" s="1315">
        <v>98</v>
      </c>
      <c r="B104" s="241"/>
      <c r="C104" s="206">
        <v>97</v>
      </c>
      <c r="D104" s="183" t="s">
        <v>539</v>
      </c>
      <c r="E104" s="189" t="s">
        <v>27</v>
      </c>
      <c r="F104" s="743">
        <f>SUM(G104:H104,L104,M104)</f>
        <v>2350</v>
      </c>
      <c r="G104" s="941"/>
      <c r="H104" s="924">
        <v>714</v>
      </c>
      <c r="I104" s="967">
        <v>1550</v>
      </c>
      <c r="J104" s="939">
        <v>1636</v>
      </c>
      <c r="K104" s="940"/>
      <c r="L104" s="926">
        <f t="shared" si="2"/>
        <v>1636</v>
      </c>
      <c r="M104" s="600"/>
      <c r="P104" s="200"/>
    </row>
    <row r="105" spans="1:16" ht="28.5">
      <c r="A105" s="1315">
        <v>99</v>
      </c>
      <c r="B105" s="241"/>
      <c r="C105" s="206">
        <v>98</v>
      </c>
      <c r="D105" s="183" t="s">
        <v>870</v>
      </c>
      <c r="E105" s="189" t="s">
        <v>27</v>
      </c>
      <c r="F105" s="743">
        <f t="shared" si="0"/>
        <v>50000</v>
      </c>
      <c r="G105" s="941"/>
      <c r="H105" s="924"/>
      <c r="I105" s="967"/>
      <c r="J105" s="939">
        <v>50000</v>
      </c>
      <c r="K105" s="940"/>
      <c r="L105" s="926">
        <f t="shared" si="2"/>
        <v>50000</v>
      </c>
      <c r="M105" s="600"/>
      <c r="P105" s="200"/>
    </row>
    <row r="106" spans="1:16" ht="15.75" customHeight="1">
      <c r="A106" s="1315">
        <v>100</v>
      </c>
      <c r="B106" s="241"/>
      <c r="C106" s="206">
        <v>99</v>
      </c>
      <c r="D106" s="183" t="s">
        <v>528</v>
      </c>
      <c r="E106" s="189" t="s">
        <v>27</v>
      </c>
      <c r="F106" s="743">
        <f t="shared" si="0"/>
        <v>38000</v>
      </c>
      <c r="G106" s="941"/>
      <c r="H106" s="924"/>
      <c r="I106" s="967">
        <v>20000</v>
      </c>
      <c r="J106" s="939">
        <v>20000</v>
      </c>
      <c r="K106" s="940"/>
      <c r="L106" s="926">
        <f t="shared" si="2"/>
        <v>20000</v>
      </c>
      <c r="M106" s="600">
        <v>18000</v>
      </c>
      <c r="P106" s="200"/>
    </row>
    <row r="107" spans="1:16" ht="15.75" customHeight="1">
      <c r="A107" s="1315">
        <v>101</v>
      </c>
      <c r="B107" s="241"/>
      <c r="C107" s="206">
        <v>100</v>
      </c>
      <c r="D107" s="183" t="s">
        <v>571</v>
      </c>
      <c r="E107" s="189" t="s">
        <v>27</v>
      </c>
      <c r="F107" s="743">
        <f t="shared" si="0"/>
        <v>0</v>
      </c>
      <c r="G107" s="941"/>
      <c r="H107" s="924"/>
      <c r="I107" s="967">
        <v>50000</v>
      </c>
      <c r="J107" s="939">
        <v>0</v>
      </c>
      <c r="K107" s="940"/>
      <c r="L107" s="926">
        <f t="shared" si="2"/>
        <v>0</v>
      </c>
      <c r="M107" s="600"/>
      <c r="P107" s="200"/>
    </row>
    <row r="108" spans="1:16" ht="15.75" customHeight="1">
      <c r="A108" s="1315">
        <v>102</v>
      </c>
      <c r="B108" s="241"/>
      <c r="C108" s="206">
        <v>101</v>
      </c>
      <c r="D108" s="239" t="s">
        <v>529</v>
      </c>
      <c r="E108" s="189" t="s">
        <v>26</v>
      </c>
      <c r="F108" s="743">
        <f t="shared" si="0"/>
        <v>5000</v>
      </c>
      <c r="G108" s="941"/>
      <c r="H108" s="924"/>
      <c r="I108" s="967">
        <v>5000</v>
      </c>
      <c r="J108" s="939">
        <v>5000</v>
      </c>
      <c r="K108" s="940"/>
      <c r="L108" s="926">
        <f t="shared" si="2"/>
        <v>5000</v>
      </c>
      <c r="M108" s="600"/>
      <c r="P108" s="200"/>
    </row>
    <row r="109" spans="1:16" ht="60" customHeight="1">
      <c r="A109" s="1315">
        <v>103</v>
      </c>
      <c r="B109" s="241"/>
      <c r="C109" s="206">
        <v>102</v>
      </c>
      <c r="D109" s="186" t="s">
        <v>530</v>
      </c>
      <c r="E109" s="189" t="s">
        <v>26</v>
      </c>
      <c r="F109" s="743">
        <f t="shared" si="0"/>
        <v>20918</v>
      </c>
      <c r="G109" s="941">
        <v>790</v>
      </c>
      <c r="H109" s="924"/>
      <c r="I109" s="967">
        <v>5000</v>
      </c>
      <c r="J109" s="939">
        <v>20128</v>
      </c>
      <c r="K109" s="940"/>
      <c r="L109" s="926">
        <f t="shared" si="2"/>
        <v>20128</v>
      </c>
      <c r="M109" s="600"/>
      <c r="P109" s="200"/>
    </row>
    <row r="110" spans="1:16" ht="15.75" customHeight="1">
      <c r="A110" s="1315">
        <v>104</v>
      </c>
      <c r="B110" s="241"/>
      <c r="C110" s="206">
        <v>103</v>
      </c>
      <c r="D110" s="239" t="s">
        <v>50</v>
      </c>
      <c r="E110" s="189" t="s">
        <v>26</v>
      </c>
      <c r="F110" s="743">
        <f t="shared" si="0"/>
        <v>4500</v>
      </c>
      <c r="G110" s="941">
        <v>547</v>
      </c>
      <c r="H110" s="924">
        <v>920</v>
      </c>
      <c r="I110" s="967">
        <v>1000</v>
      </c>
      <c r="J110" s="939">
        <v>3033</v>
      </c>
      <c r="K110" s="940"/>
      <c r="L110" s="926">
        <f t="shared" si="2"/>
        <v>3033</v>
      </c>
      <c r="M110" s="600"/>
      <c r="P110" s="200"/>
    </row>
    <row r="111" spans="1:256" ht="15.75" customHeight="1">
      <c r="A111" s="1315">
        <v>105</v>
      </c>
      <c r="B111" s="241"/>
      <c r="C111" s="206">
        <v>104</v>
      </c>
      <c r="D111" s="239" t="s">
        <v>61</v>
      </c>
      <c r="E111" s="248" t="s">
        <v>27</v>
      </c>
      <c r="F111" s="743">
        <f t="shared" si="0"/>
        <v>70805</v>
      </c>
      <c r="G111" s="941">
        <v>14322</v>
      </c>
      <c r="H111" s="944">
        <v>17138</v>
      </c>
      <c r="I111" s="967">
        <v>21350</v>
      </c>
      <c r="J111" s="939">
        <v>39345</v>
      </c>
      <c r="K111" s="940"/>
      <c r="L111" s="926">
        <f t="shared" si="2"/>
        <v>39345</v>
      </c>
      <c r="M111" s="600"/>
      <c r="N111" s="269"/>
      <c r="O111" s="208"/>
      <c r="P111" s="200"/>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c r="CO111" s="208"/>
      <c r="CP111" s="208"/>
      <c r="CQ111" s="208"/>
      <c r="CR111" s="208"/>
      <c r="CS111" s="208"/>
      <c r="CT111" s="208"/>
      <c r="CU111" s="208"/>
      <c r="CV111" s="208"/>
      <c r="CW111" s="208"/>
      <c r="CX111" s="208"/>
      <c r="CY111" s="208"/>
      <c r="CZ111" s="208"/>
      <c r="DA111" s="208"/>
      <c r="DB111" s="208"/>
      <c r="DC111" s="208"/>
      <c r="DD111" s="208"/>
      <c r="DE111" s="208"/>
      <c r="DF111" s="208"/>
      <c r="DG111" s="208"/>
      <c r="DH111" s="208"/>
      <c r="DI111" s="208"/>
      <c r="DJ111" s="208"/>
      <c r="DK111" s="208"/>
      <c r="DL111" s="208"/>
      <c r="DM111" s="208"/>
      <c r="DN111" s="208"/>
      <c r="DO111" s="208"/>
      <c r="DP111" s="208"/>
      <c r="DQ111" s="208"/>
      <c r="DR111" s="208"/>
      <c r="DS111" s="208"/>
      <c r="DT111" s="208"/>
      <c r="DU111" s="208"/>
      <c r="DV111" s="208"/>
      <c r="DW111" s="208"/>
      <c r="DX111" s="208"/>
      <c r="DY111" s="208"/>
      <c r="DZ111" s="208"/>
      <c r="EA111" s="208"/>
      <c r="EB111" s="208"/>
      <c r="EC111" s="208"/>
      <c r="ED111" s="208"/>
      <c r="EE111" s="208"/>
      <c r="EF111" s="208"/>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08"/>
      <c r="FF111" s="208"/>
      <c r="FG111" s="208"/>
      <c r="FH111" s="208"/>
      <c r="FI111" s="208"/>
      <c r="FJ111" s="208"/>
      <c r="FK111" s="208"/>
      <c r="FL111" s="208"/>
      <c r="FM111" s="208"/>
      <c r="FN111" s="208"/>
      <c r="FO111" s="208"/>
      <c r="FP111" s="208"/>
      <c r="FQ111" s="208"/>
      <c r="FR111" s="208"/>
      <c r="FS111" s="208"/>
      <c r="FT111" s="208"/>
      <c r="FU111" s="208"/>
      <c r="FV111" s="208"/>
      <c r="FW111" s="208"/>
      <c r="FX111" s="208"/>
      <c r="FY111" s="208"/>
      <c r="FZ111" s="208"/>
      <c r="GA111" s="208"/>
      <c r="GB111" s="208"/>
      <c r="GC111" s="208"/>
      <c r="GD111" s="208"/>
      <c r="GE111" s="208"/>
      <c r="GF111" s="208"/>
      <c r="GG111" s="208"/>
      <c r="GH111" s="208"/>
      <c r="GI111" s="208"/>
      <c r="GJ111" s="208"/>
      <c r="GK111" s="208"/>
      <c r="GL111" s="208"/>
      <c r="GM111" s="208"/>
      <c r="GN111" s="208"/>
      <c r="GO111" s="208"/>
      <c r="GP111" s="208"/>
      <c r="GQ111" s="208"/>
      <c r="GR111" s="208"/>
      <c r="GS111" s="208"/>
      <c r="GT111" s="208"/>
      <c r="GU111" s="208"/>
      <c r="GV111" s="208"/>
      <c r="GW111" s="208"/>
      <c r="GX111" s="208"/>
      <c r="GY111" s="208"/>
      <c r="GZ111" s="208"/>
      <c r="HA111" s="208"/>
      <c r="HB111" s="208"/>
      <c r="HC111" s="208"/>
      <c r="HD111" s="208"/>
      <c r="HE111" s="208"/>
      <c r="HF111" s="208"/>
      <c r="HG111" s="208"/>
      <c r="HH111" s="208"/>
      <c r="HI111" s="208"/>
      <c r="HJ111" s="208"/>
      <c r="HK111" s="208"/>
      <c r="HL111" s="208"/>
      <c r="HM111" s="208"/>
      <c r="HN111" s="208"/>
      <c r="HO111" s="208"/>
      <c r="HP111" s="208"/>
      <c r="HQ111" s="208"/>
      <c r="HR111" s="208"/>
      <c r="HS111" s="208"/>
      <c r="HT111" s="208"/>
      <c r="HU111" s="208"/>
      <c r="HV111" s="208"/>
      <c r="HW111" s="208"/>
      <c r="HX111" s="208"/>
      <c r="HY111" s="208"/>
      <c r="HZ111" s="208"/>
      <c r="IA111" s="208"/>
      <c r="IB111" s="208"/>
      <c r="IC111" s="208"/>
      <c r="ID111" s="208"/>
      <c r="IE111" s="208"/>
      <c r="IF111" s="208"/>
      <c r="IG111" s="208"/>
      <c r="IH111" s="208"/>
      <c r="II111" s="208"/>
      <c r="IJ111" s="208"/>
      <c r="IK111" s="208"/>
      <c r="IL111" s="208"/>
      <c r="IM111" s="208"/>
      <c r="IN111" s="208"/>
      <c r="IO111" s="208"/>
      <c r="IP111" s="208"/>
      <c r="IQ111" s="208"/>
      <c r="IR111" s="208"/>
      <c r="IS111" s="208"/>
      <c r="IT111" s="208"/>
      <c r="IU111" s="208"/>
      <c r="IV111" s="208"/>
    </row>
    <row r="112" spans="1:16" ht="15.75" customHeight="1">
      <c r="A112" s="1315">
        <v>106</v>
      </c>
      <c r="B112" s="241"/>
      <c r="C112" s="206">
        <v>105</v>
      </c>
      <c r="D112" s="207" t="s">
        <v>531</v>
      </c>
      <c r="E112" s="970" t="s">
        <v>27</v>
      </c>
      <c r="F112" s="743">
        <f t="shared" si="0"/>
        <v>0</v>
      </c>
      <c r="G112" s="743"/>
      <c r="H112" s="924"/>
      <c r="I112" s="967">
        <v>11000</v>
      </c>
      <c r="J112" s="939">
        <v>0</v>
      </c>
      <c r="K112" s="940"/>
      <c r="L112" s="926">
        <f t="shared" si="2"/>
        <v>0</v>
      </c>
      <c r="M112" s="600"/>
      <c r="P112" s="200"/>
    </row>
    <row r="113" spans="1:16" ht="28.5" customHeight="1">
      <c r="A113" s="1315">
        <v>107</v>
      </c>
      <c r="B113" s="241"/>
      <c r="C113" s="206">
        <v>106</v>
      </c>
      <c r="D113" s="183" t="s">
        <v>831</v>
      </c>
      <c r="E113" s="182" t="s">
        <v>27</v>
      </c>
      <c r="F113" s="743">
        <f t="shared" si="0"/>
        <v>24900</v>
      </c>
      <c r="G113" s="941"/>
      <c r="H113" s="924"/>
      <c r="I113" s="968">
        <v>10000</v>
      </c>
      <c r="J113" s="942">
        <v>11400</v>
      </c>
      <c r="K113" s="943"/>
      <c r="L113" s="926">
        <f t="shared" si="2"/>
        <v>11400</v>
      </c>
      <c r="M113" s="734">
        <v>13500</v>
      </c>
      <c r="P113" s="200"/>
    </row>
    <row r="114" spans="1:16" ht="28.5">
      <c r="A114" s="1315">
        <v>108</v>
      </c>
      <c r="B114" s="241"/>
      <c r="C114" s="206">
        <v>107</v>
      </c>
      <c r="D114" s="183" t="s">
        <v>532</v>
      </c>
      <c r="E114" s="189" t="s">
        <v>27</v>
      </c>
      <c r="F114" s="743">
        <f t="shared" si="0"/>
        <v>1000</v>
      </c>
      <c r="G114" s="941"/>
      <c r="H114" s="924"/>
      <c r="I114" s="967">
        <v>1000</v>
      </c>
      <c r="J114" s="939">
        <v>1000</v>
      </c>
      <c r="K114" s="940"/>
      <c r="L114" s="926">
        <f t="shared" si="2"/>
        <v>1000</v>
      </c>
      <c r="M114" s="600"/>
      <c r="P114" s="200"/>
    </row>
    <row r="115" spans="1:16" ht="15.75" customHeight="1">
      <c r="A115" s="1315">
        <v>109</v>
      </c>
      <c r="B115" s="241"/>
      <c r="C115" s="206">
        <v>108</v>
      </c>
      <c r="D115" s="183" t="s">
        <v>533</v>
      </c>
      <c r="E115" s="182" t="s">
        <v>27</v>
      </c>
      <c r="F115" s="743">
        <f t="shared" si="0"/>
        <v>44900</v>
      </c>
      <c r="G115" s="941"/>
      <c r="H115" s="924"/>
      <c r="I115" s="967">
        <v>45000</v>
      </c>
      <c r="J115" s="939">
        <v>44900</v>
      </c>
      <c r="K115" s="940"/>
      <c r="L115" s="926">
        <f t="shared" si="2"/>
        <v>44900</v>
      </c>
      <c r="M115" s="600">
        <v>0</v>
      </c>
      <c r="P115" s="200"/>
    </row>
    <row r="116" spans="1:16" ht="15.75" customHeight="1">
      <c r="A116" s="1315">
        <v>110</v>
      </c>
      <c r="B116" s="241"/>
      <c r="C116" s="206">
        <v>109</v>
      </c>
      <c r="D116" s="183" t="s">
        <v>534</v>
      </c>
      <c r="E116" s="182" t="s">
        <v>27</v>
      </c>
      <c r="F116" s="743">
        <f t="shared" si="0"/>
        <v>0</v>
      </c>
      <c r="G116" s="941"/>
      <c r="H116" s="924"/>
      <c r="I116" s="967">
        <v>900</v>
      </c>
      <c r="J116" s="939">
        <v>0</v>
      </c>
      <c r="K116" s="940"/>
      <c r="L116" s="926">
        <f t="shared" si="2"/>
        <v>0</v>
      </c>
      <c r="M116" s="600"/>
      <c r="P116" s="200"/>
    </row>
    <row r="117" spans="1:16" ht="15.75" customHeight="1">
      <c r="A117" s="1315">
        <v>111</v>
      </c>
      <c r="B117" s="241"/>
      <c r="C117" s="206">
        <v>110</v>
      </c>
      <c r="D117" s="183" t="s">
        <v>535</v>
      </c>
      <c r="E117" s="182" t="s">
        <v>27</v>
      </c>
      <c r="F117" s="743">
        <f t="shared" si="0"/>
        <v>8700</v>
      </c>
      <c r="G117" s="941"/>
      <c r="H117" s="924"/>
      <c r="I117" s="967">
        <v>9200</v>
      </c>
      <c r="J117" s="939">
        <v>8700</v>
      </c>
      <c r="K117" s="940"/>
      <c r="L117" s="926">
        <f t="shared" si="2"/>
        <v>8700</v>
      </c>
      <c r="M117" s="600"/>
      <c r="P117" s="200"/>
    </row>
    <row r="118" spans="1:16" ht="15.75" customHeight="1">
      <c r="A118" s="1315">
        <v>112</v>
      </c>
      <c r="B118" s="241"/>
      <c r="C118" s="206">
        <v>111</v>
      </c>
      <c r="D118" s="183" t="s">
        <v>57</v>
      </c>
      <c r="E118" s="182" t="s">
        <v>27</v>
      </c>
      <c r="F118" s="743">
        <f t="shared" si="0"/>
        <v>24109</v>
      </c>
      <c r="G118" s="941"/>
      <c r="H118" s="924">
        <v>24109</v>
      </c>
      <c r="I118" s="967">
        <v>5000</v>
      </c>
      <c r="J118" s="939">
        <v>0</v>
      </c>
      <c r="K118" s="940"/>
      <c r="L118" s="926">
        <f t="shared" si="2"/>
        <v>0</v>
      </c>
      <c r="M118" s="600"/>
      <c r="P118" s="200"/>
    </row>
    <row r="119" spans="1:16" ht="15.75" customHeight="1">
      <c r="A119" s="1315">
        <v>113</v>
      </c>
      <c r="B119" s="241"/>
      <c r="C119" s="206">
        <v>112</v>
      </c>
      <c r="D119" s="183" t="s">
        <v>781</v>
      </c>
      <c r="E119" s="182" t="s">
        <v>27</v>
      </c>
      <c r="F119" s="743">
        <f aca="true" t="shared" si="3" ref="F119:F125">SUM(G119:H119,L119,M119)</f>
        <v>4860</v>
      </c>
      <c r="G119" s="941"/>
      <c r="H119" s="924"/>
      <c r="I119" s="967"/>
      <c r="J119" s="939">
        <v>4860</v>
      </c>
      <c r="K119" s="940"/>
      <c r="L119" s="926">
        <f t="shared" si="2"/>
        <v>4860</v>
      </c>
      <c r="M119" s="600"/>
      <c r="P119" s="200"/>
    </row>
    <row r="120" spans="1:16" ht="28.5">
      <c r="A120" s="1315">
        <v>114</v>
      </c>
      <c r="B120" s="241"/>
      <c r="C120" s="206">
        <v>113</v>
      </c>
      <c r="D120" s="207" t="s">
        <v>934</v>
      </c>
      <c r="E120" s="916" t="s">
        <v>27</v>
      </c>
      <c r="F120" s="743">
        <f t="shared" si="3"/>
        <v>1080</v>
      </c>
      <c r="G120" s="941"/>
      <c r="H120" s="924"/>
      <c r="I120" s="967"/>
      <c r="J120" s="939">
        <v>1080</v>
      </c>
      <c r="K120" s="940"/>
      <c r="L120" s="926">
        <f t="shared" si="2"/>
        <v>1080</v>
      </c>
      <c r="M120" s="600"/>
      <c r="P120" s="200"/>
    </row>
    <row r="121" spans="1:16" ht="15.75" customHeight="1">
      <c r="A121" s="1315">
        <v>115</v>
      </c>
      <c r="B121" s="241"/>
      <c r="C121" s="206">
        <v>114</v>
      </c>
      <c r="D121" s="207" t="s">
        <v>1099</v>
      </c>
      <c r="E121" s="916" t="s">
        <v>27</v>
      </c>
      <c r="F121" s="743">
        <f t="shared" si="3"/>
        <v>500</v>
      </c>
      <c r="G121" s="941"/>
      <c r="H121" s="924"/>
      <c r="I121" s="967"/>
      <c r="J121" s="939"/>
      <c r="K121" s="940">
        <v>500</v>
      </c>
      <c r="L121" s="926">
        <f t="shared" si="2"/>
        <v>500</v>
      </c>
      <c r="M121" s="600"/>
      <c r="P121" s="200"/>
    </row>
    <row r="122" spans="1:16" ht="15.75" customHeight="1">
      <c r="A122" s="1315">
        <v>116</v>
      </c>
      <c r="B122" s="241"/>
      <c r="C122" s="206">
        <v>115</v>
      </c>
      <c r="D122" s="207" t="s">
        <v>396</v>
      </c>
      <c r="E122" s="916" t="s">
        <v>27</v>
      </c>
      <c r="F122" s="971">
        <f t="shared" si="3"/>
        <v>1406</v>
      </c>
      <c r="G122" s="258"/>
      <c r="H122" s="714"/>
      <c r="I122" s="972"/>
      <c r="J122" s="811">
        <v>1406</v>
      </c>
      <c r="K122" s="608"/>
      <c r="L122" s="605">
        <f t="shared" si="2"/>
        <v>1406</v>
      </c>
      <c r="M122" s="600"/>
      <c r="P122" s="200"/>
    </row>
    <row r="123" spans="1:16" ht="15.75" customHeight="1">
      <c r="A123" s="1315">
        <v>117</v>
      </c>
      <c r="B123" s="241"/>
      <c r="C123" s="206">
        <v>116</v>
      </c>
      <c r="D123" s="207" t="s">
        <v>945</v>
      </c>
      <c r="E123" s="916" t="s">
        <v>27</v>
      </c>
      <c r="F123" s="971">
        <f t="shared" si="3"/>
        <v>200</v>
      </c>
      <c r="G123" s="1410"/>
      <c r="H123" s="1403"/>
      <c r="I123" s="1411"/>
      <c r="J123" s="1412">
        <v>200</v>
      </c>
      <c r="K123" s="1413"/>
      <c r="L123" s="605">
        <f t="shared" si="2"/>
        <v>200</v>
      </c>
      <c r="M123" s="1396"/>
      <c r="P123" s="200"/>
    </row>
    <row r="124" spans="1:16" ht="27.75" customHeight="1">
      <c r="A124" s="1315">
        <v>118</v>
      </c>
      <c r="B124" s="241"/>
      <c r="C124" s="206">
        <v>117</v>
      </c>
      <c r="D124" s="207" t="s">
        <v>846</v>
      </c>
      <c r="E124" s="916" t="s">
        <v>27</v>
      </c>
      <c r="F124" s="971">
        <f t="shared" si="3"/>
        <v>0</v>
      </c>
      <c r="G124" s="1410"/>
      <c r="H124" s="1403"/>
      <c r="I124" s="1411"/>
      <c r="J124" s="1412">
        <v>0</v>
      </c>
      <c r="K124" s="1413"/>
      <c r="L124" s="605">
        <f t="shared" si="2"/>
        <v>0</v>
      </c>
      <c r="M124" s="1396"/>
      <c r="P124" s="200"/>
    </row>
    <row r="125" spans="1:16" ht="28.5">
      <c r="A125" s="1315">
        <v>119</v>
      </c>
      <c r="B125" s="241"/>
      <c r="C125" s="206">
        <v>118</v>
      </c>
      <c r="D125" s="1311" t="s">
        <v>944</v>
      </c>
      <c r="E125" s="1312" t="s">
        <v>27</v>
      </c>
      <c r="F125" s="1285">
        <f t="shared" si="3"/>
        <v>2000</v>
      </c>
      <c r="G125" s="1313"/>
      <c r="H125" s="1286"/>
      <c r="I125" s="1287"/>
      <c r="J125" s="1314">
        <v>2000</v>
      </c>
      <c r="K125" s="1288"/>
      <c r="L125" s="1289">
        <f t="shared" si="2"/>
        <v>2000</v>
      </c>
      <c r="M125" s="1396"/>
      <c r="P125" s="200"/>
    </row>
    <row r="126" spans="1:16" ht="24.75" customHeight="1">
      <c r="A126" s="1315">
        <v>120</v>
      </c>
      <c r="B126" s="241"/>
      <c r="C126" s="1282"/>
      <c r="D126" s="1296" t="s">
        <v>830</v>
      </c>
      <c r="E126" s="1297"/>
      <c r="F126" s="1298">
        <f aca="true" t="shared" si="4" ref="F126:M126">SUM(F8:F125)</f>
        <v>10527240</v>
      </c>
      <c r="G126" s="1298">
        <f t="shared" si="4"/>
        <v>1236065</v>
      </c>
      <c r="H126" s="1299">
        <f t="shared" si="4"/>
        <v>943365</v>
      </c>
      <c r="I126" s="1300">
        <f t="shared" si="4"/>
        <v>1247177</v>
      </c>
      <c r="J126" s="1298">
        <f t="shared" si="4"/>
        <v>2076227</v>
      </c>
      <c r="K126" s="1298">
        <f t="shared" si="4"/>
        <v>14817</v>
      </c>
      <c r="L126" s="1299">
        <f t="shared" si="4"/>
        <v>2091044</v>
      </c>
      <c r="M126" s="1397">
        <f t="shared" si="4"/>
        <v>6256766</v>
      </c>
      <c r="P126" s="200"/>
    </row>
    <row r="127" spans="1:16" ht="25.5" customHeight="1">
      <c r="A127" s="1315">
        <v>121</v>
      </c>
      <c r="B127" s="241"/>
      <c r="C127" s="206"/>
      <c r="D127" s="1602" t="s">
        <v>589</v>
      </c>
      <c r="E127" s="1603"/>
      <c r="F127" s="1604"/>
      <c r="G127" s="1283"/>
      <c r="H127" s="715"/>
      <c r="I127" s="975"/>
      <c r="J127" s="814"/>
      <c r="K127" s="609"/>
      <c r="L127" s="606"/>
      <c r="M127" s="602"/>
      <c r="P127" s="200"/>
    </row>
    <row r="128" spans="1:16" ht="15.75" customHeight="1">
      <c r="A128" s="1315">
        <v>122</v>
      </c>
      <c r="B128" s="241"/>
      <c r="C128" s="206">
        <v>119</v>
      </c>
      <c r="D128" s="183" t="s">
        <v>531</v>
      </c>
      <c r="E128" s="182" t="s">
        <v>27</v>
      </c>
      <c r="F128" s="743">
        <f aca="true" t="shared" si="5" ref="F128:F133">SUM(G128:H128,L128,M128)</f>
        <v>0</v>
      </c>
      <c r="G128" s="941"/>
      <c r="H128" s="924"/>
      <c r="I128" s="967"/>
      <c r="J128" s="939">
        <v>0</v>
      </c>
      <c r="K128" s="940"/>
      <c r="L128" s="926">
        <f t="shared" si="2"/>
        <v>0</v>
      </c>
      <c r="M128" s="600"/>
      <c r="P128" s="200"/>
    </row>
    <row r="129" spans="1:16" ht="28.5">
      <c r="A129" s="1315">
        <v>123</v>
      </c>
      <c r="B129" s="241"/>
      <c r="C129" s="206">
        <v>120</v>
      </c>
      <c r="D129" s="183" t="s">
        <v>645</v>
      </c>
      <c r="E129" s="182" t="s">
        <v>27</v>
      </c>
      <c r="F129" s="743">
        <f t="shared" si="5"/>
        <v>2000</v>
      </c>
      <c r="G129" s="941"/>
      <c r="H129" s="924"/>
      <c r="I129" s="967"/>
      <c r="J129" s="939">
        <v>2000</v>
      </c>
      <c r="K129" s="940"/>
      <c r="L129" s="926">
        <f t="shared" si="2"/>
        <v>2000</v>
      </c>
      <c r="M129" s="600"/>
      <c r="P129" s="200"/>
    </row>
    <row r="130" spans="1:16" ht="15.75" customHeight="1">
      <c r="A130" s="1315">
        <v>124</v>
      </c>
      <c r="B130" s="241"/>
      <c r="C130" s="206">
        <v>121</v>
      </c>
      <c r="D130" s="183" t="s">
        <v>842</v>
      </c>
      <c r="E130" s="193" t="s">
        <v>27</v>
      </c>
      <c r="F130" s="743">
        <f t="shared" si="5"/>
        <v>1500</v>
      </c>
      <c r="G130" s="945"/>
      <c r="H130" s="946"/>
      <c r="I130" s="973"/>
      <c r="J130" s="947">
        <v>1500</v>
      </c>
      <c r="K130" s="948"/>
      <c r="L130" s="926">
        <f t="shared" si="2"/>
        <v>1500</v>
      </c>
      <c r="M130" s="600"/>
      <c r="P130" s="200"/>
    </row>
    <row r="131" spans="1:16" ht="42.75">
      <c r="A131" s="1315">
        <v>125</v>
      </c>
      <c r="B131" s="241"/>
      <c r="C131" s="206">
        <v>122</v>
      </c>
      <c r="D131" s="183" t="s">
        <v>478</v>
      </c>
      <c r="E131" s="193" t="s">
        <v>27</v>
      </c>
      <c r="F131" s="743">
        <f t="shared" si="5"/>
        <v>27535</v>
      </c>
      <c r="G131" s="945"/>
      <c r="H131" s="946"/>
      <c r="I131" s="973"/>
      <c r="J131" s="947">
        <v>27535</v>
      </c>
      <c r="K131" s="948"/>
      <c r="L131" s="926">
        <f>SUM(J131:K131)</f>
        <v>27535</v>
      </c>
      <c r="M131" s="600"/>
      <c r="P131" s="200"/>
    </row>
    <row r="132" spans="1:16" ht="15.75" customHeight="1">
      <c r="A132" s="1315">
        <v>126</v>
      </c>
      <c r="B132" s="241"/>
      <c r="C132" s="206">
        <v>123</v>
      </c>
      <c r="D132" s="1504" t="s">
        <v>1098</v>
      </c>
      <c r="E132" s="193" t="s">
        <v>27</v>
      </c>
      <c r="F132" s="743">
        <f t="shared" si="5"/>
        <v>200</v>
      </c>
      <c r="G132" s="945"/>
      <c r="H132" s="946"/>
      <c r="I132" s="973"/>
      <c r="J132" s="947"/>
      <c r="K132" s="948">
        <v>200</v>
      </c>
      <c r="L132" s="926">
        <f>SUM(J132:K132)</f>
        <v>200</v>
      </c>
      <c r="M132" s="600"/>
      <c r="P132" s="200"/>
    </row>
    <row r="133" spans="1:16" ht="28.5">
      <c r="A133" s="1315">
        <v>127</v>
      </c>
      <c r="B133" s="241"/>
      <c r="C133" s="206">
        <v>124</v>
      </c>
      <c r="D133" s="1294" t="s">
        <v>883</v>
      </c>
      <c r="E133" s="1295" t="s">
        <v>27</v>
      </c>
      <c r="F133" s="1285">
        <f t="shared" si="5"/>
        <v>1502</v>
      </c>
      <c r="G133" s="1285"/>
      <c r="H133" s="1286"/>
      <c r="I133" s="1287"/>
      <c r="J133" s="1285">
        <v>1502</v>
      </c>
      <c r="K133" s="1288"/>
      <c r="L133" s="1289">
        <f t="shared" si="2"/>
        <v>1502</v>
      </c>
      <c r="M133" s="734"/>
      <c r="P133" s="200"/>
    </row>
    <row r="134" spans="1:16" ht="21" customHeight="1" thickBot="1">
      <c r="A134" s="1315">
        <v>128</v>
      </c>
      <c r="B134" s="1279"/>
      <c r="C134" s="1280"/>
      <c r="D134" s="1284" t="s">
        <v>864</v>
      </c>
      <c r="E134" s="1290"/>
      <c r="F134" s="1291">
        <f aca="true" t="shared" si="6" ref="F134:L134">SUM(F128:F133)</f>
        <v>32737</v>
      </c>
      <c r="G134" s="1291">
        <f t="shared" si="6"/>
        <v>0</v>
      </c>
      <c r="H134" s="1292">
        <f t="shared" si="6"/>
        <v>0</v>
      </c>
      <c r="I134" s="1293">
        <f t="shared" si="6"/>
        <v>0</v>
      </c>
      <c r="J134" s="1291">
        <f t="shared" si="6"/>
        <v>32537</v>
      </c>
      <c r="K134" s="1291">
        <f t="shared" si="6"/>
        <v>200</v>
      </c>
      <c r="L134" s="1292">
        <f t="shared" si="6"/>
        <v>32737</v>
      </c>
      <c r="M134" s="1281"/>
      <c r="P134" s="200"/>
    </row>
    <row r="135" spans="1:256" s="153" customFormat="1" ht="39.75" customHeight="1" thickBot="1">
      <c r="A135" s="1315">
        <v>129</v>
      </c>
      <c r="B135" s="245"/>
      <c r="C135" s="1595" t="s">
        <v>783</v>
      </c>
      <c r="D135" s="1596"/>
      <c r="E135" s="1597"/>
      <c r="F135" s="729">
        <f aca="true" t="shared" si="7" ref="F135:M135">F134+F126</f>
        <v>10559977</v>
      </c>
      <c r="G135" s="729">
        <f t="shared" si="7"/>
        <v>1236065</v>
      </c>
      <c r="H135" s="1277">
        <f t="shared" si="7"/>
        <v>943365</v>
      </c>
      <c r="I135" s="974">
        <f t="shared" si="7"/>
        <v>1247177</v>
      </c>
      <c r="J135" s="729">
        <f t="shared" si="7"/>
        <v>2108764</v>
      </c>
      <c r="K135" s="729">
        <f t="shared" si="7"/>
        <v>15017</v>
      </c>
      <c r="L135" s="1277">
        <f t="shared" si="7"/>
        <v>2123781</v>
      </c>
      <c r="M135" s="1278">
        <f t="shared" si="7"/>
        <v>6256766</v>
      </c>
      <c r="N135" s="270"/>
      <c r="O135" s="244"/>
      <c r="P135" s="244"/>
      <c r="Q135" s="220"/>
      <c r="R135" s="220"/>
      <c r="S135" s="220"/>
      <c r="T135" s="220"/>
      <c r="U135" s="220"/>
      <c r="V135" s="220"/>
      <c r="W135" s="220"/>
      <c r="X135" s="220"/>
      <c r="Y135" s="220"/>
      <c r="Z135" s="220"/>
      <c r="AA135" s="220"/>
      <c r="AB135" s="220"/>
      <c r="AC135" s="220"/>
      <c r="AD135" s="220"/>
      <c r="AE135" s="220"/>
      <c r="AF135" s="220"/>
      <c r="AG135" s="220"/>
      <c r="AH135" s="220"/>
      <c r="AI135" s="220"/>
      <c r="AJ135" s="220"/>
      <c r="AK135" s="220"/>
      <c r="AL135" s="220"/>
      <c r="AM135" s="220"/>
      <c r="AN135" s="220"/>
      <c r="AO135" s="220"/>
      <c r="AP135" s="220"/>
      <c r="AQ135" s="220"/>
      <c r="AR135" s="220"/>
      <c r="AS135" s="220"/>
      <c r="AT135" s="220"/>
      <c r="AU135" s="220"/>
      <c r="AV135" s="220"/>
      <c r="AW135" s="220"/>
      <c r="AX135" s="220"/>
      <c r="AY135" s="220"/>
      <c r="AZ135" s="220"/>
      <c r="BA135" s="220"/>
      <c r="BB135" s="220"/>
      <c r="BC135" s="220"/>
      <c r="BD135" s="220"/>
      <c r="BE135" s="220"/>
      <c r="BF135" s="220"/>
      <c r="BG135" s="220"/>
      <c r="BH135" s="220"/>
      <c r="BI135" s="220"/>
      <c r="BJ135" s="220"/>
      <c r="BK135" s="220"/>
      <c r="BL135" s="220"/>
      <c r="BM135" s="220"/>
      <c r="BN135" s="220"/>
      <c r="BO135" s="220"/>
      <c r="BP135" s="220"/>
      <c r="BQ135" s="220"/>
      <c r="BR135" s="220"/>
      <c r="BS135" s="220"/>
      <c r="BT135" s="220"/>
      <c r="BU135" s="220"/>
      <c r="BV135" s="220"/>
      <c r="BW135" s="220"/>
      <c r="BX135" s="220"/>
      <c r="BY135" s="220"/>
      <c r="BZ135" s="220"/>
      <c r="CA135" s="220"/>
      <c r="CB135" s="220"/>
      <c r="CC135" s="220"/>
      <c r="CD135" s="220"/>
      <c r="CE135" s="220"/>
      <c r="CF135" s="220"/>
      <c r="CG135" s="220"/>
      <c r="CH135" s="220"/>
      <c r="CI135" s="220"/>
      <c r="CJ135" s="220"/>
      <c r="CK135" s="220"/>
      <c r="CL135" s="220"/>
      <c r="CM135" s="220"/>
      <c r="CN135" s="220"/>
      <c r="CO135" s="220"/>
      <c r="CP135" s="220"/>
      <c r="CQ135" s="220"/>
      <c r="CR135" s="220"/>
      <c r="CS135" s="220"/>
      <c r="CT135" s="220"/>
      <c r="CU135" s="220"/>
      <c r="CV135" s="220"/>
      <c r="CW135" s="220"/>
      <c r="CX135" s="220"/>
      <c r="CY135" s="220"/>
      <c r="CZ135" s="220"/>
      <c r="DA135" s="220"/>
      <c r="DB135" s="220"/>
      <c r="DC135" s="220"/>
      <c r="DD135" s="220"/>
      <c r="DE135" s="220"/>
      <c r="DF135" s="220"/>
      <c r="DG135" s="220"/>
      <c r="DH135" s="220"/>
      <c r="DI135" s="220"/>
      <c r="DJ135" s="220"/>
      <c r="DK135" s="220"/>
      <c r="DL135" s="220"/>
      <c r="DM135" s="220"/>
      <c r="DN135" s="220"/>
      <c r="DO135" s="220"/>
      <c r="DP135" s="220"/>
      <c r="DQ135" s="220"/>
      <c r="DR135" s="220"/>
      <c r="DS135" s="220"/>
      <c r="DT135" s="220"/>
      <c r="DU135" s="220"/>
      <c r="DV135" s="220"/>
      <c r="DW135" s="220"/>
      <c r="DX135" s="220"/>
      <c r="DY135" s="220"/>
      <c r="DZ135" s="220"/>
      <c r="EA135" s="220"/>
      <c r="EB135" s="220"/>
      <c r="EC135" s="220"/>
      <c r="ED135" s="220"/>
      <c r="EE135" s="220"/>
      <c r="EF135" s="220"/>
      <c r="EG135" s="220"/>
      <c r="EH135" s="220"/>
      <c r="EI135" s="220"/>
      <c r="EJ135" s="220"/>
      <c r="EK135" s="220"/>
      <c r="EL135" s="220"/>
      <c r="EM135" s="220"/>
      <c r="EN135" s="220"/>
      <c r="EO135" s="220"/>
      <c r="EP135" s="220"/>
      <c r="EQ135" s="220"/>
      <c r="ER135" s="220"/>
      <c r="ES135" s="220"/>
      <c r="ET135" s="220"/>
      <c r="EU135" s="220"/>
      <c r="EV135" s="220"/>
      <c r="EW135" s="220"/>
      <c r="EX135" s="220"/>
      <c r="EY135" s="220"/>
      <c r="EZ135" s="220"/>
      <c r="FA135" s="220"/>
      <c r="FB135" s="220"/>
      <c r="FC135" s="220"/>
      <c r="FD135" s="220"/>
      <c r="FE135" s="220"/>
      <c r="FF135" s="220"/>
      <c r="FG135" s="220"/>
      <c r="FH135" s="220"/>
      <c r="FI135" s="220"/>
      <c r="FJ135" s="220"/>
      <c r="FK135" s="220"/>
      <c r="FL135" s="220"/>
      <c r="FM135" s="220"/>
      <c r="FN135" s="220"/>
      <c r="FO135" s="220"/>
      <c r="FP135" s="220"/>
      <c r="FQ135" s="220"/>
      <c r="FR135" s="220"/>
      <c r="FS135" s="220"/>
      <c r="FT135" s="220"/>
      <c r="FU135" s="220"/>
      <c r="FV135" s="220"/>
      <c r="FW135" s="220"/>
      <c r="FX135" s="220"/>
      <c r="FY135" s="220"/>
      <c r="FZ135" s="220"/>
      <c r="GA135" s="220"/>
      <c r="GB135" s="220"/>
      <c r="GC135" s="220"/>
      <c r="GD135" s="220"/>
      <c r="GE135" s="220"/>
      <c r="GF135" s="220"/>
      <c r="GG135" s="220"/>
      <c r="GH135" s="220"/>
      <c r="GI135" s="220"/>
      <c r="GJ135" s="220"/>
      <c r="GK135" s="220"/>
      <c r="GL135" s="220"/>
      <c r="GM135" s="220"/>
      <c r="GN135" s="220"/>
      <c r="GO135" s="220"/>
      <c r="GP135" s="220"/>
      <c r="GQ135" s="220"/>
      <c r="GR135" s="220"/>
      <c r="GS135" s="220"/>
      <c r="GT135" s="220"/>
      <c r="GU135" s="220"/>
      <c r="GV135" s="220"/>
      <c r="GW135" s="220"/>
      <c r="GX135" s="220"/>
      <c r="GY135" s="220"/>
      <c r="GZ135" s="220"/>
      <c r="HA135" s="220"/>
      <c r="HB135" s="220"/>
      <c r="HC135" s="220"/>
      <c r="HD135" s="220"/>
      <c r="HE135" s="220"/>
      <c r="HF135" s="220"/>
      <c r="HG135" s="220"/>
      <c r="HH135" s="220"/>
      <c r="HI135" s="220"/>
      <c r="HJ135" s="220"/>
      <c r="HK135" s="220"/>
      <c r="HL135" s="220"/>
      <c r="HM135" s="220"/>
      <c r="HN135" s="220"/>
      <c r="HO135" s="220"/>
      <c r="HP135" s="220"/>
      <c r="HQ135" s="220"/>
      <c r="HR135" s="220"/>
      <c r="HS135" s="220"/>
      <c r="HT135" s="220"/>
      <c r="HU135" s="220"/>
      <c r="HV135" s="220"/>
      <c r="HW135" s="220"/>
      <c r="HX135" s="220"/>
      <c r="HY135" s="220"/>
      <c r="HZ135" s="220"/>
      <c r="IA135" s="220"/>
      <c r="IB135" s="220"/>
      <c r="IC135" s="220"/>
      <c r="ID135" s="220"/>
      <c r="IE135" s="220"/>
      <c r="IF135" s="220"/>
      <c r="IG135" s="220"/>
      <c r="IH135" s="220"/>
      <c r="II135" s="220"/>
      <c r="IJ135" s="220"/>
      <c r="IK135" s="220"/>
      <c r="IL135" s="220"/>
      <c r="IM135" s="220"/>
      <c r="IN135" s="220"/>
      <c r="IO135" s="220"/>
      <c r="IP135" s="220"/>
      <c r="IQ135" s="220"/>
      <c r="IR135" s="220"/>
      <c r="IS135" s="220"/>
      <c r="IT135" s="220"/>
      <c r="IU135" s="220"/>
      <c r="IV135" s="220"/>
    </row>
    <row r="136" spans="1:256" s="966" customFormat="1" ht="14.25">
      <c r="A136" s="1315">
        <v>130</v>
      </c>
      <c r="B136" s="730"/>
      <c r="C136" s="731"/>
      <c r="D136" s="732" t="s">
        <v>62</v>
      </c>
      <c r="E136" s="733"/>
      <c r="F136" s="262"/>
      <c r="G136" s="263"/>
      <c r="H136" s="715"/>
      <c r="I136" s="975"/>
      <c r="J136" s="814"/>
      <c r="K136" s="609"/>
      <c r="L136" s="606"/>
      <c r="M136" s="602"/>
      <c r="N136" s="728"/>
      <c r="O136" s="214"/>
      <c r="P136" s="214"/>
      <c r="Q136" s="214"/>
      <c r="R136" s="214"/>
      <c r="S136" s="214"/>
      <c r="T136" s="214"/>
      <c r="U136" s="214"/>
      <c r="V136" s="214"/>
      <c r="W136" s="214"/>
      <c r="X136" s="214"/>
      <c r="Y136" s="214"/>
      <c r="Z136" s="214"/>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T136" s="214"/>
      <c r="BU136" s="214"/>
      <c r="BV136" s="214"/>
      <c r="BW136" s="214"/>
      <c r="BX136" s="214"/>
      <c r="BY136" s="214"/>
      <c r="BZ136" s="214"/>
      <c r="CA136" s="214"/>
      <c r="CB136" s="214"/>
      <c r="CC136" s="214"/>
      <c r="CD136" s="214"/>
      <c r="CE136" s="214"/>
      <c r="CF136" s="214"/>
      <c r="CG136" s="214"/>
      <c r="CH136" s="214"/>
      <c r="CI136" s="214"/>
      <c r="CJ136" s="214"/>
      <c r="CK136" s="214"/>
      <c r="CL136" s="214"/>
      <c r="CM136" s="214"/>
      <c r="CN136" s="214"/>
      <c r="CO136" s="214"/>
      <c r="CP136" s="214"/>
      <c r="CQ136" s="214"/>
      <c r="CR136" s="214"/>
      <c r="CS136" s="214"/>
      <c r="CT136" s="214"/>
      <c r="CU136" s="214"/>
      <c r="CV136" s="214"/>
      <c r="CW136" s="214"/>
      <c r="CX136" s="214"/>
      <c r="CY136" s="214"/>
      <c r="CZ136" s="214"/>
      <c r="DA136" s="214"/>
      <c r="DB136" s="214"/>
      <c r="DC136" s="214"/>
      <c r="DD136" s="214"/>
      <c r="DE136" s="214"/>
      <c r="DF136" s="214"/>
      <c r="DG136" s="214"/>
      <c r="DH136" s="214"/>
      <c r="DI136" s="214"/>
      <c r="DJ136" s="214"/>
      <c r="DK136" s="214"/>
      <c r="DL136" s="214"/>
      <c r="DM136" s="214"/>
      <c r="DN136" s="214"/>
      <c r="DO136" s="214"/>
      <c r="DP136" s="214"/>
      <c r="DQ136" s="214"/>
      <c r="DR136" s="214"/>
      <c r="DS136" s="214"/>
      <c r="DT136" s="214"/>
      <c r="DU136" s="214"/>
      <c r="DV136" s="214"/>
      <c r="DW136" s="214"/>
      <c r="DX136" s="214"/>
      <c r="DY136" s="214"/>
      <c r="DZ136" s="214"/>
      <c r="EA136" s="214"/>
      <c r="EB136" s="214"/>
      <c r="EC136" s="214"/>
      <c r="ED136" s="214"/>
      <c r="EE136" s="214"/>
      <c r="EF136" s="214"/>
      <c r="EG136" s="214"/>
      <c r="EH136" s="214"/>
      <c r="EI136" s="214"/>
      <c r="EJ136" s="214"/>
      <c r="EK136" s="214"/>
      <c r="EL136" s="214"/>
      <c r="EM136" s="214"/>
      <c r="EN136" s="214"/>
      <c r="EO136" s="214"/>
      <c r="EP136" s="214"/>
      <c r="EQ136" s="214"/>
      <c r="ER136" s="214"/>
      <c r="ES136" s="214"/>
      <c r="ET136" s="214"/>
      <c r="EU136" s="214"/>
      <c r="EV136" s="214"/>
      <c r="EW136" s="214"/>
      <c r="EX136" s="214"/>
      <c r="EY136" s="214"/>
      <c r="EZ136" s="214"/>
      <c r="FA136" s="214"/>
      <c r="FB136" s="214"/>
      <c r="FC136" s="214"/>
      <c r="FD136" s="214"/>
      <c r="FE136" s="214"/>
      <c r="FF136" s="214"/>
      <c r="FG136" s="214"/>
      <c r="FH136" s="214"/>
      <c r="FI136" s="214"/>
      <c r="FJ136" s="214"/>
      <c r="FK136" s="214"/>
      <c r="FL136" s="214"/>
      <c r="FM136" s="214"/>
      <c r="FN136" s="214"/>
      <c r="FO136" s="214"/>
      <c r="FP136" s="214"/>
      <c r="FQ136" s="214"/>
      <c r="FR136" s="214"/>
      <c r="FS136" s="214"/>
      <c r="FT136" s="214"/>
      <c r="FU136" s="214"/>
      <c r="FV136" s="214"/>
      <c r="FW136" s="214"/>
      <c r="FX136" s="214"/>
      <c r="FY136" s="214"/>
      <c r="FZ136" s="214"/>
      <c r="GA136" s="214"/>
      <c r="GB136" s="214"/>
      <c r="GC136" s="214"/>
      <c r="GD136" s="214"/>
      <c r="GE136" s="214"/>
      <c r="GF136" s="214"/>
      <c r="GG136" s="214"/>
      <c r="GH136" s="214"/>
      <c r="GI136" s="214"/>
      <c r="GJ136" s="214"/>
      <c r="GK136" s="214"/>
      <c r="GL136" s="214"/>
      <c r="GM136" s="214"/>
      <c r="GN136" s="214"/>
      <c r="GO136" s="214"/>
      <c r="GP136" s="214"/>
      <c r="GQ136" s="214"/>
      <c r="GR136" s="214"/>
      <c r="GS136" s="214"/>
      <c r="GT136" s="214"/>
      <c r="GU136" s="214"/>
      <c r="GV136" s="214"/>
      <c r="GW136" s="214"/>
      <c r="GX136" s="214"/>
      <c r="GY136" s="214"/>
      <c r="GZ136" s="214"/>
      <c r="HA136" s="214"/>
      <c r="HB136" s="214"/>
      <c r="HC136" s="214"/>
      <c r="HD136" s="214"/>
      <c r="HE136" s="214"/>
      <c r="HF136" s="214"/>
      <c r="HG136" s="214"/>
      <c r="HH136" s="214"/>
      <c r="HI136" s="214"/>
      <c r="HJ136" s="214"/>
      <c r="HK136" s="214"/>
      <c r="HL136" s="214"/>
      <c r="HM136" s="214"/>
      <c r="HN136" s="214"/>
      <c r="HO136" s="214"/>
      <c r="HP136" s="214"/>
      <c r="HQ136" s="214"/>
      <c r="HR136" s="214"/>
      <c r="HS136" s="214"/>
      <c r="HT136" s="214"/>
      <c r="HU136" s="214"/>
      <c r="HV136" s="214"/>
      <c r="HW136" s="214"/>
      <c r="HX136" s="214"/>
      <c r="HY136" s="214"/>
      <c r="HZ136" s="214"/>
      <c r="IA136" s="214"/>
      <c r="IB136" s="214"/>
      <c r="IC136" s="214"/>
      <c r="ID136" s="214"/>
      <c r="IE136" s="214"/>
      <c r="IF136" s="214"/>
      <c r="IG136" s="214"/>
      <c r="IH136" s="214"/>
      <c r="II136" s="214"/>
      <c r="IJ136" s="214"/>
      <c r="IK136" s="214"/>
      <c r="IL136" s="214"/>
      <c r="IM136" s="214"/>
      <c r="IN136" s="214"/>
      <c r="IO136" s="214"/>
      <c r="IP136" s="214"/>
      <c r="IQ136" s="214"/>
      <c r="IR136" s="214"/>
      <c r="IS136" s="214"/>
      <c r="IT136" s="214"/>
      <c r="IU136" s="214"/>
      <c r="IV136" s="214"/>
    </row>
    <row r="137" spans="1:256" s="1378" customFormat="1" ht="14.25">
      <c r="A137" s="1315">
        <v>131</v>
      </c>
      <c r="B137" s="1366">
        <v>1</v>
      </c>
      <c r="C137" s="1367"/>
      <c r="D137" s="1184" t="s">
        <v>605</v>
      </c>
      <c r="E137" s="1367" t="s">
        <v>27</v>
      </c>
      <c r="F137" s="1368"/>
      <c r="G137" s="1369"/>
      <c r="H137" s="1370"/>
      <c r="I137" s="1371"/>
      <c r="J137" s="1372"/>
      <c r="K137" s="1373"/>
      <c r="L137" s="1374"/>
      <c r="M137" s="1375"/>
      <c r="N137" s="1376"/>
      <c r="O137" s="1377"/>
      <c r="P137" s="1377"/>
      <c r="Q137" s="1377"/>
      <c r="R137" s="1377"/>
      <c r="S137" s="1377"/>
      <c r="T137" s="1377"/>
      <c r="U137" s="1377"/>
      <c r="V137" s="1377"/>
      <c r="W137" s="1377"/>
      <c r="X137" s="1377"/>
      <c r="Y137" s="1377"/>
      <c r="Z137" s="1377"/>
      <c r="AA137" s="1377"/>
      <c r="AB137" s="1377"/>
      <c r="AC137" s="1377"/>
      <c r="AD137" s="1377"/>
      <c r="AE137" s="1377"/>
      <c r="AF137" s="1377"/>
      <c r="AG137" s="1377"/>
      <c r="AH137" s="1377"/>
      <c r="AI137" s="1377"/>
      <c r="AJ137" s="1377"/>
      <c r="AK137" s="1377"/>
      <c r="AL137" s="1377"/>
      <c r="AM137" s="1377"/>
      <c r="AN137" s="1377"/>
      <c r="AO137" s="1377"/>
      <c r="AP137" s="1377"/>
      <c r="AQ137" s="1377"/>
      <c r="AR137" s="1377"/>
      <c r="AS137" s="1377"/>
      <c r="AT137" s="1377"/>
      <c r="AU137" s="1377"/>
      <c r="AV137" s="1377"/>
      <c r="AW137" s="1377"/>
      <c r="AX137" s="1377"/>
      <c r="AY137" s="1377"/>
      <c r="AZ137" s="1377"/>
      <c r="BA137" s="1377"/>
      <c r="BB137" s="1377"/>
      <c r="BC137" s="1377"/>
      <c r="BD137" s="1377"/>
      <c r="BE137" s="1377"/>
      <c r="BF137" s="1377"/>
      <c r="BG137" s="1377"/>
      <c r="BH137" s="1377"/>
      <c r="BI137" s="1377"/>
      <c r="BJ137" s="1377"/>
      <c r="BK137" s="1377"/>
      <c r="BL137" s="1377"/>
      <c r="BM137" s="1377"/>
      <c r="BN137" s="1377"/>
      <c r="BO137" s="1377"/>
      <c r="BP137" s="1377"/>
      <c r="BQ137" s="1377"/>
      <c r="BR137" s="1377"/>
      <c r="BS137" s="1377"/>
      <c r="BT137" s="1377"/>
      <c r="BU137" s="1377"/>
      <c r="BV137" s="1377"/>
      <c r="BW137" s="1377"/>
      <c r="BX137" s="1377"/>
      <c r="BY137" s="1377"/>
      <c r="BZ137" s="1377"/>
      <c r="CA137" s="1377"/>
      <c r="CB137" s="1377"/>
      <c r="CC137" s="1377"/>
      <c r="CD137" s="1377"/>
      <c r="CE137" s="1377"/>
      <c r="CF137" s="1377"/>
      <c r="CG137" s="1377"/>
      <c r="CH137" s="1377"/>
      <c r="CI137" s="1377"/>
      <c r="CJ137" s="1377"/>
      <c r="CK137" s="1377"/>
      <c r="CL137" s="1377"/>
      <c r="CM137" s="1377"/>
      <c r="CN137" s="1377"/>
      <c r="CO137" s="1377"/>
      <c r="CP137" s="1377"/>
      <c r="CQ137" s="1377"/>
      <c r="CR137" s="1377"/>
      <c r="CS137" s="1377"/>
      <c r="CT137" s="1377"/>
      <c r="CU137" s="1377"/>
      <c r="CV137" s="1377"/>
      <c r="CW137" s="1377"/>
      <c r="CX137" s="1377"/>
      <c r="CY137" s="1377"/>
      <c r="CZ137" s="1377"/>
      <c r="DA137" s="1377"/>
      <c r="DB137" s="1377"/>
      <c r="DC137" s="1377"/>
      <c r="DD137" s="1377"/>
      <c r="DE137" s="1377"/>
      <c r="DF137" s="1377"/>
      <c r="DG137" s="1377"/>
      <c r="DH137" s="1377"/>
      <c r="DI137" s="1377"/>
      <c r="DJ137" s="1377"/>
      <c r="DK137" s="1377"/>
      <c r="DL137" s="1377"/>
      <c r="DM137" s="1377"/>
      <c r="DN137" s="1377"/>
      <c r="DO137" s="1377"/>
      <c r="DP137" s="1377"/>
      <c r="DQ137" s="1377"/>
      <c r="DR137" s="1377"/>
      <c r="DS137" s="1377"/>
      <c r="DT137" s="1377"/>
      <c r="DU137" s="1377"/>
      <c r="DV137" s="1377"/>
      <c r="DW137" s="1377"/>
      <c r="DX137" s="1377"/>
      <c r="DY137" s="1377"/>
      <c r="DZ137" s="1377"/>
      <c r="EA137" s="1377"/>
      <c r="EB137" s="1377"/>
      <c r="EC137" s="1377"/>
      <c r="ED137" s="1377"/>
      <c r="EE137" s="1377"/>
      <c r="EF137" s="1377"/>
      <c r="EG137" s="1377"/>
      <c r="EH137" s="1377"/>
      <c r="EI137" s="1377"/>
      <c r="EJ137" s="1377"/>
      <c r="EK137" s="1377"/>
      <c r="EL137" s="1377"/>
      <c r="EM137" s="1377"/>
      <c r="EN137" s="1377"/>
      <c r="EO137" s="1377"/>
      <c r="EP137" s="1377"/>
      <c r="EQ137" s="1377"/>
      <c r="ER137" s="1377"/>
      <c r="ES137" s="1377"/>
      <c r="ET137" s="1377"/>
      <c r="EU137" s="1377"/>
      <c r="EV137" s="1377"/>
      <c r="EW137" s="1377"/>
      <c r="EX137" s="1377"/>
      <c r="EY137" s="1377"/>
      <c r="EZ137" s="1377"/>
      <c r="FA137" s="1377"/>
      <c r="FB137" s="1377"/>
      <c r="FC137" s="1377"/>
      <c r="FD137" s="1377"/>
      <c r="FE137" s="1377"/>
      <c r="FF137" s="1377"/>
      <c r="FG137" s="1377"/>
      <c r="FH137" s="1377"/>
      <c r="FI137" s="1377"/>
      <c r="FJ137" s="1377"/>
      <c r="FK137" s="1377"/>
      <c r="FL137" s="1377"/>
      <c r="FM137" s="1377"/>
      <c r="FN137" s="1377"/>
      <c r="FO137" s="1377"/>
      <c r="FP137" s="1377"/>
      <c r="FQ137" s="1377"/>
      <c r="FR137" s="1377"/>
      <c r="FS137" s="1377"/>
      <c r="FT137" s="1377"/>
      <c r="FU137" s="1377"/>
      <c r="FV137" s="1377"/>
      <c r="FW137" s="1377"/>
      <c r="FX137" s="1377"/>
      <c r="FY137" s="1377"/>
      <c r="FZ137" s="1377"/>
      <c r="GA137" s="1377"/>
      <c r="GB137" s="1377"/>
      <c r="GC137" s="1377"/>
      <c r="GD137" s="1377"/>
      <c r="GE137" s="1377"/>
      <c r="GF137" s="1377"/>
      <c r="GG137" s="1377"/>
      <c r="GH137" s="1377"/>
      <c r="GI137" s="1377"/>
      <c r="GJ137" s="1377"/>
      <c r="GK137" s="1377"/>
      <c r="GL137" s="1377"/>
      <c r="GM137" s="1377"/>
      <c r="GN137" s="1377"/>
      <c r="GO137" s="1377"/>
      <c r="GP137" s="1377"/>
      <c r="GQ137" s="1377"/>
      <c r="GR137" s="1377"/>
      <c r="GS137" s="1377"/>
      <c r="GT137" s="1377"/>
      <c r="GU137" s="1377"/>
      <c r="GV137" s="1377"/>
      <c r="GW137" s="1377"/>
      <c r="GX137" s="1377"/>
      <c r="GY137" s="1377"/>
      <c r="GZ137" s="1377"/>
      <c r="HA137" s="1377"/>
      <c r="HB137" s="1377"/>
      <c r="HC137" s="1377"/>
      <c r="HD137" s="1377"/>
      <c r="HE137" s="1377"/>
      <c r="HF137" s="1377"/>
      <c r="HG137" s="1377"/>
      <c r="HH137" s="1377"/>
      <c r="HI137" s="1377"/>
      <c r="HJ137" s="1377"/>
      <c r="HK137" s="1377"/>
      <c r="HL137" s="1377"/>
      <c r="HM137" s="1377"/>
      <c r="HN137" s="1377"/>
      <c r="HO137" s="1377"/>
      <c r="HP137" s="1377"/>
      <c r="HQ137" s="1377"/>
      <c r="HR137" s="1377"/>
      <c r="HS137" s="1377"/>
      <c r="HT137" s="1377"/>
      <c r="HU137" s="1377"/>
      <c r="HV137" s="1377"/>
      <c r="HW137" s="1377"/>
      <c r="HX137" s="1377"/>
      <c r="HY137" s="1377"/>
      <c r="HZ137" s="1377"/>
      <c r="IA137" s="1377"/>
      <c r="IB137" s="1377"/>
      <c r="IC137" s="1377"/>
      <c r="ID137" s="1377"/>
      <c r="IE137" s="1377"/>
      <c r="IF137" s="1377"/>
      <c r="IG137" s="1377"/>
      <c r="IH137" s="1377"/>
      <c r="II137" s="1377"/>
      <c r="IJ137" s="1377"/>
      <c r="IK137" s="1377"/>
      <c r="IL137" s="1377"/>
      <c r="IM137" s="1377"/>
      <c r="IN137" s="1377"/>
      <c r="IO137" s="1377"/>
      <c r="IP137" s="1377"/>
      <c r="IQ137" s="1377"/>
      <c r="IR137" s="1377"/>
      <c r="IS137" s="1377"/>
      <c r="IT137" s="1377"/>
      <c r="IU137" s="1377"/>
      <c r="IV137" s="1377"/>
    </row>
    <row r="138" spans="1:14" s="214" customFormat="1" ht="42.75">
      <c r="A138" s="1315">
        <v>132</v>
      </c>
      <c r="B138" s="730"/>
      <c r="C138" s="731">
        <v>1</v>
      </c>
      <c r="D138" s="207" t="s">
        <v>1029</v>
      </c>
      <c r="E138" s="731"/>
      <c r="F138" s="954">
        <v>3018</v>
      </c>
      <c r="G138" s="949"/>
      <c r="H138" s="950"/>
      <c r="I138" s="976"/>
      <c r="J138" s="951">
        <v>3018</v>
      </c>
      <c r="K138" s="952">
        <v>44</v>
      </c>
      <c r="L138" s="953">
        <f>SUM(J138:K138)</f>
        <v>3062</v>
      </c>
      <c r="M138" s="602"/>
      <c r="N138" s="776"/>
    </row>
    <row r="139" spans="1:14" s="214" customFormat="1" ht="14.25">
      <c r="A139" s="1315">
        <v>133</v>
      </c>
      <c r="B139" s="730"/>
      <c r="C139" s="731">
        <v>2</v>
      </c>
      <c r="D139" s="207" t="s">
        <v>737</v>
      </c>
      <c r="E139" s="731"/>
      <c r="F139" s="1361">
        <v>510</v>
      </c>
      <c r="G139" s="263"/>
      <c r="H139" s="715"/>
      <c r="I139" s="975"/>
      <c r="J139" s="814">
        <v>510</v>
      </c>
      <c r="K139" s="609"/>
      <c r="L139" s="1362">
        <f>SUM(J139:K139)</f>
        <v>510</v>
      </c>
      <c r="M139" s="602"/>
      <c r="N139" s="776"/>
    </row>
    <row r="140" spans="1:14" s="1377" customFormat="1" ht="14.25">
      <c r="A140" s="1315">
        <v>134</v>
      </c>
      <c r="B140" s="1366"/>
      <c r="C140" s="1367"/>
      <c r="D140" s="1184" t="s">
        <v>723</v>
      </c>
      <c r="E140" s="1367" t="s">
        <v>27</v>
      </c>
      <c r="F140" s="1379"/>
      <c r="G140" s="1369"/>
      <c r="H140" s="1370"/>
      <c r="I140" s="1371"/>
      <c r="J140" s="1372"/>
      <c r="K140" s="1373"/>
      <c r="L140" s="1380"/>
      <c r="M140" s="1375"/>
      <c r="N140" s="1381"/>
    </row>
    <row r="141" spans="1:14" s="214" customFormat="1" ht="28.5">
      <c r="A141" s="1315">
        <v>135</v>
      </c>
      <c r="B141" s="730"/>
      <c r="C141" s="731">
        <v>3</v>
      </c>
      <c r="D141" s="207" t="s">
        <v>935</v>
      </c>
      <c r="E141" s="190"/>
      <c r="F141" s="954">
        <v>1500</v>
      </c>
      <c r="G141" s="949"/>
      <c r="H141" s="950"/>
      <c r="I141" s="976"/>
      <c r="J141" s="951">
        <v>1544</v>
      </c>
      <c r="K141" s="952">
        <v>-44</v>
      </c>
      <c r="L141" s="953">
        <f aca="true" t="shared" si="8" ref="L141:L210">SUM(J141:K141)</f>
        <v>1500</v>
      </c>
      <c r="M141" s="602"/>
      <c r="N141" s="776"/>
    </row>
    <row r="142" spans="1:256" s="1378" customFormat="1" ht="14.25">
      <c r="A142" s="1315">
        <v>136</v>
      </c>
      <c r="B142" s="1366">
        <v>2</v>
      </c>
      <c r="C142" s="1367"/>
      <c r="D142" s="1184" t="s">
        <v>604</v>
      </c>
      <c r="E142" s="1367" t="s">
        <v>27</v>
      </c>
      <c r="F142" s="1379"/>
      <c r="G142" s="1369"/>
      <c r="H142" s="1370"/>
      <c r="I142" s="1371"/>
      <c r="J142" s="1372"/>
      <c r="K142" s="1373"/>
      <c r="L142" s="1380"/>
      <c r="M142" s="1375"/>
      <c r="N142" s="1381"/>
      <c r="O142" s="1377"/>
      <c r="P142" s="1377"/>
      <c r="Q142" s="1377"/>
      <c r="R142" s="1377"/>
      <c r="S142" s="1377"/>
      <c r="T142" s="1377"/>
      <c r="U142" s="1377"/>
      <c r="V142" s="1377"/>
      <c r="W142" s="1377"/>
      <c r="X142" s="1377"/>
      <c r="Y142" s="1377"/>
      <c r="Z142" s="1377"/>
      <c r="AA142" s="1377"/>
      <c r="AB142" s="1377"/>
      <c r="AC142" s="1377"/>
      <c r="AD142" s="1377"/>
      <c r="AE142" s="1377"/>
      <c r="AF142" s="1377"/>
      <c r="AG142" s="1377"/>
      <c r="AH142" s="1377"/>
      <c r="AI142" s="1377"/>
      <c r="AJ142" s="1377"/>
      <c r="AK142" s="1377"/>
      <c r="AL142" s="1377"/>
      <c r="AM142" s="1377"/>
      <c r="AN142" s="1377"/>
      <c r="AO142" s="1377"/>
      <c r="AP142" s="1377"/>
      <c r="AQ142" s="1377"/>
      <c r="AR142" s="1377"/>
      <c r="AS142" s="1377"/>
      <c r="AT142" s="1377"/>
      <c r="AU142" s="1377"/>
      <c r="AV142" s="1377"/>
      <c r="AW142" s="1377"/>
      <c r="AX142" s="1377"/>
      <c r="AY142" s="1377"/>
      <c r="AZ142" s="1377"/>
      <c r="BA142" s="1377"/>
      <c r="BB142" s="1377"/>
      <c r="BC142" s="1377"/>
      <c r="BD142" s="1377"/>
      <c r="BE142" s="1377"/>
      <c r="BF142" s="1377"/>
      <c r="BG142" s="1377"/>
      <c r="BH142" s="1377"/>
      <c r="BI142" s="1377"/>
      <c r="BJ142" s="1377"/>
      <c r="BK142" s="1377"/>
      <c r="BL142" s="1377"/>
      <c r="BM142" s="1377"/>
      <c r="BN142" s="1377"/>
      <c r="BO142" s="1377"/>
      <c r="BP142" s="1377"/>
      <c r="BQ142" s="1377"/>
      <c r="BR142" s="1377"/>
      <c r="BS142" s="1377"/>
      <c r="BT142" s="1377"/>
      <c r="BU142" s="1377"/>
      <c r="BV142" s="1377"/>
      <c r="BW142" s="1377"/>
      <c r="BX142" s="1377"/>
      <c r="BY142" s="1377"/>
      <c r="BZ142" s="1377"/>
      <c r="CA142" s="1377"/>
      <c r="CB142" s="1377"/>
      <c r="CC142" s="1377"/>
      <c r="CD142" s="1377"/>
      <c r="CE142" s="1377"/>
      <c r="CF142" s="1377"/>
      <c r="CG142" s="1377"/>
      <c r="CH142" s="1377"/>
      <c r="CI142" s="1377"/>
      <c r="CJ142" s="1377"/>
      <c r="CK142" s="1377"/>
      <c r="CL142" s="1377"/>
      <c r="CM142" s="1377"/>
      <c r="CN142" s="1377"/>
      <c r="CO142" s="1377"/>
      <c r="CP142" s="1377"/>
      <c r="CQ142" s="1377"/>
      <c r="CR142" s="1377"/>
      <c r="CS142" s="1377"/>
      <c r="CT142" s="1377"/>
      <c r="CU142" s="1377"/>
      <c r="CV142" s="1377"/>
      <c r="CW142" s="1377"/>
      <c r="CX142" s="1377"/>
      <c r="CY142" s="1377"/>
      <c r="CZ142" s="1377"/>
      <c r="DA142" s="1377"/>
      <c r="DB142" s="1377"/>
      <c r="DC142" s="1377"/>
      <c r="DD142" s="1377"/>
      <c r="DE142" s="1377"/>
      <c r="DF142" s="1377"/>
      <c r="DG142" s="1377"/>
      <c r="DH142" s="1377"/>
      <c r="DI142" s="1377"/>
      <c r="DJ142" s="1377"/>
      <c r="DK142" s="1377"/>
      <c r="DL142" s="1377"/>
      <c r="DM142" s="1377"/>
      <c r="DN142" s="1377"/>
      <c r="DO142" s="1377"/>
      <c r="DP142" s="1377"/>
      <c r="DQ142" s="1377"/>
      <c r="DR142" s="1377"/>
      <c r="DS142" s="1377"/>
      <c r="DT142" s="1377"/>
      <c r="DU142" s="1377"/>
      <c r="DV142" s="1377"/>
      <c r="DW142" s="1377"/>
      <c r="DX142" s="1377"/>
      <c r="DY142" s="1377"/>
      <c r="DZ142" s="1377"/>
      <c r="EA142" s="1377"/>
      <c r="EB142" s="1377"/>
      <c r="EC142" s="1377"/>
      <c r="ED142" s="1377"/>
      <c r="EE142" s="1377"/>
      <c r="EF142" s="1377"/>
      <c r="EG142" s="1377"/>
      <c r="EH142" s="1377"/>
      <c r="EI142" s="1377"/>
      <c r="EJ142" s="1377"/>
      <c r="EK142" s="1377"/>
      <c r="EL142" s="1377"/>
      <c r="EM142" s="1377"/>
      <c r="EN142" s="1377"/>
      <c r="EO142" s="1377"/>
      <c r="EP142" s="1377"/>
      <c r="EQ142" s="1377"/>
      <c r="ER142" s="1377"/>
      <c r="ES142" s="1377"/>
      <c r="ET142" s="1377"/>
      <c r="EU142" s="1377"/>
      <c r="EV142" s="1377"/>
      <c r="EW142" s="1377"/>
      <c r="EX142" s="1377"/>
      <c r="EY142" s="1377"/>
      <c r="EZ142" s="1377"/>
      <c r="FA142" s="1377"/>
      <c r="FB142" s="1377"/>
      <c r="FC142" s="1377"/>
      <c r="FD142" s="1377"/>
      <c r="FE142" s="1377"/>
      <c r="FF142" s="1377"/>
      <c r="FG142" s="1377"/>
      <c r="FH142" s="1377"/>
      <c r="FI142" s="1377"/>
      <c r="FJ142" s="1377"/>
      <c r="FK142" s="1377"/>
      <c r="FL142" s="1377"/>
      <c r="FM142" s="1377"/>
      <c r="FN142" s="1377"/>
      <c r="FO142" s="1377"/>
      <c r="FP142" s="1377"/>
      <c r="FQ142" s="1377"/>
      <c r="FR142" s="1377"/>
      <c r="FS142" s="1377"/>
      <c r="FT142" s="1377"/>
      <c r="FU142" s="1377"/>
      <c r="FV142" s="1377"/>
      <c r="FW142" s="1377"/>
      <c r="FX142" s="1377"/>
      <c r="FY142" s="1377"/>
      <c r="FZ142" s="1377"/>
      <c r="GA142" s="1377"/>
      <c r="GB142" s="1377"/>
      <c r="GC142" s="1377"/>
      <c r="GD142" s="1377"/>
      <c r="GE142" s="1377"/>
      <c r="GF142" s="1377"/>
      <c r="GG142" s="1377"/>
      <c r="GH142" s="1377"/>
      <c r="GI142" s="1377"/>
      <c r="GJ142" s="1377"/>
      <c r="GK142" s="1377"/>
      <c r="GL142" s="1377"/>
      <c r="GM142" s="1377"/>
      <c r="GN142" s="1377"/>
      <c r="GO142" s="1377"/>
      <c r="GP142" s="1377"/>
      <c r="GQ142" s="1377"/>
      <c r="GR142" s="1377"/>
      <c r="GS142" s="1377"/>
      <c r="GT142" s="1377"/>
      <c r="GU142" s="1377"/>
      <c r="GV142" s="1377"/>
      <c r="GW142" s="1377"/>
      <c r="GX142" s="1377"/>
      <c r="GY142" s="1377"/>
      <c r="GZ142" s="1377"/>
      <c r="HA142" s="1377"/>
      <c r="HB142" s="1377"/>
      <c r="HC142" s="1377"/>
      <c r="HD142" s="1377"/>
      <c r="HE142" s="1377"/>
      <c r="HF142" s="1377"/>
      <c r="HG142" s="1377"/>
      <c r="HH142" s="1377"/>
      <c r="HI142" s="1377"/>
      <c r="HJ142" s="1377"/>
      <c r="HK142" s="1377"/>
      <c r="HL142" s="1377"/>
      <c r="HM142" s="1377"/>
      <c r="HN142" s="1377"/>
      <c r="HO142" s="1377"/>
      <c r="HP142" s="1377"/>
      <c r="HQ142" s="1377"/>
      <c r="HR142" s="1377"/>
      <c r="HS142" s="1377"/>
      <c r="HT142" s="1377"/>
      <c r="HU142" s="1377"/>
      <c r="HV142" s="1377"/>
      <c r="HW142" s="1377"/>
      <c r="HX142" s="1377"/>
      <c r="HY142" s="1377"/>
      <c r="HZ142" s="1377"/>
      <c r="IA142" s="1377"/>
      <c r="IB142" s="1377"/>
      <c r="IC142" s="1377"/>
      <c r="ID142" s="1377"/>
      <c r="IE142" s="1377"/>
      <c r="IF142" s="1377"/>
      <c r="IG142" s="1377"/>
      <c r="IH142" s="1377"/>
      <c r="II142" s="1377"/>
      <c r="IJ142" s="1377"/>
      <c r="IK142" s="1377"/>
      <c r="IL142" s="1377"/>
      <c r="IM142" s="1377"/>
      <c r="IN142" s="1377"/>
      <c r="IO142" s="1377"/>
      <c r="IP142" s="1377"/>
      <c r="IQ142" s="1377"/>
      <c r="IR142" s="1377"/>
      <c r="IS142" s="1377"/>
      <c r="IT142" s="1377"/>
      <c r="IU142" s="1377"/>
      <c r="IV142" s="1377"/>
    </row>
    <row r="143" spans="1:14" s="214" customFormat="1" ht="57">
      <c r="A143" s="1315">
        <v>137</v>
      </c>
      <c r="B143" s="730"/>
      <c r="C143" s="731">
        <v>1</v>
      </c>
      <c r="D143" s="207" t="s">
        <v>1117</v>
      </c>
      <c r="E143" s="190"/>
      <c r="F143" s="954">
        <v>950</v>
      </c>
      <c r="G143" s="949"/>
      <c r="H143" s="950"/>
      <c r="I143" s="976"/>
      <c r="J143" s="951">
        <v>750</v>
      </c>
      <c r="K143" s="952">
        <v>200</v>
      </c>
      <c r="L143" s="953">
        <f t="shared" si="8"/>
        <v>950</v>
      </c>
      <c r="M143" s="602"/>
      <c r="N143" s="776"/>
    </row>
    <row r="144" spans="1:14" s="1377" customFormat="1" ht="14.25">
      <c r="A144" s="1315">
        <v>138</v>
      </c>
      <c r="B144" s="1366"/>
      <c r="C144" s="1367"/>
      <c r="D144" s="1184" t="s">
        <v>722</v>
      </c>
      <c r="E144" s="1367" t="s">
        <v>27</v>
      </c>
      <c r="F144" s="1379"/>
      <c r="G144" s="1369"/>
      <c r="H144" s="1370"/>
      <c r="I144" s="1371"/>
      <c r="J144" s="1372"/>
      <c r="K144" s="1373"/>
      <c r="L144" s="1380"/>
      <c r="M144" s="1375"/>
      <c r="N144" s="1381"/>
    </row>
    <row r="145" spans="1:14" s="214" customFormat="1" ht="71.25">
      <c r="A145" s="1315">
        <v>139</v>
      </c>
      <c r="B145" s="730"/>
      <c r="C145" s="731">
        <v>2</v>
      </c>
      <c r="D145" s="207" t="s">
        <v>1118</v>
      </c>
      <c r="E145" s="731"/>
      <c r="F145" s="954">
        <v>650</v>
      </c>
      <c r="G145" s="949"/>
      <c r="H145" s="950"/>
      <c r="I145" s="976"/>
      <c r="J145" s="951">
        <v>650</v>
      </c>
      <c r="K145" s="952"/>
      <c r="L145" s="953">
        <f t="shared" si="8"/>
        <v>650</v>
      </c>
      <c r="M145" s="602"/>
      <c r="N145" s="776"/>
    </row>
    <row r="146" spans="1:14" s="214" customFormat="1" ht="14.25">
      <c r="A146" s="1315">
        <v>140</v>
      </c>
      <c r="B146" s="730"/>
      <c r="C146" s="731">
        <v>3</v>
      </c>
      <c r="D146" s="207" t="s">
        <v>869</v>
      </c>
      <c r="E146" s="731"/>
      <c r="F146" s="1361">
        <v>280</v>
      </c>
      <c r="G146" s="263"/>
      <c r="H146" s="715"/>
      <c r="I146" s="975"/>
      <c r="J146" s="814">
        <v>280</v>
      </c>
      <c r="K146" s="609"/>
      <c r="L146" s="1362">
        <f t="shared" si="8"/>
        <v>280</v>
      </c>
      <c r="M146" s="602"/>
      <c r="N146" s="776"/>
    </row>
    <row r="147" spans="1:256" s="1378" customFormat="1" ht="14.25">
      <c r="A147" s="1315">
        <v>141</v>
      </c>
      <c r="B147" s="1366">
        <v>3</v>
      </c>
      <c r="C147" s="1367"/>
      <c r="D147" s="1184" t="s">
        <v>384</v>
      </c>
      <c r="E147" s="1367" t="s">
        <v>27</v>
      </c>
      <c r="F147" s="1379"/>
      <c r="G147" s="1369"/>
      <c r="H147" s="1370"/>
      <c r="I147" s="1371"/>
      <c r="J147" s="1372"/>
      <c r="K147" s="1373"/>
      <c r="L147" s="1380"/>
      <c r="M147" s="1375"/>
      <c r="N147" s="1381"/>
      <c r="O147" s="1377"/>
      <c r="P147" s="1377"/>
      <c r="Q147" s="1377"/>
      <c r="R147" s="1377"/>
      <c r="S147" s="1377"/>
      <c r="T147" s="1377"/>
      <c r="U147" s="1377"/>
      <c r="V147" s="1377"/>
      <c r="W147" s="1377"/>
      <c r="X147" s="1377"/>
      <c r="Y147" s="1377"/>
      <c r="Z147" s="1377"/>
      <c r="AA147" s="1377"/>
      <c r="AB147" s="1377"/>
      <c r="AC147" s="1377"/>
      <c r="AD147" s="1377"/>
      <c r="AE147" s="1377"/>
      <c r="AF147" s="1377"/>
      <c r="AG147" s="1377"/>
      <c r="AH147" s="1377"/>
      <c r="AI147" s="1377"/>
      <c r="AJ147" s="1377"/>
      <c r="AK147" s="1377"/>
      <c r="AL147" s="1377"/>
      <c r="AM147" s="1377"/>
      <c r="AN147" s="1377"/>
      <c r="AO147" s="1377"/>
      <c r="AP147" s="1377"/>
      <c r="AQ147" s="1377"/>
      <c r="AR147" s="1377"/>
      <c r="AS147" s="1377"/>
      <c r="AT147" s="1377"/>
      <c r="AU147" s="1377"/>
      <c r="AV147" s="1377"/>
      <c r="AW147" s="1377"/>
      <c r="AX147" s="1377"/>
      <c r="AY147" s="1377"/>
      <c r="AZ147" s="1377"/>
      <c r="BA147" s="1377"/>
      <c r="BB147" s="1377"/>
      <c r="BC147" s="1377"/>
      <c r="BD147" s="1377"/>
      <c r="BE147" s="1377"/>
      <c r="BF147" s="1377"/>
      <c r="BG147" s="1377"/>
      <c r="BH147" s="1377"/>
      <c r="BI147" s="1377"/>
      <c r="BJ147" s="1377"/>
      <c r="BK147" s="1377"/>
      <c r="BL147" s="1377"/>
      <c r="BM147" s="1377"/>
      <c r="BN147" s="1377"/>
      <c r="BO147" s="1377"/>
      <c r="BP147" s="1377"/>
      <c r="BQ147" s="1377"/>
      <c r="BR147" s="1377"/>
      <c r="BS147" s="1377"/>
      <c r="BT147" s="1377"/>
      <c r="BU147" s="1377"/>
      <c r="BV147" s="1377"/>
      <c r="BW147" s="1377"/>
      <c r="BX147" s="1377"/>
      <c r="BY147" s="1377"/>
      <c r="BZ147" s="1377"/>
      <c r="CA147" s="1377"/>
      <c r="CB147" s="1377"/>
      <c r="CC147" s="1377"/>
      <c r="CD147" s="1377"/>
      <c r="CE147" s="1377"/>
      <c r="CF147" s="1377"/>
      <c r="CG147" s="1377"/>
      <c r="CH147" s="1377"/>
      <c r="CI147" s="1377"/>
      <c r="CJ147" s="1377"/>
      <c r="CK147" s="1377"/>
      <c r="CL147" s="1377"/>
      <c r="CM147" s="1377"/>
      <c r="CN147" s="1377"/>
      <c r="CO147" s="1377"/>
      <c r="CP147" s="1377"/>
      <c r="CQ147" s="1377"/>
      <c r="CR147" s="1377"/>
      <c r="CS147" s="1377"/>
      <c r="CT147" s="1377"/>
      <c r="CU147" s="1377"/>
      <c r="CV147" s="1377"/>
      <c r="CW147" s="1377"/>
      <c r="CX147" s="1377"/>
      <c r="CY147" s="1377"/>
      <c r="CZ147" s="1377"/>
      <c r="DA147" s="1377"/>
      <c r="DB147" s="1377"/>
      <c r="DC147" s="1377"/>
      <c r="DD147" s="1377"/>
      <c r="DE147" s="1377"/>
      <c r="DF147" s="1377"/>
      <c r="DG147" s="1377"/>
      <c r="DH147" s="1377"/>
      <c r="DI147" s="1377"/>
      <c r="DJ147" s="1377"/>
      <c r="DK147" s="1377"/>
      <c r="DL147" s="1377"/>
      <c r="DM147" s="1377"/>
      <c r="DN147" s="1377"/>
      <c r="DO147" s="1377"/>
      <c r="DP147" s="1377"/>
      <c r="DQ147" s="1377"/>
      <c r="DR147" s="1377"/>
      <c r="DS147" s="1377"/>
      <c r="DT147" s="1377"/>
      <c r="DU147" s="1377"/>
      <c r="DV147" s="1377"/>
      <c r="DW147" s="1377"/>
      <c r="DX147" s="1377"/>
      <c r="DY147" s="1377"/>
      <c r="DZ147" s="1377"/>
      <c r="EA147" s="1377"/>
      <c r="EB147" s="1377"/>
      <c r="EC147" s="1377"/>
      <c r="ED147" s="1377"/>
      <c r="EE147" s="1377"/>
      <c r="EF147" s="1377"/>
      <c r="EG147" s="1377"/>
      <c r="EH147" s="1377"/>
      <c r="EI147" s="1377"/>
      <c r="EJ147" s="1377"/>
      <c r="EK147" s="1377"/>
      <c r="EL147" s="1377"/>
      <c r="EM147" s="1377"/>
      <c r="EN147" s="1377"/>
      <c r="EO147" s="1377"/>
      <c r="EP147" s="1377"/>
      <c r="EQ147" s="1377"/>
      <c r="ER147" s="1377"/>
      <c r="ES147" s="1377"/>
      <c r="ET147" s="1377"/>
      <c r="EU147" s="1377"/>
      <c r="EV147" s="1377"/>
      <c r="EW147" s="1377"/>
      <c r="EX147" s="1377"/>
      <c r="EY147" s="1377"/>
      <c r="EZ147" s="1377"/>
      <c r="FA147" s="1377"/>
      <c r="FB147" s="1377"/>
      <c r="FC147" s="1377"/>
      <c r="FD147" s="1377"/>
      <c r="FE147" s="1377"/>
      <c r="FF147" s="1377"/>
      <c r="FG147" s="1377"/>
      <c r="FH147" s="1377"/>
      <c r="FI147" s="1377"/>
      <c r="FJ147" s="1377"/>
      <c r="FK147" s="1377"/>
      <c r="FL147" s="1377"/>
      <c r="FM147" s="1377"/>
      <c r="FN147" s="1377"/>
      <c r="FO147" s="1377"/>
      <c r="FP147" s="1377"/>
      <c r="FQ147" s="1377"/>
      <c r="FR147" s="1377"/>
      <c r="FS147" s="1377"/>
      <c r="FT147" s="1377"/>
      <c r="FU147" s="1377"/>
      <c r="FV147" s="1377"/>
      <c r="FW147" s="1377"/>
      <c r="FX147" s="1377"/>
      <c r="FY147" s="1377"/>
      <c r="FZ147" s="1377"/>
      <c r="GA147" s="1377"/>
      <c r="GB147" s="1377"/>
      <c r="GC147" s="1377"/>
      <c r="GD147" s="1377"/>
      <c r="GE147" s="1377"/>
      <c r="GF147" s="1377"/>
      <c r="GG147" s="1377"/>
      <c r="GH147" s="1377"/>
      <c r="GI147" s="1377"/>
      <c r="GJ147" s="1377"/>
      <c r="GK147" s="1377"/>
      <c r="GL147" s="1377"/>
      <c r="GM147" s="1377"/>
      <c r="GN147" s="1377"/>
      <c r="GO147" s="1377"/>
      <c r="GP147" s="1377"/>
      <c r="GQ147" s="1377"/>
      <c r="GR147" s="1377"/>
      <c r="GS147" s="1377"/>
      <c r="GT147" s="1377"/>
      <c r="GU147" s="1377"/>
      <c r="GV147" s="1377"/>
      <c r="GW147" s="1377"/>
      <c r="GX147" s="1377"/>
      <c r="GY147" s="1377"/>
      <c r="GZ147" s="1377"/>
      <c r="HA147" s="1377"/>
      <c r="HB147" s="1377"/>
      <c r="HC147" s="1377"/>
      <c r="HD147" s="1377"/>
      <c r="HE147" s="1377"/>
      <c r="HF147" s="1377"/>
      <c r="HG147" s="1377"/>
      <c r="HH147" s="1377"/>
      <c r="HI147" s="1377"/>
      <c r="HJ147" s="1377"/>
      <c r="HK147" s="1377"/>
      <c r="HL147" s="1377"/>
      <c r="HM147" s="1377"/>
      <c r="HN147" s="1377"/>
      <c r="HO147" s="1377"/>
      <c r="HP147" s="1377"/>
      <c r="HQ147" s="1377"/>
      <c r="HR147" s="1377"/>
      <c r="HS147" s="1377"/>
      <c r="HT147" s="1377"/>
      <c r="HU147" s="1377"/>
      <c r="HV147" s="1377"/>
      <c r="HW147" s="1377"/>
      <c r="HX147" s="1377"/>
      <c r="HY147" s="1377"/>
      <c r="HZ147" s="1377"/>
      <c r="IA147" s="1377"/>
      <c r="IB147" s="1377"/>
      <c r="IC147" s="1377"/>
      <c r="ID147" s="1377"/>
      <c r="IE147" s="1377"/>
      <c r="IF147" s="1377"/>
      <c r="IG147" s="1377"/>
      <c r="IH147" s="1377"/>
      <c r="II147" s="1377"/>
      <c r="IJ147" s="1377"/>
      <c r="IK147" s="1377"/>
      <c r="IL147" s="1377"/>
      <c r="IM147" s="1377"/>
      <c r="IN147" s="1377"/>
      <c r="IO147" s="1377"/>
      <c r="IP147" s="1377"/>
      <c r="IQ147" s="1377"/>
      <c r="IR147" s="1377"/>
      <c r="IS147" s="1377"/>
      <c r="IT147" s="1377"/>
      <c r="IU147" s="1377"/>
      <c r="IV147" s="1377"/>
    </row>
    <row r="148" spans="1:14" s="214" customFormat="1" ht="71.25">
      <c r="A148" s="1315">
        <v>142</v>
      </c>
      <c r="B148" s="730"/>
      <c r="C148" s="731">
        <v>1</v>
      </c>
      <c r="D148" s="207" t="s">
        <v>1027</v>
      </c>
      <c r="E148" s="731"/>
      <c r="F148" s="954">
        <v>1060</v>
      </c>
      <c r="G148" s="949"/>
      <c r="H148" s="950"/>
      <c r="I148" s="976"/>
      <c r="J148" s="951">
        <v>1160</v>
      </c>
      <c r="K148" s="952">
        <v>-100</v>
      </c>
      <c r="L148" s="953">
        <f t="shared" si="8"/>
        <v>1060</v>
      </c>
      <c r="M148" s="602"/>
      <c r="N148" s="776"/>
    </row>
    <row r="149" spans="1:14" s="214" customFormat="1" ht="14.25">
      <c r="A149" s="1315">
        <v>143</v>
      </c>
      <c r="B149" s="730"/>
      <c r="C149" s="731">
        <v>2</v>
      </c>
      <c r="D149" s="207" t="s">
        <v>726</v>
      </c>
      <c r="E149" s="731"/>
      <c r="F149" s="1361">
        <v>734</v>
      </c>
      <c r="G149" s="263"/>
      <c r="H149" s="715"/>
      <c r="I149" s="975"/>
      <c r="J149" s="814">
        <v>734</v>
      </c>
      <c r="K149" s="609"/>
      <c r="L149" s="1362">
        <f t="shared" si="8"/>
        <v>734</v>
      </c>
      <c r="M149" s="602"/>
      <c r="N149" s="776"/>
    </row>
    <row r="150" spans="1:14" s="214" customFormat="1" ht="14.25">
      <c r="A150" s="1315">
        <v>144</v>
      </c>
      <c r="B150" s="730"/>
      <c r="C150" s="731">
        <v>3</v>
      </c>
      <c r="D150" s="207" t="s">
        <v>962</v>
      </c>
      <c r="E150" s="731"/>
      <c r="F150" s="1361">
        <v>500</v>
      </c>
      <c r="G150" s="263"/>
      <c r="H150" s="715"/>
      <c r="I150" s="975"/>
      <c r="J150" s="814">
        <v>500</v>
      </c>
      <c r="K150" s="609"/>
      <c r="L150" s="1362">
        <f t="shared" si="8"/>
        <v>500</v>
      </c>
      <c r="M150" s="602"/>
      <c r="N150" s="776"/>
    </row>
    <row r="151" spans="1:14" s="1377" customFormat="1" ht="14.25">
      <c r="A151" s="1315">
        <v>145</v>
      </c>
      <c r="B151" s="1366"/>
      <c r="C151" s="1367"/>
      <c r="D151" s="1184" t="s">
        <v>724</v>
      </c>
      <c r="E151" s="1367" t="s">
        <v>27</v>
      </c>
      <c r="F151" s="1379"/>
      <c r="G151" s="1369"/>
      <c r="H151" s="1370"/>
      <c r="I151" s="1371"/>
      <c r="J151" s="1372"/>
      <c r="K151" s="1373"/>
      <c r="L151" s="1380"/>
      <c r="M151" s="1375"/>
      <c r="N151" s="1381"/>
    </row>
    <row r="152" spans="1:14" s="214" customFormat="1" ht="42.75">
      <c r="A152" s="1315">
        <v>146</v>
      </c>
      <c r="B152" s="730"/>
      <c r="C152" s="731">
        <v>4</v>
      </c>
      <c r="D152" s="207" t="s">
        <v>1026</v>
      </c>
      <c r="E152" s="733"/>
      <c r="F152" s="954">
        <v>856</v>
      </c>
      <c r="G152" s="949"/>
      <c r="H152" s="950"/>
      <c r="I152" s="976"/>
      <c r="J152" s="951">
        <v>606</v>
      </c>
      <c r="K152" s="952">
        <v>250</v>
      </c>
      <c r="L152" s="953">
        <f t="shared" si="8"/>
        <v>856</v>
      </c>
      <c r="M152" s="602"/>
      <c r="N152" s="776"/>
    </row>
    <row r="153" spans="1:14" s="214" customFormat="1" ht="14.25">
      <c r="A153" s="1315">
        <v>147</v>
      </c>
      <c r="B153" s="730"/>
      <c r="C153" s="731">
        <v>5</v>
      </c>
      <c r="D153" s="207" t="s">
        <v>725</v>
      </c>
      <c r="E153" s="733"/>
      <c r="F153" s="1361">
        <v>250</v>
      </c>
      <c r="G153" s="263"/>
      <c r="H153" s="715"/>
      <c r="I153" s="975"/>
      <c r="J153" s="814">
        <v>1000</v>
      </c>
      <c r="K153" s="609"/>
      <c r="L153" s="1362">
        <f t="shared" si="8"/>
        <v>1000</v>
      </c>
      <c r="M153" s="602"/>
      <c r="N153" s="776"/>
    </row>
    <row r="154" spans="1:256" s="1378" customFormat="1" ht="14.25">
      <c r="A154" s="1315">
        <v>148</v>
      </c>
      <c r="B154" s="1366">
        <v>4</v>
      </c>
      <c r="C154" s="1367"/>
      <c r="D154" s="1184" t="s">
        <v>727</v>
      </c>
      <c r="E154" s="1367" t="s">
        <v>27</v>
      </c>
      <c r="F154" s="1379"/>
      <c r="G154" s="1369"/>
      <c r="H154" s="1370"/>
      <c r="I154" s="1371"/>
      <c r="J154" s="1372"/>
      <c r="K154" s="1373"/>
      <c r="L154" s="1380"/>
      <c r="M154" s="1375"/>
      <c r="N154" s="1381"/>
      <c r="O154" s="1377"/>
      <c r="P154" s="1377"/>
      <c r="Q154" s="1377"/>
      <c r="R154" s="1377"/>
      <c r="S154" s="1377"/>
      <c r="T154" s="1377"/>
      <c r="U154" s="1377"/>
      <c r="V154" s="1377"/>
      <c r="W154" s="1377"/>
      <c r="X154" s="1377"/>
      <c r="Y154" s="1377"/>
      <c r="Z154" s="1377"/>
      <c r="AA154" s="1377"/>
      <c r="AB154" s="1377"/>
      <c r="AC154" s="1377"/>
      <c r="AD154" s="1377"/>
      <c r="AE154" s="1377"/>
      <c r="AF154" s="1377"/>
      <c r="AG154" s="1377"/>
      <c r="AH154" s="1377"/>
      <c r="AI154" s="1377"/>
      <c r="AJ154" s="1377"/>
      <c r="AK154" s="1377"/>
      <c r="AL154" s="1377"/>
      <c r="AM154" s="1377"/>
      <c r="AN154" s="1377"/>
      <c r="AO154" s="1377"/>
      <c r="AP154" s="1377"/>
      <c r="AQ154" s="1377"/>
      <c r="AR154" s="1377"/>
      <c r="AS154" s="1377"/>
      <c r="AT154" s="1377"/>
      <c r="AU154" s="1377"/>
      <c r="AV154" s="1377"/>
      <c r="AW154" s="1377"/>
      <c r="AX154" s="1377"/>
      <c r="AY154" s="1377"/>
      <c r="AZ154" s="1377"/>
      <c r="BA154" s="1377"/>
      <c r="BB154" s="1377"/>
      <c r="BC154" s="1377"/>
      <c r="BD154" s="1377"/>
      <c r="BE154" s="1377"/>
      <c r="BF154" s="1377"/>
      <c r="BG154" s="1377"/>
      <c r="BH154" s="1377"/>
      <c r="BI154" s="1377"/>
      <c r="BJ154" s="1377"/>
      <c r="BK154" s="1377"/>
      <c r="BL154" s="1377"/>
      <c r="BM154" s="1377"/>
      <c r="BN154" s="1377"/>
      <c r="BO154" s="1377"/>
      <c r="BP154" s="1377"/>
      <c r="BQ154" s="1377"/>
      <c r="BR154" s="1377"/>
      <c r="BS154" s="1377"/>
      <c r="BT154" s="1377"/>
      <c r="BU154" s="1377"/>
      <c r="BV154" s="1377"/>
      <c r="BW154" s="1377"/>
      <c r="BX154" s="1377"/>
      <c r="BY154" s="1377"/>
      <c r="BZ154" s="1377"/>
      <c r="CA154" s="1377"/>
      <c r="CB154" s="1377"/>
      <c r="CC154" s="1377"/>
      <c r="CD154" s="1377"/>
      <c r="CE154" s="1377"/>
      <c r="CF154" s="1377"/>
      <c r="CG154" s="1377"/>
      <c r="CH154" s="1377"/>
      <c r="CI154" s="1377"/>
      <c r="CJ154" s="1377"/>
      <c r="CK154" s="1377"/>
      <c r="CL154" s="1377"/>
      <c r="CM154" s="1377"/>
      <c r="CN154" s="1377"/>
      <c r="CO154" s="1377"/>
      <c r="CP154" s="1377"/>
      <c r="CQ154" s="1377"/>
      <c r="CR154" s="1377"/>
      <c r="CS154" s="1377"/>
      <c r="CT154" s="1377"/>
      <c r="CU154" s="1377"/>
      <c r="CV154" s="1377"/>
      <c r="CW154" s="1377"/>
      <c r="CX154" s="1377"/>
      <c r="CY154" s="1377"/>
      <c r="CZ154" s="1377"/>
      <c r="DA154" s="1377"/>
      <c r="DB154" s="1377"/>
      <c r="DC154" s="1377"/>
      <c r="DD154" s="1377"/>
      <c r="DE154" s="1377"/>
      <c r="DF154" s="1377"/>
      <c r="DG154" s="1377"/>
      <c r="DH154" s="1377"/>
      <c r="DI154" s="1377"/>
      <c r="DJ154" s="1377"/>
      <c r="DK154" s="1377"/>
      <c r="DL154" s="1377"/>
      <c r="DM154" s="1377"/>
      <c r="DN154" s="1377"/>
      <c r="DO154" s="1377"/>
      <c r="DP154" s="1377"/>
      <c r="DQ154" s="1377"/>
      <c r="DR154" s="1377"/>
      <c r="DS154" s="1377"/>
      <c r="DT154" s="1377"/>
      <c r="DU154" s="1377"/>
      <c r="DV154" s="1377"/>
      <c r="DW154" s="1377"/>
      <c r="DX154" s="1377"/>
      <c r="DY154" s="1377"/>
      <c r="DZ154" s="1377"/>
      <c r="EA154" s="1377"/>
      <c r="EB154" s="1377"/>
      <c r="EC154" s="1377"/>
      <c r="ED154" s="1377"/>
      <c r="EE154" s="1377"/>
      <c r="EF154" s="1377"/>
      <c r="EG154" s="1377"/>
      <c r="EH154" s="1377"/>
      <c r="EI154" s="1377"/>
      <c r="EJ154" s="1377"/>
      <c r="EK154" s="1377"/>
      <c r="EL154" s="1377"/>
      <c r="EM154" s="1377"/>
      <c r="EN154" s="1377"/>
      <c r="EO154" s="1377"/>
      <c r="EP154" s="1377"/>
      <c r="EQ154" s="1377"/>
      <c r="ER154" s="1377"/>
      <c r="ES154" s="1377"/>
      <c r="ET154" s="1377"/>
      <c r="EU154" s="1377"/>
      <c r="EV154" s="1377"/>
      <c r="EW154" s="1377"/>
      <c r="EX154" s="1377"/>
      <c r="EY154" s="1377"/>
      <c r="EZ154" s="1377"/>
      <c r="FA154" s="1377"/>
      <c r="FB154" s="1377"/>
      <c r="FC154" s="1377"/>
      <c r="FD154" s="1377"/>
      <c r="FE154" s="1377"/>
      <c r="FF154" s="1377"/>
      <c r="FG154" s="1377"/>
      <c r="FH154" s="1377"/>
      <c r="FI154" s="1377"/>
      <c r="FJ154" s="1377"/>
      <c r="FK154" s="1377"/>
      <c r="FL154" s="1377"/>
      <c r="FM154" s="1377"/>
      <c r="FN154" s="1377"/>
      <c r="FO154" s="1377"/>
      <c r="FP154" s="1377"/>
      <c r="FQ154" s="1377"/>
      <c r="FR154" s="1377"/>
      <c r="FS154" s="1377"/>
      <c r="FT154" s="1377"/>
      <c r="FU154" s="1377"/>
      <c r="FV154" s="1377"/>
      <c r="FW154" s="1377"/>
      <c r="FX154" s="1377"/>
      <c r="FY154" s="1377"/>
      <c r="FZ154" s="1377"/>
      <c r="GA154" s="1377"/>
      <c r="GB154" s="1377"/>
      <c r="GC154" s="1377"/>
      <c r="GD154" s="1377"/>
      <c r="GE154" s="1377"/>
      <c r="GF154" s="1377"/>
      <c r="GG154" s="1377"/>
      <c r="GH154" s="1377"/>
      <c r="GI154" s="1377"/>
      <c r="GJ154" s="1377"/>
      <c r="GK154" s="1377"/>
      <c r="GL154" s="1377"/>
      <c r="GM154" s="1377"/>
      <c r="GN154" s="1377"/>
      <c r="GO154" s="1377"/>
      <c r="GP154" s="1377"/>
      <c r="GQ154" s="1377"/>
      <c r="GR154" s="1377"/>
      <c r="GS154" s="1377"/>
      <c r="GT154" s="1377"/>
      <c r="GU154" s="1377"/>
      <c r="GV154" s="1377"/>
      <c r="GW154" s="1377"/>
      <c r="GX154" s="1377"/>
      <c r="GY154" s="1377"/>
      <c r="GZ154" s="1377"/>
      <c r="HA154" s="1377"/>
      <c r="HB154" s="1377"/>
      <c r="HC154" s="1377"/>
      <c r="HD154" s="1377"/>
      <c r="HE154" s="1377"/>
      <c r="HF154" s="1377"/>
      <c r="HG154" s="1377"/>
      <c r="HH154" s="1377"/>
      <c r="HI154" s="1377"/>
      <c r="HJ154" s="1377"/>
      <c r="HK154" s="1377"/>
      <c r="HL154" s="1377"/>
      <c r="HM154" s="1377"/>
      <c r="HN154" s="1377"/>
      <c r="HO154" s="1377"/>
      <c r="HP154" s="1377"/>
      <c r="HQ154" s="1377"/>
      <c r="HR154" s="1377"/>
      <c r="HS154" s="1377"/>
      <c r="HT154" s="1377"/>
      <c r="HU154" s="1377"/>
      <c r="HV154" s="1377"/>
      <c r="HW154" s="1377"/>
      <c r="HX154" s="1377"/>
      <c r="HY154" s="1377"/>
      <c r="HZ154" s="1377"/>
      <c r="IA154" s="1377"/>
      <c r="IB154" s="1377"/>
      <c r="IC154" s="1377"/>
      <c r="ID154" s="1377"/>
      <c r="IE154" s="1377"/>
      <c r="IF154" s="1377"/>
      <c r="IG154" s="1377"/>
      <c r="IH154" s="1377"/>
      <c r="II154" s="1377"/>
      <c r="IJ154" s="1377"/>
      <c r="IK154" s="1377"/>
      <c r="IL154" s="1377"/>
      <c r="IM154" s="1377"/>
      <c r="IN154" s="1377"/>
      <c r="IO154" s="1377"/>
      <c r="IP154" s="1377"/>
      <c r="IQ154" s="1377"/>
      <c r="IR154" s="1377"/>
      <c r="IS154" s="1377"/>
      <c r="IT154" s="1377"/>
      <c r="IU154" s="1377"/>
      <c r="IV154" s="1377"/>
    </row>
    <row r="155" spans="1:14" s="214" customFormat="1" ht="99.75">
      <c r="A155" s="1315">
        <v>149</v>
      </c>
      <c r="B155" s="730"/>
      <c r="C155" s="731">
        <v>1</v>
      </c>
      <c r="D155" s="207" t="s">
        <v>1127</v>
      </c>
      <c r="E155" s="733"/>
      <c r="F155" s="954">
        <v>6540</v>
      </c>
      <c r="G155" s="949"/>
      <c r="H155" s="950"/>
      <c r="I155" s="976"/>
      <c r="J155" s="951">
        <v>6540</v>
      </c>
      <c r="K155" s="952"/>
      <c r="L155" s="953">
        <f t="shared" si="8"/>
        <v>6540</v>
      </c>
      <c r="M155" s="602"/>
      <c r="N155" s="776"/>
    </row>
    <row r="156" spans="1:14" s="214" customFormat="1" ht="14.25">
      <c r="A156" s="1315">
        <v>150</v>
      </c>
      <c r="B156" s="730"/>
      <c r="C156" s="731">
        <v>2</v>
      </c>
      <c r="D156" s="207" t="s">
        <v>728</v>
      </c>
      <c r="E156" s="733"/>
      <c r="F156" s="1361">
        <v>2800</v>
      </c>
      <c r="G156" s="263"/>
      <c r="H156" s="715"/>
      <c r="I156" s="975"/>
      <c r="J156" s="814">
        <v>2800</v>
      </c>
      <c r="K156" s="609"/>
      <c r="L156" s="1362">
        <f t="shared" si="8"/>
        <v>2800</v>
      </c>
      <c r="M156" s="602"/>
      <c r="N156" s="776"/>
    </row>
    <row r="157" spans="1:256" s="1378" customFormat="1" ht="14.25">
      <c r="A157" s="1315">
        <v>151</v>
      </c>
      <c r="B157" s="1366"/>
      <c r="C157" s="1367"/>
      <c r="D157" s="1184" t="s">
        <v>730</v>
      </c>
      <c r="E157" s="1382"/>
      <c r="F157" s="1379"/>
      <c r="G157" s="1369"/>
      <c r="H157" s="1370"/>
      <c r="I157" s="1371"/>
      <c r="J157" s="1372"/>
      <c r="K157" s="1373"/>
      <c r="L157" s="1380"/>
      <c r="M157" s="1375"/>
      <c r="N157" s="1381"/>
      <c r="O157" s="1377"/>
      <c r="P157" s="1377"/>
      <c r="Q157" s="1377"/>
      <c r="R157" s="1377"/>
      <c r="S157" s="1377"/>
      <c r="T157" s="1377"/>
      <c r="U157" s="1377"/>
      <c r="V157" s="1377"/>
      <c r="W157" s="1377"/>
      <c r="X157" s="1377"/>
      <c r="Y157" s="1377"/>
      <c r="Z157" s="1377"/>
      <c r="AA157" s="1377"/>
      <c r="AB157" s="1377"/>
      <c r="AC157" s="1377"/>
      <c r="AD157" s="1377"/>
      <c r="AE157" s="1377"/>
      <c r="AF157" s="1377"/>
      <c r="AG157" s="1377"/>
      <c r="AH157" s="1377"/>
      <c r="AI157" s="1377"/>
      <c r="AJ157" s="1377"/>
      <c r="AK157" s="1377"/>
      <c r="AL157" s="1377"/>
      <c r="AM157" s="1377"/>
      <c r="AN157" s="1377"/>
      <c r="AO157" s="1377"/>
      <c r="AP157" s="1377"/>
      <c r="AQ157" s="1377"/>
      <c r="AR157" s="1377"/>
      <c r="AS157" s="1377"/>
      <c r="AT157" s="1377"/>
      <c r="AU157" s="1377"/>
      <c r="AV157" s="1377"/>
      <c r="AW157" s="1377"/>
      <c r="AX157" s="1377"/>
      <c r="AY157" s="1377"/>
      <c r="AZ157" s="1377"/>
      <c r="BA157" s="1377"/>
      <c r="BB157" s="1377"/>
      <c r="BC157" s="1377"/>
      <c r="BD157" s="1377"/>
      <c r="BE157" s="1377"/>
      <c r="BF157" s="1377"/>
      <c r="BG157" s="1377"/>
      <c r="BH157" s="1377"/>
      <c r="BI157" s="1377"/>
      <c r="BJ157" s="1377"/>
      <c r="BK157" s="1377"/>
      <c r="BL157" s="1377"/>
      <c r="BM157" s="1377"/>
      <c r="BN157" s="1377"/>
      <c r="BO157" s="1377"/>
      <c r="BP157" s="1377"/>
      <c r="BQ157" s="1377"/>
      <c r="BR157" s="1377"/>
      <c r="BS157" s="1377"/>
      <c r="BT157" s="1377"/>
      <c r="BU157" s="1377"/>
      <c r="BV157" s="1377"/>
      <c r="BW157" s="1377"/>
      <c r="BX157" s="1377"/>
      <c r="BY157" s="1377"/>
      <c r="BZ157" s="1377"/>
      <c r="CA157" s="1377"/>
      <c r="CB157" s="1377"/>
      <c r="CC157" s="1377"/>
      <c r="CD157" s="1377"/>
      <c r="CE157" s="1377"/>
      <c r="CF157" s="1377"/>
      <c r="CG157" s="1377"/>
      <c r="CH157" s="1377"/>
      <c r="CI157" s="1377"/>
      <c r="CJ157" s="1377"/>
      <c r="CK157" s="1377"/>
      <c r="CL157" s="1377"/>
      <c r="CM157" s="1377"/>
      <c r="CN157" s="1377"/>
      <c r="CO157" s="1377"/>
      <c r="CP157" s="1377"/>
      <c r="CQ157" s="1377"/>
      <c r="CR157" s="1377"/>
      <c r="CS157" s="1377"/>
      <c r="CT157" s="1377"/>
      <c r="CU157" s="1377"/>
      <c r="CV157" s="1377"/>
      <c r="CW157" s="1377"/>
      <c r="CX157" s="1377"/>
      <c r="CY157" s="1377"/>
      <c r="CZ157" s="1377"/>
      <c r="DA157" s="1377"/>
      <c r="DB157" s="1377"/>
      <c r="DC157" s="1377"/>
      <c r="DD157" s="1377"/>
      <c r="DE157" s="1377"/>
      <c r="DF157" s="1377"/>
      <c r="DG157" s="1377"/>
      <c r="DH157" s="1377"/>
      <c r="DI157" s="1377"/>
      <c r="DJ157" s="1377"/>
      <c r="DK157" s="1377"/>
      <c r="DL157" s="1377"/>
      <c r="DM157" s="1377"/>
      <c r="DN157" s="1377"/>
      <c r="DO157" s="1377"/>
      <c r="DP157" s="1377"/>
      <c r="DQ157" s="1377"/>
      <c r="DR157" s="1377"/>
      <c r="DS157" s="1377"/>
      <c r="DT157" s="1377"/>
      <c r="DU157" s="1377"/>
      <c r="DV157" s="1377"/>
      <c r="DW157" s="1377"/>
      <c r="DX157" s="1377"/>
      <c r="DY157" s="1377"/>
      <c r="DZ157" s="1377"/>
      <c r="EA157" s="1377"/>
      <c r="EB157" s="1377"/>
      <c r="EC157" s="1377"/>
      <c r="ED157" s="1377"/>
      <c r="EE157" s="1377"/>
      <c r="EF157" s="1377"/>
      <c r="EG157" s="1377"/>
      <c r="EH157" s="1377"/>
      <c r="EI157" s="1377"/>
      <c r="EJ157" s="1377"/>
      <c r="EK157" s="1377"/>
      <c r="EL157" s="1377"/>
      <c r="EM157" s="1377"/>
      <c r="EN157" s="1377"/>
      <c r="EO157" s="1377"/>
      <c r="EP157" s="1377"/>
      <c r="EQ157" s="1377"/>
      <c r="ER157" s="1377"/>
      <c r="ES157" s="1377"/>
      <c r="ET157" s="1377"/>
      <c r="EU157" s="1377"/>
      <c r="EV157" s="1377"/>
      <c r="EW157" s="1377"/>
      <c r="EX157" s="1377"/>
      <c r="EY157" s="1377"/>
      <c r="EZ157" s="1377"/>
      <c r="FA157" s="1377"/>
      <c r="FB157" s="1377"/>
      <c r="FC157" s="1377"/>
      <c r="FD157" s="1377"/>
      <c r="FE157" s="1377"/>
      <c r="FF157" s="1377"/>
      <c r="FG157" s="1377"/>
      <c r="FH157" s="1377"/>
      <c r="FI157" s="1377"/>
      <c r="FJ157" s="1377"/>
      <c r="FK157" s="1377"/>
      <c r="FL157" s="1377"/>
      <c r="FM157" s="1377"/>
      <c r="FN157" s="1377"/>
      <c r="FO157" s="1377"/>
      <c r="FP157" s="1377"/>
      <c r="FQ157" s="1377"/>
      <c r="FR157" s="1377"/>
      <c r="FS157" s="1377"/>
      <c r="FT157" s="1377"/>
      <c r="FU157" s="1377"/>
      <c r="FV157" s="1377"/>
      <c r="FW157" s="1377"/>
      <c r="FX157" s="1377"/>
      <c r="FY157" s="1377"/>
      <c r="FZ157" s="1377"/>
      <c r="GA157" s="1377"/>
      <c r="GB157" s="1377"/>
      <c r="GC157" s="1377"/>
      <c r="GD157" s="1377"/>
      <c r="GE157" s="1377"/>
      <c r="GF157" s="1377"/>
      <c r="GG157" s="1377"/>
      <c r="GH157" s="1377"/>
      <c r="GI157" s="1377"/>
      <c r="GJ157" s="1377"/>
      <c r="GK157" s="1377"/>
      <c r="GL157" s="1377"/>
      <c r="GM157" s="1377"/>
      <c r="GN157" s="1377"/>
      <c r="GO157" s="1377"/>
      <c r="GP157" s="1377"/>
      <c r="GQ157" s="1377"/>
      <c r="GR157" s="1377"/>
      <c r="GS157" s="1377"/>
      <c r="GT157" s="1377"/>
      <c r="GU157" s="1377"/>
      <c r="GV157" s="1377"/>
      <c r="GW157" s="1377"/>
      <c r="GX157" s="1377"/>
      <c r="GY157" s="1377"/>
      <c r="GZ157" s="1377"/>
      <c r="HA157" s="1377"/>
      <c r="HB157" s="1377"/>
      <c r="HC157" s="1377"/>
      <c r="HD157" s="1377"/>
      <c r="HE157" s="1377"/>
      <c r="HF157" s="1377"/>
      <c r="HG157" s="1377"/>
      <c r="HH157" s="1377"/>
      <c r="HI157" s="1377"/>
      <c r="HJ157" s="1377"/>
      <c r="HK157" s="1377"/>
      <c r="HL157" s="1377"/>
      <c r="HM157" s="1377"/>
      <c r="HN157" s="1377"/>
      <c r="HO157" s="1377"/>
      <c r="HP157" s="1377"/>
      <c r="HQ157" s="1377"/>
      <c r="HR157" s="1377"/>
      <c r="HS157" s="1377"/>
      <c r="HT157" s="1377"/>
      <c r="HU157" s="1377"/>
      <c r="HV157" s="1377"/>
      <c r="HW157" s="1377"/>
      <c r="HX157" s="1377"/>
      <c r="HY157" s="1377"/>
      <c r="HZ157" s="1377"/>
      <c r="IA157" s="1377"/>
      <c r="IB157" s="1377"/>
      <c r="IC157" s="1377"/>
      <c r="ID157" s="1377"/>
      <c r="IE157" s="1377"/>
      <c r="IF157" s="1377"/>
      <c r="IG157" s="1377"/>
      <c r="IH157" s="1377"/>
      <c r="II157" s="1377"/>
      <c r="IJ157" s="1377"/>
      <c r="IK157" s="1377"/>
      <c r="IL157" s="1377"/>
      <c r="IM157" s="1377"/>
      <c r="IN157" s="1377"/>
      <c r="IO157" s="1377"/>
      <c r="IP157" s="1377"/>
      <c r="IQ157" s="1377"/>
      <c r="IR157" s="1377"/>
      <c r="IS157" s="1377"/>
      <c r="IT157" s="1377"/>
      <c r="IU157" s="1377"/>
      <c r="IV157" s="1377"/>
    </row>
    <row r="158" spans="1:14" s="214" customFormat="1" ht="114">
      <c r="A158" s="1315">
        <v>152</v>
      </c>
      <c r="B158" s="730"/>
      <c r="C158" s="731">
        <v>3</v>
      </c>
      <c r="D158" s="207" t="s">
        <v>885</v>
      </c>
      <c r="E158" s="733"/>
      <c r="F158" s="954">
        <v>1920</v>
      </c>
      <c r="G158" s="949"/>
      <c r="H158" s="950"/>
      <c r="I158" s="976"/>
      <c r="J158" s="951">
        <v>1920</v>
      </c>
      <c r="K158" s="952"/>
      <c r="L158" s="953">
        <f t="shared" si="8"/>
        <v>1920</v>
      </c>
      <c r="M158" s="602"/>
      <c r="N158" s="776"/>
    </row>
    <row r="159" spans="1:14" s="214" customFormat="1" ht="14.25">
      <c r="A159" s="1315">
        <v>153</v>
      </c>
      <c r="B159" s="730"/>
      <c r="C159" s="731">
        <v>4</v>
      </c>
      <c r="D159" s="207" t="s">
        <v>731</v>
      </c>
      <c r="E159" s="733"/>
      <c r="F159" s="1361">
        <v>1200</v>
      </c>
      <c r="G159" s="263"/>
      <c r="H159" s="715"/>
      <c r="I159" s="975"/>
      <c r="J159" s="814">
        <v>1200</v>
      </c>
      <c r="K159" s="609"/>
      <c r="L159" s="1362">
        <f t="shared" si="8"/>
        <v>1200</v>
      </c>
      <c r="M159" s="602"/>
      <c r="N159" s="776"/>
    </row>
    <row r="160" spans="1:14" s="214" customFormat="1" ht="14.25">
      <c r="A160" s="1315">
        <v>154</v>
      </c>
      <c r="B160" s="730"/>
      <c r="C160" s="731">
        <v>5</v>
      </c>
      <c r="D160" s="207" t="s">
        <v>732</v>
      </c>
      <c r="E160" s="733"/>
      <c r="F160" s="1361">
        <v>800</v>
      </c>
      <c r="G160" s="263"/>
      <c r="H160" s="715"/>
      <c r="I160" s="975"/>
      <c r="J160" s="814">
        <v>800</v>
      </c>
      <c r="K160" s="609"/>
      <c r="L160" s="1362">
        <f t="shared" si="8"/>
        <v>800</v>
      </c>
      <c r="M160" s="602"/>
      <c r="N160" s="776"/>
    </row>
    <row r="161" spans="1:14" s="214" customFormat="1" ht="14.25">
      <c r="A161" s="1315">
        <v>155</v>
      </c>
      <c r="B161" s="730"/>
      <c r="C161" s="731">
        <v>6</v>
      </c>
      <c r="D161" s="207" t="s">
        <v>729</v>
      </c>
      <c r="E161" s="733"/>
      <c r="F161" s="1361">
        <v>800</v>
      </c>
      <c r="G161" s="263"/>
      <c r="H161" s="715"/>
      <c r="I161" s="975"/>
      <c r="J161" s="814">
        <v>800</v>
      </c>
      <c r="K161" s="609"/>
      <c r="L161" s="1362">
        <f t="shared" si="8"/>
        <v>800</v>
      </c>
      <c r="M161" s="602"/>
      <c r="N161" s="776"/>
    </row>
    <row r="162" spans="1:14" s="1377" customFormat="1" ht="14.25">
      <c r="A162" s="1315">
        <v>156</v>
      </c>
      <c r="B162" s="1366">
        <v>5</v>
      </c>
      <c r="C162" s="1367"/>
      <c r="D162" s="1184" t="s">
        <v>733</v>
      </c>
      <c r="E162" s="1382"/>
      <c r="F162" s="1379"/>
      <c r="G162" s="1369"/>
      <c r="H162" s="1370"/>
      <c r="I162" s="1371"/>
      <c r="J162" s="1372"/>
      <c r="K162" s="1373"/>
      <c r="L162" s="1380"/>
      <c r="M162" s="1375"/>
      <c r="N162" s="1381"/>
    </row>
    <row r="163" spans="1:14" s="214" customFormat="1" ht="71.25">
      <c r="A163" s="1315">
        <v>157</v>
      </c>
      <c r="B163" s="730"/>
      <c r="C163" s="731">
        <v>1</v>
      </c>
      <c r="D163" s="207" t="s">
        <v>971</v>
      </c>
      <c r="E163" s="733"/>
      <c r="F163" s="954">
        <v>1304</v>
      </c>
      <c r="G163" s="949"/>
      <c r="H163" s="950"/>
      <c r="I163" s="976"/>
      <c r="J163" s="951">
        <v>1304</v>
      </c>
      <c r="K163" s="952"/>
      <c r="L163" s="953">
        <f t="shared" si="8"/>
        <v>1304</v>
      </c>
      <c r="M163" s="602"/>
      <c r="N163" s="776"/>
    </row>
    <row r="164" spans="1:14" s="214" customFormat="1" ht="28.5">
      <c r="A164" s="1315">
        <v>158</v>
      </c>
      <c r="B164" s="730"/>
      <c r="C164" s="731">
        <v>2</v>
      </c>
      <c r="D164" s="207" t="s">
        <v>1004</v>
      </c>
      <c r="E164" s="733"/>
      <c r="F164" s="954">
        <v>1420</v>
      </c>
      <c r="G164" s="949"/>
      <c r="H164" s="950"/>
      <c r="I164" s="976"/>
      <c r="J164" s="951">
        <v>1420</v>
      </c>
      <c r="K164" s="952"/>
      <c r="L164" s="953">
        <f t="shared" si="8"/>
        <v>1420</v>
      </c>
      <c r="M164" s="602"/>
      <c r="N164" s="776"/>
    </row>
    <row r="165" spans="1:14" s="214" customFormat="1" ht="14.25">
      <c r="A165" s="1315">
        <v>159</v>
      </c>
      <c r="B165" s="730"/>
      <c r="C165" s="731">
        <v>3</v>
      </c>
      <c r="D165" s="207" t="s">
        <v>951</v>
      </c>
      <c r="E165" s="733"/>
      <c r="F165" s="954">
        <v>260</v>
      </c>
      <c r="G165" s="949"/>
      <c r="H165" s="950"/>
      <c r="I165" s="976"/>
      <c r="J165" s="951">
        <v>260</v>
      </c>
      <c r="K165" s="952"/>
      <c r="L165" s="953">
        <f t="shared" si="8"/>
        <v>260</v>
      </c>
      <c r="M165" s="602"/>
      <c r="N165" s="776"/>
    </row>
    <row r="166" spans="1:14" s="1377" customFormat="1" ht="14.25">
      <c r="A166" s="1315">
        <v>160</v>
      </c>
      <c r="B166" s="1366"/>
      <c r="C166" s="1367"/>
      <c r="D166" s="1184" t="s">
        <v>734</v>
      </c>
      <c r="E166" s="1382"/>
      <c r="F166" s="1379"/>
      <c r="G166" s="1369"/>
      <c r="H166" s="1370"/>
      <c r="I166" s="1371"/>
      <c r="J166" s="1372"/>
      <c r="K166" s="1373"/>
      <c r="L166" s="1380"/>
      <c r="M166" s="1375"/>
      <c r="N166" s="1381"/>
    </row>
    <row r="167" spans="1:14" s="214" customFormat="1" ht="57">
      <c r="A167" s="1315">
        <v>161</v>
      </c>
      <c r="B167" s="730"/>
      <c r="C167" s="731">
        <v>4</v>
      </c>
      <c r="D167" s="207" t="s">
        <v>952</v>
      </c>
      <c r="E167" s="733"/>
      <c r="F167" s="954">
        <v>1000</v>
      </c>
      <c r="G167" s="949"/>
      <c r="H167" s="950"/>
      <c r="I167" s="976"/>
      <c r="J167" s="951">
        <v>1000</v>
      </c>
      <c r="K167" s="952"/>
      <c r="L167" s="953">
        <f t="shared" si="8"/>
        <v>1000</v>
      </c>
      <c r="M167" s="602"/>
      <c r="N167" s="776"/>
    </row>
    <row r="168" spans="1:14" s="214" customFormat="1" ht="14.25">
      <c r="A168" s="1315">
        <v>162</v>
      </c>
      <c r="B168" s="730"/>
      <c r="C168" s="731"/>
      <c r="D168" s="207" t="s">
        <v>1005</v>
      </c>
      <c r="E168" s="733"/>
      <c r="F168" s="954">
        <v>1380</v>
      </c>
      <c r="G168" s="949"/>
      <c r="H168" s="950"/>
      <c r="I168" s="976"/>
      <c r="J168" s="951">
        <v>1380</v>
      </c>
      <c r="K168" s="952"/>
      <c r="L168" s="953">
        <f t="shared" si="8"/>
        <v>1380</v>
      </c>
      <c r="M168" s="602"/>
      <c r="N168" s="776"/>
    </row>
    <row r="169" spans="1:14" s="1377" customFormat="1" ht="14.25">
      <c r="A169" s="1315">
        <v>163</v>
      </c>
      <c r="B169" s="1366">
        <v>6</v>
      </c>
      <c r="C169" s="1367"/>
      <c r="D169" s="1184" t="s">
        <v>735</v>
      </c>
      <c r="E169" s="1382"/>
      <c r="F169" s="1379"/>
      <c r="G169" s="1369"/>
      <c r="H169" s="1370"/>
      <c r="I169" s="1371"/>
      <c r="J169" s="1372"/>
      <c r="K169" s="1373"/>
      <c r="L169" s="1380"/>
      <c r="M169" s="1375"/>
      <c r="N169" s="1381"/>
    </row>
    <row r="170" spans="1:14" s="214" customFormat="1" ht="85.5">
      <c r="A170" s="1315">
        <v>164</v>
      </c>
      <c r="B170" s="730"/>
      <c r="C170" s="731">
        <v>1</v>
      </c>
      <c r="D170" s="207" t="s">
        <v>1128</v>
      </c>
      <c r="E170" s="733"/>
      <c r="F170" s="954">
        <v>1573</v>
      </c>
      <c r="G170" s="949"/>
      <c r="H170" s="950"/>
      <c r="I170" s="976"/>
      <c r="J170" s="951">
        <v>1573</v>
      </c>
      <c r="K170" s="952">
        <v>50</v>
      </c>
      <c r="L170" s="953">
        <f t="shared" si="8"/>
        <v>1623</v>
      </c>
      <c r="M170" s="602"/>
      <c r="N170" s="776"/>
    </row>
    <row r="171" spans="1:14" s="214" customFormat="1" ht="14.25">
      <c r="A171" s="1315">
        <v>165</v>
      </c>
      <c r="B171" s="730"/>
      <c r="C171" s="731">
        <v>2</v>
      </c>
      <c r="D171" s="207" t="s">
        <v>736</v>
      </c>
      <c r="E171" s="733"/>
      <c r="F171" s="1361">
        <v>200</v>
      </c>
      <c r="G171" s="263"/>
      <c r="H171" s="715"/>
      <c r="I171" s="975"/>
      <c r="J171" s="814">
        <v>200</v>
      </c>
      <c r="K171" s="609"/>
      <c r="L171" s="1362">
        <f t="shared" si="8"/>
        <v>200</v>
      </c>
      <c r="M171" s="602"/>
      <c r="N171" s="776"/>
    </row>
    <row r="172" spans="1:14" s="214" customFormat="1" ht="14.25">
      <c r="A172" s="1315">
        <v>166</v>
      </c>
      <c r="B172" s="730"/>
      <c r="C172" s="731">
        <v>3</v>
      </c>
      <c r="D172" s="207" t="s">
        <v>737</v>
      </c>
      <c r="E172" s="733"/>
      <c r="F172" s="1361">
        <v>500</v>
      </c>
      <c r="G172" s="263"/>
      <c r="H172" s="715"/>
      <c r="I172" s="975"/>
      <c r="J172" s="814">
        <v>500</v>
      </c>
      <c r="K172" s="609"/>
      <c r="L172" s="1362">
        <f t="shared" si="8"/>
        <v>500</v>
      </c>
      <c r="M172" s="602"/>
      <c r="N172" s="776"/>
    </row>
    <row r="173" spans="1:14" s="214" customFormat="1" ht="14.25">
      <c r="A173" s="1315">
        <v>167</v>
      </c>
      <c r="B173" s="730"/>
      <c r="C173" s="731">
        <v>4</v>
      </c>
      <c r="D173" s="207" t="s">
        <v>738</v>
      </c>
      <c r="E173" s="733"/>
      <c r="F173" s="1361">
        <v>800</v>
      </c>
      <c r="G173" s="263"/>
      <c r="H173" s="715"/>
      <c r="I173" s="975"/>
      <c r="J173" s="814">
        <v>800</v>
      </c>
      <c r="K173" s="609"/>
      <c r="L173" s="1362">
        <f t="shared" si="8"/>
        <v>800</v>
      </c>
      <c r="M173" s="602"/>
      <c r="N173" s="776"/>
    </row>
    <row r="174" spans="1:14" s="214" customFormat="1" ht="14.25">
      <c r="A174" s="1315">
        <v>168</v>
      </c>
      <c r="B174" s="730"/>
      <c r="C174" s="731">
        <v>5</v>
      </c>
      <c r="D174" s="207" t="s">
        <v>739</v>
      </c>
      <c r="E174" s="733"/>
      <c r="F174" s="1361">
        <v>1945</v>
      </c>
      <c r="G174" s="263"/>
      <c r="H174" s="715"/>
      <c r="I174" s="975"/>
      <c r="J174" s="814">
        <v>1945</v>
      </c>
      <c r="K174" s="609"/>
      <c r="L174" s="1362">
        <f t="shared" si="8"/>
        <v>1945</v>
      </c>
      <c r="M174" s="602"/>
      <c r="N174" s="776"/>
    </row>
    <row r="175" spans="1:14" s="1377" customFormat="1" ht="14.25">
      <c r="A175" s="1315">
        <v>169</v>
      </c>
      <c r="B175" s="1366"/>
      <c r="C175" s="1367"/>
      <c r="D175" s="1184" t="s">
        <v>740</v>
      </c>
      <c r="E175" s="1382"/>
      <c r="F175" s="1379"/>
      <c r="G175" s="1369"/>
      <c r="H175" s="1370"/>
      <c r="I175" s="1371"/>
      <c r="J175" s="1372"/>
      <c r="K175" s="1373"/>
      <c r="L175" s="1380"/>
      <c r="M175" s="1375"/>
      <c r="N175" s="1381"/>
    </row>
    <row r="176" spans="1:14" s="214" customFormat="1" ht="42.75">
      <c r="A176" s="1315">
        <v>170</v>
      </c>
      <c r="B176" s="730"/>
      <c r="C176" s="731">
        <v>6</v>
      </c>
      <c r="D176" s="207" t="s">
        <v>886</v>
      </c>
      <c r="E176" s="733"/>
      <c r="F176" s="954">
        <v>698</v>
      </c>
      <c r="G176" s="949"/>
      <c r="H176" s="950"/>
      <c r="I176" s="976"/>
      <c r="J176" s="951">
        <v>698</v>
      </c>
      <c r="K176" s="952"/>
      <c r="L176" s="953">
        <f t="shared" si="8"/>
        <v>698</v>
      </c>
      <c r="M176" s="602"/>
      <c r="N176" s="776"/>
    </row>
    <row r="177" spans="1:14" s="1377" customFormat="1" ht="14.25">
      <c r="A177" s="1315">
        <v>171</v>
      </c>
      <c r="B177" s="1366">
        <v>7</v>
      </c>
      <c r="C177" s="1367"/>
      <c r="D177" s="1184" t="s">
        <v>741</v>
      </c>
      <c r="E177" s="1367" t="s">
        <v>27</v>
      </c>
      <c r="F177" s="1379"/>
      <c r="G177" s="1369"/>
      <c r="H177" s="1370"/>
      <c r="I177" s="1371"/>
      <c r="J177" s="1372"/>
      <c r="K177" s="1373"/>
      <c r="L177" s="1380"/>
      <c r="M177" s="1375"/>
      <c r="N177" s="1381"/>
    </row>
    <row r="178" spans="1:14" s="214" customFormat="1" ht="42.75">
      <c r="A178" s="1315">
        <v>172</v>
      </c>
      <c r="B178" s="730"/>
      <c r="C178" s="731">
        <v>1</v>
      </c>
      <c r="D178" s="207" t="s">
        <v>863</v>
      </c>
      <c r="E178" s="733"/>
      <c r="F178" s="954">
        <v>79</v>
      </c>
      <c r="G178" s="949"/>
      <c r="H178" s="950"/>
      <c r="I178" s="976"/>
      <c r="J178" s="951">
        <v>79</v>
      </c>
      <c r="K178" s="952"/>
      <c r="L178" s="953">
        <f t="shared" si="8"/>
        <v>79</v>
      </c>
      <c r="M178" s="602"/>
      <c r="N178" s="776"/>
    </row>
    <row r="179" spans="1:14" s="214" customFormat="1" ht="30">
      <c r="A179" s="1315">
        <v>173</v>
      </c>
      <c r="B179" s="730">
        <v>8</v>
      </c>
      <c r="C179" s="731"/>
      <c r="D179" s="977" t="s">
        <v>840</v>
      </c>
      <c r="E179" s="733"/>
      <c r="F179" s="1361"/>
      <c r="G179" s="263"/>
      <c r="H179" s="715"/>
      <c r="I179" s="975"/>
      <c r="J179" s="814"/>
      <c r="K179" s="609"/>
      <c r="L179" s="1362"/>
      <c r="M179" s="602"/>
      <c r="N179" s="776"/>
    </row>
    <row r="180" spans="1:14" s="214" customFormat="1" ht="71.25">
      <c r="A180" s="1315">
        <v>174</v>
      </c>
      <c r="B180" s="730"/>
      <c r="C180" s="731">
        <v>1</v>
      </c>
      <c r="D180" s="207" t="s">
        <v>959</v>
      </c>
      <c r="E180" s="733"/>
      <c r="F180" s="954">
        <v>2000</v>
      </c>
      <c r="G180" s="949"/>
      <c r="H180" s="950"/>
      <c r="I180" s="976"/>
      <c r="J180" s="951">
        <v>2000</v>
      </c>
      <c r="K180" s="952"/>
      <c r="L180" s="953">
        <f t="shared" si="8"/>
        <v>2000</v>
      </c>
      <c r="M180" s="602"/>
      <c r="N180" s="776"/>
    </row>
    <row r="181" spans="1:14" s="214" customFormat="1" ht="14.25">
      <c r="A181" s="1315">
        <v>175</v>
      </c>
      <c r="B181" s="730"/>
      <c r="C181" s="731"/>
      <c r="D181" s="207" t="s">
        <v>742</v>
      </c>
      <c r="E181" s="733"/>
      <c r="F181" s="1361"/>
      <c r="G181" s="263"/>
      <c r="H181" s="715"/>
      <c r="I181" s="975"/>
      <c r="J181" s="814"/>
      <c r="K181" s="609"/>
      <c r="L181" s="1362"/>
      <c r="M181" s="602"/>
      <c r="N181" s="776"/>
    </row>
    <row r="182" spans="1:14" s="214" customFormat="1" ht="28.5">
      <c r="A182" s="1315">
        <v>176</v>
      </c>
      <c r="B182" s="730"/>
      <c r="C182" s="731">
        <v>2</v>
      </c>
      <c r="D182" s="207" t="s">
        <v>957</v>
      </c>
      <c r="E182" s="733"/>
      <c r="F182" s="954">
        <v>800</v>
      </c>
      <c r="G182" s="949"/>
      <c r="H182" s="950"/>
      <c r="I182" s="976"/>
      <c r="J182" s="951">
        <v>700</v>
      </c>
      <c r="K182" s="952">
        <v>100</v>
      </c>
      <c r="L182" s="953">
        <f t="shared" si="8"/>
        <v>800</v>
      </c>
      <c r="M182" s="602"/>
      <c r="N182" s="776"/>
    </row>
    <row r="183" spans="1:14" s="214" customFormat="1" ht="14.25">
      <c r="A183" s="1315">
        <v>177</v>
      </c>
      <c r="B183" s="730"/>
      <c r="C183" s="731"/>
      <c r="D183" s="207" t="s">
        <v>743</v>
      </c>
      <c r="E183" s="733"/>
      <c r="F183" s="1361"/>
      <c r="G183" s="263"/>
      <c r="H183" s="715"/>
      <c r="I183" s="975"/>
      <c r="J183" s="814"/>
      <c r="K183" s="609"/>
      <c r="L183" s="1362"/>
      <c r="M183" s="602"/>
      <c r="N183" s="776"/>
    </row>
    <row r="184" spans="1:14" s="214" customFormat="1" ht="42.75">
      <c r="A184" s="1315">
        <v>178</v>
      </c>
      <c r="B184" s="730"/>
      <c r="C184" s="731">
        <v>3</v>
      </c>
      <c r="D184" s="207" t="s">
        <v>972</v>
      </c>
      <c r="E184" s="733"/>
      <c r="F184" s="954">
        <v>1200</v>
      </c>
      <c r="G184" s="949"/>
      <c r="H184" s="950"/>
      <c r="I184" s="976"/>
      <c r="J184" s="951">
        <v>1000</v>
      </c>
      <c r="K184" s="952">
        <v>200</v>
      </c>
      <c r="L184" s="953">
        <f t="shared" si="8"/>
        <v>1200</v>
      </c>
      <c r="M184" s="602"/>
      <c r="N184" s="776"/>
    </row>
    <row r="185" spans="1:14" s="214" customFormat="1" ht="14.25">
      <c r="A185" s="1315">
        <v>179</v>
      </c>
      <c r="B185" s="730"/>
      <c r="C185" s="731"/>
      <c r="D185" s="207" t="s">
        <v>744</v>
      </c>
      <c r="E185" s="733"/>
      <c r="F185" s="1361"/>
      <c r="G185" s="263"/>
      <c r="H185" s="715"/>
      <c r="I185" s="975"/>
      <c r="J185" s="814"/>
      <c r="K185" s="609"/>
      <c r="L185" s="1362"/>
      <c r="M185" s="602"/>
      <c r="N185" s="776"/>
    </row>
    <row r="186" spans="1:14" s="214" customFormat="1" ht="42.75">
      <c r="A186" s="1315">
        <v>180</v>
      </c>
      <c r="B186" s="730"/>
      <c r="C186" s="731">
        <v>4</v>
      </c>
      <c r="D186" s="207" t="s">
        <v>958</v>
      </c>
      <c r="E186" s="733"/>
      <c r="F186" s="954">
        <v>1461</v>
      </c>
      <c r="G186" s="949"/>
      <c r="H186" s="950"/>
      <c r="I186" s="976"/>
      <c r="J186" s="951">
        <v>1261</v>
      </c>
      <c r="K186" s="952">
        <v>200</v>
      </c>
      <c r="L186" s="953">
        <f t="shared" si="8"/>
        <v>1461</v>
      </c>
      <c r="M186" s="602"/>
      <c r="N186" s="776"/>
    </row>
    <row r="187" spans="1:14" s="214" customFormat="1" ht="14.25">
      <c r="A187" s="1315">
        <v>181</v>
      </c>
      <c r="B187" s="730"/>
      <c r="C187" s="731"/>
      <c r="D187" s="207" t="s">
        <v>745</v>
      </c>
      <c r="E187" s="733"/>
      <c r="F187" s="1361"/>
      <c r="G187" s="263"/>
      <c r="H187" s="715"/>
      <c r="I187" s="975"/>
      <c r="J187" s="814"/>
      <c r="K187" s="609"/>
      <c r="L187" s="1362"/>
      <c r="M187" s="602"/>
      <c r="N187" s="776"/>
    </row>
    <row r="188" spans="1:14" s="214" customFormat="1" ht="28.5">
      <c r="A188" s="1315">
        <v>182</v>
      </c>
      <c r="B188" s="730"/>
      <c r="C188" s="731">
        <v>5</v>
      </c>
      <c r="D188" s="207" t="s">
        <v>960</v>
      </c>
      <c r="E188" s="733"/>
      <c r="F188" s="954">
        <v>600</v>
      </c>
      <c r="G188" s="949"/>
      <c r="H188" s="950"/>
      <c r="I188" s="976"/>
      <c r="J188" s="951">
        <v>600</v>
      </c>
      <c r="K188" s="952"/>
      <c r="L188" s="953">
        <f t="shared" si="8"/>
        <v>600</v>
      </c>
      <c r="M188" s="602"/>
      <c r="N188" s="776"/>
    </row>
    <row r="189" spans="1:14" s="214" customFormat="1" ht="14.25">
      <c r="A189" s="1315">
        <v>183</v>
      </c>
      <c r="B189" s="730"/>
      <c r="C189" s="731"/>
      <c r="D189" s="207" t="s">
        <v>746</v>
      </c>
      <c r="E189" s="733"/>
      <c r="F189" s="1361"/>
      <c r="G189" s="263"/>
      <c r="H189" s="715"/>
      <c r="I189" s="975"/>
      <c r="J189" s="814"/>
      <c r="K189" s="609"/>
      <c r="L189" s="1362"/>
      <c r="M189" s="602"/>
      <c r="N189" s="776"/>
    </row>
    <row r="190" spans="1:14" s="214" customFormat="1" ht="28.5">
      <c r="A190" s="1315">
        <v>184</v>
      </c>
      <c r="B190" s="730"/>
      <c r="C190" s="731">
        <v>6</v>
      </c>
      <c r="D190" s="207" t="s">
        <v>961</v>
      </c>
      <c r="E190" s="733"/>
      <c r="F190" s="954">
        <v>900</v>
      </c>
      <c r="G190" s="949"/>
      <c r="H190" s="950"/>
      <c r="I190" s="976"/>
      <c r="J190" s="951">
        <v>800</v>
      </c>
      <c r="K190" s="952">
        <v>100</v>
      </c>
      <c r="L190" s="953">
        <f t="shared" si="8"/>
        <v>900</v>
      </c>
      <c r="M190" s="602"/>
      <c r="N190" s="776"/>
    </row>
    <row r="191" spans="1:14" s="1377" customFormat="1" ht="14.25">
      <c r="A191" s="1315">
        <v>185</v>
      </c>
      <c r="B191" s="1366">
        <v>9</v>
      </c>
      <c r="C191" s="1367"/>
      <c r="D191" s="1184" t="s">
        <v>198</v>
      </c>
      <c r="E191" s="1367" t="s">
        <v>27</v>
      </c>
      <c r="F191" s="1379"/>
      <c r="G191" s="1369"/>
      <c r="H191" s="1370"/>
      <c r="I191" s="1371"/>
      <c r="J191" s="1372"/>
      <c r="K191" s="1373"/>
      <c r="L191" s="1380"/>
      <c r="M191" s="1375"/>
      <c r="N191" s="1381"/>
    </row>
    <row r="192" spans="1:14" s="214" customFormat="1" ht="57">
      <c r="A192" s="1315">
        <v>186</v>
      </c>
      <c r="B192" s="730"/>
      <c r="C192" s="731">
        <v>1</v>
      </c>
      <c r="D192" s="207" t="s">
        <v>1021</v>
      </c>
      <c r="E192" s="733"/>
      <c r="F192" s="954">
        <v>1791</v>
      </c>
      <c r="G192" s="949"/>
      <c r="H192" s="950"/>
      <c r="I192" s="976"/>
      <c r="J192" s="951">
        <v>1791</v>
      </c>
      <c r="K192" s="952"/>
      <c r="L192" s="953">
        <f t="shared" si="8"/>
        <v>1791</v>
      </c>
      <c r="M192" s="602"/>
      <c r="N192" s="776"/>
    </row>
    <row r="193" spans="1:14" s="1377" customFormat="1" ht="14.25">
      <c r="A193" s="1315">
        <v>187</v>
      </c>
      <c r="B193" s="1366">
        <v>10</v>
      </c>
      <c r="C193" s="1367"/>
      <c r="D193" s="1184" t="s">
        <v>643</v>
      </c>
      <c r="E193" s="1382"/>
      <c r="F193" s="1379"/>
      <c r="G193" s="1369"/>
      <c r="H193" s="1370"/>
      <c r="I193" s="1371"/>
      <c r="J193" s="1372"/>
      <c r="K193" s="1373"/>
      <c r="L193" s="1380"/>
      <c r="M193" s="1375"/>
      <c r="N193" s="1381"/>
    </row>
    <row r="194" spans="1:14" s="214" customFormat="1" ht="28.5">
      <c r="A194" s="1315">
        <v>188</v>
      </c>
      <c r="B194" s="730"/>
      <c r="C194" s="731">
        <v>1</v>
      </c>
      <c r="D194" s="207" t="s">
        <v>747</v>
      </c>
      <c r="E194" s="733"/>
      <c r="F194" s="954">
        <v>1925</v>
      </c>
      <c r="G194" s="949"/>
      <c r="H194" s="950"/>
      <c r="I194" s="976"/>
      <c r="J194" s="951">
        <v>1925</v>
      </c>
      <c r="K194" s="952"/>
      <c r="L194" s="953">
        <f t="shared" si="8"/>
        <v>1925</v>
      </c>
      <c r="M194" s="602"/>
      <c r="N194" s="776"/>
    </row>
    <row r="195" spans="1:14" s="214" customFormat="1" ht="14.25">
      <c r="A195" s="1315">
        <v>189</v>
      </c>
      <c r="B195" s="730"/>
      <c r="C195" s="731">
        <v>2</v>
      </c>
      <c r="D195" s="207" t="s">
        <v>834</v>
      </c>
      <c r="E195" s="733"/>
      <c r="F195" s="1361">
        <v>1980</v>
      </c>
      <c r="G195" s="263"/>
      <c r="H195" s="715"/>
      <c r="I195" s="975"/>
      <c r="J195" s="814">
        <v>1980</v>
      </c>
      <c r="K195" s="609"/>
      <c r="L195" s="1362">
        <f t="shared" si="8"/>
        <v>1980</v>
      </c>
      <c r="M195" s="602"/>
      <c r="N195" s="776"/>
    </row>
    <row r="196" spans="1:14" s="214" customFormat="1" ht="14.25">
      <c r="A196" s="1315">
        <v>190</v>
      </c>
      <c r="B196" s="730"/>
      <c r="C196" s="731">
        <v>3</v>
      </c>
      <c r="D196" s="207" t="s">
        <v>748</v>
      </c>
      <c r="E196" s="733"/>
      <c r="F196" s="1361">
        <v>1500</v>
      </c>
      <c r="G196" s="263"/>
      <c r="H196" s="715"/>
      <c r="I196" s="975"/>
      <c r="J196" s="814">
        <v>1500</v>
      </c>
      <c r="K196" s="609"/>
      <c r="L196" s="1362">
        <f t="shared" si="8"/>
        <v>1500</v>
      </c>
      <c r="M196" s="602"/>
      <c r="N196" s="776"/>
    </row>
    <row r="197" spans="1:14" s="1377" customFormat="1" ht="14.25">
      <c r="A197" s="1315">
        <v>191</v>
      </c>
      <c r="B197" s="1383">
        <v>11</v>
      </c>
      <c r="C197" s="1384"/>
      <c r="D197" s="1184" t="s">
        <v>36</v>
      </c>
      <c r="E197" s="1385"/>
      <c r="F197" s="1386"/>
      <c r="G197" s="1387"/>
      <c r="H197" s="1388"/>
      <c r="I197" s="1389"/>
      <c r="J197" s="1390"/>
      <c r="K197" s="1391"/>
      <c r="L197" s="1380"/>
      <c r="M197" s="1392"/>
      <c r="N197" s="1381"/>
    </row>
    <row r="198" spans="1:14" s="214" customFormat="1" ht="14.25">
      <c r="A198" s="1315">
        <v>192</v>
      </c>
      <c r="B198" s="777"/>
      <c r="C198" s="778">
        <v>1</v>
      </c>
      <c r="D198" s="207" t="s">
        <v>540</v>
      </c>
      <c r="E198" s="190" t="s">
        <v>27</v>
      </c>
      <c r="F198" s="258">
        <f>SUM(G198:H198,L198,M198)</f>
        <v>0</v>
      </c>
      <c r="G198" s="971"/>
      <c r="H198" s="714"/>
      <c r="I198" s="1363">
        <v>5394</v>
      </c>
      <c r="J198" s="1364">
        <v>0</v>
      </c>
      <c r="K198" s="1365"/>
      <c r="L198" s="1362">
        <f t="shared" si="8"/>
        <v>0</v>
      </c>
      <c r="M198" s="600"/>
      <c r="N198" s="776"/>
    </row>
    <row r="199" spans="1:14" s="214" customFormat="1" ht="14.25">
      <c r="A199" s="1315">
        <v>193</v>
      </c>
      <c r="B199" s="777"/>
      <c r="C199" s="778">
        <v>2</v>
      </c>
      <c r="D199" s="207" t="s">
        <v>750</v>
      </c>
      <c r="E199" s="190"/>
      <c r="F199" s="258">
        <v>3239</v>
      </c>
      <c r="G199" s="971"/>
      <c r="H199" s="714"/>
      <c r="I199" s="1363"/>
      <c r="J199" s="1364">
        <v>3239</v>
      </c>
      <c r="K199" s="1365"/>
      <c r="L199" s="1362">
        <f t="shared" si="8"/>
        <v>3239</v>
      </c>
      <c r="M199" s="600"/>
      <c r="N199" s="776"/>
    </row>
    <row r="200" spans="1:14" s="214" customFormat="1" ht="14.25">
      <c r="A200" s="1315">
        <v>194</v>
      </c>
      <c r="B200" s="777"/>
      <c r="C200" s="778">
        <v>3</v>
      </c>
      <c r="D200" s="207" t="s">
        <v>751</v>
      </c>
      <c r="E200" s="190"/>
      <c r="F200" s="258">
        <v>2500</v>
      </c>
      <c r="G200" s="971"/>
      <c r="H200" s="714"/>
      <c r="I200" s="1363"/>
      <c r="J200" s="1364">
        <v>2500</v>
      </c>
      <c r="K200" s="1365"/>
      <c r="L200" s="1362">
        <f t="shared" si="8"/>
        <v>2500</v>
      </c>
      <c r="M200" s="600"/>
      <c r="N200" s="776"/>
    </row>
    <row r="201" spans="1:14" s="214" customFormat="1" ht="14.25">
      <c r="A201" s="1315">
        <v>195</v>
      </c>
      <c r="B201" s="777"/>
      <c r="C201" s="778">
        <v>4</v>
      </c>
      <c r="D201" s="207" t="s">
        <v>752</v>
      </c>
      <c r="E201" s="190"/>
      <c r="F201" s="258">
        <v>1740</v>
      </c>
      <c r="G201" s="971"/>
      <c r="H201" s="714"/>
      <c r="I201" s="1363"/>
      <c r="J201" s="1364">
        <v>1740</v>
      </c>
      <c r="K201" s="1365"/>
      <c r="L201" s="1362">
        <f t="shared" si="8"/>
        <v>1740</v>
      </c>
      <c r="M201" s="600"/>
      <c r="N201" s="776"/>
    </row>
    <row r="202" spans="1:14" s="214" customFormat="1" ht="14.25">
      <c r="A202" s="1315">
        <v>196</v>
      </c>
      <c r="B202" s="777"/>
      <c r="C202" s="778">
        <v>5</v>
      </c>
      <c r="D202" s="207" t="s">
        <v>752</v>
      </c>
      <c r="E202" s="190"/>
      <c r="F202" s="258">
        <v>546</v>
      </c>
      <c r="G202" s="971"/>
      <c r="H202" s="714"/>
      <c r="I202" s="1363"/>
      <c r="J202" s="1364">
        <v>546</v>
      </c>
      <c r="K202" s="1365"/>
      <c r="L202" s="1362">
        <f t="shared" si="8"/>
        <v>546</v>
      </c>
      <c r="M202" s="600"/>
      <c r="N202" s="776"/>
    </row>
    <row r="203" spans="1:14" s="214" customFormat="1" ht="28.5">
      <c r="A203" s="1315">
        <v>197</v>
      </c>
      <c r="B203" s="777"/>
      <c r="C203" s="778">
        <v>6</v>
      </c>
      <c r="D203" s="207" t="s">
        <v>749</v>
      </c>
      <c r="E203" s="190"/>
      <c r="F203" s="941">
        <v>1000</v>
      </c>
      <c r="G203" s="743"/>
      <c r="H203" s="924"/>
      <c r="I203" s="978"/>
      <c r="J203" s="955">
        <v>1000</v>
      </c>
      <c r="K203" s="956"/>
      <c r="L203" s="953">
        <f t="shared" si="8"/>
        <v>1000</v>
      </c>
      <c r="M203" s="600"/>
      <c r="N203" s="776"/>
    </row>
    <row r="204" spans="1:14" s="214" customFormat="1" ht="14.25">
      <c r="A204" s="1315">
        <v>198</v>
      </c>
      <c r="B204" s="777"/>
      <c r="C204" s="778">
        <v>7</v>
      </c>
      <c r="D204" s="207" t="s">
        <v>753</v>
      </c>
      <c r="E204" s="190"/>
      <c r="F204" s="258">
        <v>215</v>
      </c>
      <c r="G204" s="971"/>
      <c r="H204" s="714"/>
      <c r="I204" s="1363"/>
      <c r="J204" s="1364">
        <v>215</v>
      </c>
      <c r="K204" s="1365"/>
      <c r="L204" s="1362">
        <f t="shared" si="8"/>
        <v>215</v>
      </c>
      <c r="M204" s="600"/>
      <c r="N204" s="776"/>
    </row>
    <row r="205" spans="1:14" s="214" customFormat="1" ht="14.25">
      <c r="A205" s="1315">
        <v>199</v>
      </c>
      <c r="B205" s="777"/>
      <c r="C205" s="778">
        <v>8</v>
      </c>
      <c r="D205" s="207" t="s">
        <v>1071</v>
      </c>
      <c r="E205" s="190"/>
      <c r="F205" s="258">
        <v>737</v>
      </c>
      <c r="G205" s="971"/>
      <c r="H205" s="714"/>
      <c r="I205" s="1363"/>
      <c r="J205" s="1364"/>
      <c r="K205" s="1365">
        <v>737</v>
      </c>
      <c r="L205" s="1362">
        <f t="shared" si="8"/>
        <v>737</v>
      </c>
      <c r="M205" s="600"/>
      <c r="N205" s="776"/>
    </row>
    <row r="206" spans="1:14" s="214" customFormat="1" ht="14.25">
      <c r="A206" s="1315">
        <v>200</v>
      </c>
      <c r="B206" s="777"/>
      <c r="C206" s="778">
        <v>9</v>
      </c>
      <c r="D206" s="207" t="s">
        <v>754</v>
      </c>
      <c r="E206" s="190"/>
      <c r="F206" s="258">
        <v>300</v>
      </c>
      <c r="G206" s="971"/>
      <c r="H206" s="714"/>
      <c r="I206" s="1363"/>
      <c r="J206" s="1364">
        <v>300</v>
      </c>
      <c r="K206" s="1365"/>
      <c r="L206" s="1362">
        <f t="shared" si="8"/>
        <v>300</v>
      </c>
      <c r="M206" s="600"/>
      <c r="N206" s="776"/>
    </row>
    <row r="207" spans="1:14" s="214" customFormat="1" ht="14.25">
      <c r="A207" s="1315">
        <v>201</v>
      </c>
      <c r="B207" s="777"/>
      <c r="C207" s="778">
        <v>10</v>
      </c>
      <c r="D207" s="207" t="s">
        <v>755</v>
      </c>
      <c r="E207" s="190"/>
      <c r="F207" s="258">
        <v>300</v>
      </c>
      <c r="G207" s="971"/>
      <c r="H207" s="714"/>
      <c r="I207" s="1363"/>
      <c r="J207" s="1364">
        <v>300</v>
      </c>
      <c r="K207" s="1365"/>
      <c r="L207" s="1362">
        <f t="shared" si="8"/>
        <v>300</v>
      </c>
      <c r="M207" s="600"/>
      <c r="N207" s="776"/>
    </row>
    <row r="208" spans="1:14" s="214" customFormat="1" ht="71.25">
      <c r="A208" s="1315">
        <v>202</v>
      </c>
      <c r="B208" s="777"/>
      <c r="C208" s="778">
        <v>11</v>
      </c>
      <c r="D208" s="207" t="s">
        <v>1129</v>
      </c>
      <c r="E208" s="190"/>
      <c r="F208" s="941">
        <v>682</v>
      </c>
      <c r="G208" s="743"/>
      <c r="H208" s="924"/>
      <c r="I208" s="978"/>
      <c r="J208" s="955">
        <v>606</v>
      </c>
      <c r="K208" s="956">
        <v>76</v>
      </c>
      <c r="L208" s="953">
        <f t="shared" si="8"/>
        <v>682</v>
      </c>
      <c r="M208" s="600"/>
      <c r="N208" s="776"/>
    </row>
    <row r="209" spans="1:14" s="1377" customFormat="1" ht="14.25">
      <c r="A209" s="1315">
        <v>203</v>
      </c>
      <c r="B209" s="1383">
        <v>14</v>
      </c>
      <c r="C209" s="1384"/>
      <c r="D209" s="1184" t="s">
        <v>592</v>
      </c>
      <c r="E209" s="1385" t="s">
        <v>27</v>
      </c>
      <c r="F209" s="1386"/>
      <c r="G209" s="1387"/>
      <c r="H209" s="1388"/>
      <c r="I209" s="1389"/>
      <c r="J209" s="1390"/>
      <c r="K209" s="1391"/>
      <c r="L209" s="1380"/>
      <c r="M209" s="1392"/>
      <c r="N209" s="1381"/>
    </row>
    <row r="210" spans="1:14" s="214" customFormat="1" ht="14.25">
      <c r="A210" s="1315">
        <v>204</v>
      </c>
      <c r="B210" s="777"/>
      <c r="C210" s="778">
        <v>1</v>
      </c>
      <c r="D210" s="207" t="s">
        <v>758</v>
      </c>
      <c r="E210" s="190"/>
      <c r="F210" s="258">
        <v>1150</v>
      </c>
      <c r="G210" s="971"/>
      <c r="H210" s="714"/>
      <c r="I210" s="1363"/>
      <c r="J210" s="1364">
        <v>1150</v>
      </c>
      <c r="K210" s="1365"/>
      <c r="L210" s="1362">
        <f t="shared" si="8"/>
        <v>1150</v>
      </c>
      <c r="M210" s="600"/>
      <c r="N210" s="776"/>
    </row>
    <row r="211" spans="1:14" s="214" customFormat="1" ht="28.5">
      <c r="A211" s="1315">
        <v>205</v>
      </c>
      <c r="B211" s="777"/>
      <c r="C211" s="778">
        <v>2</v>
      </c>
      <c r="D211" s="207" t="s">
        <v>893</v>
      </c>
      <c r="E211" s="190"/>
      <c r="F211" s="941">
        <v>86</v>
      </c>
      <c r="G211" s="743"/>
      <c r="H211" s="924"/>
      <c r="I211" s="978"/>
      <c r="J211" s="955">
        <v>86</v>
      </c>
      <c r="K211" s="956"/>
      <c r="L211" s="953">
        <f aca="true" t="shared" si="9" ref="L211:L268">SUM(J211:K211)</f>
        <v>86</v>
      </c>
      <c r="M211" s="600"/>
      <c r="N211" s="776"/>
    </row>
    <row r="212" spans="1:14" s="1377" customFormat="1" ht="14.25">
      <c r="A212" s="1315">
        <v>206</v>
      </c>
      <c r="B212" s="1383">
        <v>12</v>
      </c>
      <c r="C212" s="1384"/>
      <c r="D212" s="1184" t="s">
        <v>536</v>
      </c>
      <c r="E212" s="1385"/>
      <c r="F212" s="1386"/>
      <c r="G212" s="1387"/>
      <c r="H212" s="1388"/>
      <c r="I212" s="1389"/>
      <c r="J212" s="1390"/>
      <c r="K212" s="1391"/>
      <c r="L212" s="1380"/>
      <c r="M212" s="1392"/>
      <c r="N212" s="1381"/>
    </row>
    <row r="213" spans="1:14" s="214" customFormat="1" ht="28.5">
      <c r="A213" s="1315">
        <v>207</v>
      </c>
      <c r="B213" s="777"/>
      <c r="C213" s="778">
        <v>1</v>
      </c>
      <c r="D213" s="207" t="s">
        <v>541</v>
      </c>
      <c r="E213" s="190" t="s">
        <v>26</v>
      </c>
      <c r="F213" s="941">
        <f>SUM(G213:H213,L213,M213)</f>
        <v>24450</v>
      </c>
      <c r="G213" s="743"/>
      <c r="H213" s="924"/>
      <c r="I213" s="978">
        <v>25450</v>
      </c>
      <c r="J213" s="955">
        <v>24450</v>
      </c>
      <c r="K213" s="956"/>
      <c r="L213" s="953">
        <f t="shared" si="9"/>
        <v>24450</v>
      </c>
      <c r="M213" s="600"/>
      <c r="N213" s="776"/>
    </row>
    <row r="214" spans="1:14" s="214" customFormat="1" ht="14.25">
      <c r="A214" s="1315">
        <v>208</v>
      </c>
      <c r="B214" s="777"/>
      <c r="C214" s="778">
        <v>2</v>
      </c>
      <c r="D214" s="207" t="s">
        <v>756</v>
      </c>
      <c r="E214" s="190"/>
      <c r="F214" s="258">
        <v>269</v>
      </c>
      <c r="G214" s="971"/>
      <c r="H214" s="714"/>
      <c r="I214" s="1363"/>
      <c r="J214" s="1364">
        <v>269</v>
      </c>
      <c r="K214" s="1365"/>
      <c r="L214" s="1362">
        <f t="shared" si="9"/>
        <v>269</v>
      </c>
      <c r="M214" s="600"/>
      <c r="N214" s="776"/>
    </row>
    <row r="215" spans="1:14" s="214" customFormat="1" ht="14.25">
      <c r="A215" s="1315">
        <v>209</v>
      </c>
      <c r="B215" s="777"/>
      <c r="C215" s="778">
        <v>3</v>
      </c>
      <c r="D215" s="207" t="s">
        <v>757</v>
      </c>
      <c r="E215" s="190"/>
      <c r="F215" s="258">
        <v>2813</v>
      </c>
      <c r="G215" s="971"/>
      <c r="H215" s="714"/>
      <c r="I215" s="1363"/>
      <c r="J215" s="1364">
        <v>2813</v>
      </c>
      <c r="K215" s="1365"/>
      <c r="L215" s="1362">
        <f t="shared" si="9"/>
        <v>2813</v>
      </c>
      <c r="M215" s="600"/>
      <c r="N215" s="776"/>
    </row>
    <row r="216" spans="1:14" s="214" customFormat="1" ht="14.25">
      <c r="A216" s="1315">
        <v>210</v>
      </c>
      <c r="B216" s="777"/>
      <c r="C216" s="778">
        <v>4</v>
      </c>
      <c r="D216" s="207" t="s">
        <v>838</v>
      </c>
      <c r="E216" s="190"/>
      <c r="F216" s="258">
        <v>1715</v>
      </c>
      <c r="G216" s="971"/>
      <c r="H216" s="714"/>
      <c r="I216" s="1363"/>
      <c r="J216" s="1364">
        <v>1715</v>
      </c>
      <c r="K216" s="1365"/>
      <c r="L216" s="1362">
        <f t="shared" si="9"/>
        <v>1715</v>
      </c>
      <c r="M216" s="600"/>
      <c r="N216" s="776"/>
    </row>
    <row r="217" spans="1:14" s="214" customFormat="1" ht="14.25">
      <c r="A217" s="1315">
        <v>211</v>
      </c>
      <c r="B217" s="777"/>
      <c r="C217" s="778">
        <v>5</v>
      </c>
      <c r="D217" s="207" t="s">
        <v>839</v>
      </c>
      <c r="E217" s="190"/>
      <c r="F217" s="258">
        <v>200</v>
      </c>
      <c r="G217" s="971"/>
      <c r="H217" s="714"/>
      <c r="I217" s="1363"/>
      <c r="J217" s="1364">
        <v>200</v>
      </c>
      <c r="K217" s="1365"/>
      <c r="L217" s="1362">
        <f t="shared" si="9"/>
        <v>200</v>
      </c>
      <c r="M217" s="600"/>
      <c r="N217" s="776"/>
    </row>
    <row r="218" spans="1:14" s="214" customFormat="1" ht="42.75">
      <c r="A218" s="1315">
        <v>212</v>
      </c>
      <c r="B218" s="777"/>
      <c r="C218" s="778">
        <v>6</v>
      </c>
      <c r="D218" s="207" t="s">
        <v>887</v>
      </c>
      <c r="E218" s="190"/>
      <c r="F218" s="941">
        <v>1976</v>
      </c>
      <c r="G218" s="743"/>
      <c r="H218" s="924"/>
      <c r="I218" s="978"/>
      <c r="J218" s="955">
        <v>1976</v>
      </c>
      <c r="K218" s="956"/>
      <c r="L218" s="953">
        <f t="shared" si="9"/>
        <v>1976</v>
      </c>
      <c r="M218" s="600"/>
      <c r="N218" s="776"/>
    </row>
    <row r="219" spans="1:14" s="1377" customFormat="1" ht="14.25">
      <c r="A219" s="1315">
        <v>213</v>
      </c>
      <c r="B219" s="1383">
        <v>13</v>
      </c>
      <c r="C219" s="1384"/>
      <c r="D219" s="1184" t="s">
        <v>64</v>
      </c>
      <c r="E219" s="1385"/>
      <c r="F219" s="1386"/>
      <c r="G219" s="1387"/>
      <c r="H219" s="1388"/>
      <c r="I219" s="1389"/>
      <c r="J219" s="1390"/>
      <c r="K219" s="1391"/>
      <c r="L219" s="1380"/>
      <c r="M219" s="1392"/>
      <c r="N219" s="1381"/>
    </row>
    <row r="220" spans="1:14" s="214" customFormat="1" ht="114">
      <c r="A220" s="1315">
        <v>214</v>
      </c>
      <c r="B220" s="777"/>
      <c r="C220" s="778">
        <v>1</v>
      </c>
      <c r="D220" s="207" t="s">
        <v>988</v>
      </c>
      <c r="E220" s="190" t="s">
        <v>27</v>
      </c>
      <c r="F220" s="941">
        <v>4311</v>
      </c>
      <c r="G220" s="743"/>
      <c r="H220" s="924"/>
      <c r="I220" s="978"/>
      <c r="J220" s="955">
        <v>4746</v>
      </c>
      <c r="K220" s="956">
        <v>-435</v>
      </c>
      <c r="L220" s="953">
        <f t="shared" si="9"/>
        <v>4311</v>
      </c>
      <c r="M220" s="600"/>
      <c r="N220" s="776"/>
    </row>
    <row r="221" spans="1:14" s="214" customFormat="1" ht="14.25">
      <c r="A221" s="1315">
        <v>215</v>
      </c>
      <c r="B221" s="777"/>
      <c r="C221" s="778">
        <v>2</v>
      </c>
      <c r="D221" s="207" t="s">
        <v>712</v>
      </c>
      <c r="E221" s="190"/>
      <c r="F221" s="258">
        <v>300</v>
      </c>
      <c r="G221" s="971"/>
      <c r="H221" s="714"/>
      <c r="I221" s="1363"/>
      <c r="J221" s="1364">
        <v>300</v>
      </c>
      <c r="K221" s="1365"/>
      <c r="L221" s="1362">
        <f t="shared" si="9"/>
        <v>300</v>
      </c>
      <c r="M221" s="600"/>
      <c r="N221" s="776"/>
    </row>
    <row r="222" spans="1:14" s="214" customFormat="1" ht="14.25">
      <c r="A222" s="1315">
        <v>216</v>
      </c>
      <c r="B222" s="777"/>
      <c r="C222" s="778">
        <v>3</v>
      </c>
      <c r="D222" s="207" t="s">
        <v>713</v>
      </c>
      <c r="E222" s="190"/>
      <c r="F222" s="258">
        <v>1500</v>
      </c>
      <c r="G222" s="971"/>
      <c r="H222" s="714"/>
      <c r="I222" s="1363"/>
      <c r="J222" s="1364">
        <v>1500</v>
      </c>
      <c r="K222" s="1365"/>
      <c r="L222" s="1362">
        <f t="shared" si="9"/>
        <v>1500</v>
      </c>
      <c r="M222" s="600"/>
      <c r="N222" s="776"/>
    </row>
    <row r="223" spans="1:14" s="214" customFormat="1" ht="14.25">
      <c r="A223" s="1315">
        <v>217</v>
      </c>
      <c r="B223" s="777"/>
      <c r="C223" s="778">
        <v>4</v>
      </c>
      <c r="D223" s="207" t="s">
        <v>714</v>
      </c>
      <c r="E223" s="190"/>
      <c r="F223" s="258">
        <v>597</v>
      </c>
      <c r="G223" s="971"/>
      <c r="H223" s="714"/>
      <c r="I223" s="1363"/>
      <c r="J223" s="1364">
        <v>547</v>
      </c>
      <c r="K223" s="1365">
        <v>50</v>
      </c>
      <c r="L223" s="1362">
        <f t="shared" si="9"/>
        <v>597</v>
      </c>
      <c r="M223" s="600"/>
      <c r="N223" s="776"/>
    </row>
    <row r="224" spans="1:14" s="214" customFormat="1" ht="14.25">
      <c r="A224" s="1315">
        <v>218</v>
      </c>
      <c r="B224" s="777"/>
      <c r="C224" s="778">
        <v>5</v>
      </c>
      <c r="D224" s="207" t="s">
        <v>715</v>
      </c>
      <c r="E224" s="190"/>
      <c r="F224" s="258">
        <v>978</v>
      </c>
      <c r="G224" s="971"/>
      <c r="H224" s="714"/>
      <c r="I224" s="1363"/>
      <c r="J224" s="1364">
        <v>978</v>
      </c>
      <c r="K224" s="1365"/>
      <c r="L224" s="1362">
        <f t="shared" si="9"/>
        <v>978</v>
      </c>
      <c r="M224" s="600"/>
      <c r="N224" s="776"/>
    </row>
    <row r="225" spans="1:14" s="214" customFormat="1" ht="14.25">
      <c r="A225" s="1315">
        <v>219</v>
      </c>
      <c r="B225" s="777"/>
      <c r="C225" s="778">
        <v>6</v>
      </c>
      <c r="D225" s="207" t="s">
        <v>716</v>
      </c>
      <c r="E225" s="190"/>
      <c r="F225" s="258">
        <v>594</v>
      </c>
      <c r="G225" s="971"/>
      <c r="H225" s="714"/>
      <c r="I225" s="1363"/>
      <c r="J225" s="1364">
        <v>594</v>
      </c>
      <c r="K225" s="1365"/>
      <c r="L225" s="1362">
        <f t="shared" si="9"/>
        <v>594</v>
      </c>
      <c r="M225" s="600"/>
      <c r="N225" s="776"/>
    </row>
    <row r="226" spans="1:14" s="214" customFormat="1" ht="14.25">
      <c r="A226" s="1315">
        <v>220</v>
      </c>
      <c r="B226" s="777"/>
      <c r="C226" s="778">
        <v>7</v>
      </c>
      <c r="D226" s="207" t="s">
        <v>717</v>
      </c>
      <c r="E226" s="190"/>
      <c r="F226" s="258">
        <v>340</v>
      </c>
      <c r="G226" s="971"/>
      <c r="H226" s="714"/>
      <c r="I226" s="1363"/>
      <c r="J226" s="1364">
        <v>340</v>
      </c>
      <c r="K226" s="1365"/>
      <c r="L226" s="1362">
        <f t="shared" si="9"/>
        <v>340</v>
      </c>
      <c r="M226" s="600"/>
      <c r="N226" s="776"/>
    </row>
    <row r="227" spans="1:14" s="214" customFormat="1" ht="14.25">
      <c r="A227" s="1315">
        <v>221</v>
      </c>
      <c r="B227" s="777"/>
      <c r="C227" s="778">
        <v>8</v>
      </c>
      <c r="D227" s="207" t="s">
        <v>718</v>
      </c>
      <c r="E227" s="190"/>
      <c r="F227" s="258">
        <v>300</v>
      </c>
      <c r="G227" s="971"/>
      <c r="H227" s="714"/>
      <c r="I227" s="1363"/>
      <c r="J227" s="1364">
        <v>300</v>
      </c>
      <c r="K227" s="1365"/>
      <c r="L227" s="1362">
        <f t="shared" si="9"/>
        <v>300</v>
      </c>
      <c r="M227" s="600"/>
      <c r="N227" s="776"/>
    </row>
    <row r="228" spans="1:14" s="214" customFormat="1" ht="14.25">
      <c r="A228" s="1315">
        <v>222</v>
      </c>
      <c r="B228" s="777"/>
      <c r="C228" s="778">
        <v>9</v>
      </c>
      <c r="D228" s="207" t="s">
        <v>719</v>
      </c>
      <c r="E228" s="190"/>
      <c r="F228" s="258">
        <v>685</v>
      </c>
      <c r="G228" s="971"/>
      <c r="H228" s="714"/>
      <c r="I228" s="1363"/>
      <c r="J228" s="1364">
        <v>300</v>
      </c>
      <c r="K228" s="1365">
        <v>385</v>
      </c>
      <c r="L228" s="1362">
        <f t="shared" si="9"/>
        <v>685</v>
      </c>
      <c r="M228" s="600"/>
      <c r="N228" s="776"/>
    </row>
    <row r="229" spans="1:14" s="214" customFormat="1" ht="14.25">
      <c r="A229" s="1315">
        <v>223</v>
      </c>
      <c r="B229" s="777"/>
      <c r="C229" s="778">
        <v>10</v>
      </c>
      <c r="D229" s="207" t="s">
        <v>720</v>
      </c>
      <c r="E229" s="190"/>
      <c r="F229" s="258">
        <v>600</v>
      </c>
      <c r="G229" s="971"/>
      <c r="H229" s="714"/>
      <c r="I229" s="1363"/>
      <c r="J229" s="1364">
        <v>600</v>
      </c>
      <c r="K229" s="1365"/>
      <c r="L229" s="1362">
        <f t="shared" si="9"/>
        <v>600</v>
      </c>
      <c r="M229" s="600"/>
      <c r="N229" s="776"/>
    </row>
    <row r="230" spans="1:14" s="214" customFormat="1" ht="14.25">
      <c r="A230" s="1315">
        <v>224</v>
      </c>
      <c r="B230" s="777"/>
      <c r="C230" s="778">
        <v>11</v>
      </c>
      <c r="D230" s="207" t="s">
        <v>721</v>
      </c>
      <c r="E230" s="190"/>
      <c r="F230" s="258">
        <v>500</v>
      </c>
      <c r="G230" s="971"/>
      <c r="H230" s="714"/>
      <c r="I230" s="1363"/>
      <c r="J230" s="1364">
        <v>500</v>
      </c>
      <c r="K230" s="1365"/>
      <c r="L230" s="1362">
        <f t="shared" si="9"/>
        <v>500</v>
      </c>
      <c r="M230" s="600"/>
      <c r="N230" s="776"/>
    </row>
    <row r="231" spans="1:14" s="214" customFormat="1" ht="14.25">
      <c r="A231" s="1315">
        <v>225</v>
      </c>
      <c r="B231" s="777"/>
      <c r="C231" s="778">
        <v>12</v>
      </c>
      <c r="D231" s="207" t="s">
        <v>875</v>
      </c>
      <c r="E231" s="190"/>
      <c r="F231" s="258">
        <v>30</v>
      </c>
      <c r="G231" s="971"/>
      <c r="H231" s="714"/>
      <c r="I231" s="1363"/>
      <c r="J231" s="1364">
        <v>30</v>
      </c>
      <c r="K231" s="1365"/>
      <c r="L231" s="1362">
        <f t="shared" si="9"/>
        <v>30</v>
      </c>
      <c r="M231" s="600"/>
      <c r="N231" s="776"/>
    </row>
    <row r="232" spans="1:14" s="214" customFormat="1" ht="14.25">
      <c r="A232" s="1315">
        <v>226</v>
      </c>
      <c r="B232" s="777"/>
      <c r="C232" s="778">
        <v>13</v>
      </c>
      <c r="D232" s="207" t="s">
        <v>872</v>
      </c>
      <c r="E232" s="190"/>
      <c r="F232" s="258">
        <v>892</v>
      </c>
      <c r="G232" s="971"/>
      <c r="H232" s="714"/>
      <c r="I232" s="1363"/>
      <c r="J232" s="1364">
        <v>892</v>
      </c>
      <c r="K232" s="1365"/>
      <c r="L232" s="1362">
        <f t="shared" si="9"/>
        <v>892</v>
      </c>
      <c r="M232" s="600"/>
      <c r="N232" s="776"/>
    </row>
    <row r="233" spans="1:14" s="214" customFormat="1" ht="14.25">
      <c r="A233" s="1315">
        <v>227</v>
      </c>
      <c r="B233" s="777"/>
      <c r="C233" s="778">
        <v>14</v>
      </c>
      <c r="D233" s="207" t="s">
        <v>873</v>
      </c>
      <c r="E233" s="190"/>
      <c r="F233" s="258">
        <v>64</v>
      </c>
      <c r="G233" s="971"/>
      <c r="H233" s="714"/>
      <c r="I233" s="1363"/>
      <c r="J233" s="1364">
        <v>64</v>
      </c>
      <c r="K233" s="1365"/>
      <c r="L233" s="1362">
        <f t="shared" si="9"/>
        <v>64</v>
      </c>
      <c r="M233" s="600"/>
      <c r="N233" s="776"/>
    </row>
    <row r="234" spans="1:14" s="214" customFormat="1" ht="14.25">
      <c r="A234" s="1315">
        <v>228</v>
      </c>
      <c r="B234" s="777"/>
      <c r="C234" s="778">
        <v>15</v>
      </c>
      <c r="D234" s="207" t="s">
        <v>876</v>
      </c>
      <c r="E234" s="190"/>
      <c r="F234" s="258">
        <v>292</v>
      </c>
      <c r="G234" s="971"/>
      <c r="H234" s="714"/>
      <c r="I234" s="1363"/>
      <c r="J234" s="1364">
        <v>292</v>
      </c>
      <c r="K234" s="1365"/>
      <c r="L234" s="1362">
        <f t="shared" si="9"/>
        <v>292</v>
      </c>
      <c r="M234" s="600"/>
      <c r="N234" s="776"/>
    </row>
    <row r="235" spans="1:14" s="214" customFormat="1" ht="14.25">
      <c r="A235" s="1315">
        <v>229</v>
      </c>
      <c r="B235" s="777"/>
      <c r="C235" s="778">
        <v>16</v>
      </c>
      <c r="D235" s="207" t="s">
        <v>874</v>
      </c>
      <c r="E235" s="190"/>
      <c r="F235" s="258">
        <v>920</v>
      </c>
      <c r="G235" s="971"/>
      <c r="H235" s="714"/>
      <c r="I235" s="1363"/>
      <c r="J235" s="1364">
        <v>920</v>
      </c>
      <c r="K235" s="1365"/>
      <c r="L235" s="1362">
        <f t="shared" si="9"/>
        <v>920</v>
      </c>
      <c r="M235" s="600"/>
      <c r="N235" s="776"/>
    </row>
    <row r="236" spans="1:256" s="1378" customFormat="1" ht="14.25">
      <c r="A236" s="1315">
        <v>230</v>
      </c>
      <c r="B236" s="1383">
        <v>14</v>
      </c>
      <c r="C236" s="1384"/>
      <c r="D236" s="1184" t="s">
        <v>228</v>
      </c>
      <c r="E236" s="1385" t="s">
        <v>27</v>
      </c>
      <c r="F236" s="1386"/>
      <c r="G236" s="1387"/>
      <c r="H236" s="1388"/>
      <c r="I236" s="1389"/>
      <c r="J236" s="1390"/>
      <c r="K236" s="1391"/>
      <c r="L236" s="1380"/>
      <c r="M236" s="1392"/>
      <c r="N236" s="1381"/>
      <c r="O236" s="1377"/>
      <c r="P236" s="1377"/>
      <c r="Q236" s="1377"/>
      <c r="R236" s="1377"/>
      <c r="S236" s="1377"/>
      <c r="T236" s="1377"/>
      <c r="U236" s="1377"/>
      <c r="V236" s="1377"/>
      <c r="W236" s="1377"/>
      <c r="X236" s="1377"/>
      <c r="Y236" s="1377"/>
      <c r="Z236" s="1377"/>
      <c r="AA236" s="1377"/>
      <c r="AB236" s="1377"/>
      <c r="AC236" s="1377"/>
      <c r="AD236" s="1377"/>
      <c r="AE236" s="1377"/>
      <c r="AF236" s="1377"/>
      <c r="AG236" s="1377"/>
      <c r="AH236" s="1377"/>
      <c r="AI236" s="1377"/>
      <c r="AJ236" s="1377"/>
      <c r="AK236" s="1377"/>
      <c r="AL236" s="1377"/>
      <c r="AM236" s="1377"/>
      <c r="AN236" s="1377"/>
      <c r="AO236" s="1377"/>
      <c r="AP236" s="1377"/>
      <c r="AQ236" s="1377"/>
      <c r="AR236" s="1377"/>
      <c r="AS236" s="1377"/>
      <c r="AT236" s="1377"/>
      <c r="AU236" s="1377"/>
      <c r="AV236" s="1377"/>
      <c r="AW236" s="1377"/>
      <c r="AX236" s="1377"/>
      <c r="AY236" s="1377"/>
      <c r="AZ236" s="1377"/>
      <c r="BA236" s="1377"/>
      <c r="BB236" s="1377"/>
      <c r="BC236" s="1377"/>
      <c r="BD236" s="1377"/>
      <c r="BE236" s="1377"/>
      <c r="BF236" s="1377"/>
      <c r="BG236" s="1377"/>
      <c r="BH236" s="1377"/>
      <c r="BI236" s="1377"/>
      <c r="BJ236" s="1377"/>
      <c r="BK236" s="1377"/>
      <c r="BL236" s="1377"/>
      <c r="BM236" s="1377"/>
      <c r="BN236" s="1377"/>
      <c r="BO236" s="1377"/>
      <c r="BP236" s="1377"/>
      <c r="BQ236" s="1377"/>
      <c r="BR236" s="1377"/>
      <c r="BS236" s="1377"/>
      <c r="BT236" s="1377"/>
      <c r="BU236" s="1377"/>
      <c r="BV236" s="1377"/>
      <c r="BW236" s="1377"/>
      <c r="BX236" s="1377"/>
      <c r="BY236" s="1377"/>
      <c r="BZ236" s="1377"/>
      <c r="CA236" s="1377"/>
      <c r="CB236" s="1377"/>
      <c r="CC236" s="1377"/>
      <c r="CD236" s="1377"/>
      <c r="CE236" s="1377"/>
      <c r="CF236" s="1377"/>
      <c r="CG236" s="1377"/>
      <c r="CH236" s="1377"/>
      <c r="CI236" s="1377"/>
      <c r="CJ236" s="1377"/>
      <c r="CK236" s="1377"/>
      <c r="CL236" s="1377"/>
      <c r="CM236" s="1377"/>
      <c r="CN236" s="1377"/>
      <c r="CO236" s="1377"/>
      <c r="CP236" s="1377"/>
      <c r="CQ236" s="1377"/>
      <c r="CR236" s="1377"/>
      <c r="CS236" s="1377"/>
      <c r="CT236" s="1377"/>
      <c r="CU236" s="1377"/>
      <c r="CV236" s="1377"/>
      <c r="CW236" s="1377"/>
      <c r="CX236" s="1377"/>
      <c r="CY236" s="1377"/>
      <c r="CZ236" s="1377"/>
      <c r="DA236" s="1377"/>
      <c r="DB236" s="1377"/>
      <c r="DC236" s="1377"/>
      <c r="DD236" s="1377"/>
      <c r="DE236" s="1377"/>
      <c r="DF236" s="1377"/>
      <c r="DG236" s="1377"/>
      <c r="DH236" s="1377"/>
      <c r="DI236" s="1377"/>
      <c r="DJ236" s="1377"/>
      <c r="DK236" s="1377"/>
      <c r="DL236" s="1377"/>
      <c r="DM236" s="1377"/>
      <c r="DN236" s="1377"/>
      <c r="DO236" s="1377"/>
      <c r="DP236" s="1377"/>
      <c r="DQ236" s="1377"/>
      <c r="DR236" s="1377"/>
      <c r="DS236" s="1377"/>
      <c r="DT236" s="1377"/>
      <c r="DU236" s="1377"/>
      <c r="DV236" s="1377"/>
      <c r="DW236" s="1377"/>
      <c r="DX236" s="1377"/>
      <c r="DY236" s="1377"/>
      <c r="DZ236" s="1377"/>
      <c r="EA236" s="1377"/>
      <c r="EB236" s="1377"/>
      <c r="EC236" s="1377"/>
      <c r="ED236" s="1377"/>
      <c r="EE236" s="1377"/>
      <c r="EF236" s="1377"/>
      <c r="EG236" s="1377"/>
      <c r="EH236" s="1377"/>
      <c r="EI236" s="1377"/>
      <c r="EJ236" s="1377"/>
      <c r="EK236" s="1377"/>
      <c r="EL236" s="1377"/>
      <c r="EM236" s="1377"/>
      <c r="EN236" s="1377"/>
      <c r="EO236" s="1377"/>
      <c r="EP236" s="1377"/>
      <c r="EQ236" s="1377"/>
      <c r="ER236" s="1377"/>
      <c r="ES236" s="1377"/>
      <c r="ET236" s="1377"/>
      <c r="EU236" s="1377"/>
      <c r="EV236" s="1377"/>
      <c r="EW236" s="1377"/>
      <c r="EX236" s="1377"/>
      <c r="EY236" s="1377"/>
      <c r="EZ236" s="1377"/>
      <c r="FA236" s="1377"/>
      <c r="FB236" s="1377"/>
      <c r="FC236" s="1377"/>
      <c r="FD236" s="1377"/>
      <c r="FE236" s="1377"/>
      <c r="FF236" s="1377"/>
      <c r="FG236" s="1377"/>
      <c r="FH236" s="1377"/>
      <c r="FI236" s="1377"/>
      <c r="FJ236" s="1377"/>
      <c r="FK236" s="1377"/>
      <c r="FL236" s="1377"/>
      <c r="FM236" s="1377"/>
      <c r="FN236" s="1377"/>
      <c r="FO236" s="1377"/>
      <c r="FP236" s="1377"/>
      <c r="FQ236" s="1377"/>
      <c r="FR236" s="1377"/>
      <c r="FS236" s="1377"/>
      <c r="FT236" s="1377"/>
      <c r="FU236" s="1377"/>
      <c r="FV236" s="1377"/>
      <c r="FW236" s="1377"/>
      <c r="FX236" s="1377"/>
      <c r="FY236" s="1377"/>
      <c r="FZ236" s="1377"/>
      <c r="GA236" s="1377"/>
      <c r="GB236" s="1377"/>
      <c r="GC236" s="1377"/>
      <c r="GD236" s="1377"/>
      <c r="GE236" s="1377"/>
      <c r="GF236" s="1377"/>
      <c r="GG236" s="1377"/>
      <c r="GH236" s="1377"/>
      <c r="GI236" s="1377"/>
      <c r="GJ236" s="1377"/>
      <c r="GK236" s="1377"/>
      <c r="GL236" s="1377"/>
      <c r="GM236" s="1377"/>
      <c r="GN236" s="1377"/>
      <c r="GO236" s="1377"/>
      <c r="GP236" s="1377"/>
      <c r="GQ236" s="1377"/>
      <c r="GR236" s="1377"/>
      <c r="GS236" s="1377"/>
      <c r="GT236" s="1377"/>
      <c r="GU236" s="1377"/>
      <c r="GV236" s="1377"/>
      <c r="GW236" s="1377"/>
      <c r="GX236" s="1377"/>
      <c r="GY236" s="1377"/>
      <c r="GZ236" s="1377"/>
      <c r="HA236" s="1377"/>
      <c r="HB236" s="1377"/>
      <c r="HC236" s="1377"/>
      <c r="HD236" s="1377"/>
      <c r="HE236" s="1377"/>
      <c r="HF236" s="1377"/>
      <c r="HG236" s="1377"/>
      <c r="HH236" s="1377"/>
      <c r="HI236" s="1377"/>
      <c r="HJ236" s="1377"/>
      <c r="HK236" s="1377"/>
      <c r="HL236" s="1377"/>
      <c r="HM236" s="1377"/>
      <c r="HN236" s="1377"/>
      <c r="HO236" s="1377"/>
      <c r="HP236" s="1377"/>
      <c r="HQ236" s="1377"/>
      <c r="HR236" s="1377"/>
      <c r="HS236" s="1377"/>
      <c r="HT236" s="1377"/>
      <c r="HU236" s="1377"/>
      <c r="HV236" s="1377"/>
      <c r="HW236" s="1377"/>
      <c r="HX236" s="1377"/>
      <c r="HY236" s="1377"/>
      <c r="HZ236" s="1377"/>
      <c r="IA236" s="1377"/>
      <c r="IB236" s="1377"/>
      <c r="IC236" s="1377"/>
      <c r="ID236" s="1377"/>
      <c r="IE236" s="1377"/>
      <c r="IF236" s="1377"/>
      <c r="IG236" s="1377"/>
      <c r="IH236" s="1377"/>
      <c r="II236" s="1377"/>
      <c r="IJ236" s="1377"/>
      <c r="IK236" s="1377"/>
      <c r="IL236" s="1377"/>
      <c r="IM236" s="1377"/>
      <c r="IN236" s="1377"/>
      <c r="IO236" s="1377"/>
      <c r="IP236" s="1377"/>
      <c r="IQ236" s="1377"/>
      <c r="IR236" s="1377"/>
      <c r="IS236" s="1377"/>
      <c r="IT236" s="1377"/>
      <c r="IU236" s="1377"/>
      <c r="IV236" s="1377"/>
    </row>
    <row r="237" spans="1:14" s="214" customFormat="1" ht="313.5">
      <c r="A237" s="1315">
        <v>231</v>
      </c>
      <c r="B237" s="777"/>
      <c r="C237" s="778">
        <v>1</v>
      </c>
      <c r="D237" s="207" t="s">
        <v>1130</v>
      </c>
      <c r="E237" s="190"/>
      <c r="F237" s="941">
        <v>5254</v>
      </c>
      <c r="G237" s="743"/>
      <c r="H237" s="924"/>
      <c r="I237" s="978"/>
      <c r="J237" s="955">
        <v>2303</v>
      </c>
      <c r="K237" s="956">
        <v>2951</v>
      </c>
      <c r="L237" s="953">
        <f t="shared" si="9"/>
        <v>5254</v>
      </c>
      <c r="M237" s="600"/>
      <c r="N237" s="776"/>
    </row>
    <row r="238" spans="1:14" s="214" customFormat="1" ht="14.25">
      <c r="A238" s="1315">
        <v>232</v>
      </c>
      <c r="B238" s="777"/>
      <c r="C238" s="778">
        <v>2</v>
      </c>
      <c r="D238" s="207" t="s">
        <v>861</v>
      </c>
      <c r="E238" s="190"/>
      <c r="F238" s="258">
        <v>1043</v>
      </c>
      <c r="G238" s="971"/>
      <c r="H238" s="714"/>
      <c r="I238" s="1363"/>
      <c r="J238" s="1364">
        <v>1043</v>
      </c>
      <c r="K238" s="1365"/>
      <c r="L238" s="1362">
        <f t="shared" si="9"/>
        <v>1043</v>
      </c>
      <c r="M238" s="600"/>
      <c r="N238" s="776"/>
    </row>
    <row r="239" spans="1:14" s="214" customFormat="1" ht="14.25">
      <c r="A239" s="1315">
        <v>233</v>
      </c>
      <c r="B239" s="777"/>
      <c r="C239" s="778">
        <v>3</v>
      </c>
      <c r="D239" s="207" t="s">
        <v>759</v>
      </c>
      <c r="E239" s="190"/>
      <c r="F239" s="258">
        <v>632</v>
      </c>
      <c r="G239" s="971"/>
      <c r="H239" s="714"/>
      <c r="I239" s="1363"/>
      <c r="J239" s="1364">
        <v>632</v>
      </c>
      <c r="K239" s="1365"/>
      <c r="L239" s="1362">
        <f t="shared" si="9"/>
        <v>632</v>
      </c>
      <c r="M239" s="600"/>
      <c r="N239" s="776"/>
    </row>
    <row r="240" spans="1:14" s="214" customFormat="1" ht="14.25">
      <c r="A240" s="1315">
        <v>234</v>
      </c>
      <c r="B240" s="777"/>
      <c r="C240" s="778">
        <v>4</v>
      </c>
      <c r="D240" s="207" t="s">
        <v>868</v>
      </c>
      <c r="E240" s="190"/>
      <c r="F240" s="258">
        <v>460</v>
      </c>
      <c r="G240" s="971"/>
      <c r="H240" s="714"/>
      <c r="I240" s="1363"/>
      <c r="J240" s="1364">
        <v>460</v>
      </c>
      <c r="K240" s="1365"/>
      <c r="L240" s="1362">
        <f t="shared" si="9"/>
        <v>460</v>
      </c>
      <c r="M240" s="600"/>
      <c r="N240" s="776"/>
    </row>
    <row r="241" spans="1:14" s="214" customFormat="1" ht="14.25">
      <c r="A241" s="1315">
        <v>235</v>
      </c>
      <c r="B241" s="777"/>
      <c r="C241" s="778">
        <v>5</v>
      </c>
      <c r="D241" s="207" t="s">
        <v>1131</v>
      </c>
      <c r="E241" s="190"/>
      <c r="F241" s="258">
        <v>218</v>
      </c>
      <c r="G241" s="971"/>
      <c r="H241" s="714"/>
      <c r="I241" s="1363"/>
      <c r="J241" s="1364">
        <v>218</v>
      </c>
      <c r="K241" s="1365"/>
      <c r="L241" s="1362">
        <f t="shared" si="9"/>
        <v>218</v>
      </c>
      <c r="M241" s="600"/>
      <c r="N241" s="776"/>
    </row>
    <row r="242" spans="1:14" s="214" customFormat="1" ht="14.25">
      <c r="A242" s="1315">
        <v>236</v>
      </c>
      <c r="B242" s="777"/>
      <c r="C242" s="778">
        <v>7</v>
      </c>
      <c r="D242" s="207" t="s">
        <v>837</v>
      </c>
      <c r="E242" s="190"/>
      <c r="F242" s="258">
        <v>1518</v>
      </c>
      <c r="G242" s="971"/>
      <c r="H242" s="714"/>
      <c r="I242" s="1363"/>
      <c r="J242" s="1364">
        <v>1518</v>
      </c>
      <c r="K242" s="1365"/>
      <c r="L242" s="1362">
        <f t="shared" si="9"/>
        <v>1518</v>
      </c>
      <c r="M242" s="600"/>
      <c r="N242" s="776"/>
    </row>
    <row r="243" spans="1:14" s="214" customFormat="1" ht="14.25">
      <c r="A243" s="1315">
        <v>237</v>
      </c>
      <c r="B243" s="777"/>
      <c r="C243" s="778">
        <v>8</v>
      </c>
      <c r="D243" s="207" t="s">
        <v>836</v>
      </c>
      <c r="E243" s="190"/>
      <c r="F243" s="258">
        <v>371</v>
      </c>
      <c r="G243" s="971"/>
      <c r="H243" s="714"/>
      <c r="I243" s="1363"/>
      <c r="J243" s="1364">
        <v>371</v>
      </c>
      <c r="K243" s="1365"/>
      <c r="L243" s="1362">
        <f t="shared" si="9"/>
        <v>371</v>
      </c>
      <c r="M243" s="600"/>
      <c r="N243" s="776"/>
    </row>
    <row r="244" spans="1:14" s="214" customFormat="1" ht="14.25">
      <c r="A244" s="1315">
        <v>238</v>
      </c>
      <c r="B244" s="777"/>
      <c r="C244" s="778">
        <v>9</v>
      </c>
      <c r="D244" s="207" t="s">
        <v>892</v>
      </c>
      <c r="E244" s="190"/>
      <c r="F244" s="258">
        <v>381</v>
      </c>
      <c r="G244" s="971"/>
      <c r="H244" s="714"/>
      <c r="I244" s="1363"/>
      <c r="J244" s="1364">
        <v>381</v>
      </c>
      <c r="K244" s="1365"/>
      <c r="L244" s="1362">
        <f t="shared" si="9"/>
        <v>381</v>
      </c>
      <c r="M244" s="600"/>
      <c r="N244" s="776"/>
    </row>
    <row r="245" spans="1:14" s="214" customFormat="1" ht="14.25">
      <c r="A245" s="1315">
        <v>239</v>
      </c>
      <c r="B245" s="777"/>
      <c r="C245" s="778">
        <v>10</v>
      </c>
      <c r="D245" s="207" t="s">
        <v>953</v>
      </c>
      <c r="E245" s="190"/>
      <c r="F245" s="258">
        <v>377</v>
      </c>
      <c r="G245" s="971"/>
      <c r="H245" s="714"/>
      <c r="I245" s="1363"/>
      <c r="J245" s="1364">
        <v>377</v>
      </c>
      <c r="K245" s="1365"/>
      <c r="L245" s="1362">
        <f t="shared" si="9"/>
        <v>377</v>
      </c>
      <c r="M245" s="600"/>
      <c r="N245" s="776"/>
    </row>
    <row r="246" spans="1:14" s="214" customFormat="1" ht="14.25">
      <c r="A246" s="1315">
        <v>240</v>
      </c>
      <c r="B246" s="777"/>
      <c r="C246" s="778">
        <v>11</v>
      </c>
      <c r="D246" s="207" t="s">
        <v>954</v>
      </c>
      <c r="E246" s="190"/>
      <c r="F246" s="258">
        <v>9743</v>
      </c>
      <c r="G246" s="971"/>
      <c r="H246" s="714"/>
      <c r="I246" s="1363"/>
      <c r="J246" s="1364">
        <v>9743</v>
      </c>
      <c r="K246" s="1365"/>
      <c r="L246" s="1362">
        <f t="shared" si="9"/>
        <v>9743</v>
      </c>
      <c r="M246" s="600"/>
      <c r="N246" s="776"/>
    </row>
    <row r="247" spans="1:14" s="214" customFormat="1" ht="14.25">
      <c r="A247" s="1315">
        <v>241</v>
      </c>
      <c r="B247" s="777"/>
      <c r="C247" s="778">
        <v>12</v>
      </c>
      <c r="D247" s="207" t="s">
        <v>955</v>
      </c>
      <c r="E247" s="190"/>
      <c r="F247" s="258">
        <v>1317</v>
      </c>
      <c r="G247" s="971"/>
      <c r="H247" s="714"/>
      <c r="I247" s="1363"/>
      <c r="J247" s="1364">
        <v>1317</v>
      </c>
      <c r="K247" s="1365"/>
      <c r="L247" s="1362">
        <f t="shared" si="9"/>
        <v>1317</v>
      </c>
      <c r="M247" s="600"/>
      <c r="N247" s="776"/>
    </row>
    <row r="248" spans="1:14" s="214" customFormat="1" ht="14.25">
      <c r="A248" s="1315">
        <v>242</v>
      </c>
      <c r="B248" s="777"/>
      <c r="C248" s="778">
        <v>13</v>
      </c>
      <c r="D248" s="207" t="s">
        <v>956</v>
      </c>
      <c r="E248" s="190"/>
      <c r="F248" s="258">
        <v>360</v>
      </c>
      <c r="G248" s="971"/>
      <c r="H248" s="714"/>
      <c r="I248" s="1363"/>
      <c r="J248" s="1364">
        <v>360</v>
      </c>
      <c r="K248" s="1365"/>
      <c r="L248" s="1362">
        <f t="shared" si="9"/>
        <v>360</v>
      </c>
      <c r="M248" s="600"/>
      <c r="N248" s="776"/>
    </row>
    <row r="249" spans="1:14" s="214" customFormat="1" ht="14.25">
      <c r="A249" s="1315">
        <v>243</v>
      </c>
      <c r="B249" s="777"/>
      <c r="C249" s="778">
        <v>14</v>
      </c>
      <c r="D249" s="207" t="s">
        <v>1014</v>
      </c>
      <c r="E249" s="190"/>
      <c r="F249" s="258">
        <v>300</v>
      </c>
      <c r="G249" s="971"/>
      <c r="H249" s="714"/>
      <c r="I249" s="1363"/>
      <c r="J249" s="1364"/>
      <c r="K249" s="1365">
        <v>300</v>
      </c>
      <c r="L249" s="1362">
        <f t="shared" si="9"/>
        <v>300</v>
      </c>
      <c r="M249" s="600"/>
      <c r="N249" s="776"/>
    </row>
    <row r="250" spans="1:14" s="214" customFormat="1" ht="14.25">
      <c r="A250" s="1315">
        <v>244</v>
      </c>
      <c r="B250" s="777"/>
      <c r="C250" s="778">
        <v>15</v>
      </c>
      <c r="D250" s="207" t="s">
        <v>1017</v>
      </c>
      <c r="E250" s="190"/>
      <c r="F250" s="258">
        <v>300</v>
      </c>
      <c r="G250" s="971"/>
      <c r="H250" s="714"/>
      <c r="I250" s="1363"/>
      <c r="J250" s="1364"/>
      <c r="K250" s="1365">
        <v>300</v>
      </c>
      <c r="L250" s="1362">
        <f t="shared" si="9"/>
        <v>300</v>
      </c>
      <c r="M250" s="600"/>
      <c r="N250" s="776"/>
    </row>
    <row r="251" spans="1:14" s="214" customFormat="1" ht="14.25">
      <c r="A251" s="1315">
        <v>245</v>
      </c>
      <c r="B251" s="777"/>
      <c r="C251" s="778">
        <v>16</v>
      </c>
      <c r="D251" s="207" t="s">
        <v>1015</v>
      </c>
      <c r="E251" s="190"/>
      <c r="F251" s="258">
        <v>286</v>
      </c>
      <c r="G251" s="971"/>
      <c r="H251" s="714"/>
      <c r="I251" s="1363"/>
      <c r="J251" s="1364"/>
      <c r="K251" s="1365">
        <v>286</v>
      </c>
      <c r="L251" s="1362">
        <f t="shared" si="9"/>
        <v>286</v>
      </c>
      <c r="M251" s="600"/>
      <c r="N251" s="776"/>
    </row>
    <row r="252" spans="1:14" s="214" customFormat="1" ht="14.25">
      <c r="A252" s="1315">
        <v>246</v>
      </c>
      <c r="B252" s="777"/>
      <c r="C252" s="778">
        <v>17</v>
      </c>
      <c r="D252" s="207" t="s">
        <v>1016</v>
      </c>
      <c r="E252" s="190"/>
      <c r="F252" s="258">
        <v>2226</v>
      </c>
      <c r="G252" s="971"/>
      <c r="H252" s="714"/>
      <c r="I252" s="1363"/>
      <c r="J252" s="1364"/>
      <c r="K252" s="1365">
        <v>2226</v>
      </c>
      <c r="L252" s="1362">
        <f t="shared" si="9"/>
        <v>2226</v>
      </c>
      <c r="M252" s="600"/>
      <c r="N252" s="776"/>
    </row>
    <row r="253" spans="1:14" s="214" customFormat="1" ht="14.25">
      <c r="A253" s="1315">
        <v>247</v>
      </c>
      <c r="B253" s="777"/>
      <c r="C253" s="778">
        <v>18</v>
      </c>
      <c r="D253" s="207" t="s">
        <v>1119</v>
      </c>
      <c r="E253" s="190"/>
      <c r="F253" s="258">
        <v>2500</v>
      </c>
      <c r="G253" s="971"/>
      <c r="H253" s="714"/>
      <c r="I253" s="1363"/>
      <c r="J253" s="1364"/>
      <c r="K253" s="1365">
        <v>2500</v>
      </c>
      <c r="L253" s="1362">
        <f t="shared" si="9"/>
        <v>2500</v>
      </c>
      <c r="M253" s="600"/>
      <c r="N253" s="776"/>
    </row>
    <row r="254" spans="1:14" s="1377" customFormat="1" ht="14.25">
      <c r="A254" s="1315">
        <v>248</v>
      </c>
      <c r="B254" s="1383">
        <v>15</v>
      </c>
      <c r="C254" s="1384"/>
      <c r="D254" s="1184" t="s">
        <v>388</v>
      </c>
      <c r="E254" s="1385" t="s">
        <v>27</v>
      </c>
      <c r="F254" s="1386"/>
      <c r="G254" s="1387"/>
      <c r="H254" s="1388"/>
      <c r="I254" s="1389"/>
      <c r="J254" s="1390"/>
      <c r="K254" s="1391"/>
      <c r="L254" s="1380"/>
      <c r="M254" s="1392"/>
      <c r="N254" s="1381"/>
    </row>
    <row r="255" spans="1:14" s="214" customFormat="1" ht="99.75">
      <c r="A255" s="1315">
        <v>249</v>
      </c>
      <c r="B255" s="777"/>
      <c r="C255" s="778">
        <v>1</v>
      </c>
      <c r="D255" s="207" t="s">
        <v>970</v>
      </c>
      <c r="E255" s="190"/>
      <c r="F255" s="941">
        <v>2899</v>
      </c>
      <c r="G255" s="743"/>
      <c r="H255" s="924"/>
      <c r="I255" s="978"/>
      <c r="J255" s="955">
        <v>2899</v>
      </c>
      <c r="K255" s="956"/>
      <c r="L255" s="953">
        <f t="shared" si="9"/>
        <v>2899</v>
      </c>
      <c r="M255" s="600"/>
      <c r="N255" s="776"/>
    </row>
    <row r="256" spans="1:14" s="214" customFormat="1" ht="14.25">
      <c r="A256" s="1315">
        <v>250</v>
      </c>
      <c r="B256" s="777"/>
      <c r="C256" s="778">
        <v>2</v>
      </c>
      <c r="D256" s="207" t="s">
        <v>713</v>
      </c>
      <c r="E256" s="190"/>
      <c r="F256" s="258">
        <v>250</v>
      </c>
      <c r="G256" s="971"/>
      <c r="H256" s="714"/>
      <c r="I256" s="1363"/>
      <c r="J256" s="1364">
        <v>250</v>
      </c>
      <c r="K256" s="1365"/>
      <c r="L256" s="1362">
        <f t="shared" si="9"/>
        <v>250</v>
      </c>
      <c r="M256" s="600"/>
      <c r="N256" s="776"/>
    </row>
    <row r="257" spans="1:14" s="214" customFormat="1" ht="14.25">
      <c r="A257" s="1315">
        <v>251</v>
      </c>
      <c r="B257" s="777"/>
      <c r="C257" s="778">
        <v>3</v>
      </c>
      <c r="D257" s="207" t="s">
        <v>949</v>
      </c>
      <c r="E257" s="190"/>
      <c r="F257" s="258">
        <v>700</v>
      </c>
      <c r="G257" s="971"/>
      <c r="H257" s="714"/>
      <c r="I257" s="1363"/>
      <c r="J257" s="1364">
        <v>700</v>
      </c>
      <c r="K257" s="1365"/>
      <c r="L257" s="1362">
        <f t="shared" si="9"/>
        <v>700</v>
      </c>
      <c r="M257" s="600"/>
      <c r="N257" s="776"/>
    </row>
    <row r="258" spans="1:14" s="214" customFormat="1" ht="14.25">
      <c r="A258" s="1315">
        <v>252</v>
      </c>
      <c r="B258" s="777"/>
      <c r="C258" s="778">
        <v>4</v>
      </c>
      <c r="D258" s="207" t="s">
        <v>950</v>
      </c>
      <c r="E258" s="190"/>
      <c r="F258" s="258">
        <v>2000</v>
      </c>
      <c r="G258" s="971"/>
      <c r="H258" s="714"/>
      <c r="I258" s="1363"/>
      <c r="J258" s="1364">
        <v>2000</v>
      </c>
      <c r="K258" s="1365"/>
      <c r="L258" s="1362">
        <f t="shared" si="9"/>
        <v>2000</v>
      </c>
      <c r="M258" s="600"/>
      <c r="N258" s="776"/>
    </row>
    <row r="259" spans="1:14" s="214" customFormat="1" ht="14.25">
      <c r="A259" s="1315">
        <v>253</v>
      </c>
      <c r="B259" s="777"/>
      <c r="C259" s="778">
        <v>5</v>
      </c>
      <c r="D259" s="207" t="s">
        <v>835</v>
      </c>
      <c r="E259" s="190"/>
      <c r="F259" s="258">
        <v>65</v>
      </c>
      <c r="G259" s="971"/>
      <c r="H259" s="714"/>
      <c r="I259" s="1363"/>
      <c r="J259" s="1364">
        <v>65</v>
      </c>
      <c r="K259" s="1365"/>
      <c r="L259" s="1362">
        <f t="shared" si="9"/>
        <v>65</v>
      </c>
      <c r="M259" s="600"/>
      <c r="N259" s="776"/>
    </row>
    <row r="260" spans="1:14" s="214" customFormat="1" ht="71.25">
      <c r="A260" s="1315">
        <v>254</v>
      </c>
      <c r="B260" s="777"/>
      <c r="C260" s="778">
        <v>6</v>
      </c>
      <c r="D260" s="207" t="s">
        <v>894</v>
      </c>
      <c r="E260" s="190"/>
      <c r="F260" s="941">
        <v>115</v>
      </c>
      <c r="G260" s="743"/>
      <c r="H260" s="924"/>
      <c r="I260" s="978"/>
      <c r="J260" s="955">
        <v>115</v>
      </c>
      <c r="K260" s="956"/>
      <c r="L260" s="953">
        <f t="shared" si="9"/>
        <v>115</v>
      </c>
      <c r="M260" s="600"/>
      <c r="N260" s="776"/>
    </row>
    <row r="261" spans="1:14" s="214" customFormat="1" ht="14.25">
      <c r="A261" s="1315">
        <v>255</v>
      </c>
      <c r="B261" s="777"/>
      <c r="C261" s="778">
        <v>7</v>
      </c>
      <c r="D261" s="207" t="s">
        <v>947</v>
      </c>
      <c r="E261" s="190"/>
      <c r="F261" s="941">
        <v>70</v>
      </c>
      <c r="G261" s="743"/>
      <c r="H261" s="924"/>
      <c r="I261" s="978"/>
      <c r="J261" s="955">
        <v>70</v>
      </c>
      <c r="K261" s="956"/>
      <c r="L261" s="953">
        <f t="shared" si="9"/>
        <v>70</v>
      </c>
      <c r="M261" s="600"/>
      <c r="N261" s="776"/>
    </row>
    <row r="262" spans="1:14" s="214" customFormat="1" ht="14.25">
      <c r="A262" s="1315">
        <v>256</v>
      </c>
      <c r="B262" s="777"/>
      <c r="C262" s="778">
        <v>8</v>
      </c>
      <c r="D262" s="207" t="s">
        <v>946</v>
      </c>
      <c r="E262" s="190"/>
      <c r="F262" s="941">
        <v>231</v>
      </c>
      <c r="G262" s="743"/>
      <c r="H262" s="924"/>
      <c r="I262" s="978"/>
      <c r="J262" s="955">
        <v>231</v>
      </c>
      <c r="K262" s="956"/>
      <c r="L262" s="953">
        <f t="shared" si="9"/>
        <v>231</v>
      </c>
      <c r="M262" s="600"/>
      <c r="N262" s="776"/>
    </row>
    <row r="263" spans="1:14" s="214" customFormat="1" ht="28.5">
      <c r="A263" s="1315">
        <v>257</v>
      </c>
      <c r="B263" s="777"/>
      <c r="C263" s="778">
        <v>9</v>
      </c>
      <c r="D263" s="207" t="s">
        <v>948</v>
      </c>
      <c r="E263" s="190"/>
      <c r="F263" s="941">
        <v>303</v>
      </c>
      <c r="G263" s="743"/>
      <c r="H263" s="924"/>
      <c r="I263" s="978"/>
      <c r="J263" s="955">
        <v>303</v>
      </c>
      <c r="K263" s="956"/>
      <c r="L263" s="953">
        <f t="shared" si="9"/>
        <v>303</v>
      </c>
      <c r="M263" s="600"/>
      <c r="N263" s="776"/>
    </row>
    <row r="264" spans="1:14" s="214" customFormat="1" ht="99.75">
      <c r="A264" s="1315">
        <v>258</v>
      </c>
      <c r="B264" s="777"/>
      <c r="C264" s="778">
        <v>10</v>
      </c>
      <c r="D264" s="207" t="s">
        <v>969</v>
      </c>
      <c r="E264" s="190"/>
      <c r="F264" s="941">
        <v>866</v>
      </c>
      <c r="G264" s="743"/>
      <c r="H264" s="924"/>
      <c r="I264" s="978"/>
      <c r="J264" s="955">
        <v>866</v>
      </c>
      <c r="K264" s="956"/>
      <c r="L264" s="953">
        <f t="shared" si="9"/>
        <v>866</v>
      </c>
      <c r="M264" s="600"/>
      <c r="N264" s="776"/>
    </row>
    <row r="265" spans="1:14" s="1377" customFormat="1" ht="14.25">
      <c r="A265" s="1315">
        <v>259</v>
      </c>
      <c r="B265" s="1383">
        <v>17</v>
      </c>
      <c r="C265" s="1384"/>
      <c r="D265" s="1184" t="s">
        <v>537</v>
      </c>
      <c r="E265" s="1385"/>
      <c r="F265" s="1386"/>
      <c r="G265" s="1387"/>
      <c r="H265" s="1388"/>
      <c r="I265" s="1393"/>
      <c r="J265" s="1394"/>
      <c r="K265" s="1395"/>
      <c r="L265" s="1380"/>
      <c r="M265" s="1392"/>
      <c r="N265" s="1381"/>
    </row>
    <row r="266" spans="1:14" s="214" customFormat="1" ht="14.25">
      <c r="A266" s="1315">
        <v>260</v>
      </c>
      <c r="B266" s="1398"/>
      <c r="C266" s="1399">
        <v>1</v>
      </c>
      <c r="D266" s="1400" t="s">
        <v>249</v>
      </c>
      <c r="E266" s="1401"/>
      <c r="F266" s="1400"/>
      <c r="G266" s="1402"/>
      <c r="H266" s="1403"/>
      <c r="I266" s="1404"/>
      <c r="J266" s="1405"/>
      <c r="K266" s="1406"/>
      <c r="L266" s="1362"/>
      <c r="M266" s="1396"/>
      <c r="N266" s="776"/>
    </row>
    <row r="267" spans="1:14" s="214" customFormat="1" ht="42.75">
      <c r="A267" s="1315">
        <v>261</v>
      </c>
      <c r="B267" s="1398"/>
      <c r="C267" s="1407">
        <v>2</v>
      </c>
      <c r="D267" s="1400" t="s">
        <v>760</v>
      </c>
      <c r="E267" s="1408"/>
      <c r="F267" s="941">
        <v>2074</v>
      </c>
      <c r="G267" s="957"/>
      <c r="H267" s="946"/>
      <c r="I267" s="979"/>
      <c r="J267" s="958">
        <v>2074</v>
      </c>
      <c r="K267" s="959"/>
      <c r="L267" s="953">
        <f t="shared" si="9"/>
        <v>2074</v>
      </c>
      <c r="M267" s="1396"/>
      <c r="N267" s="776"/>
    </row>
    <row r="268" spans="1:14" s="214" customFormat="1" ht="15" thickBot="1">
      <c r="A268" s="1315">
        <v>262</v>
      </c>
      <c r="B268" s="1398"/>
      <c r="C268" s="1407">
        <v>3</v>
      </c>
      <c r="D268" s="1400" t="s">
        <v>65</v>
      </c>
      <c r="E268" s="1408"/>
      <c r="F268" s="258">
        <v>41919</v>
      </c>
      <c r="G268" s="1402"/>
      <c r="H268" s="1403"/>
      <c r="I268" s="1404">
        <v>25750</v>
      </c>
      <c r="J268" s="1405">
        <v>41919</v>
      </c>
      <c r="K268" s="1406"/>
      <c r="L268" s="1362">
        <f t="shared" si="9"/>
        <v>41919</v>
      </c>
      <c r="M268" s="1396"/>
      <c r="N268" s="776"/>
    </row>
    <row r="269" spans="1:256" s="153" customFormat="1" ht="15" thickBot="1">
      <c r="A269" s="1315">
        <v>263</v>
      </c>
      <c r="B269" s="250"/>
      <c r="C269" s="251"/>
      <c r="D269" s="247" t="s">
        <v>66</v>
      </c>
      <c r="E269" s="249"/>
      <c r="F269" s="735">
        <f aca="true" t="shared" si="10" ref="F269:M269">SUM(F136:F268)</f>
        <v>185283</v>
      </c>
      <c r="G269" s="735">
        <f t="shared" si="10"/>
        <v>0</v>
      </c>
      <c r="H269" s="736">
        <f t="shared" si="10"/>
        <v>0</v>
      </c>
      <c r="I269" s="980">
        <f t="shared" si="10"/>
        <v>56594</v>
      </c>
      <c r="J269" s="735">
        <f t="shared" si="10"/>
        <v>175751</v>
      </c>
      <c r="K269" s="737">
        <f t="shared" si="10"/>
        <v>10376</v>
      </c>
      <c r="L269" s="736">
        <f t="shared" si="10"/>
        <v>186127</v>
      </c>
      <c r="M269" s="738">
        <f t="shared" si="10"/>
        <v>0</v>
      </c>
      <c r="N269" s="271"/>
      <c r="O269" s="252"/>
      <c r="P269" s="252"/>
      <c r="Q269" s="208"/>
      <c r="R269" s="208"/>
      <c r="S269" s="208"/>
      <c r="T269" s="208"/>
      <c r="U269" s="208"/>
      <c r="V269" s="208"/>
      <c r="W269" s="208"/>
      <c r="X269" s="208"/>
      <c r="Y269" s="208"/>
      <c r="Z269" s="208"/>
      <c r="AA269" s="208"/>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8"/>
      <c r="BQ269" s="208"/>
      <c r="BR269" s="208"/>
      <c r="BS269" s="208"/>
      <c r="BT269" s="208"/>
      <c r="BU269" s="208"/>
      <c r="BV269" s="208"/>
      <c r="BW269" s="208"/>
      <c r="BX269" s="208"/>
      <c r="BY269" s="208"/>
      <c r="BZ269" s="208"/>
      <c r="CA269" s="208"/>
      <c r="CB269" s="208"/>
      <c r="CC269" s="208"/>
      <c r="CD269" s="208"/>
      <c r="CE269" s="208"/>
      <c r="CF269" s="208"/>
      <c r="CG269" s="208"/>
      <c r="CH269" s="208"/>
      <c r="CI269" s="208"/>
      <c r="CJ269" s="208"/>
      <c r="CK269" s="208"/>
      <c r="CL269" s="208"/>
      <c r="CM269" s="208"/>
      <c r="CN269" s="208"/>
      <c r="CO269" s="208"/>
      <c r="CP269" s="208"/>
      <c r="CQ269" s="208"/>
      <c r="CR269" s="208"/>
      <c r="CS269" s="208"/>
      <c r="CT269" s="208"/>
      <c r="CU269" s="208"/>
      <c r="CV269" s="208"/>
      <c r="CW269" s="208"/>
      <c r="CX269" s="208"/>
      <c r="CY269" s="208"/>
      <c r="CZ269" s="208"/>
      <c r="DA269" s="208"/>
      <c r="DB269" s="208"/>
      <c r="DC269" s="208"/>
      <c r="DD269" s="208"/>
      <c r="DE269" s="208"/>
      <c r="DF269" s="208"/>
      <c r="DG269" s="208"/>
      <c r="DH269" s="208"/>
      <c r="DI269" s="208"/>
      <c r="DJ269" s="208"/>
      <c r="DK269" s="208"/>
      <c r="DL269" s="208"/>
      <c r="DM269" s="208"/>
      <c r="DN269" s="208"/>
      <c r="DO269" s="208"/>
      <c r="DP269" s="208"/>
      <c r="DQ269" s="208"/>
      <c r="DR269" s="208"/>
      <c r="DS269" s="208"/>
      <c r="DT269" s="208"/>
      <c r="DU269" s="208"/>
      <c r="DV269" s="208"/>
      <c r="DW269" s="208"/>
      <c r="DX269" s="208"/>
      <c r="DY269" s="208"/>
      <c r="DZ269" s="208"/>
      <c r="EA269" s="208"/>
      <c r="EB269" s="208"/>
      <c r="EC269" s="208"/>
      <c r="ED269" s="208"/>
      <c r="EE269" s="208"/>
      <c r="EF269" s="208"/>
      <c r="EG269" s="208"/>
      <c r="EH269" s="208"/>
      <c r="EI269" s="208"/>
      <c r="EJ269" s="208"/>
      <c r="EK269" s="208"/>
      <c r="EL269" s="208"/>
      <c r="EM269" s="208"/>
      <c r="EN269" s="208"/>
      <c r="EO269" s="208"/>
      <c r="EP269" s="208"/>
      <c r="EQ269" s="208"/>
      <c r="ER269" s="208"/>
      <c r="ES269" s="208"/>
      <c r="ET269" s="208"/>
      <c r="EU269" s="208"/>
      <c r="EV269" s="208"/>
      <c r="EW269" s="208"/>
      <c r="EX269" s="208"/>
      <c r="EY269" s="208"/>
      <c r="EZ269" s="208"/>
      <c r="FA269" s="208"/>
      <c r="FB269" s="208"/>
      <c r="FC269" s="208"/>
      <c r="FD269" s="208"/>
      <c r="FE269" s="208"/>
      <c r="FF269" s="208"/>
      <c r="FG269" s="208"/>
      <c r="FH269" s="208"/>
      <c r="FI269" s="208"/>
      <c r="FJ269" s="208"/>
      <c r="FK269" s="208"/>
      <c r="FL269" s="208"/>
      <c r="FM269" s="208"/>
      <c r="FN269" s="208"/>
      <c r="FO269" s="208"/>
      <c r="FP269" s="208"/>
      <c r="FQ269" s="208"/>
      <c r="FR269" s="208"/>
      <c r="FS269" s="208"/>
      <c r="FT269" s="208"/>
      <c r="FU269" s="208"/>
      <c r="FV269" s="208"/>
      <c r="FW269" s="208"/>
      <c r="FX269" s="208"/>
      <c r="FY269" s="208"/>
      <c r="FZ269" s="208"/>
      <c r="GA269" s="208"/>
      <c r="GB269" s="208"/>
      <c r="GC269" s="208"/>
      <c r="GD269" s="208"/>
      <c r="GE269" s="208"/>
      <c r="GF269" s="208"/>
      <c r="GG269" s="208"/>
      <c r="GH269" s="208"/>
      <c r="GI269" s="208"/>
      <c r="GJ269" s="208"/>
      <c r="GK269" s="208"/>
      <c r="GL269" s="208"/>
      <c r="GM269" s="208"/>
      <c r="GN269" s="208"/>
      <c r="GO269" s="208"/>
      <c r="GP269" s="208"/>
      <c r="GQ269" s="208"/>
      <c r="GR269" s="208"/>
      <c r="GS269" s="208"/>
      <c r="GT269" s="208"/>
      <c r="GU269" s="208"/>
      <c r="GV269" s="208"/>
      <c r="GW269" s="208"/>
      <c r="GX269" s="208"/>
      <c r="GY269" s="208"/>
      <c r="GZ269" s="208"/>
      <c r="HA269" s="208"/>
      <c r="HB269" s="208"/>
      <c r="HC269" s="208"/>
      <c r="HD269" s="208"/>
      <c r="HE269" s="208"/>
      <c r="HF269" s="208"/>
      <c r="HG269" s="208"/>
      <c r="HH269" s="208"/>
      <c r="HI269" s="208"/>
      <c r="HJ269" s="208"/>
      <c r="HK269" s="208"/>
      <c r="HL269" s="208"/>
      <c r="HM269" s="208"/>
      <c r="HN269" s="208"/>
      <c r="HO269" s="208"/>
      <c r="HP269" s="208"/>
      <c r="HQ269" s="208"/>
      <c r="HR269" s="208"/>
      <c r="HS269" s="208"/>
      <c r="HT269" s="208"/>
      <c r="HU269" s="208"/>
      <c r="HV269" s="208"/>
      <c r="HW269" s="208"/>
      <c r="HX269" s="208"/>
      <c r="HY269" s="208"/>
      <c r="HZ269" s="208"/>
      <c r="IA269" s="208"/>
      <c r="IB269" s="208"/>
      <c r="IC269" s="208"/>
      <c r="ID269" s="208"/>
      <c r="IE269" s="208"/>
      <c r="IF269" s="208"/>
      <c r="IG269" s="208"/>
      <c r="IH269" s="208"/>
      <c r="II269" s="208"/>
      <c r="IJ269" s="208"/>
      <c r="IK269" s="208"/>
      <c r="IL269" s="208"/>
      <c r="IM269" s="208"/>
      <c r="IN269" s="208"/>
      <c r="IO269" s="208"/>
      <c r="IP269" s="208"/>
      <c r="IQ269" s="208"/>
      <c r="IR269" s="208"/>
      <c r="IS269" s="208"/>
      <c r="IT269" s="208"/>
      <c r="IU269" s="208"/>
      <c r="IV269" s="208"/>
    </row>
    <row r="270" spans="1:256" s="153" customFormat="1" ht="15" thickBot="1">
      <c r="A270" s="1315">
        <v>264</v>
      </c>
      <c r="B270" s="253"/>
      <c r="C270" s="254"/>
      <c r="D270" s="255" t="s">
        <v>538</v>
      </c>
      <c r="E270" s="256"/>
      <c r="F270" s="739">
        <f aca="true" t="shared" si="11" ref="F270:M270">F269+F135</f>
        <v>10745260</v>
      </c>
      <c r="G270" s="739">
        <f t="shared" si="11"/>
        <v>1236065</v>
      </c>
      <c r="H270" s="740">
        <f t="shared" si="11"/>
        <v>943365</v>
      </c>
      <c r="I270" s="981">
        <f t="shared" si="11"/>
        <v>1303771</v>
      </c>
      <c r="J270" s="739">
        <f t="shared" si="11"/>
        <v>2284515</v>
      </c>
      <c r="K270" s="741">
        <f t="shared" si="11"/>
        <v>25393</v>
      </c>
      <c r="L270" s="740">
        <f t="shared" si="11"/>
        <v>2309908</v>
      </c>
      <c r="M270" s="742">
        <f t="shared" si="11"/>
        <v>6256766</v>
      </c>
      <c r="N270" s="271"/>
      <c r="O270" s="252"/>
      <c r="P270" s="252"/>
      <c r="Q270" s="208"/>
      <c r="R270" s="208"/>
      <c r="S270" s="208"/>
      <c r="T270" s="208"/>
      <c r="U270" s="208"/>
      <c r="V270" s="208"/>
      <c r="W270" s="208"/>
      <c r="X270" s="208"/>
      <c r="Y270" s="208"/>
      <c r="Z270" s="208"/>
      <c r="AA270" s="208"/>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c r="BL270" s="208"/>
      <c r="BM270" s="208"/>
      <c r="BN270" s="208"/>
      <c r="BO270" s="208"/>
      <c r="BP270" s="208"/>
      <c r="BQ270" s="208"/>
      <c r="BR270" s="208"/>
      <c r="BS270" s="208"/>
      <c r="BT270" s="208"/>
      <c r="BU270" s="208"/>
      <c r="BV270" s="208"/>
      <c r="BW270" s="208"/>
      <c r="BX270" s="208"/>
      <c r="BY270" s="208"/>
      <c r="BZ270" s="208"/>
      <c r="CA270" s="208"/>
      <c r="CB270" s="208"/>
      <c r="CC270" s="208"/>
      <c r="CD270" s="208"/>
      <c r="CE270" s="208"/>
      <c r="CF270" s="208"/>
      <c r="CG270" s="208"/>
      <c r="CH270" s="208"/>
      <c r="CI270" s="208"/>
      <c r="CJ270" s="208"/>
      <c r="CK270" s="208"/>
      <c r="CL270" s="208"/>
      <c r="CM270" s="208"/>
      <c r="CN270" s="208"/>
      <c r="CO270" s="208"/>
      <c r="CP270" s="208"/>
      <c r="CQ270" s="208"/>
      <c r="CR270" s="208"/>
      <c r="CS270" s="208"/>
      <c r="CT270" s="208"/>
      <c r="CU270" s="208"/>
      <c r="CV270" s="208"/>
      <c r="CW270" s="208"/>
      <c r="CX270" s="208"/>
      <c r="CY270" s="208"/>
      <c r="CZ270" s="208"/>
      <c r="DA270" s="208"/>
      <c r="DB270" s="208"/>
      <c r="DC270" s="208"/>
      <c r="DD270" s="208"/>
      <c r="DE270" s="208"/>
      <c r="DF270" s="208"/>
      <c r="DG270" s="208"/>
      <c r="DH270" s="208"/>
      <c r="DI270" s="208"/>
      <c r="DJ270" s="208"/>
      <c r="DK270" s="208"/>
      <c r="DL270" s="208"/>
      <c r="DM270" s="208"/>
      <c r="DN270" s="208"/>
      <c r="DO270" s="208"/>
      <c r="DP270" s="208"/>
      <c r="DQ270" s="208"/>
      <c r="DR270" s="208"/>
      <c r="DS270" s="208"/>
      <c r="DT270" s="208"/>
      <c r="DU270" s="208"/>
      <c r="DV270" s="208"/>
      <c r="DW270" s="208"/>
      <c r="DX270" s="208"/>
      <c r="DY270" s="208"/>
      <c r="DZ270" s="208"/>
      <c r="EA270" s="208"/>
      <c r="EB270" s="208"/>
      <c r="EC270" s="208"/>
      <c r="ED270" s="208"/>
      <c r="EE270" s="208"/>
      <c r="EF270" s="208"/>
      <c r="EG270" s="208"/>
      <c r="EH270" s="208"/>
      <c r="EI270" s="208"/>
      <c r="EJ270" s="208"/>
      <c r="EK270" s="208"/>
      <c r="EL270" s="208"/>
      <c r="EM270" s="208"/>
      <c r="EN270" s="208"/>
      <c r="EO270" s="208"/>
      <c r="EP270" s="208"/>
      <c r="EQ270" s="208"/>
      <c r="ER270" s="208"/>
      <c r="ES270" s="208"/>
      <c r="ET270" s="208"/>
      <c r="EU270" s="208"/>
      <c r="EV270" s="208"/>
      <c r="EW270" s="208"/>
      <c r="EX270" s="208"/>
      <c r="EY270" s="208"/>
      <c r="EZ270" s="208"/>
      <c r="FA270" s="208"/>
      <c r="FB270" s="208"/>
      <c r="FC270" s="208"/>
      <c r="FD270" s="208"/>
      <c r="FE270" s="208"/>
      <c r="FF270" s="208"/>
      <c r="FG270" s="208"/>
      <c r="FH270" s="208"/>
      <c r="FI270" s="208"/>
      <c r="FJ270" s="208"/>
      <c r="FK270" s="208"/>
      <c r="FL270" s="208"/>
      <c r="FM270" s="208"/>
      <c r="FN270" s="208"/>
      <c r="FO270" s="208"/>
      <c r="FP270" s="208"/>
      <c r="FQ270" s="208"/>
      <c r="FR270" s="208"/>
      <c r="FS270" s="208"/>
      <c r="FT270" s="208"/>
      <c r="FU270" s="208"/>
      <c r="FV270" s="208"/>
      <c r="FW270" s="208"/>
      <c r="FX270" s="208"/>
      <c r="FY270" s="208"/>
      <c r="FZ270" s="208"/>
      <c r="GA270" s="208"/>
      <c r="GB270" s="208"/>
      <c r="GC270" s="208"/>
      <c r="GD270" s="208"/>
      <c r="GE270" s="208"/>
      <c r="GF270" s="208"/>
      <c r="GG270" s="208"/>
      <c r="GH270" s="208"/>
      <c r="GI270" s="208"/>
      <c r="GJ270" s="208"/>
      <c r="GK270" s="208"/>
      <c r="GL270" s="208"/>
      <c r="GM270" s="208"/>
      <c r="GN270" s="208"/>
      <c r="GO270" s="208"/>
      <c r="GP270" s="208"/>
      <c r="GQ270" s="208"/>
      <c r="GR270" s="208"/>
      <c r="GS270" s="208"/>
      <c r="GT270" s="208"/>
      <c r="GU270" s="208"/>
      <c r="GV270" s="208"/>
      <c r="GW270" s="208"/>
      <c r="GX270" s="208"/>
      <c r="GY270" s="208"/>
      <c r="GZ270" s="208"/>
      <c r="HA270" s="208"/>
      <c r="HB270" s="208"/>
      <c r="HC270" s="208"/>
      <c r="HD270" s="208"/>
      <c r="HE270" s="208"/>
      <c r="HF270" s="208"/>
      <c r="HG270" s="208"/>
      <c r="HH270" s="208"/>
      <c r="HI270" s="208"/>
      <c r="HJ270" s="208"/>
      <c r="HK270" s="208"/>
      <c r="HL270" s="208"/>
      <c r="HM270" s="208"/>
      <c r="HN270" s="208"/>
      <c r="HO270" s="208"/>
      <c r="HP270" s="208"/>
      <c r="HQ270" s="208"/>
      <c r="HR270" s="208"/>
      <c r="HS270" s="208"/>
      <c r="HT270" s="208"/>
      <c r="HU270" s="208"/>
      <c r="HV270" s="208"/>
      <c r="HW270" s="208"/>
      <c r="HX270" s="208"/>
      <c r="HY270" s="208"/>
      <c r="HZ270" s="208"/>
      <c r="IA270" s="208"/>
      <c r="IB270" s="208"/>
      <c r="IC270" s="208"/>
      <c r="ID270" s="208"/>
      <c r="IE270" s="208"/>
      <c r="IF270" s="208"/>
      <c r="IG270" s="208"/>
      <c r="IH270" s="208"/>
      <c r="II270" s="208"/>
      <c r="IJ270" s="208"/>
      <c r="IK270" s="208"/>
      <c r="IL270" s="208"/>
      <c r="IM270" s="208"/>
      <c r="IN270" s="208"/>
      <c r="IO270" s="208"/>
      <c r="IP270" s="208"/>
      <c r="IQ270" s="208"/>
      <c r="IR270" s="208"/>
      <c r="IS270" s="208"/>
      <c r="IT270" s="208"/>
      <c r="IU270" s="208"/>
      <c r="IV270" s="208"/>
    </row>
    <row r="271" spans="2:256" ht="14.25">
      <c r="B271" s="201"/>
      <c r="C271" s="202"/>
      <c r="D271" s="240" t="s">
        <v>39</v>
      </c>
      <c r="E271" s="272"/>
      <c r="F271" s="260"/>
      <c r="G271" s="264"/>
      <c r="H271" s="260"/>
      <c r="I271" s="260"/>
      <c r="J271" s="260"/>
      <c r="K271" s="610"/>
      <c r="L271" s="265"/>
      <c r="M271" s="224"/>
      <c r="N271" s="268"/>
      <c r="O271" s="266"/>
      <c r="P271" s="266"/>
      <c r="Q271" s="266"/>
      <c r="R271" s="266"/>
      <c r="S271" s="266"/>
      <c r="T271" s="266"/>
      <c r="U271" s="266"/>
      <c r="V271" s="266"/>
      <c r="W271" s="266"/>
      <c r="X271" s="266"/>
      <c r="Y271" s="266"/>
      <c r="Z271" s="266"/>
      <c r="AA271" s="266"/>
      <c r="AB271" s="266"/>
      <c r="AC271" s="266"/>
      <c r="AD271" s="266"/>
      <c r="AE271" s="266"/>
      <c r="AF271" s="266"/>
      <c r="AG271" s="266"/>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c r="CF271" s="266"/>
      <c r="CG271" s="266"/>
      <c r="CH271" s="266"/>
      <c r="CI271" s="266"/>
      <c r="CJ271" s="266"/>
      <c r="CK271" s="266"/>
      <c r="CL271" s="266"/>
      <c r="CM271" s="266"/>
      <c r="CN271" s="266"/>
      <c r="CO271" s="266"/>
      <c r="CP271" s="266"/>
      <c r="CQ271" s="266"/>
      <c r="CR271" s="266"/>
      <c r="CS271" s="266"/>
      <c r="CT271" s="266"/>
      <c r="CU271" s="266"/>
      <c r="CV271" s="266"/>
      <c r="CW271" s="266"/>
      <c r="CX271" s="266"/>
      <c r="CY271" s="266"/>
      <c r="CZ271" s="266"/>
      <c r="DA271" s="266"/>
      <c r="DB271" s="266"/>
      <c r="DC271" s="266"/>
      <c r="DD271" s="266"/>
      <c r="DE271" s="266"/>
      <c r="DF271" s="266"/>
      <c r="DG271" s="266"/>
      <c r="DH271" s="266"/>
      <c r="DI271" s="266"/>
      <c r="DJ271" s="266"/>
      <c r="DK271" s="266"/>
      <c r="DL271" s="266"/>
      <c r="DM271" s="266"/>
      <c r="DN271" s="266"/>
      <c r="DO271" s="266"/>
      <c r="DP271" s="266"/>
      <c r="DQ271" s="266"/>
      <c r="DR271" s="266"/>
      <c r="DS271" s="266"/>
      <c r="DT271" s="266"/>
      <c r="DU271" s="266"/>
      <c r="DV271" s="266"/>
      <c r="DW271" s="266"/>
      <c r="DX271" s="266"/>
      <c r="DY271" s="266"/>
      <c r="DZ271" s="266"/>
      <c r="EA271" s="266"/>
      <c r="EB271" s="266"/>
      <c r="EC271" s="266"/>
      <c r="ED271" s="266"/>
      <c r="EE271" s="266"/>
      <c r="EF271" s="266"/>
      <c r="EG271" s="266"/>
      <c r="EH271" s="266"/>
      <c r="EI271" s="266"/>
      <c r="EJ271" s="266"/>
      <c r="EK271" s="266"/>
      <c r="EL271" s="266"/>
      <c r="EM271" s="266"/>
      <c r="EN271" s="266"/>
      <c r="EO271" s="266"/>
      <c r="EP271" s="266"/>
      <c r="EQ271" s="266"/>
      <c r="ER271" s="266"/>
      <c r="ES271" s="266"/>
      <c r="ET271" s="266"/>
      <c r="EU271" s="266"/>
      <c r="EV271" s="266"/>
      <c r="EW271" s="266"/>
      <c r="EX271" s="266"/>
      <c r="EY271" s="266"/>
      <c r="EZ271" s="266"/>
      <c r="FA271" s="266"/>
      <c r="FB271" s="266"/>
      <c r="FC271" s="266"/>
      <c r="FD271" s="266"/>
      <c r="FE271" s="266"/>
      <c r="FF271" s="266"/>
      <c r="FG271" s="266"/>
      <c r="FH271" s="266"/>
      <c r="FI271" s="266"/>
      <c r="FJ271" s="266"/>
      <c r="FK271" s="266"/>
      <c r="FL271" s="266"/>
      <c r="FM271" s="266"/>
      <c r="FN271" s="266"/>
      <c r="FO271" s="266"/>
      <c r="FP271" s="266"/>
      <c r="FQ271" s="266"/>
      <c r="FR271" s="266"/>
      <c r="FS271" s="266"/>
      <c r="FT271" s="266"/>
      <c r="FU271" s="266"/>
      <c r="FV271" s="266"/>
      <c r="FW271" s="266"/>
      <c r="FX271" s="266"/>
      <c r="FY271" s="266"/>
      <c r="FZ271" s="266"/>
      <c r="GA271" s="266"/>
      <c r="GB271" s="266"/>
      <c r="GC271" s="266"/>
      <c r="GD271" s="266"/>
      <c r="GE271" s="266"/>
      <c r="GF271" s="266"/>
      <c r="GG271" s="266"/>
      <c r="GH271" s="266"/>
      <c r="GI271" s="266"/>
      <c r="GJ271" s="266"/>
      <c r="GK271" s="266"/>
      <c r="GL271" s="266"/>
      <c r="GM271" s="266"/>
      <c r="GN271" s="266"/>
      <c r="GO271" s="266"/>
      <c r="GP271" s="266"/>
      <c r="GQ271" s="266"/>
      <c r="GR271" s="266"/>
      <c r="GS271" s="266"/>
      <c r="GT271" s="266"/>
      <c r="GU271" s="266"/>
      <c r="GV271" s="266"/>
      <c r="GW271" s="266"/>
      <c r="GX271" s="266"/>
      <c r="GY271" s="266"/>
      <c r="GZ271" s="266"/>
      <c r="HA271" s="266"/>
      <c r="HB271" s="266"/>
      <c r="HC271" s="266"/>
      <c r="HD271" s="266"/>
      <c r="HE271" s="266"/>
      <c r="HF271" s="266"/>
      <c r="HG271" s="266"/>
      <c r="HH271" s="266"/>
      <c r="HI271" s="266"/>
      <c r="HJ271" s="266"/>
      <c r="HK271" s="266"/>
      <c r="HL271" s="266"/>
      <c r="HM271" s="266"/>
      <c r="HN271" s="266"/>
      <c r="HO271" s="266"/>
      <c r="HP271" s="266"/>
      <c r="HQ271" s="266"/>
      <c r="HR271" s="266"/>
      <c r="HS271" s="266"/>
      <c r="HT271" s="266"/>
      <c r="HU271" s="266"/>
      <c r="HV271" s="266"/>
      <c r="HW271" s="266"/>
      <c r="HX271" s="266"/>
      <c r="HY271" s="266"/>
      <c r="HZ271" s="266"/>
      <c r="IA271" s="266"/>
      <c r="IB271" s="266"/>
      <c r="IC271" s="266"/>
      <c r="ID271" s="266"/>
      <c r="IE271" s="266"/>
      <c r="IF271" s="266"/>
      <c r="IG271" s="266"/>
      <c r="IH271" s="266"/>
      <c r="II271" s="266"/>
      <c r="IJ271" s="266"/>
      <c r="IK271" s="266"/>
      <c r="IL271" s="266"/>
      <c r="IM271" s="266"/>
      <c r="IN271" s="266"/>
      <c r="IO271" s="266"/>
      <c r="IP271" s="266"/>
      <c r="IQ271" s="266"/>
      <c r="IR271" s="266"/>
      <c r="IS271" s="266"/>
      <c r="IT271" s="266"/>
      <c r="IU271" s="266"/>
      <c r="IV271" s="266"/>
    </row>
    <row r="272" spans="2:256" ht="14.25">
      <c r="B272" s="201"/>
      <c r="C272" s="202"/>
      <c r="D272" s="240" t="s">
        <v>40</v>
      </c>
      <c r="E272" s="272"/>
      <c r="F272" s="257"/>
      <c r="G272" s="264"/>
      <c r="H272" s="260"/>
      <c r="I272" s="260"/>
      <c r="J272" s="260"/>
      <c r="K272" s="610"/>
      <c r="L272" s="265"/>
      <c r="M272" s="224"/>
      <c r="N272" s="268"/>
      <c r="O272" s="266"/>
      <c r="P272" s="266"/>
      <c r="Q272" s="266"/>
      <c r="R272" s="266"/>
      <c r="S272" s="266"/>
      <c r="T272" s="266"/>
      <c r="U272" s="266"/>
      <c r="V272" s="266"/>
      <c r="W272" s="266"/>
      <c r="X272" s="266"/>
      <c r="Y272" s="266"/>
      <c r="Z272" s="266"/>
      <c r="AA272" s="266"/>
      <c r="AB272" s="266"/>
      <c r="AC272" s="266"/>
      <c r="AD272" s="266"/>
      <c r="AE272" s="266"/>
      <c r="AF272" s="266"/>
      <c r="AG272" s="266"/>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c r="CF272" s="266"/>
      <c r="CG272" s="266"/>
      <c r="CH272" s="266"/>
      <c r="CI272" s="266"/>
      <c r="CJ272" s="266"/>
      <c r="CK272" s="266"/>
      <c r="CL272" s="266"/>
      <c r="CM272" s="266"/>
      <c r="CN272" s="266"/>
      <c r="CO272" s="266"/>
      <c r="CP272" s="266"/>
      <c r="CQ272" s="266"/>
      <c r="CR272" s="266"/>
      <c r="CS272" s="266"/>
      <c r="CT272" s="266"/>
      <c r="CU272" s="266"/>
      <c r="CV272" s="266"/>
      <c r="CW272" s="266"/>
      <c r="CX272" s="266"/>
      <c r="CY272" s="266"/>
      <c r="CZ272" s="266"/>
      <c r="DA272" s="266"/>
      <c r="DB272" s="266"/>
      <c r="DC272" s="266"/>
      <c r="DD272" s="266"/>
      <c r="DE272" s="266"/>
      <c r="DF272" s="266"/>
      <c r="DG272" s="266"/>
      <c r="DH272" s="266"/>
      <c r="DI272" s="266"/>
      <c r="DJ272" s="266"/>
      <c r="DK272" s="266"/>
      <c r="DL272" s="266"/>
      <c r="DM272" s="266"/>
      <c r="DN272" s="266"/>
      <c r="DO272" s="266"/>
      <c r="DP272" s="266"/>
      <c r="DQ272" s="266"/>
      <c r="DR272" s="266"/>
      <c r="DS272" s="266"/>
      <c r="DT272" s="266"/>
      <c r="DU272" s="266"/>
      <c r="DV272" s="266"/>
      <c r="DW272" s="266"/>
      <c r="DX272" s="266"/>
      <c r="DY272" s="266"/>
      <c r="DZ272" s="266"/>
      <c r="EA272" s="266"/>
      <c r="EB272" s="266"/>
      <c r="EC272" s="266"/>
      <c r="ED272" s="266"/>
      <c r="EE272" s="266"/>
      <c r="EF272" s="266"/>
      <c r="EG272" s="266"/>
      <c r="EH272" s="266"/>
      <c r="EI272" s="266"/>
      <c r="EJ272" s="266"/>
      <c r="EK272" s="266"/>
      <c r="EL272" s="266"/>
      <c r="EM272" s="266"/>
      <c r="EN272" s="266"/>
      <c r="EO272" s="266"/>
      <c r="EP272" s="266"/>
      <c r="EQ272" s="266"/>
      <c r="ER272" s="266"/>
      <c r="ES272" s="266"/>
      <c r="ET272" s="266"/>
      <c r="EU272" s="266"/>
      <c r="EV272" s="266"/>
      <c r="EW272" s="266"/>
      <c r="EX272" s="266"/>
      <c r="EY272" s="266"/>
      <c r="EZ272" s="266"/>
      <c r="FA272" s="266"/>
      <c r="FB272" s="266"/>
      <c r="FC272" s="266"/>
      <c r="FD272" s="266"/>
      <c r="FE272" s="266"/>
      <c r="FF272" s="266"/>
      <c r="FG272" s="266"/>
      <c r="FH272" s="266"/>
      <c r="FI272" s="266"/>
      <c r="FJ272" s="266"/>
      <c r="FK272" s="266"/>
      <c r="FL272" s="266"/>
      <c r="FM272" s="266"/>
      <c r="FN272" s="266"/>
      <c r="FO272" s="266"/>
      <c r="FP272" s="266"/>
      <c r="FQ272" s="266"/>
      <c r="FR272" s="266"/>
      <c r="FS272" s="266"/>
      <c r="FT272" s="266"/>
      <c r="FU272" s="266"/>
      <c r="FV272" s="266"/>
      <c r="FW272" s="266"/>
      <c r="FX272" s="266"/>
      <c r="FY272" s="266"/>
      <c r="FZ272" s="266"/>
      <c r="GA272" s="266"/>
      <c r="GB272" s="266"/>
      <c r="GC272" s="266"/>
      <c r="GD272" s="266"/>
      <c r="GE272" s="266"/>
      <c r="GF272" s="266"/>
      <c r="GG272" s="266"/>
      <c r="GH272" s="266"/>
      <c r="GI272" s="266"/>
      <c r="GJ272" s="266"/>
      <c r="GK272" s="266"/>
      <c r="GL272" s="266"/>
      <c r="GM272" s="266"/>
      <c r="GN272" s="266"/>
      <c r="GO272" s="266"/>
      <c r="GP272" s="266"/>
      <c r="GQ272" s="266"/>
      <c r="GR272" s="266"/>
      <c r="GS272" s="266"/>
      <c r="GT272" s="266"/>
      <c r="GU272" s="266"/>
      <c r="GV272" s="266"/>
      <c r="GW272" s="266"/>
      <c r="GX272" s="266"/>
      <c r="GY272" s="266"/>
      <c r="GZ272" s="266"/>
      <c r="HA272" s="266"/>
      <c r="HB272" s="266"/>
      <c r="HC272" s="266"/>
      <c r="HD272" s="266"/>
      <c r="HE272" s="266"/>
      <c r="HF272" s="266"/>
      <c r="HG272" s="266"/>
      <c r="HH272" s="266"/>
      <c r="HI272" s="266"/>
      <c r="HJ272" s="266"/>
      <c r="HK272" s="266"/>
      <c r="HL272" s="266"/>
      <c r="HM272" s="266"/>
      <c r="HN272" s="266"/>
      <c r="HO272" s="266"/>
      <c r="HP272" s="266"/>
      <c r="HQ272" s="266"/>
      <c r="HR272" s="266"/>
      <c r="HS272" s="266"/>
      <c r="HT272" s="266"/>
      <c r="HU272" s="266"/>
      <c r="HV272" s="266"/>
      <c r="HW272" s="266"/>
      <c r="HX272" s="266"/>
      <c r="HY272" s="266"/>
      <c r="HZ272" s="266"/>
      <c r="IA272" s="266"/>
      <c r="IB272" s="266"/>
      <c r="IC272" s="266"/>
      <c r="ID272" s="266"/>
      <c r="IE272" s="266"/>
      <c r="IF272" s="266"/>
      <c r="IG272" s="266"/>
      <c r="IH272" s="266"/>
      <c r="II272" s="266"/>
      <c r="IJ272" s="266"/>
      <c r="IK272" s="266"/>
      <c r="IL272" s="266"/>
      <c r="IM272" s="266"/>
      <c r="IN272" s="266"/>
      <c r="IO272" s="266"/>
      <c r="IP272" s="266"/>
      <c r="IQ272" s="266"/>
      <c r="IR272" s="266"/>
      <c r="IS272" s="266"/>
      <c r="IT272" s="266"/>
      <c r="IU272" s="266"/>
      <c r="IV272" s="266"/>
    </row>
    <row r="273" spans="2:256" ht="14.25">
      <c r="B273" s="201"/>
      <c r="C273" s="202"/>
      <c r="D273" s="240" t="s">
        <v>41</v>
      </c>
      <c r="E273" s="272"/>
      <c r="F273" s="257"/>
      <c r="G273" s="264"/>
      <c r="H273" s="260"/>
      <c r="I273" s="260"/>
      <c r="J273" s="260"/>
      <c r="K273" s="610"/>
      <c r="L273" s="265"/>
      <c r="M273" s="224"/>
      <c r="N273" s="268"/>
      <c r="O273" s="266"/>
      <c r="P273" s="266"/>
      <c r="Q273" s="266"/>
      <c r="R273" s="266"/>
      <c r="S273" s="266"/>
      <c r="T273" s="266"/>
      <c r="U273" s="266"/>
      <c r="V273" s="266"/>
      <c r="W273" s="266"/>
      <c r="X273" s="266"/>
      <c r="Y273" s="266"/>
      <c r="Z273" s="266"/>
      <c r="AA273" s="266"/>
      <c r="AB273" s="266"/>
      <c r="AC273" s="266"/>
      <c r="AD273" s="266"/>
      <c r="AE273" s="266"/>
      <c r="AF273" s="266"/>
      <c r="AG273" s="266"/>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c r="CF273" s="266"/>
      <c r="CG273" s="266"/>
      <c r="CH273" s="266"/>
      <c r="CI273" s="266"/>
      <c r="CJ273" s="266"/>
      <c r="CK273" s="266"/>
      <c r="CL273" s="266"/>
      <c r="CM273" s="266"/>
      <c r="CN273" s="266"/>
      <c r="CO273" s="266"/>
      <c r="CP273" s="266"/>
      <c r="CQ273" s="266"/>
      <c r="CR273" s="266"/>
      <c r="CS273" s="266"/>
      <c r="CT273" s="266"/>
      <c r="CU273" s="266"/>
      <c r="CV273" s="266"/>
      <c r="CW273" s="266"/>
      <c r="CX273" s="266"/>
      <c r="CY273" s="266"/>
      <c r="CZ273" s="266"/>
      <c r="DA273" s="266"/>
      <c r="DB273" s="266"/>
      <c r="DC273" s="266"/>
      <c r="DD273" s="266"/>
      <c r="DE273" s="266"/>
      <c r="DF273" s="266"/>
      <c r="DG273" s="266"/>
      <c r="DH273" s="266"/>
      <c r="DI273" s="266"/>
      <c r="DJ273" s="266"/>
      <c r="DK273" s="266"/>
      <c r="DL273" s="266"/>
      <c r="DM273" s="266"/>
      <c r="DN273" s="266"/>
      <c r="DO273" s="266"/>
      <c r="DP273" s="266"/>
      <c r="DQ273" s="266"/>
      <c r="DR273" s="266"/>
      <c r="DS273" s="266"/>
      <c r="DT273" s="266"/>
      <c r="DU273" s="266"/>
      <c r="DV273" s="266"/>
      <c r="DW273" s="266"/>
      <c r="DX273" s="266"/>
      <c r="DY273" s="266"/>
      <c r="DZ273" s="266"/>
      <c r="EA273" s="266"/>
      <c r="EB273" s="266"/>
      <c r="EC273" s="266"/>
      <c r="ED273" s="266"/>
      <c r="EE273" s="266"/>
      <c r="EF273" s="266"/>
      <c r="EG273" s="266"/>
      <c r="EH273" s="266"/>
      <c r="EI273" s="266"/>
      <c r="EJ273" s="266"/>
      <c r="EK273" s="266"/>
      <c r="EL273" s="266"/>
      <c r="EM273" s="266"/>
      <c r="EN273" s="266"/>
      <c r="EO273" s="266"/>
      <c r="EP273" s="266"/>
      <c r="EQ273" s="266"/>
      <c r="ER273" s="266"/>
      <c r="ES273" s="266"/>
      <c r="ET273" s="266"/>
      <c r="EU273" s="266"/>
      <c r="EV273" s="266"/>
      <c r="EW273" s="266"/>
      <c r="EX273" s="266"/>
      <c r="EY273" s="266"/>
      <c r="EZ273" s="266"/>
      <c r="FA273" s="266"/>
      <c r="FB273" s="266"/>
      <c r="FC273" s="266"/>
      <c r="FD273" s="266"/>
      <c r="FE273" s="266"/>
      <c r="FF273" s="266"/>
      <c r="FG273" s="266"/>
      <c r="FH273" s="266"/>
      <c r="FI273" s="266"/>
      <c r="FJ273" s="266"/>
      <c r="FK273" s="266"/>
      <c r="FL273" s="266"/>
      <c r="FM273" s="266"/>
      <c r="FN273" s="266"/>
      <c r="FO273" s="266"/>
      <c r="FP273" s="266"/>
      <c r="FQ273" s="266"/>
      <c r="FR273" s="266"/>
      <c r="FS273" s="266"/>
      <c r="FT273" s="266"/>
      <c r="FU273" s="266"/>
      <c r="FV273" s="266"/>
      <c r="FW273" s="266"/>
      <c r="FX273" s="266"/>
      <c r="FY273" s="266"/>
      <c r="FZ273" s="266"/>
      <c r="GA273" s="266"/>
      <c r="GB273" s="266"/>
      <c r="GC273" s="266"/>
      <c r="GD273" s="266"/>
      <c r="GE273" s="266"/>
      <c r="GF273" s="266"/>
      <c r="GG273" s="266"/>
      <c r="GH273" s="266"/>
      <c r="GI273" s="266"/>
      <c r="GJ273" s="266"/>
      <c r="GK273" s="266"/>
      <c r="GL273" s="266"/>
      <c r="GM273" s="266"/>
      <c r="GN273" s="266"/>
      <c r="GO273" s="266"/>
      <c r="GP273" s="266"/>
      <c r="GQ273" s="266"/>
      <c r="GR273" s="266"/>
      <c r="GS273" s="266"/>
      <c r="GT273" s="266"/>
      <c r="GU273" s="266"/>
      <c r="GV273" s="266"/>
      <c r="GW273" s="266"/>
      <c r="GX273" s="266"/>
      <c r="GY273" s="266"/>
      <c r="GZ273" s="266"/>
      <c r="HA273" s="266"/>
      <c r="HB273" s="266"/>
      <c r="HC273" s="266"/>
      <c r="HD273" s="266"/>
      <c r="HE273" s="266"/>
      <c r="HF273" s="266"/>
      <c r="HG273" s="266"/>
      <c r="HH273" s="266"/>
      <c r="HI273" s="266"/>
      <c r="HJ273" s="266"/>
      <c r="HK273" s="266"/>
      <c r="HL273" s="266"/>
      <c r="HM273" s="266"/>
      <c r="HN273" s="266"/>
      <c r="HO273" s="266"/>
      <c r="HP273" s="266"/>
      <c r="HQ273" s="266"/>
      <c r="HR273" s="266"/>
      <c r="HS273" s="266"/>
      <c r="HT273" s="266"/>
      <c r="HU273" s="266"/>
      <c r="HV273" s="266"/>
      <c r="HW273" s="266"/>
      <c r="HX273" s="266"/>
      <c r="HY273" s="266"/>
      <c r="HZ273" s="266"/>
      <c r="IA273" s="266"/>
      <c r="IB273" s="266"/>
      <c r="IC273" s="266"/>
      <c r="ID273" s="266"/>
      <c r="IE273" s="266"/>
      <c r="IF273" s="266"/>
      <c r="IG273" s="266"/>
      <c r="IH273" s="266"/>
      <c r="II273" s="266"/>
      <c r="IJ273" s="266"/>
      <c r="IK273" s="266"/>
      <c r="IL273" s="266"/>
      <c r="IM273" s="266"/>
      <c r="IN273" s="266"/>
      <c r="IO273" s="266"/>
      <c r="IP273" s="266"/>
      <c r="IQ273" s="266"/>
      <c r="IR273" s="266"/>
      <c r="IS273" s="266"/>
      <c r="IT273" s="266"/>
      <c r="IU273" s="266"/>
      <c r="IV273" s="266"/>
    </row>
  </sheetData>
  <sheetProtection/>
  <mergeCells count="7">
    <mergeCell ref="C135:E135"/>
    <mergeCell ref="B1:D1"/>
    <mergeCell ref="I1:M1"/>
    <mergeCell ref="B2:M2"/>
    <mergeCell ref="B3:M3"/>
    <mergeCell ref="L4:M4"/>
    <mergeCell ref="D127:F127"/>
  </mergeCells>
  <printOptions horizontalCentered="1"/>
  <pageMargins left="0.3937007874015748" right="0.3937007874015748" top="0.5511811023622047" bottom="0.5511811023622047" header="0.31496062992125984" footer="0.31496062992125984"/>
  <pageSetup horizontalDpi="600" verticalDpi="600" orientation="portrait" paperSize="9" scale="63"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V319"/>
  <sheetViews>
    <sheetView view="pageBreakPreview" zoomScaleSheetLayoutView="100" workbookViewId="0" topLeftCell="A1">
      <selection activeCell="B2" sqref="B2:L2"/>
    </sheetView>
  </sheetViews>
  <sheetFormatPr defaultColWidth="9.00390625" defaultRowHeight="12.75"/>
  <cols>
    <col min="1" max="1" width="3.125" style="196" bestFit="1" customWidth="1"/>
    <col min="2" max="2" width="3.75390625" style="197" bestFit="1" customWidth="1"/>
    <col min="3" max="3" width="3.75390625" style="148" bestFit="1" customWidth="1"/>
    <col min="4" max="4" width="45.75390625" style="198" customWidth="1"/>
    <col min="5" max="5" width="5.625" style="199" hidden="1" customWidth="1"/>
    <col min="6" max="6" width="6.625" style="200" hidden="1" customWidth="1"/>
    <col min="7" max="7" width="7.625" style="200" hidden="1" customWidth="1"/>
    <col min="8" max="8" width="8.75390625" style="1189" hidden="1" customWidth="1"/>
    <col min="9" max="9" width="10.75390625" style="828" hidden="1" customWidth="1"/>
    <col min="10" max="10" width="8.75390625" style="824" customWidth="1"/>
    <col min="11" max="11" width="10.75390625" style="825" customWidth="1"/>
    <col min="12" max="12" width="7.00390625" style="200" bestFit="1" customWidth="1"/>
    <col min="13" max="13" width="25.125" style="197" customWidth="1"/>
    <col min="14" max="254" width="9.125" style="197" customWidth="1"/>
    <col min="255" max="16384" width="9.125" style="234" customWidth="1"/>
  </cols>
  <sheetData>
    <row r="1" spans="1:254" s="226" customFormat="1" ht="14.25">
      <c r="A1" s="225"/>
      <c r="B1" s="1605" t="s">
        <v>1140</v>
      </c>
      <c r="C1" s="1605"/>
      <c r="D1" s="1605"/>
      <c r="E1" s="1605"/>
      <c r="F1" s="231"/>
      <c r="G1" s="231"/>
      <c r="H1" s="1599"/>
      <c r="I1" s="1599"/>
      <c r="J1" s="1599"/>
      <c r="K1" s="1599"/>
      <c r="L1" s="1599"/>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194"/>
      <c r="EI1" s="194"/>
      <c r="EJ1" s="194"/>
      <c r="EK1" s="194"/>
      <c r="EL1" s="194"/>
      <c r="EM1" s="194"/>
      <c r="EN1" s="194"/>
      <c r="EO1" s="194"/>
      <c r="EP1" s="194"/>
      <c r="EQ1" s="194"/>
      <c r="ER1" s="194"/>
      <c r="ES1" s="194"/>
      <c r="ET1" s="194"/>
      <c r="EU1" s="194"/>
      <c r="EV1" s="194"/>
      <c r="EW1" s="194"/>
      <c r="EX1" s="194"/>
      <c r="EY1" s="194"/>
      <c r="EZ1" s="194"/>
      <c r="FA1" s="194"/>
      <c r="FB1" s="194"/>
      <c r="FC1" s="194"/>
      <c r="FD1" s="194"/>
      <c r="FE1" s="194"/>
      <c r="FF1" s="194"/>
      <c r="FG1" s="194"/>
      <c r="FH1" s="194"/>
      <c r="FI1" s="194"/>
      <c r="FJ1" s="194"/>
      <c r="FK1" s="194"/>
      <c r="FL1" s="194"/>
      <c r="FM1" s="194"/>
      <c r="FN1" s="194"/>
      <c r="FO1" s="194"/>
      <c r="FP1" s="194"/>
      <c r="FQ1" s="194"/>
      <c r="FR1" s="194"/>
      <c r="FS1" s="194"/>
      <c r="FT1" s="194"/>
      <c r="FU1" s="194"/>
      <c r="FV1" s="194"/>
      <c r="FW1" s="194"/>
      <c r="FX1" s="194"/>
      <c r="FY1" s="194"/>
      <c r="FZ1" s="194"/>
      <c r="GA1" s="194"/>
      <c r="GB1" s="194"/>
      <c r="GC1" s="194"/>
      <c r="GD1" s="194"/>
      <c r="GE1" s="194"/>
      <c r="GF1" s="194"/>
      <c r="GG1" s="194"/>
      <c r="GH1" s="194"/>
      <c r="GI1" s="194"/>
      <c r="GJ1" s="194"/>
      <c r="GK1" s="194"/>
      <c r="GL1" s="194"/>
      <c r="GM1" s="194"/>
      <c r="GN1" s="194"/>
      <c r="GO1" s="194"/>
      <c r="GP1" s="194"/>
      <c r="GQ1" s="194"/>
      <c r="GR1" s="194"/>
      <c r="GS1" s="194"/>
      <c r="GT1" s="194"/>
      <c r="GU1" s="194"/>
      <c r="GV1" s="194"/>
      <c r="GW1" s="194"/>
      <c r="GX1" s="194"/>
      <c r="GY1" s="194"/>
      <c r="GZ1" s="194"/>
      <c r="HA1" s="194"/>
      <c r="HB1" s="194"/>
      <c r="HC1" s="194"/>
      <c r="HD1" s="194"/>
      <c r="HE1" s="194"/>
      <c r="HF1" s="194"/>
      <c r="HG1" s="194"/>
      <c r="HH1" s="194"/>
      <c r="HI1" s="194"/>
      <c r="HJ1" s="194"/>
      <c r="HK1" s="194"/>
      <c r="HL1" s="194"/>
      <c r="HM1" s="194"/>
      <c r="HN1" s="194"/>
      <c r="HO1" s="194"/>
      <c r="HP1" s="194"/>
      <c r="HQ1" s="194"/>
      <c r="HR1" s="194"/>
      <c r="HS1" s="194"/>
      <c r="HT1" s="194"/>
      <c r="HU1" s="194"/>
      <c r="HV1" s="194"/>
      <c r="HW1" s="194"/>
      <c r="HX1" s="194"/>
      <c r="HY1" s="194"/>
      <c r="HZ1" s="194"/>
      <c r="IA1" s="194"/>
      <c r="IB1" s="194"/>
      <c r="IC1" s="194"/>
      <c r="ID1" s="194"/>
      <c r="IE1" s="194"/>
      <c r="IF1" s="194"/>
      <c r="IG1" s="194"/>
      <c r="IH1" s="194"/>
      <c r="II1" s="194"/>
      <c r="IJ1" s="194"/>
      <c r="IK1" s="194"/>
      <c r="IL1" s="194"/>
      <c r="IM1" s="194"/>
      <c r="IN1" s="194"/>
      <c r="IO1" s="194"/>
      <c r="IP1" s="194"/>
      <c r="IQ1" s="194"/>
      <c r="IR1" s="194"/>
      <c r="IS1" s="194"/>
      <c r="IT1" s="194"/>
    </row>
    <row r="2" spans="2:256" ht="21.75" customHeight="1">
      <c r="B2" s="1606" t="s">
        <v>17</v>
      </c>
      <c r="C2" s="1606"/>
      <c r="D2" s="1606"/>
      <c r="E2" s="1606"/>
      <c r="F2" s="1606"/>
      <c r="G2" s="1606"/>
      <c r="H2" s="1606"/>
      <c r="I2" s="1606"/>
      <c r="J2" s="1606"/>
      <c r="K2" s="1606"/>
      <c r="L2" s="1606"/>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c r="ED2" s="214"/>
      <c r="EE2" s="214"/>
      <c r="EF2" s="214"/>
      <c r="EG2" s="214"/>
      <c r="EH2" s="214"/>
      <c r="EI2" s="214"/>
      <c r="EJ2" s="214"/>
      <c r="EK2" s="214"/>
      <c r="EL2" s="214"/>
      <c r="EM2" s="214"/>
      <c r="EN2" s="214"/>
      <c r="EO2" s="214"/>
      <c r="EP2" s="214"/>
      <c r="EQ2" s="214"/>
      <c r="ER2" s="214"/>
      <c r="ES2" s="214"/>
      <c r="ET2" s="214"/>
      <c r="EU2" s="214"/>
      <c r="EV2" s="214"/>
      <c r="EW2" s="214"/>
      <c r="EX2" s="214"/>
      <c r="EY2" s="214"/>
      <c r="EZ2" s="214"/>
      <c r="FA2" s="214"/>
      <c r="FB2" s="214"/>
      <c r="FC2" s="214"/>
      <c r="FD2" s="214"/>
      <c r="FE2" s="214"/>
      <c r="FF2" s="214"/>
      <c r="FG2" s="214"/>
      <c r="FH2" s="214"/>
      <c r="FI2" s="214"/>
      <c r="FJ2" s="214"/>
      <c r="FK2" s="214"/>
      <c r="FL2" s="214"/>
      <c r="FM2" s="214"/>
      <c r="FN2" s="214"/>
      <c r="FO2" s="214"/>
      <c r="FP2" s="214"/>
      <c r="FQ2" s="214"/>
      <c r="FR2" s="214"/>
      <c r="FS2" s="214"/>
      <c r="FT2" s="214"/>
      <c r="FU2" s="214"/>
      <c r="FV2" s="214"/>
      <c r="FW2" s="214"/>
      <c r="FX2" s="214"/>
      <c r="FY2" s="214"/>
      <c r="FZ2" s="214"/>
      <c r="GA2" s="214"/>
      <c r="GB2" s="214"/>
      <c r="GC2" s="214"/>
      <c r="GD2" s="214"/>
      <c r="GE2" s="214"/>
      <c r="GF2" s="214"/>
      <c r="GG2" s="214"/>
      <c r="GH2" s="214"/>
      <c r="GI2" s="214"/>
      <c r="GJ2" s="214"/>
      <c r="GK2" s="214"/>
      <c r="GL2" s="214"/>
      <c r="GM2" s="214"/>
      <c r="GN2" s="214"/>
      <c r="GO2" s="214"/>
      <c r="GP2" s="214"/>
      <c r="GQ2" s="214"/>
      <c r="GR2" s="214"/>
      <c r="GS2" s="214"/>
      <c r="GT2" s="214"/>
      <c r="GU2" s="214"/>
      <c r="GV2" s="214"/>
      <c r="GW2" s="214"/>
      <c r="GX2" s="214"/>
      <c r="GY2" s="214"/>
      <c r="GZ2" s="214"/>
      <c r="HA2" s="214"/>
      <c r="HB2" s="214"/>
      <c r="HC2" s="214"/>
      <c r="HD2" s="214"/>
      <c r="HE2" s="214"/>
      <c r="HF2" s="214"/>
      <c r="HG2" s="214"/>
      <c r="HH2" s="214"/>
      <c r="HI2" s="214"/>
      <c r="HJ2" s="214"/>
      <c r="HK2" s="214"/>
      <c r="HL2" s="214"/>
      <c r="HM2" s="214"/>
      <c r="HN2" s="214"/>
      <c r="HO2" s="214"/>
      <c r="HP2" s="214"/>
      <c r="HQ2" s="214"/>
      <c r="HR2" s="214"/>
      <c r="HS2" s="214"/>
      <c r="HT2" s="214"/>
      <c r="HU2" s="214"/>
      <c r="HV2" s="214"/>
      <c r="HW2" s="214"/>
      <c r="HX2" s="214"/>
      <c r="HY2" s="214"/>
      <c r="HZ2" s="214"/>
      <c r="IA2" s="214"/>
      <c r="IB2" s="214"/>
      <c r="IC2" s="214"/>
      <c r="ID2" s="214"/>
      <c r="IE2" s="214"/>
      <c r="IF2" s="214"/>
      <c r="IG2" s="214"/>
      <c r="IH2" s="214"/>
      <c r="II2" s="214"/>
      <c r="IJ2" s="214"/>
      <c r="IK2" s="214"/>
      <c r="IL2" s="214"/>
      <c r="IM2" s="214"/>
      <c r="IN2" s="214"/>
      <c r="IO2" s="214"/>
      <c r="IP2" s="214"/>
      <c r="IQ2" s="214"/>
      <c r="IR2" s="214"/>
      <c r="IS2" s="214"/>
      <c r="IT2" s="214"/>
      <c r="IU2" s="232"/>
      <c r="IV2" s="232"/>
    </row>
    <row r="3" spans="2:256" ht="21.75" customHeight="1">
      <c r="B3" s="1607" t="s">
        <v>981</v>
      </c>
      <c r="C3" s="1607"/>
      <c r="D3" s="1607"/>
      <c r="E3" s="1607"/>
      <c r="F3" s="1607"/>
      <c r="G3" s="1607"/>
      <c r="H3" s="1607"/>
      <c r="I3" s="1607"/>
      <c r="J3" s="1607"/>
      <c r="K3" s="1607"/>
      <c r="L3" s="1607"/>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c r="IU3" s="233"/>
      <c r="IV3" s="233"/>
    </row>
    <row r="4" spans="8:12" ht="14.25">
      <c r="H4" s="1599" t="s">
        <v>0</v>
      </c>
      <c r="I4" s="1599"/>
      <c r="J4" s="1599"/>
      <c r="K4" s="1599"/>
      <c r="L4" s="1599"/>
    </row>
    <row r="5" spans="2:254" ht="14.25" thickBot="1">
      <c r="B5" s="201" t="s">
        <v>1</v>
      </c>
      <c r="C5" s="202" t="s">
        <v>3</v>
      </c>
      <c r="D5" s="203" t="s">
        <v>2</v>
      </c>
      <c r="E5" s="203" t="s">
        <v>4</v>
      </c>
      <c r="F5" s="204" t="s">
        <v>5</v>
      </c>
      <c r="G5" s="204" t="s">
        <v>18</v>
      </c>
      <c r="H5" s="826" t="s">
        <v>19</v>
      </c>
      <c r="I5" s="826" t="s">
        <v>20</v>
      </c>
      <c r="J5" s="826" t="s">
        <v>67</v>
      </c>
      <c r="K5" s="826" t="s">
        <v>42</v>
      </c>
      <c r="L5" s="204" t="s">
        <v>26</v>
      </c>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1"/>
      <c r="BH5" s="201"/>
      <c r="BI5" s="201"/>
      <c r="BJ5" s="201"/>
      <c r="BK5" s="201"/>
      <c r="BL5" s="201"/>
      <c r="BM5" s="201"/>
      <c r="BN5" s="201"/>
      <c r="BO5" s="201"/>
      <c r="BP5" s="201"/>
      <c r="BQ5" s="201"/>
      <c r="BR5" s="201"/>
      <c r="BS5" s="201"/>
      <c r="BT5" s="201"/>
      <c r="BU5" s="201"/>
      <c r="BV5" s="201"/>
      <c r="BW5" s="201"/>
      <c r="BX5" s="201"/>
      <c r="BY5" s="201"/>
      <c r="BZ5" s="201"/>
      <c r="CA5" s="201"/>
      <c r="CB5" s="201"/>
      <c r="CC5" s="201"/>
      <c r="CD5" s="201"/>
      <c r="CE5" s="201"/>
      <c r="CF5" s="201"/>
      <c r="CG5" s="201"/>
      <c r="CH5" s="201"/>
      <c r="CI5" s="201"/>
      <c r="CJ5" s="201"/>
      <c r="CK5" s="201"/>
      <c r="CL5" s="201"/>
      <c r="CM5" s="201"/>
      <c r="CN5" s="201"/>
      <c r="CO5" s="201"/>
      <c r="CP5" s="201"/>
      <c r="CQ5" s="201"/>
      <c r="CR5" s="201"/>
      <c r="CS5" s="201"/>
      <c r="CT5" s="201"/>
      <c r="CU5" s="201"/>
      <c r="CV5" s="201"/>
      <c r="CW5" s="201"/>
      <c r="CX5" s="201"/>
      <c r="CY5" s="201"/>
      <c r="CZ5" s="201"/>
      <c r="DA5" s="201"/>
      <c r="DB5" s="201"/>
      <c r="DC5" s="201"/>
      <c r="DD5" s="201"/>
      <c r="DE5" s="201"/>
      <c r="DF5" s="201"/>
      <c r="DG5" s="201"/>
      <c r="DH5" s="201"/>
      <c r="DI5" s="201"/>
      <c r="DJ5" s="201"/>
      <c r="DK5" s="201"/>
      <c r="DL5" s="201"/>
      <c r="DM5" s="201"/>
      <c r="DN5" s="201"/>
      <c r="DO5" s="201"/>
      <c r="DP5" s="201"/>
      <c r="DQ5" s="201"/>
      <c r="DR5" s="201"/>
      <c r="DS5" s="201"/>
      <c r="DT5" s="201"/>
      <c r="DU5" s="201"/>
      <c r="DV5" s="201"/>
      <c r="DW5" s="201"/>
      <c r="DX5" s="201"/>
      <c r="DY5" s="201"/>
      <c r="DZ5" s="201"/>
      <c r="EA5" s="201"/>
      <c r="EB5" s="201"/>
      <c r="EC5" s="201"/>
      <c r="ED5" s="201"/>
      <c r="EE5" s="201"/>
      <c r="EF5" s="201"/>
      <c r="EG5" s="201"/>
      <c r="EH5" s="201"/>
      <c r="EI5" s="201"/>
      <c r="EJ5" s="201"/>
      <c r="EK5" s="201"/>
      <c r="EL5" s="201"/>
      <c r="EM5" s="201"/>
      <c r="EN5" s="201"/>
      <c r="EO5" s="201"/>
      <c r="EP5" s="201"/>
      <c r="EQ5" s="201"/>
      <c r="ER5" s="201"/>
      <c r="ES5" s="201"/>
      <c r="ET5" s="201"/>
      <c r="EU5" s="201"/>
      <c r="EV5" s="201"/>
      <c r="EW5" s="201"/>
      <c r="EX5" s="201"/>
      <c r="EY5" s="201"/>
      <c r="EZ5" s="201"/>
      <c r="FA5" s="201"/>
      <c r="FB5" s="201"/>
      <c r="FC5" s="201"/>
      <c r="FD5" s="201"/>
      <c r="FE5" s="201"/>
      <c r="FF5" s="201"/>
      <c r="FG5" s="201"/>
      <c r="FH5" s="201"/>
      <c r="FI5" s="201"/>
      <c r="FJ5" s="201"/>
      <c r="FK5" s="201"/>
      <c r="FL5" s="201"/>
      <c r="FM5" s="201"/>
      <c r="FN5" s="201"/>
      <c r="FO5" s="201"/>
      <c r="FP5" s="201"/>
      <c r="FQ5" s="201"/>
      <c r="FR5" s="201"/>
      <c r="FS5" s="201"/>
      <c r="FT5" s="201"/>
      <c r="FU5" s="201"/>
      <c r="FV5" s="201"/>
      <c r="FW5" s="201"/>
      <c r="FX5" s="201"/>
      <c r="FY5" s="201"/>
      <c r="FZ5" s="201"/>
      <c r="GA5" s="201"/>
      <c r="GB5" s="201"/>
      <c r="GC5" s="201"/>
      <c r="GD5" s="201"/>
      <c r="GE5" s="201"/>
      <c r="GF5" s="201"/>
      <c r="GG5" s="201"/>
      <c r="GH5" s="201"/>
      <c r="GI5" s="201"/>
      <c r="GJ5" s="201"/>
      <c r="GK5" s="201"/>
      <c r="GL5" s="201"/>
      <c r="GM5" s="201"/>
      <c r="GN5" s="201"/>
      <c r="GO5" s="201"/>
      <c r="GP5" s="201"/>
      <c r="GQ5" s="201"/>
      <c r="GR5" s="201"/>
      <c r="GS5" s="201"/>
      <c r="GT5" s="201"/>
      <c r="GU5" s="201"/>
      <c r="GV5" s="201"/>
      <c r="GW5" s="201"/>
      <c r="GX5" s="201"/>
      <c r="GY5" s="201"/>
      <c r="GZ5" s="201"/>
      <c r="HA5" s="201"/>
      <c r="HB5" s="201"/>
      <c r="HC5" s="201"/>
      <c r="HD5" s="201"/>
      <c r="HE5" s="201"/>
      <c r="HF5" s="201"/>
      <c r="HG5" s="201"/>
      <c r="HH5" s="201"/>
      <c r="HI5" s="201"/>
      <c r="HJ5" s="201"/>
      <c r="HK5" s="201"/>
      <c r="HL5" s="201"/>
      <c r="HM5" s="201"/>
      <c r="HN5" s="201"/>
      <c r="HO5" s="201"/>
      <c r="HP5" s="201"/>
      <c r="HQ5" s="201"/>
      <c r="HR5" s="201"/>
      <c r="HS5" s="201"/>
      <c r="HT5" s="201"/>
      <c r="HU5" s="201"/>
      <c r="HV5" s="201"/>
      <c r="HW5" s="201"/>
      <c r="HX5" s="201"/>
      <c r="HY5" s="201"/>
      <c r="HZ5" s="201"/>
      <c r="IA5" s="201"/>
      <c r="IB5" s="201"/>
      <c r="IC5" s="201"/>
      <c r="ID5" s="201"/>
      <c r="IE5" s="201"/>
      <c r="IF5" s="201"/>
      <c r="IG5" s="201"/>
      <c r="IH5" s="201"/>
      <c r="II5" s="201"/>
      <c r="IJ5" s="201"/>
      <c r="IK5" s="201"/>
      <c r="IL5" s="201"/>
      <c r="IM5" s="201"/>
      <c r="IN5" s="201"/>
      <c r="IO5" s="201"/>
      <c r="IP5" s="201"/>
      <c r="IQ5" s="201"/>
      <c r="IR5" s="201"/>
      <c r="IS5" s="201"/>
      <c r="IT5" s="201"/>
    </row>
    <row r="6" spans="2:12" ht="96.75" thickBot="1">
      <c r="B6" s="174" t="s">
        <v>21</v>
      </c>
      <c r="C6" s="175" t="s">
        <v>22</v>
      </c>
      <c r="D6" s="176" t="s">
        <v>6</v>
      </c>
      <c r="E6" s="177" t="s">
        <v>502</v>
      </c>
      <c r="F6" s="178" t="s">
        <v>24</v>
      </c>
      <c r="G6" s="649" t="s">
        <v>597</v>
      </c>
      <c r="H6" s="964" t="s">
        <v>599</v>
      </c>
      <c r="I6" s="178" t="s">
        <v>939</v>
      </c>
      <c r="J6" s="812" t="s">
        <v>196</v>
      </c>
      <c r="K6" s="603" t="s">
        <v>975</v>
      </c>
      <c r="L6" s="598" t="s">
        <v>503</v>
      </c>
    </row>
    <row r="7" spans="1:254" s="232" customFormat="1" ht="21.75" customHeight="1">
      <c r="A7" s="222">
        <v>1</v>
      </c>
      <c r="B7" s="179">
        <v>18</v>
      </c>
      <c r="C7" s="779"/>
      <c r="D7" s="180" t="s">
        <v>25</v>
      </c>
      <c r="E7" s="727"/>
      <c r="F7" s="780"/>
      <c r="G7" s="781"/>
      <c r="H7" s="1179"/>
      <c r="I7" s="827"/>
      <c r="J7" s="816"/>
      <c r="K7" s="782"/>
      <c r="L7" s="783"/>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row>
    <row r="8" spans="1:13" ht="14.25">
      <c r="A8" s="222">
        <v>2</v>
      </c>
      <c r="B8" s="205"/>
      <c r="C8" s="206">
        <v>1</v>
      </c>
      <c r="D8" s="207" t="s">
        <v>504</v>
      </c>
      <c r="E8" s="182" t="s">
        <v>26</v>
      </c>
      <c r="F8" s="181">
        <f aca="true" t="shared" si="0" ref="F8:F63">SUM(G8+K8+L8)</f>
        <v>8000</v>
      </c>
      <c r="G8" s="612"/>
      <c r="H8" s="1180">
        <v>8000</v>
      </c>
      <c r="I8" s="181">
        <v>8000</v>
      </c>
      <c r="J8" s="817"/>
      <c r="K8" s="624">
        <f>SUM(I8:J8)</f>
        <v>8000</v>
      </c>
      <c r="L8" s="616"/>
      <c r="M8" s="200"/>
    </row>
    <row r="9" spans="1:13" ht="28.5">
      <c r="A9" s="222">
        <v>3</v>
      </c>
      <c r="B9" s="205"/>
      <c r="C9" s="206">
        <v>2</v>
      </c>
      <c r="D9" s="207" t="s">
        <v>32</v>
      </c>
      <c r="E9" s="182" t="s">
        <v>27</v>
      </c>
      <c r="F9" s="820">
        <f t="shared" si="0"/>
        <v>1810</v>
      </c>
      <c r="G9" s="922"/>
      <c r="H9" s="1181">
        <v>900</v>
      </c>
      <c r="I9" s="820">
        <v>1810</v>
      </c>
      <c r="J9" s="923"/>
      <c r="K9" s="921">
        <f aca="true" t="shared" si="1" ref="K9:K63">SUM(I9:J9)</f>
        <v>1810</v>
      </c>
      <c r="L9" s="617"/>
      <c r="M9" s="200"/>
    </row>
    <row r="10" spans="1:13" ht="28.5">
      <c r="A10" s="222">
        <v>4</v>
      </c>
      <c r="B10" s="205"/>
      <c r="C10" s="206">
        <v>3</v>
      </c>
      <c r="D10" s="183" t="s">
        <v>973</v>
      </c>
      <c r="E10" s="182" t="s">
        <v>27</v>
      </c>
      <c r="F10" s="820">
        <f t="shared" si="0"/>
        <v>10000</v>
      </c>
      <c r="G10" s="922"/>
      <c r="H10" s="967">
        <v>10000</v>
      </c>
      <c r="I10" s="743">
        <v>10000</v>
      </c>
      <c r="J10" s="925"/>
      <c r="K10" s="921">
        <f t="shared" si="1"/>
        <v>10000</v>
      </c>
      <c r="L10" s="616"/>
      <c r="M10" s="200"/>
    </row>
    <row r="11" spans="1:13" ht="28.5">
      <c r="A11" s="222">
        <v>5</v>
      </c>
      <c r="B11" s="205"/>
      <c r="C11" s="206">
        <v>4</v>
      </c>
      <c r="D11" s="207" t="s">
        <v>523</v>
      </c>
      <c r="E11" s="182" t="s">
        <v>27</v>
      </c>
      <c r="F11" s="820">
        <f t="shared" si="0"/>
        <v>5000</v>
      </c>
      <c r="G11" s="922">
        <v>0</v>
      </c>
      <c r="H11" s="1181">
        <v>5000</v>
      </c>
      <c r="I11" s="820">
        <v>5000</v>
      </c>
      <c r="J11" s="923"/>
      <c r="K11" s="921">
        <f t="shared" si="1"/>
        <v>5000</v>
      </c>
      <c r="L11" s="616"/>
      <c r="M11" s="200"/>
    </row>
    <row r="12" spans="1:13" ht="14.25">
      <c r="A12" s="222">
        <v>6</v>
      </c>
      <c r="B12" s="205"/>
      <c r="C12" s="206">
        <v>5</v>
      </c>
      <c r="D12" s="207" t="s">
        <v>30</v>
      </c>
      <c r="E12" s="182" t="s">
        <v>27</v>
      </c>
      <c r="F12" s="181">
        <f t="shared" si="0"/>
        <v>14834</v>
      </c>
      <c r="G12" s="612">
        <v>9834</v>
      </c>
      <c r="H12" s="1180">
        <v>5000</v>
      </c>
      <c r="I12" s="181">
        <v>5000</v>
      </c>
      <c r="J12" s="817"/>
      <c r="K12" s="624">
        <f t="shared" si="1"/>
        <v>5000</v>
      </c>
      <c r="L12" s="616"/>
      <c r="M12" s="200"/>
    </row>
    <row r="13" spans="1:13" ht="14.25">
      <c r="A13" s="222">
        <v>7</v>
      </c>
      <c r="B13" s="205"/>
      <c r="C13" s="206">
        <v>6</v>
      </c>
      <c r="D13" s="207" t="s">
        <v>31</v>
      </c>
      <c r="E13" s="182" t="s">
        <v>27</v>
      </c>
      <c r="F13" s="181">
        <f t="shared" si="0"/>
        <v>3000</v>
      </c>
      <c r="G13" s="612">
        <v>27</v>
      </c>
      <c r="H13" s="1180">
        <v>1500</v>
      </c>
      <c r="I13" s="181">
        <v>2973</v>
      </c>
      <c r="J13" s="817"/>
      <c r="K13" s="624">
        <f t="shared" si="1"/>
        <v>2973</v>
      </c>
      <c r="L13" s="616"/>
      <c r="M13" s="200"/>
    </row>
    <row r="14" spans="1:13" ht="14.25">
      <c r="A14" s="222">
        <v>8</v>
      </c>
      <c r="B14" s="205"/>
      <c r="C14" s="206">
        <v>7</v>
      </c>
      <c r="D14" s="207" t="s">
        <v>505</v>
      </c>
      <c r="E14" s="182" t="s">
        <v>27</v>
      </c>
      <c r="F14" s="181">
        <f t="shared" si="0"/>
        <v>18295</v>
      </c>
      <c r="G14" s="612">
        <v>8295</v>
      </c>
      <c r="H14" s="1180">
        <v>10000</v>
      </c>
      <c r="I14" s="181">
        <v>10000</v>
      </c>
      <c r="J14" s="817"/>
      <c r="K14" s="624">
        <f t="shared" si="1"/>
        <v>10000</v>
      </c>
      <c r="L14" s="616"/>
      <c r="M14" s="200"/>
    </row>
    <row r="15" spans="1:13" ht="28.5">
      <c r="A15" s="222">
        <v>9</v>
      </c>
      <c r="B15" s="205"/>
      <c r="C15" s="206">
        <v>8</v>
      </c>
      <c r="D15" s="207" t="s">
        <v>28</v>
      </c>
      <c r="E15" s="182" t="s">
        <v>27</v>
      </c>
      <c r="F15" s="181">
        <f t="shared" si="0"/>
        <v>3900</v>
      </c>
      <c r="G15" s="612">
        <v>1900</v>
      </c>
      <c r="H15" s="1180">
        <v>2000</v>
      </c>
      <c r="I15" s="181">
        <v>2000</v>
      </c>
      <c r="J15" s="817"/>
      <c r="K15" s="624">
        <f t="shared" si="1"/>
        <v>2000</v>
      </c>
      <c r="L15" s="616"/>
      <c r="M15" s="200"/>
    </row>
    <row r="16" spans="1:13" ht="14.25">
      <c r="A16" s="222">
        <v>10</v>
      </c>
      <c r="B16" s="205"/>
      <c r="C16" s="206">
        <v>9</v>
      </c>
      <c r="D16" s="207" t="s">
        <v>506</v>
      </c>
      <c r="E16" s="182" t="s">
        <v>27</v>
      </c>
      <c r="F16" s="181">
        <f t="shared" si="0"/>
        <v>266823</v>
      </c>
      <c r="G16" s="612">
        <v>189800</v>
      </c>
      <c r="H16" s="1180">
        <v>74500</v>
      </c>
      <c r="I16" s="181">
        <v>77023</v>
      </c>
      <c r="J16" s="817"/>
      <c r="K16" s="624">
        <f t="shared" si="1"/>
        <v>77023</v>
      </c>
      <c r="L16" s="616"/>
      <c r="M16" s="200"/>
    </row>
    <row r="17" spans="1:13" ht="14.25">
      <c r="A17" s="222">
        <v>11</v>
      </c>
      <c r="B17" s="205"/>
      <c r="C17" s="206">
        <v>10</v>
      </c>
      <c r="D17" s="209" t="s">
        <v>29</v>
      </c>
      <c r="E17" s="210" t="s">
        <v>27</v>
      </c>
      <c r="F17" s="181">
        <f t="shared" si="0"/>
        <v>2000</v>
      </c>
      <c r="G17" s="612"/>
      <c r="H17" s="1180">
        <v>2000</v>
      </c>
      <c r="I17" s="181">
        <v>2000</v>
      </c>
      <c r="J17" s="817"/>
      <c r="K17" s="624">
        <f t="shared" si="1"/>
        <v>2000</v>
      </c>
      <c r="L17" s="616"/>
      <c r="M17" s="200"/>
    </row>
    <row r="18" spans="1:13" ht="28.5">
      <c r="A18" s="222">
        <v>12</v>
      </c>
      <c r="B18" s="205"/>
      <c r="C18" s="206">
        <v>11</v>
      </c>
      <c r="D18" s="207" t="s">
        <v>934</v>
      </c>
      <c r="E18" s="210" t="s">
        <v>27</v>
      </c>
      <c r="F18" s="181">
        <f t="shared" si="0"/>
        <v>2234</v>
      </c>
      <c r="G18" s="612"/>
      <c r="H18" s="1180"/>
      <c r="I18" s="181">
        <v>2234</v>
      </c>
      <c r="J18" s="817"/>
      <c r="K18" s="624">
        <f t="shared" si="1"/>
        <v>2234</v>
      </c>
      <c r="L18" s="616"/>
      <c r="M18" s="200"/>
    </row>
    <row r="19" spans="1:13" ht="14.25">
      <c r="A19" s="222">
        <v>13</v>
      </c>
      <c r="B19" s="205"/>
      <c r="C19" s="206">
        <v>12</v>
      </c>
      <c r="D19" s="207" t="s">
        <v>761</v>
      </c>
      <c r="E19" s="210" t="s">
        <v>27</v>
      </c>
      <c r="F19" s="181">
        <f t="shared" si="0"/>
        <v>1500</v>
      </c>
      <c r="G19" s="612"/>
      <c r="H19" s="1180"/>
      <c r="I19" s="181">
        <v>1500</v>
      </c>
      <c r="J19" s="817"/>
      <c r="K19" s="624">
        <f t="shared" si="1"/>
        <v>1500</v>
      </c>
      <c r="L19" s="616"/>
      <c r="M19" s="200"/>
    </row>
    <row r="20" spans="1:13" ht="14.25">
      <c r="A20" s="222">
        <v>14</v>
      </c>
      <c r="B20" s="205"/>
      <c r="C20" s="206">
        <v>13</v>
      </c>
      <c r="D20" s="207" t="s">
        <v>832</v>
      </c>
      <c r="E20" s="210" t="s">
        <v>27</v>
      </c>
      <c r="F20" s="181">
        <f t="shared" si="0"/>
        <v>586</v>
      </c>
      <c r="G20" s="612"/>
      <c r="H20" s="1180"/>
      <c r="I20" s="181">
        <v>586</v>
      </c>
      <c r="J20" s="817"/>
      <c r="K20" s="624">
        <f t="shared" si="1"/>
        <v>586</v>
      </c>
      <c r="L20" s="616"/>
      <c r="M20" s="200"/>
    </row>
    <row r="21" spans="1:13" ht="14.25">
      <c r="A21" s="222">
        <v>15</v>
      </c>
      <c r="B21" s="205"/>
      <c r="C21" s="206">
        <v>14</v>
      </c>
      <c r="D21" s="207" t="s">
        <v>660</v>
      </c>
      <c r="E21" s="210" t="s">
        <v>27</v>
      </c>
      <c r="F21" s="181">
        <f t="shared" si="0"/>
        <v>10000</v>
      </c>
      <c r="G21" s="612">
        <v>0</v>
      </c>
      <c r="H21" s="1180"/>
      <c r="I21" s="181">
        <v>10000</v>
      </c>
      <c r="J21" s="817"/>
      <c r="K21" s="624">
        <f t="shared" si="1"/>
        <v>10000</v>
      </c>
      <c r="L21" s="616"/>
      <c r="M21" s="200"/>
    </row>
    <row r="22" spans="1:13" ht="14.25">
      <c r="A22" s="222">
        <v>16</v>
      </c>
      <c r="B22" s="205"/>
      <c r="C22" s="206">
        <v>15</v>
      </c>
      <c r="D22" s="207" t="s">
        <v>661</v>
      </c>
      <c r="E22" s="210" t="s">
        <v>27</v>
      </c>
      <c r="F22" s="181">
        <f t="shared" si="0"/>
        <v>3122</v>
      </c>
      <c r="G22" s="612">
        <v>801</v>
      </c>
      <c r="H22" s="1180"/>
      <c r="I22" s="181">
        <v>2321</v>
      </c>
      <c r="J22" s="817"/>
      <c r="K22" s="624">
        <f t="shared" si="1"/>
        <v>2321</v>
      </c>
      <c r="L22" s="616"/>
      <c r="M22" s="200"/>
    </row>
    <row r="23" spans="1:13" ht="14.25">
      <c r="A23" s="222">
        <v>17</v>
      </c>
      <c r="B23" s="205"/>
      <c r="C23" s="206">
        <v>16</v>
      </c>
      <c r="D23" s="207" t="s">
        <v>662</v>
      </c>
      <c r="E23" s="210" t="s">
        <v>27</v>
      </c>
      <c r="F23" s="181">
        <f t="shared" si="0"/>
        <v>9000</v>
      </c>
      <c r="G23" s="612"/>
      <c r="H23" s="1180"/>
      <c r="I23" s="181">
        <v>9000</v>
      </c>
      <c r="J23" s="817"/>
      <c r="K23" s="624">
        <f t="shared" si="1"/>
        <v>9000</v>
      </c>
      <c r="L23" s="616"/>
      <c r="M23" s="200"/>
    </row>
    <row r="24" spans="1:13" ht="14.25">
      <c r="A24" s="222">
        <v>18</v>
      </c>
      <c r="B24" s="205"/>
      <c r="C24" s="206">
        <v>17</v>
      </c>
      <c r="D24" s="207" t="s">
        <v>663</v>
      </c>
      <c r="E24" s="210" t="s">
        <v>27</v>
      </c>
      <c r="F24" s="181">
        <f t="shared" si="0"/>
        <v>1350</v>
      </c>
      <c r="G24" s="612"/>
      <c r="H24" s="1180"/>
      <c r="I24" s="181">
        <v>1350</v>
      </c>
      <c r="J24" s="817"/>
      <c r="K24" s="624">
        <f t="shared" si="1"/>
        <v>1350</v>
      </c>
      <c r="L24" s="616"/>
      <c r="M24" s="200"/>
    </row>
    <row r="25" spans="1:13" ht="14.25">
      <c r="A25" s="222">
        <v>19</v>
      </c>
      <c r="B25" s="205"/>
      <c r="C25" s="206">
        <v>18</v>
      </c>
      <c r="D25" s="207" t="s">
        <v>664</v>
      </c>
      <c r="E25" s="210" t="s">
        <v>27</v>
      </c>
      <c r="F25" s="181">
        <f t="shared" si="0"/>
        <v>3800</v>
      </c>
      <c r="G25" s="612"/>
      <c r="H25" s="1180"/>
      <c r="I25" s="181">
        <v>3800</v>
      </c>
      <c r="J25" s="817"/>
      <c r="K25" s="624">
        <f t="shared" si="1"/>
        <v>3800</v>
      </c>
      <c r="L25" s="616"/>
      <c r="M25" s="200"/>
    </row>
    <row r="26" spans="1:13" ht="14.25">
      <c r="A26" s="222">
        <v>20</v>
      </c>
      <c r="B26" s="205"/>
      <c r="C26" s="206">
        <v>19</v>
      </c>
      <c r="D26" s="207" t="s">
        <v>60</v>
      </c>
      <c r="E26" s="210" t="s">
        <v>27</v>
      </c>
      <c r="F26" s="820">
        <f t="shared" si="0"/>
        <v>15000</v>
      </c>
      <c r="G26" s="922"/>
      <c r="H26" s="1181"/>
      <c r="I26" s="820">
        <v>15000</v>
      </c>
      <c r="J26" s="923"/>
      <c r="K26" s="921">
        <f t="shared" si="1"/>
        <v>15000</v>
      </c>
      <c r="L26" s="616"/>
      <c r="M26" s="200"/>
    </row>
    <row r="27" spans="1:13" ht="14.25">
      <c r="A27" s="222">
        <v>21</v>
      </c>
      <c r="B27" s="205"/>
      <c r="C27" s="206">
        <v>20</v>
      </c>
      <c r="D27" s="207" t="s">
        <v>1039</v>
      </c>
      <c r="E27" s="210" t="s">
        <v>27</v>
      </c>
      <c r="F27" s="820">
        <f t="shared" si="0"/>
        <v>508</v>
      </c>
      <c r="G27" s="922"/>
      <c r="H27" s="1181"/>
      <c r="I27" s="820"/>
      <c r="J27" s="923">
        <v>508</v>
      </c>
      <c r="K27" s="921">
        <f t="shared" si="1"/>
        <v>508</v>
      </c>
      <c r="L27" s="616"/>
      <c r="M27" s="200"/>
    </row>
    <row r="28" spans="1:13" ht="14.25">
      <c r="A28" s="222">
        <v>22</v>
      </c>
      <c r="B28" s="205"/>
      <c r="C28" s="206"/>
      <c r="D28" s="185" t="s">
        <v>665</v>
      </c>
      <c r="E28" s="210"/>
      <c r="F28" s="181"/>
      <c r="G28" s="612"/>
      <c r="H28" s="1180"/>
      <c r="I28" s="181"/>
      <c r="J28" s="817"/>
      <c r="K28" s="624"/>
      <c r="L28" s="616"/>
      <c r="M28" s="200"/>
    </row>
    <row r="29" spans="1:13" ht="14.25">
      <c r="A29" s="222">
        <v>23</v>
      </c>
      <c r="B29" s="205"/>
      <c r="C29" s="206">
        <v>21</v>
      </c>
      <c r="D29" s="744" t="s">
        <v>666</v>
      </c>
      <c r="E29" s="210" t="s">
        <v>27</v>
      </c>
      <c r="F29" s="181">
        <f t="shared" si="0"/>
        <v>2638</v>
      </c>
      <c r="G29" s="612">
        <v>1949</v>
      </c>
      <c r="H29" s="1180"/>
      <c r="I29" s="181">
        <v>689</v>
      </c>
      <c r="J29" s="817"/>
      <c r="K29" s="624">
        <f t="shared" si="1"/>
        <v>689</v>
      </c>
      <c r="L29" s="616"/>
      <c r="M29" s="200"/>
    </row>
    <row r="30" spans="1:254" ht="14.25">
      <c r="A30" s="222">
        <v>24</v>
      </c>
      <c r="B30" s="212"/>
      <c r="C30" s="213"/>
      <c r="D30" s="185" t="s">
        <v>762</v>
      </c>
      <c r="E30" s="190"/>
      <c r="F30" s="181"/>
      <c r="G30" s="613"/>
      <c r="H30" s="1182"/>
      <c r="I30" s="784"/>
      <c r="J30" s="818"/>
      <c r="K30" s="624"/>
      <c r="L30" s="618"/>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214"/>
      <c r="HR30" s="214"/>
      <c r="HS30" s="214"/>
      <c r="HT30" s="214"/>
      <c r="HU30" s="214"/>
      <c r="HV30" s="214"/>
      <c r="HW30" s="214"/>
      <c r="HX30" s="214"/>
      <c r="HY30" s="214"/>
      <c r="HZ30" s="214"/>
      <c r="IA30" s="214"/>
      <c r="IB30" s="214"/>
      <c r="IC30" s="214"/>
      <c r="ID30" s="214"/>
      <c r="IE30" s="214"/>
      <c r="IF30" s="214"/>
      <c r="IG30" s="214"/>
      <c r="IH30" s="214"/>
      <c r="II30" s="214"/>
      <c r="IJ30" s="214"/>
      <c r="IK30" s="214"/>
      <c r="IL30" s="214"/>
      <c r="IM30" s="214"/>
      <c r="IN30" s="214"/>
      <c r="IO30" s="214"/>
      <c r="IP30" s="214"/>
      <c r="IQ30" s="214"/>
      <c r="IR30" s="214"/>
      <c r="IS30" s="214"/>
      <c r="IT30" s="214"/>
    </row>
    <row r="31" spans="1:13" ht="14.25">
      <c r="A31" s="222">
        <v>25</v>
      </c>
      <c r="B31" s="205"/>
      <c r="C31" s="206"/>
      <c r="D31" s="185" t="s">
        <v>667</v>
      </c>
      <c r="E31" s="210"/>
      <c r="F31" s="181"/>
      <c r="G31" s="612"/>
      <c r="H31" s="1180"/>
      <c r="I31" s="181"/>
      <c r="J31" s="817"/>
      <c r="K31" s="624"/>
      <c r="L31" s="616"/>
      <c r="M31" s="200"/>
    </row>
    <row r="32" spans="1:13" ht="14.25">
      <c r="A32" s="222">
        <v>26</v>
      </c>
      <c r="B32" s="205"/>
      <c r="C32" s="206">
        <v>22</v>
      </c>
      <c r="D32" s="744" t="s">
        <v>668</v>
      </c>
      <c r="E32" s="210" t="s">
        <v>27</v>
      </c>
      <c r="F32" s="181">
        <f t="shared" si="0"/>
        <v>4940</v>
      </c>
      <c r="G32" s="612"/>
      <c r="H32" s="1180"/>
      <c r="I32" s="181">
        <v>4940</v>
      </c>
      <c r="J32" s="817"/>
      <c r="K32" s="624">
        <f t="shared" si="1"/>
        <v>4940</v>
      </c>
      <c r="L32" s="616"/>
      <c r="M32" s="200"/>
    </row>
    <row r="33" spans="1:13" ht="14.25">
      <c r="A33" s="222">
        <v>27</v>
      </c>
      <c r="B33" s="205"/>
      <c r="C33" s="206"/>
      <c r="D33" s="185" t="s">
        <v>669</v>
      </c>
      <c r="E33" s="210"/>
      <c r="F33" s="181"/>
      <c r="G33" s="612"/>
      <c r="H33" s="1180"/>
      <c r="I33" s="181"/>
      <c r="J33" s="817"/>
      <c r="K33" s="624"/>
      <c r="L33" s="616"/>
      <c r="M33" s="200"/>
    </row>
    <row r="34" spans="1:13" ht="28.5">
      <c r="A34" s="222">
        <v>28</v>
      </c>
      <c r="B34" s="205"/>
      <c r="C34" s="206">
        <v>23</v>
      </c>
      <c r="D34" s="744" t="s">
        <v>670</v>
      </c>
      <c r="E34" s="210" t="s">
        <v>27</v>
      </c>
      <c r="F34" s="181">
        <f t="shared" si="0"/>
        <v>7125</v>
      </c>
      <c r="G34" s="612"/>
      <c r="H34" s="1180"/>
      <c r="I34" s="181">
        <v>7125</v>
      </c>
      <c r="J34" s="817"/>
      <c r="K34" s="624">
        <f t="shared" si="1"/>
        <v>7125</v>
      </c>
      <c r="L34" s="616"/>
      <c r="M34" s="200"/>
    </row>
    <row r="35" spans="1:13" ht="14.25">
      <c r="A35" s="222">
        <v>29</v>
      </c>
      <c r="B35" s="205"/>
      <c r="C35" s="206"/>
      <c r="D35" s="185" t="s">
        <v>33</v>
      </c>
      <c r="E35" s="210"/>
      <c r="F35" s="181"/>
      <c r="G35" s="612"/>
      <c r="H35" s="1180"/>
      <c r="I35" s="181"/>
      <c r="J35" s="817"/>
      <c r="K35" s="624"/>
      <c r="L35" s="616"/>
      <c r="M35" s="200"/>
    </row>
    <row r="36" spans="1:13" ht="28.5">
      <c r="A36" s="222">
        <v>30</v>
      </c>
      <c r="B36" s="205"/>
      <c r="C36" s="206">
        <v>24</v>
      </c>
      <c r="D36" s="744" t="s">
        <v>671</v>
      </c>
      <c r="E36" s="210" t="s">
        <v>27</v>
      </c>
      <c r="F36" s="181">
        <f t="shared" si="0"/>
        <v>4728</v>
      </c>
      <c r="G36" s="612">
        <v>4689</v>
      </c>
      <c r="H36" s="1180"/>
      <c r="I36" s="181">
        <v>39</v>
      </c>
      <c r="J36" s="817"/>
      <c r="K36" s="624">
        <f t="shared" si="1"/>
        <v>39</v>
      </c>
      <c r="L36" s="616"/>
      <c r="M36" s="200"/>
    </row>
    <row r="37" spans="1:13" ht="14.25">
      <c r="A37" s="222">
        <v>31</v>
      </c>
      <c r="B37" s="205"/>
      <c r="C37" s="206">
        <v>25</v>
      </c>
      <c r="D37" s="744" t="s">
        <v>672</v>
      </c>
      <c r="E37" s="210" t="s">
        <v>27</v>
      </c>
      <c r="F37" s="181">
        <f t="shared" si="0"/>
        <v>0</v>
      </c>
      <c r="G37" s="612"/>
      <c r="H37" s="1180"/>
      <c r="I37" s="181">
        <v>0</v>
      </c>
      <c r="J37" s="817"/>
      <c r="K37" s="624">
        <f t="shared" si="1"/>
        <v>0</v>
      </c>
      <c r="L37" s="616"/>
      <c r="M37" s="200"/>
    </row>
    <row r="38" spans="1:13" ht="14.25">
      <c r="A38" s="222">
        <v>32</v>
      </c>
      <c r="B38" s="205"/>
      <c r="C38" s="206"/>
      <c r="D38" s="185" t="s">
        <v>63</v>
      </c>
      <c r="E38" s="210"/>
      <c r="F38" s="181"/>
      <c r="G38" s="612"/>
      <c r="H38" s="1180"/>
      <c r="I38" s="181"/>
      <c r="J38" s="817"/>
      <c r="K38" s="624"/>
      <c r="L38" s="616"/>
      <c r="M38" s="200"/>
    </row>
    <row r="39" spans="1:13" ht="14.25">
      <c r="A39" s="222">
        <v>33</v>
      </c>
      <c r="B39" s="205"/>
      <c r="C39" s="206">
        <v>26</v>
      </c>
      <c r="D39" s="744" t="s">
        <v>673</v>
      </c>
      <c r="E39" s="210" t="s">
        <v>27</v>
      </c>
      <c r="F39" s="181">
        <f t="shared" si="0"/>
        <v>8896</v>
      </c>
      <c r="G39" s="612"/>
      <c r="H39" s="1180"/>
      <c r="I39" s="181">
        <v>8896</v>
      </c>
      <c r="J39" s="817"/>
      <c r="K39" s="624">
        <f>SUM(I39:J39)</f>
        <v>8896</v>
      </c>
      <c r="L39" s="616"/>
      <c r="M39" s="200"/>
    </row>
    <row r="40" spans="1:13" ht="30.75" customHeight="1">
      <c r="A40" s="222">
        <v>34</v>
      </c>
      <c r="B40" s="205"/>
      <c r="C40" s="206">
        <v>27</v>
      </c>
      <c r="D40" s="744" t="s">
        <v>859</v>
      </c>
      <c r="E40" s="210" t="s">
        <v>27</v>
      </c>
      <c r="F40" s="181">
        <f t="shared" si="0"/>
        <v>2000</v>
      </c>
      <c r="G40" s="612"/>
      <c r="H40" s="1180"/>
      <c r="I40" s="181">
        <v>2000</v>
      </c>
      <c r="J40" s="817"/>
      <c r="K40" s="624">
        <f t="shared" si="1"/>
        <v>2000</v>
      </c>
      <c r="L40" s="616"/>
      <c r="M40" s="200"/>
    </row>
    <row r="41" spans="1:254" s="232" customFormat="1" ht="21.75" customHeight="1">
      <c r="A41" s="222">
        <v>35</v>
      </c>
      <c r="B41" s="212"/>
      <c r="C41" s="213"/>
      <c r="D41" s="185" t="s">
        <v>507</v>
      </c>
      <c r="E41" s="190"/>
      <c r="F41" s="784"/>
      <c r="G41" s="613"/>
      <c r="H41" s="1182"/>
      <c r="I41" s="784"/>
      <c r="J41" s="818"/>
      <c r="K41" s="624"/>
      <c r="L41" s="618"/>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c r="FH41" s="214"/>
      <c r="FI41" s="214"/>
      <c r="FJ41" s="214"/>
      <c r="FK41" s="214"/>
      <c r="FL41" s="214"/>
      <c r="FM41" s="214"/>
      <c r="FN41" s="214"/>
      <c r="FO41" s="214"/>
      <c r="FP41" s="214"/>
      <c r="FQ41" s="214"/>
      <c r="FR41" s="214"/>
      <c r="FS41" s="214"/>
      <c r="FT41" s="214"/>
      <c r="FU41" s="214"/>
      <c r="FV41" s="214"/>
      <c r="FW41" s="214"/>
      <c r="FX41" s="214"/>
      <c r="FY41" s="214"/>
      <c r="FZ41" s="214"/>
      <c r="GA41" s="214"/>
      <c r="GB41" s="214"/>
      <c r="GC41" s="214"/>
      <c r="GD41" s="214"/>
      <c r="GE41" s="214"/>
      <c r="GF41" s="214"/>
      <c r="GG41" s="214"/>
      <c r="GH41" s="214"/>
      <c r="GI41" s="214"/>
      <c r="GJ41" s="214"/>
      <c r="GK41" s="214"/>
      <c r="GL41" s="214"/>
      <c r="GM41" s="214"/>
      <c r="GN41" s="214"/>
      <c r="GO41" s="214"/>
      <c r="GP41" s="214"/>
      <c r="GQ41" s="214"/>
      <c r="GR41" s="214"/>
      <c r="GS41" s="214"/>
      <c r="GT41" s="214"/>
      <c r="GU41" s="214"/>
      <c r="GV41" s="214"/>
      <c r="GW41" s="214"/>
      <c r="GX41" s="214"/>
      <c r="GY41" s="214"/>
      <c r="GZ41" s="214"/>
      <c r="HA41" s="214"/>
      <c r="HB41" s="214"/>
      <c r="HC41" s="214"/>
      <c r="HD41" s="214"/>
      <c r="HE41" s="214"/>
      <c r="HF41" s="214"/>
      <c r="HG41" s="214"/>
      <c r="HH41" s="214"/>
      <c r="HI41" s="214"/>
      <c r="HJ41" s="214"/>
      <c r="HK41" s="214"/>
      <c r="HL41" s="214"/>
      <c r="HM41" s="214"/>
      <c r="HN41" s="214"/>
      <c r="HO41" s="214"/>
      <c r="HP41" s="214"/>
      <c r="HQ41" s="214"/>
      <c r="HR41" s="214"/>
      <c r="HS41" s="214"/>
      <c r="HT41" s="214"/>
      <c r="HU41" s="214"/>
      <c r="HV41" s="214"/>
      <c r="HW41" s="214"/>
      <c r="HX41" s="214"/>
      <c r="HY41" s="214"/>
      <c r="HZ41" s="214"/>
      <c r="IA41" s="214"/>
      <c r="IB41" s="214"/>
      <c r="IC41" s="214"/>
      <c r="ID41" s="214"/>
      <c r="IE41" s="214"/>
      <c r="IF41" s="214"/>
      <c r="IG41" s="214"/>
      <c r="IH41" s="214"/>
      <c r="II41" s="214"/>
      <c r="IJ41" s="214"/>
      <c r="IK41" s="214"/>
      <c r="IL41" s="214"/>
      <c r="IM41" s="214"/>
      <c r="IN41" s="214"/>
      <c r="IO41" s="214"/>
      <c r="IP41" s="214"/>
      <c r="IQ41" s="214"/>
      <c r="IR41" s="214"/>
      <c r="IS41" s="214"/>
      <c r="IT41" s="214"/>
    </row>
    <row r="42" spans="1:12" ht="28.5">
      <c r="A42" s="222">
        <v>36</v>
      </c>
      <c r="B42" s="205"/>
      <c r="C42" s="206"/>
      <c r="D42" s="184" t="s">
        <v>508</v>
      </c>
      <c r="E42" s="182"/>
      <c r="F42" s="181"/>
      <c r="G42" s="614"/>
      <c r="H42" s="1183"/>
      <c r="I42" s="786"/>
      <c r="J42" s="819"/>
      <c r="K42" s="624"/>
      <c r="L42" s="619"/>
    </row>
    <row r="43" spans="1:12" ht="14.25">
      <c r="A43" s="222">
        <v>37</v>
      </c>
      <c r="B43" s="205"/>
      <c r="C43" s="206">
        <v>28</v>
      </c>
      <c r="D43" s="187" t="s">
        <v>564</v>
      </c>
      <c r="E43" s="182" t="s">
        <v>27</v>
      </c>
      <c r="F43" s="181">
        <f t="shared" si="0"/>
        <v>11195</v>
      </c>
      <c r="G43" s="613"/>
      <c r="H43" s="1182">
        <v>11300</v>
      </c>
      <c r="I43" s="784">
        <v>11195</v>
      </c>
      <c r="J43" s="818"/>
      <c r="K43" s="624">
        <f t="shared" si="1"/>
        <v>11195</v>
      </c>
      <c r="L43" s="619"/>
    </row>
    <row r="44" spans="1:13" ht="14.25">
      <c r="A44" s="222">
        <v>38</v>
      </c>
      <c r="B44" s="205"/>
      <c r="C44" s="206"/>
      <c r="D44" s="185" t="s">
        <v>34</v>
      </c>
      <c r="E44" s="210"/>
      <c r="F44" s="181"/>
      <c r="G44" s="612"/>
      <c r="H44" s="1180"/>
      <c r="I44" s="181"/>
      <c r="J44" s="817"/>
      <c r="K44" s="624"/>
      <c r="L44" s="616"/>
      <c r="M44" s="200"/>
    </row>
    <row r="45" spans="1:13" ht="14.25">
      <c r="A45" s="222">
        <v>39</v>
      </c>
      <c r="B45" s="205"/>
      <c r="C45" s="206">
        <v>29</v>
      </c>
      <c r="D45" s="744" t="s">
        <v>674</v>
      </c>
      <c r="E45" s="210" t="s">
        <v>27</v>
      </c>
      <c r="F45" s="181">
        <f t="shared" si="0"/>
        <v>1500</v>
      </c>
      <c r="G45" s="612">
        <v>1000</v>
      </c>
      <c r="H45" s="1180"/>
      <c r="I45" s="181">
        <v>500</v>
      </c>
      <c r="J45" s="817"/>
      <c r="K45" s="624">
        <f t="shared" si="1"/>
        <v>500</v>
      </c>
      <c r="L45" s="616"/>
      <c r="M45" s="200"/>
    </row>
    <row r="46" spans="1:12" ht="14.25">
      <c r="A46" s="222">
        <v>40</v>
      </c>
      <c r="B46" s="205"/>
      <c r="C46" s="206"/>
      <c r="D46" s="184" t="s">
        <v>509</v>
      </c>
      <c r="E46" s="182"/>
      <c r="F46" s="181"/>
      <c r="G46" s="614"/>
      <c r="H46" s="1183"/>
      <c r="I46" s="786"/>
      <c r="J46" s="819"/>
      <c r="K46" s="624"/>
      <c r="L46" s="620"/>
    </row>
    <row r="47" spans="1:12" ht="14.25">
      <c r="A47" s="222">
        <v>41</v>
      </c>
      <c r="B47" s="205"/>
      <c r="C47" s="206">
        <v>30</v>
      </c>
      <c r="D47" s="187" t="s">
        <v>565</v>
      </c>
      <c r="E47" s="182" t="s">
        <v>27</v>
      </c>
      <c r="F47" s="181">
        <f t="shared" si="0"/>
        <v>16497</v>
      </c>
      <c r="G47" s="613"/>
      <c r="H47" s="1182">
        <v>16850</v>
      </c>
      <c r="I47" s="784">
        <v>16497</v>
      </c>
      <c r="J47" s="818"/>
      <c r="K47" s="624">
        <f t="shared" si="1"/>
        <v>16497</v>
      </c>
      <c r="L47" s="621"/>
    </row>
    <row r="48" spans="1:12" ht="28.5">
      <c r="A48" s="222">
        <v>42</v>
      </c>
      <c r="B48" s="205"/>
      <c r="C48" s="206"/>
      <c r="D48" s="184" t="s">
        <v>510</v>
      </c>
      <c r="E48" s="182"/>
      <c r="F48" s="181"/>
      <c r="G48" s="614"/>
      <c r="H48" s="1183"/>
      <c r="I48" s="786"/>
      <c r="J48" s="819"/>
      <c r="K48" s="624"/>
      <c r="L48" s="619"/>
    </row>
    <row r="49" spans="1:12" ht="17.25" customHeight="1">
      <c r="A49" s="222">
        <v>43</v>
      </c>
      <c r="B49" s="205"/>
      <c r="C49" s="206">
        <v>31</v>
      </c>
      <c r="D49" s="187" t="s">
        <v>570</v>
      </c>
      <c r="E49" s="182" t="s">
        <v>27</v>
      </c>
      <c r="F49" s="181">
        <f t="shared" si="0"/>
        <v>0</v>
      </c>
      <c r="G49" s="613"/>
      <c r="H49" s="1182">
        <v>15500</v>
      </c>
      <c r="I49" s="784">
        <v>0</v>
      </c>
      <c r="J49" s="818"/>
      <c r="K49" s="624">
        <f t="shared" si="1"/>
        <v>0</v>
      </c>
      <c r="L49" s="618"/>
    </row>
    <row r="50" spans="1:12" ht="17.25" customHeight="1">
      <c r="A50" s="222">
        <v>44</v>
      </c>
      <c r="B50" s="205"/>
      <c r="C50" s="206">
        <v>32</v>
      </c>
      <c r="D50" s="187" t="s">
        <v>1069</v>
      </c>
      <c r="E50" s="182" t="s">
        <v>27</v>
      </c>
      <c r="F50" s="181">
        <f t="shared" si="0"/>
        <v>3100</v>
      </c>
      <c r="G50" s="613"/>
      <c r="H50" s="1182"/>
      <c r="I50" s="784">
        <v>3100</v>
      </c>
      <c r="J50" s="818"/>
      <c r="K50" s="624">
        <f t="shared" si="1"/>
        <v>3100</v>
      </c>
      <c r="L50" s="618"/>
    </row>
    <row r="51" spans="1:12" ht="14.25">
      <c r="A51" s="222">
        <v>45</v>
      </c>
      <c r="B51" s="205"/>
      <c r="C51" s="206"/>
      <c r="D51" s="184" t="s">
        <v>763</v>
      </c>
      <c r="E51" s="182"/>
      <c r="F51" s="181"/>
      <c r="G51" s="614"/>
      <c r="H51" s="1183"/>
      <c r="I51" s="786"/>
      <c r="J51" s="819"/>
      <c r="K51" s="624"/>
      <c r="L51" s="619"/>
    </row>
    <row r="52" spans="1:13" ht="14.25">
      <c r="A52" s="222">
        <v>46</v>
      </c>
      <c r="B52" s="205"/>
      <c r="C52" s="206">
        <v>33</v>
      </c>
      <c r="D52" s="744" t="s">
        <v>675</v>
      </c>
      <c r="E52" s="210" t="s">
        <v>27</v>
      </c>
      <c r="F52" s="181">
        <f t="shared" si="0"/>
        <v>3759</v>
      </c>
      <c r="G52" s="612"/>
      <c r="H52" s="1180"/>
      <c r="I52" s="181">
        <v>3759</v>
      </c>
      <c r="J52" s="817"/>
      <c r="K52" s="624">
        <f t="shared" si="1"/>
        <v>3759</v>
      </c>
      <c r="L52" s="616"/>
      <c r="M52" s="200"/>
    </row>
    <row r="53" spans="1:13" ht="28.5">
      <c r="A53" s="222">
        <v>47</v>
      </c>
      <c r="B53" s="205"/>
      <c r="C53" s="206">
        <v>34</v>
      </c>
      <c r="D53" s="744" t="s">
        <v>676</v>
      </c>
      <c r="E53" s="210" t="s">
        <v>27</v>
      </c>
      <c r="F53" s="181">
        <f t="shared" si="0"/>
        <v>3466</v>
      </c>
      <c r="G53" s="612"/>
      <c r="H53" s="1180"/>
      <c r="I53" s="181">
        <v>3466</v>
      </c>
      <c r="J53" s="817"/>
      <c r="K53" s="624">
        <f t="shared" si="1"/>
        <v>3466</v>
      </c>
      <c r="L53" s="616"/>
      <c r="M53" s="200"/>
    </row>
    <row r="54" spans="1:12" ht="14.25">
      <c r="A54" s="222">
        <v>48</v>
      </c>
      <c r="B54" s="205"/>
      <c r="C54" s="206"/>
      <c r="D54" s="184" t="s">
        <v>764</v>
      </c>
      <c r="E54" s="182"/>
      <c r="F54" s="181"/>
      <c r="G54" s="614"/>
      <c r="H54" s="1183"/>
      <c r="I54" s="786"/>
      <c r="J54" s="819"/>
      <c r="K54" s="624"/>
      <c r="L54" s="619"/>
    </row>
    <row r="55" spans="1:13" ht="14.25">
      <c r="A55" s="222">
        <v>49</v>
      </c>
      <c r="B55" s="205"/>
      <c r="C55" s="206">
        <v>35</v>
      </c>
      <c r="D55" s="744" t="s">
        <v>936</v>
      </c>
      <c r="E55" s="210" t="s">
        <v>27</v>
      </c>
      <c r="F55" s="181">
        <f t="shared" si="0"/>
        <v>2769</v>
      </c>
      <c r="G55" s="612"/>
      <c r="H55" s="1180"/>
      <c r="I55" s="181">
        <v>2769</v>
      </c>
      <c r="J55" s="817"/>
      <c r="K55" s="624">
        <f t="shared" si="1"/>
        <v>2769</v>
      </c>
      <c r="L55" s="616"/>
      <c r="M55" s="200"/>
    </row>
    <row r="56" spans="1:13" ht="14.25">
      <c r="A56" s="222">
        <v>50</v>
      </c>
      <c r="B56" s="205"/>
      <c r="C56" s="206">
        <v>36</v>
      </c>
      <c r="D56" s="744" t="s">
        <v>1003</v>
      </c>
      <c r="E56" s="210" t="s">
        <v>27</v>
      </c>
      <c r="F56" s="181">
        <f t="shared" si="0"/>
        <v>918</v>
      </c>
      <c r="G56" s="612"/>
      <c r="H56" s="1180"/>
      <c r="I56" s="181"/>
      <c r="J56" s="817">
        <v>918</v>
      </c>
      <c r="K56" s="624">
        <f t="shared" si="1"/>
        <v>918</v>
      </c>
      <c r="L56" s="616"/>
      <c r="M56" s="200"/>
    </row>
    <row r="57" spans="1:254" s="232" customFormat="1" ht="17.25" customHeight="1">
      <c r="A57" s="222">
        <v>51</v>
      </c>
      <c r="B57" s="212"/>
      <c r="C57" s="213"/>
      <c r="D57" s="1184" t="s">
        <v>511</v>
      </c>
      <c r="E57" s="190"/>
      <c r="F57" s="784"/>
      <c r="G57" s="613"/>
      <c r="H57" s="1182"/>
      <c r="I57" s="784"/>
      <c r="J57" s="818"/>
      <c r="K57" s="624"/>
      <c r="L57" s="618"/>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c r="EC57" s="214"/>
      <c r="ED57" s="214"/>
      <c r="EE57" s="214"/>
      <c r="EF57" s="214"/>
      <c r="EG57" s="214"/>
      <c r="EH57" s="214"/>
      <c r="EI57" s="214"/>
      <c r="EJ57" s="214"/>
      <c r="EK57" s="214"/>
      <c r="EL57" s="214"/>
      <c r="EM57" s="214"/>
      <c r="EN57" s="214"/>
      <c r="EO57" s="214"/>
      <c r="EP57" s="214"/>
      <c r="EQ57" s="214"/>
      <c r="ER57" s="214"/>
      <c r="ES57" s="214"/>
      <c r="ET57" s="214"/>
      <c r="EU57" s="214"/>
      <c r="EV57" s="214"/>
      <c r="EW57" s="214"/>
      <c r="EX57" s="214"/>
      <c r="EY57" s="214"/>
      <c r="EZ57" s="214"/>
      <c r="FA57" s="214"/>
      <c r="FB57" s="214"/>
      <c r="FC57" s="214"/>
      <c r="FD57" s="214"/>
      <c r="FE57" s="214"/>
      <c r="FF57" s="214"/>
      <c r="FG57" s="214"/>
      <c r="FH57" s="214"/>
      <c r="FI57" s="214"/>
      <c r="FJ57" s="214"/>
      <c r="FK57" s="214"/>
      <c r="FL57" s="214"/>
      <c r="FM57" s="214"/>
      <c r="FN57" s="214"/>
      <c r="FO57" s="214"/>
      <c r="FP57" s="214"/>
      <c r="FQ57" s="214"/>
      <c r="FR57" s="214"/>
      <c r="FS57" s="214"/>
      <c r="FT57" s="214"/>
      <c r="FU57" s="214"/>
      <c r="FV57" s="214"/>
      <c r="FW57" s="214"/>
      <c r="FX57" s="214"/>
      <c r="FY57" s="214"/>
      <c r="FZ57" s="214"/>
      <c r="GA57" s="214"/>
      <c r="GB57" s="214"/>
      <c r="GC57" s="214"/>
      <c r="GD57" s="214"/>
      <c r="GE57" s="214"/>
      <c r="GF57" s="214"/>
      <c r="GG57" s="214"/>
      <c r="GH57" s="214"/>
      <c r="GI57" s="214"/>
      <c r="GJ57" s="214"/>
      <c r="GK57" s="214"/>
      <c r="GL57" s="214"/>
      <c r="GM57" s="214"/>
      <c r="GN57" s="214"/>
      <c r="GO57" s="214"/>
      <c r="GP57" s="214"/>
      <c r="GQ57" s="214"/>
      <c r="GR57" s="214"/>
      <c r="GS57" s="214"/>
      <c r="GT57" s="214"/>
      <c r="GU57" s="214"/>
      <c r="GV57" s="214"/>
      <c r="GW57" s="214"/>
      <c r="GX57" s="214"/>
      <c r="GY57" s="214"/>
      <c r="GZ57" s="214"/>
      <c r="HA57" s="214"/>
      <c r="HB57" s="214"/>
      <c r="HC57" s="214"/>
      <c r="HD57" s="214"/>
      <c r="HE57" s="214"/>
      <c r="HF57" s="214"/>
      <c r="HG57" s="214"/>
      <c r="HH57" s="214"/>
      <c r="HI57" s="214"/>
      <c r="HJ57" s="214"/>
      <c r="HK57" s="214"/>
      <c r="HL57" s="214"/>
      <c r="HM57" s="214"/>
      <c r="HN57" s="214"/>
      <c r="HO57" s="214"/>
      <c r="HP57" s="214"/>
      <c r="HQ57" s="214"/>
      <c r="HR57" s="214"/>
      <c r="HS57" s="214"/>
      <c r="HT57" s="214"/>
      <c r="HU57" s="214"/>
      <c r="HV57" s="214"/>
      <c r="HW57" s="214"/>
      <c r="HX57" s="214"/>
      <c r="HY57" s="214"/>
      <c r="HZ57" s="214"/>
      <c r="IA57" s="214"/>
      <c r="IB57" s="214"/>
      <c r="IC57" s="214"/>
      <c r="ID57" s="214"/>
      <c r="IE57" s="214"/>
      <c r="IF57" s="214"/>
      <c r="IG57" s="214"/>
      <c r="IH57" s="214"/>
      <c r="II57" s="214"/>
      <c r="IJ57" s="214"/>
      <c r="IK57" s="214"/>
      <c r="IL57" s="214"/>
      <c r="IM57" s="214"/>
      <c r="IN57" s="214"/>
      <c r="IO57" s="214"/>
      <c r="IP57" s="214"/>
      <c r="IQ57" s="214"/>
      <c r="IR57" s="214"/>
      <c r="IS57" s="214"/>
      <c r="IT57" s="214"/>
    </row>
    <row r="58" spans="1:13" ht="14.25">
      <c r="A58" s="222">
        <v>52</v>
      </c>
      <c r="B58" s="205"/>
      <c r="C58" s="206">
        <v>37</v>
      </c>
      <c r="D58" s="187" t="s">
        <v>518</v>
      </c>
      <c r="E58" s="182" t="s">
        <v>27</v>
      </c>
      <c r="F58" s="181">
        <f t="shared" si="0"/>
        <v>23095</v>
      </c>
      <c r="G58" s="614"/>
      <c r="H58" s="1183">
        <v>7500</v>
      </c>
      <c r="I58" s="786">
        <v>23095</v>
      </c>
      <c r="J58" s="819"/>
      <c r="K58" s="624">
        <f t="shared" si="1"/>
        <v>23095</v>
      </c>
      <c r="L58" s="619"/>
      <c r="M58" s="200"/>
    </row>
    <row r="59" spans="1:13" ht="14.25">
      <c r="A59" s="222">
        <v>53</v>
      </c>
      <c r="B59" s="205"/>
      <c r="C59" s="206">
        <v>38</v>
      </c>
      <c r="D59" s="187" t="s">
        <v>519</v>
      </c>
      <c r="E59" s="182" t="s">
        <v>27</v>
      </c>
      <c r="F59" s="181">
        <f t="shared" si="0"/>
        <v>2806</v>
      </c>
      <c r="G59" s="614"/>
      <c r="H59" s="1183">
        <v>2900</v>
      </c>
      <c r="I59" s="786">
        <v>2806</v>
      </c>
      <c r="J59" s="819"/>
      <c r="K59" s="624">
        <f t="shared" si="1"/>
        <v>2806</v>
      </c>
      <c r="L59" s="619"/>
      <c r="M59" s="200"/>
    </row>
    <row r="60" spans="1:12" ht="28.5">
      <c r="A60" s="222">
        <v>54</v>
      </c>
      <c r="B60" s="205"/>
      <c r="C60" s="206"/>
      <c r="D60" s="184" t="s">
        <v>512</v>
      </c>
      <c r="E60" s="182"/>
      <c r="F60" s="181"/>
      <c r="G60" s="614"/>
      <c r="H60" s="1183"/>
      <c r="I60" s="786"/>
      <c r="J60" s="819"/>
      <c r="K60" s="624"/>
      <c r="L60" s="619"/>
    </row>
    <row r="61" spans="1:13" ht="48.75" customHeight="1">
      <c r="A61" s="222">
        <v>55</v>
      </c>
      <c r="B61" s="205"/>
      <c r="C61" s="206">
        <v>39</v>
      </c>
      <c r="D61" s="187" t="s">
        <v>779</v>
      </c>
      <c r="E61" s="182" t="s">
        <v>27</v>
      </c>
      <c r="F61" s="820">
        <f t="shared" si="0"/>
        <v>26966</v>
      </c>
      <c r="G61" s="614"/>
      <c r="H61" s="1181">
        <v>12500</v>
      </c>
      <c r="I61" s="820">
        <v>26966</v>
      </c>
      <c r="J61" s="923"/>
      <c r="K61" s="921">
        <f t="shared" si="1"/>
        <v>26966</v>
      </c>
      <c r="L61" s="650"/>
      <c r="M61" s="200"/>
    </row>
    <row r="62" spans="1:12" ht="14.25">
      <c r="A62" s="222">
        <v>56</v>
      </c>
      <c r="B62" s="205"/>
      <c r="C62" s="206"/>
      <c r="D62" s="184" t="s">
        <v>229</v>
      </c>
      <c r="E62" s="182"/>
      <c r="F62" s="181"/>
      <c r="G62" s="614"/>
      <c r="H62" s="1183"/>
      <c r="I62" s="786"/>
      <c r="J62" s="819"/>
      <c r="K62" s="624"/>
      <c r="L62" s="619"/>
    </row>
    <row r="63" spans="1:12" ht="14.25">
      <c r="A63" s="222">
        <v>57</v>
      </c>
      <c r="B63" s="205"/>
      <c r="C63" s="206">
        <v>40</v>
      </c>
      <c r="D63" s="187" t="s">
        <v>520</v>
      </c>
      <c r="E63" s="182" t="s">
        <v>27</v>
      </c>
      <c r="F63" s="181">
        <f t="shared" si="0"/>
        <v>12467</v>
      </c>
      <c r="G63" s="614">
        <v>6467</v>
      </c>
      <c r="H63" s="1183">
        <v>6000</v>
      </c>
      <c r="I63" s="786">
        <v>6000</v>
      </c>
      <c r="J63" s="819"/>
      <c r="K63" s="624">
        <f t="shared" si="1"/>
        <v>6000</v>
      </c>
      <c r="L63" s="619"/>
    </row>
    <row r="64" spans="1:12" ht="14.25">
      <c r="A64" s="222">
        <v>58</v>
      </c>
      <c r="B64" s="205"/>
      <c r="C64" s="206"/>
      <c r="D64" s="184" t="s">
        <v>678</v>
      </c>
      <c r="E64" s="182"/>
      <c r="F64" s="181"/>
      <c r="G64" s="614"/>
      <c r="H64" s="1183"/>
      <c r="I64" s="786"/>
      <c r="J64" s="819"/>
      <c r="K64" s="624"/>
      <c r="L64" s="619"/>
    </row>
    <row r="65" spans="1:13" ht="28.5">
      <c r="A65" s="222">
        <v>59</v>
      </c>
      <c r="B65" s="205"/>
      <c r="C65" s="206">
        <v>41</v>
      </c>
      <c r="D65" s="744" t="s">
        <v>679</v>
      </c>
      <c r="E65" s="210" t="s">
        <v>27</v>
      </c>
      <c r="F65" s="181">
        <f aca="true" t="shared" si="2" ref="F65:F95">SUM(G65+K65+L65)</f>
        <v>4400</v>
      </c>
      <c r="G65" s="612">
        <v>460</v>
      </c>
      <c r="H65" s="1180"/>
      <c r="I65" s="181">
        <v>3940</v>
      </c>
      <c r="J65" s="817"/>
      <c r="K65" s="624">
        <f aca="true" t="shared" si="3" ref="K65:K97">SUM(I65:J65)</f>
        <v>3940</v>
      </c>
      <c r="L65" s="616"/>
      <c r="M65" s="200"/>
    </row>
    <row r="66" spans="1:12" ht="14.25">
      <c r="A66" s="222">
        <v>60</v>
      </c>
      <c r="B66" s="205"/>
      <c r="C66" s="206"/>
      <c r="D66" s="184" t="s">
        <v>36</v>
      </c>
      <c r="E66" s="182"/>
      <c r="F66" s="181"/>
      <c r="G66" s="614"/>
      <c r="H66" s="1183"/>
      <c r="I66" s="786"/>
      <c r="J66" s="819"/>
      <c r="K66" s="624"/>
      <c r="L66" s="619"/>
    </row>
    <row r="67" spans="1:13" ht="28.5">
      <c r="A67" s="222">
        <v>61</v>
      </c>
      <c r="B67" s="205"/>
      <c r="C67" s="206">
        <v>42</v>
      </c>
      <c r="D67" s="744" t="s">
        <v>680</v>
      </c>
      <c r="E67" s="210" t="s">
        <v>27</v>
      </c>
      <c r="F67" s="820">
        <f t="shared" si="2"/>
        <v>508</v>
      </c>
      <c r="G67" s="922"/>
      <c r="H67" s="1181"/>
      <c r="I67" s="820">
        <v>508</v>
      </c>
      <c r="J67" s="923"/>
      <c r="K67" s="921">
        <f t="shared" si="3"/>
        <v>508</v>
      </c>
      <c r="L67" s="616"/>
      <c r="M67" s="200"/>
    </row>
    <row r="68" spans="1:13" ht="14.25">
      <c r="A68" s="222">
        <v>62</v>
      </c>
      <c r="B68" s="205"/>
      <c r="C68" s="206">
        <v>43</v>
      </c>
      <c r="D68" s="744" t="s">
        <v>681</v>
      </c>
      <c r="E68" s="210" t="s">
        <v>27</v>
      </c>
      <c r="F68" s="181">
        <f t="shared" si="2"/>
        <v>667</v>
      </c>
      <c r="G68" s="612"/>
      <c r="H68" s="1180"/>
      <c r="I68" s="181">
        <v>667</v>
      </c>
      <c r="J68" s="817"/>
      <c r="K68" s="624">
        <f t="shared" si="3"/>
        <v>667</v>
      </c>
      <c r="L68" s="616"/>
      <c r="M68" s="200"/>
    </row>
    <row r="69" spans="1:13" ht="14.25">
      <c r="A69" s="222">
        <v>63</v>
      </c>
      <c r="B69" s="205"/>
      <c r="C69" s="206">
        <v>44</v>
      </c>
      <c r="D69" s="744" t="s">
        <v>682</v>
      </c>
      <c r="E69" s="210" t="s">
        <v>27</v>
      </c>
      <c r="F69" s="181">
        <f t="shared" si="2"/>
        <v>978</v>
      </c>
      <c r="G69" s="612"/>
      <c r="H69" s="1180"/>
      <c r="I69" s="181">
        <v>978</v>
      </c>
      <c r="J69" s="817"/>
      <c r="K69" s="624">
        <f t="shared" si="3"/>
        <v>978</v>
      </c>
      <c r="L69" s="616"/>
      <c r="M69" s="200"/>
    </row>
    <row r="70" spans="1:12" ht="14.25">
      <c r="A70" s="222">
        <v>64</v>
      </c>
      <c r="B70" s="205"/>
      <c r="C70" s="206"/>
      <c r="D70" s="184" t="s">
        <v>228</v>
      </c>
      <c r="E70" s="182"/>
      <c r="F70" s="181"/>
      <c r="G70" s="614"/>
      <c r="H70" s="1183"/>
      <c r="I70" s="786"/>
      <c r="J70" s="819"/>
      <c r="K70" s="624"/>
      <c r="L70" s="619"/>
    </row>
    <row r="71" spans="1:12" ht="28.5">
      <c r="A71" s="222">
        <v>65</v>
      </c>
      <c r="B71" s="205"/>
      <c r="C71" s="206">
        <v>45</v>
      </c>
      <c r="D71" s="187" t="s">
        <v>513</v>
      </c>
      <c r="E71" s="182" t="s">
        <v>27</v>
      </c>
      <c r="F71" s="820">
        <f t="shared" si="2"/>
        <v>0</v>
      </c>
      <c r="G71" s="922"/>
      <c r="H71" s="1181">
        <v>2100</v>
      </c>
      <c r="I71" s="820">
        <v>0</v>
      </c>
      <c r="J71" s="923"/>
      <c r="K71" s="921">
        <f t="shared" si="3"/>
        <v>0</v>
      </c>
      <c r="L71" s="619"/>
    </row>
    <row r="72" spans="1:12" ht="14.25">
      <c r="A72" s="222">
        <v>66</v>
      </c>
      <c r="B72" s="205"/>
      <c r="C72" s="206"/>
      <c r="D72" s="184" t="s">
        <v>37</v>
      </c>
      <c r="E72" s="182"/>
      <c r="F72" s="181"/>
      <c r="G72" s="614"/>
      <c r="H72" s="1183"/>
      <c r="I72" s="786"/>
      <c r="J72" s="819"/>
      <c r="K72" s="624"/>
      <c r="L72" s="619"/>
    </row>
    <row r="73" spans="1:12" ht="14.25">
      <c r="A73" s="222">
        <v>67</v>
      </c>
      <c r="B73" s="205"/>
      <c r="C73" s="206">
        <v>46</v>
      </c>
      <c r="D73" s="191" t="s">
        <v>514</v>
      </c>
      <c r="E73" s="182" t="s">
        <v>27</v>
      </c>
      <c r="F73" s="181">
        <f t="shared" si="2"/>
        <v>5900</v>
      </c>
      <c r="G73" s="614"/>
      <c r="H73" s="1183">
        <v>15000</v>
      </c>
      <c r="I73" s="786">
        <v>5900</v>
      </c>
      <c r="J73" s="819"/>
      <c r="K73" s="624">
        <f t="shared" si="3"/>
        <v>5900</v>
      </c>
      <c r="L73" s="619"/>
    </row>
    <row r="74" spans="1:13" ht="28.5">
      <c r="A74" s="222">
        <v>68</v>
      </c>
      <c r="B74" s="205"/>
      <c r="C74" s="206">
        <v>47</v>
      </c>
      <c r="D74" s="744" t="s">
        <v>683</v>
      </c>
      <c r="E74" s="210" t="s">
        <v>27</v>
      </c>
      <c r="F74" s="181">
        <f t="shared" si="2"/>
        <v>2070</v>
      </c>
      <c r="G74" s="612">
        <v>170</v>
      </c>
      <c r="H74" s="1180"/>
      <c r="I74" s="181">
        <v>1900</v>
      </c>
      <c r="J74" s="817"/>
      <c r="K74" s="624">
        <f t="shared" si="3"/>
        <v>1900</v>
      </c>
      <c r="L74" s="616"/>
      <c r="M74" s="200"/>
    </row>
    <row r="75" spans="1:12" ht="14.25">
      <c r="A75" s="222">
        <v>69</v>
      </c>
      <c r="B75" s="205"/>
      <c r="C75" s="206"/>
      <c r="D75" s="184" t="s">
        <v>239</v>
      </c>
      <c r="E75" s="182"/>
      <c r="F75" s="181"/>
      <c r="G75" s="614"/>
      <c r="H75" s="1183"/>
      <c r="I75" s="786"/>
      <c r="J75" s="819"/>
      <c r="K75" s="624"/>
      <c r="L75" s="619"/>
    </row>
    <row r="76" spans="1:12" ht="14.25">
      <c r="A76" s="222">
        <v>70</v>
      </c>
      <c r="B76" s="205"/>
      <c r="C76" s="206">
        <v>48</v>
      </c>
      <c r="D76" s="187" t="s">
        <v>566</v>
      </c>
      <c r="E76" s="182" t="s">
        <v>27</v>
      </c>
      <c r="F76" s="181">
        <f t="shared" si="2"/>
        <v>0</v>
      </c>
      <c r="G76" s="613"/>
      <c r="H76" s="1182">
        <v>350</v>
      </c>
      <c r="I76" s="784">
        <v>0</v>
      </c>
      <c r="J76" s="818"/>
      <c r="K76" s="624">
        <f t="shared" si="3"/>
        <v>0</v>
      </c>
      <c r="L76" s="619"/>
    </row>
    <row r="77" spans="1:12" ht="14.25">
      <c r="A77" s="222">
        <v>71</v>
      </c>
      <c r="B77" s="205"/>
      <c r="C77" s="206">
        <v>49</v>
      </c>
      <c r="D77" s="187" t="s">
        <v>521</v>
      </c>
      <c r="E77" s="182" t="s">
        <v>27</v>
      </c>
      <c r="F77" s="181">
        <f t="shared" si="2"/>
        <v>10000</v>
      </c>
      <c r="G77" s="614"/>
      <c r="H77" s="1183">
        <v>5000</v>
      </c>
      <c r="I77" s="786">
        <v>10000</v>
      </c>
      <c r="J77" s="819"/>
      <c r="K77" s="624">
        <f t="shared" si="3"/>
        <v>10000</v>
      </c>
      <c r="L77" s="619"/>
    </row>
    <row r="78" spans="1:13" ht="28.5">
      <c r="A78" s="222">
        <v>72</v>
      </c>
      <c r="B78" s="205"/>
      <c r="C78" s="206">
        <v>50</v>
      </c>
      <c r="D78" s="744" t="s">
        <v>684</v>
      </c>
      <c r="E78" s="210" t="s">
        <v>27</v>
      </c>
      <c r="F78" s="820">
        <f t="shared" si="2"/>
        <v>1000</v>
      </c>
      <c r="G78" s="922"/>
      <c r="H78" s="1181"/>
      <c r="I78" s="820">
        <v>1000</v>
      </c>
      <c r="J78" s="923"/>
      <c r="K78" s="921">
        <f t="shared" si="3"/>
        <v>1000</v>
      </c>
      <c r="L78" s="616"/>
      <c r="M78" s="200"/>
    </row>
    <row r="79" spans="1:13" ht="28.5">
      <c r="A79" s="222">
        <v>73</v>
      </c>
      <c r="B79" s="205"/>
      <c r="C79" s="206">
        <v>51</v>
      </c>
      <c r="D79" s="744" t="s">
        <v>685</v>
      </c>
      <c r="E79" s="210" t="s">
        <v>27</v>
      </c>
      <c r="F79" s="181">
        <f t="shared" si="2"/>
        <v>2871</v>
      </c>
      <c r="G79" s="612"/>
      <c r="H79" s="1180"/>
      <c r="I79" s="181">
        <v>2871</v>
      </c>
      <c r="J79" s="817"/>
      <c r="K79" s="624">
        <f t="shared" si="3"/>
        <v>2871</v>
      </c>
      <c r="L79" s="616"/>
      <c r="M79" s="200"/>
    </row>
    <row r="80" spans="1:13" ht="14.25">
      <c r="A80" s="222">
        <v>74</v>
      </c>
      <c r="B80" s="205"/>
      <c r="C80" s="206">
        <v>52</v>
      </c>
      <c r="D80" s="744" t="s">
        <v>686</v>
      </c>
      <c r="E80" s="210" t="s">
        <v>27</v>
      </c>
      <c r="F80" s="181">
        <f t="shared" si="2"/>
        <v>3467</v>
      </c>
      <c r="G80" s="612"/>
      <c r="H80" s="1180"/>
      <c r="I80" s="181">
        <v>3467</v>
      </c>
      <c r="J80" s="817"/>
      <c r="K80" s="624">
        <f t="shared" si="3"/>
        <v>3467</v>
      </c>
      <c r="L80" s="616"/>
      <c r="M80" s="200"/>
    </row>
    <row r="81" spans="1:13" ht="28.5">
      <c r="A81" s="222">
        <v>75</v>
      </c>
      <c r="B81" s="205"/>
      <c r="C81" s="206">
        <v>53</v>
      </c>
      <c r="D81" s="744" t="s">
        <v>687</v>
      </c>
      <c r="E81" s="210" t="s">
        <v>27</v>
      </c>
      <c r="F81" s="820">
        <f t="shared" si="2"/>
        <v>2966</v>
      </c>
      <c r="G81" s="922"/>
      <c r="H81" s="1181"/>
      <c r="I81" s="820">
        <v>2966</v>
      </c>
      <c r="J81" s="923"/>
      <c r="K81" s="921">
        <f t="shared" si="3"/>
        <v>2966</v>
      </c>
      <c r="L81" s="616"/>
      <c r="M81" s="200"/>
    </row>
    <row r="82" spans="1:12" ht="19.5" customHeight="1">
      <c r="A82" s="222">
        <v>76</v>
      </c>
      <c r="B82" s="205"/>
      <c r="C82" s="206"/>
      <c r="D82" s="184" t="s">
        <v>688</v>
      </c>
      <c r="E82" s="182"/>
      <c r="F82" s="181"/>
      <c r="G82" s="614"/>
      <c r="H82" s="1183"/>
      <c r="I82" s="786"/>
      <c r="J82" s="819"/>
      <c r="K82" s="624"/>
      <c r="L82" s="619"/>
    </row>
    <row r="83" spans="1:13" ht="28.5">
      <c r="A83" s="222">
        <v>77</v>
      </c>
      <c r="B83" s="205"/>
      <c r="C83" s="206">
        <v>54</v>
      </c>
      <c r="D83" s="744" t="s">
        <v>689</v>
      </c>
      <c r="E83" s="210" t="s">
        <v>27</v>
      </c>
      <c r="F83" s="181">
        <f t="shared" si="2"/>
        <v>381</v>
      </c>
      <c r="G83" s="612"/>
      <c r="H83" s="1180"/>
      <c r="I83" s="181">
        <v>381</v>
      </c>
      <c r="J83" s="817"/>
      <c r="K83" s="624">
        <f t="shared" si="3"/>
        <v>381</v>
      </c>
      <c r="L83" s="616"/>
      <c r="M83" s="200"/>
    </row>
    <row r="84" spans="1:12" ht="14.25">
      <c r="A84" s="222">
        <v>78</v>
      </c>
      <c r="B84" s="205"/>
      <c r="C84" s="206"/>
      <c r="D84" s="184" t="s">
        <v>690</v>
      </c>
      <c r="E84" s="182"/>
      <c r="F84" s="181"/>
      <c r="G84" s="614"/>
      <c r="H84" s="1183"/>
      <c r="I84" s="786"/>
      <c r="J84" s="819"/>
      <c r="K84" s="624"/>
      <c r="L84" s="619"/>
    </row>
    <row r="85" spans="1:13" ht="14.25">
      <c r="A85" s="222">
        <v>79</v>
      </c>
      <c r="B85" s="205"/>
      <c r="C85" s="206">
        <v>55</v>
      </c>
      <c r="D85" s="744" t="s">
        <v>691</v>
      </c>
      <c r="E85" s="210" t="s">
        <v>27</v>
      </c>
      <c r="F85" s="181">
        <f t="shared" si="2"/>
        <v>1981</v>
      </c>
      <c r="G85" s="612"/>
      <c r="H85" s="1180"/>
      <c r="I85" s="181">
        <v>1981</v>
      </c>
      <c r="J85" s="817"/>
      <c r="K85" s="624">
        <f t="shared" si="3"/>
        <v>1981</v>
      </c>
      <c r="L85" s="616"/>
      <c r="M85" s="200"/>
    </row>
    <row r="86" spans="1:12" ht="14.25">
      <c r="A86" s="222">
        <v>80</v>
      </c>
      <c r="B86" s="205"/>
      <c r="C86" s="206"/>
      <c r="D86" s="184" t="s">
        <v>692</v>
      </c>
      <c r="E86" s="182"/>
      <c r="F86" s="181"/>
      <c r="G86" s="614"/>
      <c r="H86" s="1183"/>
      <c r="I86" s="786"/>
      <c r="J86" s="819"/>
      <c r="K86" s="624"/>
      <c r="L86" s="619"/>
    </row>
    <row r="87" spans="1:13" ht="29.25" customHeight="1">
      <c r="A87" s="222">
        <v>81</v>
      </c>
      <c r="B87" s="205"/>
      <c r="C87" s="206">
        <v>56</v>
      </c>
      <c r="D87" s="744" t="s">
        <v>780</v>
      </c>
      <c r="E87" s="210" t="s">
        <v>27</v>
      </c>
      <c r="F87" s="181">
        <f t="shared" si="2"/>
        <v>920</v>
      </c>
      <c r="G87" s="612">
        <v>815</v>
      </c>
      <c r="H87" s="1180"/>
      <c r="I87" s="181">
        <v>105</v>
      </c>
      <c r="J87" s="817"/>
      <c r="K87" s="624">
        <f t="shared" si="3"/>
        <v>105</v>
      </c>
      <c r="L87" s="616"/>
      <c r="M87" s="200"/>
    </row>
    <row r="88" spans="1:12" ht="14.25">
      <c r="A88" s="222">
        <v>82</v>
      </c>
      <c r="B88" s="205"/>
      <c r="C88" s="206"/>
      <c r="D88" s="184" t="s">
        <v>38</v>
      </c>
      <c r="E88" s="182"/>
      <c r="F88" s="181"/>
      <c r="G88" s="614"/>
      <c r="H88" s="1183"/>
      <c r="I88" s="786"/>
      <c r="J88" s="819"/>
      <c r="K88" s="624"/>
      <c r="L88" s="619"/>
    </row>
    <row r="89" spans="1:12" ht="14.25">
      <c r="A89" s="222">
        <v>83</v>
      </c>
      <c r="B89" s="205"/>
      <c r="C89" s="206">
        <v>57</v>
      </c>
      <c r="D89" s="187" t="s">
        <v>515</v>
      </c>
      <c r="E89" s="182" t="s">
        <v>27</v>
      </c>
      <c r="F89" s="181">
        <f t="shared" si="2"/>
        <v>0</v>
      </c>
      <c r="G89" s="614"/>
      <c r="H89" s="1183">
        <v>5000</v>
      </c>
      <c r="I89" s="786">
        <v>0</v>
      </c>
      <c r="J89" s="818"/>
      <c r="K89" s="624">
        <f t="shared" si="3"/>
        <v>0</v>
      </c>
      <c r="L89" s="619"/>
    </row>
    <row r="90" spans="1:12" ht="14.25">
      <c r="A90" s="222">
        <v>84</v>
      </c>
      <c r="B90" s="205"/>
      <c r="C90" s="206">
        <v>58</v>
      </c>
      <c r="D90" s="187" t="s">
        <v>516</v>
      </c>
      <c r="E90" s="182" t="s">
        <v>27</v>
      </c>
      <c r="F90" s="181">
        <f t="shared" si="2"/>
        <v>2500</v>
      </c>
      <c r="G90" s="614"/>
      <c r="H90" s="1183">
        <v>2500</v>
      </c>
      <c r="I90" s="786">
        <v>2500</v>
      </c>
      <c r="J90" s="819"/>
      <c r="K90" s="624">
        <f t="shared" si="3"/>
        <v>2500</v>
      </c>
      <c r="L90" s="619"/>
    </row>
    <row r="91" spans="1:12" ht="28.5">
      <c r="A91" s="222">
        <v>85</v>
      </c>
      <c r="B91" s="205"/>
      <c r="C91" s="206">
        <v>59</v>
      </c>
      <c r="D91" s="187" t="s">
        <v>522</v>
      </c>
      <c r="E91" s="182" t="s">
        <v>27</v>
      </c>
      <c r="F91" s="743">
        <f t="shared" si="2"/>
        <v>2300</v>
      </c>
      <c r="G91" s="924"/>
      <c r="H91" s="967">
        <v>2300</v>
      </c>
      <c r="I91" s="743">
        <v>2300</v>
      </c>
      <c r="J91" s="925"/>
      <c r="K91" s="926">
        <f t="shared" si="3"/>
        <v>2300</v>
      </c>
      <c r="L91" s="619"/>
    </row>
    <row r="92" spans="1:12" ht="14.25">
      <c r="A92" s="222">
        <v>86</v>
      </c>
      <c r="B92" s="215"/>
      <c r="C92" s="206">
        <v>60</v>
      </c>
      <c r="D92" s="192" t="s">
        <v>517</v>
      </c>
      <c r="E92" s="193" t="s">
        <v>27</v>
      </c>
      <c r="F92" s="181">
        <f t="shared" si="2"/>
        <v>342</v>
      </c>
      <c r="G92" s="615"/>
      <c r="H92" s="1185">
        <v>850</v>
      </c>
      <c r="I92" s="821">
        <v>850</v>
      </c>
      <c r="J92" s="822">
        <v>-508</v>
      </c>
      <c r="K92" s="624">
        <f t="shared" si="3"/>
        <v>342</v>
      </c>
      <c r="L92" s="622"/>
    </row>
    <row r="93" spans="1:13" ht="14.25">
      <c r="A93" s="222">
        <v>87</v>
      </c>
      <c r="B93" s="205"/>
      <c r="C93" s="206">
        <v>61</v>
      </c>
      <c r="D93" s="744" t="s">
        <v>677</v>
      </c>
      <c r="E93" s="210" t="s">
        <v>27</v>
      </c>
      <c r="F93" s="181">
        <f t="shared" si="2"/>
        <v>9933</v>
      </c>
      <c r="G93" s="612"/>
      <c r="H93" s="1180"/>
      <c r="I93" s="181">
        <v>9933</v>
      </c>
      <c r="J93" s="817"/>
      <c r="K93" s="624">
        <f t="shared" si="3"/>
        <v>9933</v>
      </c>
      <c r="L93" s="616"/>
      <c r="M93" s="200"/>
    </row>
    <row r="94" spans="1:13" ht="28.5">
      <c r="A94" s="222">
        <v>88</v>
      </c>
      <c r="B94" s="205"/>
      <c r="C94" s="206">
        <v>62</v>
      </c>
      <c r="D94" s="744" t="s">
        <v>693</v>
      </c>
      <c r="E94" s="210" t="s">
        <v>27</v>
      </c>
      <c r="F94" s="820">
        <f t="shared" si="2"/>
        <v>3295</v>
      </c>
      <c r="G94" s="922"/>
      <c r="H94" s="1181"/>
      <c r="I94" s="820">
        <v>3295</v>
      </c>
      <c r="J94" s="923"/>
      <c r="K94" s="921">
        <f t="shared" si="3"/>
        <v>3295</v>
      </c>
      <c r="L94" s="616"/>
      <c r="M94" s="200"/>
    </row>
    <row r="95" spans="1:13" ht="14.25">
      <c r="A95" s="222">
        <v>89</v>
      </c>
      <c r="B95" s="205"/>
      <c r="C95" s="206">
        <v>63</v>
      </c>
      <c r="D95" s="744" t="s">
        <v>694</v>
      </c>
      <c r="E95" s="210" t="s">
        <v>27</v>
      </c>
      <c r="F95" s="181">
        <f t="shared" si="2"/>
        <v>1160</v>
      </c>
      <c r="G95" s="612"/>
      <c r="H95" s="1180"/>
      <c r="I95" s="181">
        <v>1160</v>
      </c>
      <c r="J95" s="817"/>
      <c r="K95" s="624">
        <f t="shared" si="3"/>
        <v>1160</v>
      </c>
      <c r="L95" s="616"/>
      <c r="M95" s="200"/>
    </row>
    <row r="96" spans="1:13" ht="28.5">
      <c r="A96" s="222">
        <v>90</v>
      </c>
      <c r="B96" s="205"/>
      <c r="C96" s="206">
        <v>64</v>
      </c>
      <c r="D96" s="744" t="s">
        <v>695</v>
      </c>
      <c r="E96" s="210" t="s">
        <v>27</v>
      </c>
      <c r="F96" s="820">
        <f>SUM(G96+K96+L96)</f>
        <v>1112</v>
      </c>
      <c r="G96" s="922"/>
      <c r="H96" s="1181"/>
      <c r="I96" s="820">
        <v>1112</v>
      </c>
      <c r="J96" s="923"/>
      <c r="K96" s="921">
        <f t="shared" si="3"/>
        <v>1112</v>
      </c>
      <c r="L96" s="616"/>
      <c r="M96" s="200"/>
    </row>
    <row r="97" spans="1:254" s="233" customFormat="1" ht="24" customHeight="1" thickBot="1">
      <c r="A97" s="222">
        <v>91</v>
      </c>
      <c r="B97" s="785"/>
      <c r="C97" s="206">
        <v>65</v>
      </c>
      <c r="D97" s="653" t="s">
        <v>696</v>
      </c>
      <c r="E97" s="210" t="s">
        <v>27</v>
      </c>
      <c r="F97" s="820">
        <f>SUM(G97+K97+L97)</f>
        <v>1483</v>
      </c>
      <c r="G97" s="922"/>
      <c r="H97" s="1181"/>
      <c r="I97" s="820">
        <v>1483</v>
      </c>
      <c r="J97" s="923"/>
      <c r="K97" s="921">
        <f t="shared" si="3"/>
        <v>1483</v>
      </c>
      <c r="L97" s="619"/>
      <c r="M97" s="787"/>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3"/>
      <c r="CT97" s="223"/>
      <c r="CU97" s="223"/>
      <c r="CV97" s="223"/>
      <c r="CW97" s="223"/>
      <c r="CX97" s="223"/>
      <c r="CY97" s="223"/>
      <c r="CZ97" s="223"/>
      <c r="DA97" s="223"/>
      <c r="DB97" s="223"/>
      <c r="DC97" s="223"/>
      <c r="DD97" s="223"/>
      <c r="DE97" s="223"/>
      <c r="DF97" s="223"/>
      <c r="DG97" s="223"/>
      <c r="DH97" s="223"/>
      <c r="DI97" s="223"/>
      <c r="DJ97" s="223"/>
      <c r="DK97" s="223"/>
      <c r="DL97" s="223"/>
      <c r="DM97" s="223"/>
      <c r="DN97" s="223"/>
      <c r="DO97" s="223"/>
      <c r="DP97" s="223"/>
      <c r="DQ97" s="223"/>
      <c r="DR97" s="223"/>
      <c r="DS97" s="223"/>
      <c r="DT97" s="223"/>
      <c r="DU97" s="223"/>
      <c r="DV97" s="223"/>
      <c r="DW97" s="223"/>
      <c r="DX97" s="223"/>
      <c r="DY97" s="223"/>
      <c r="DZ97" s="223"/>
      <c r="EA97" s="223"/>
      <c r="EB97" s="223"/>
      <c r="EC97" s="223"/>
      <c r="ED97" s="223"/>
      <c r="EE97" s="223"/>
      <c r="EF97" s="223"/>
      <c r="EG97" s="223"/>
      <c r="EH97" s="223"/>
      <c r="EI97" s="223"/>
      <c r="EJ97" s="223"/>
      <c r="EK97" s="223"/>
      <c r="EL97" s="223"/>
      <c r="EM97" s="223"/>
      <c r="EN97" s="223"/>
      <c r="EO97" s="223"/>
      <c r="EP97" s="223"/>
      <c r="EQ97" s="223"/>
      <c r="ER97" s="223"/>
      <c r="ES97" s="223"/>
      <c r="ET97" s="223"/>
      <c r="EU97" s="223"/>
      <c r="EV97" s="223"/>
      <c r="EW97" s="223"/>
      <c r="EX97" s="223"/>
      <c r="EY97" s="223"/>
      <c r="EZ97" s="223"/>
      <c r="FA97" s="223"/>
      <c r="FB97" s="223"/>
      <c r="FC97" s="223"/>
      <c r="FD97" s="223"/>
      <c r="FE97" s="223"/>
      <c r="FF97" s="223"/>
      <c r="FG97" s="223"/>
      <c r="FH97" s="223"/>
      <c r="FI97" s="223"/>
      <c r="FJ97" s="223"/>
      <c r="FK97" s="223"/>
      <c r="FL97" s="223"/>
      <c r="FM97" s="223"/>
      <c r="FN97" s="223"/>
      <c r="FO97" s="223"/>
      <c r="FP97" s="223"/>
      <c r="FQ97" s="223"/>
      <c r="FR97" s="223"/>
      <c r="FS97" s="223"/>
      <c r="FT97" s="223"/>
      <c r="FU97" s="223"/>
      <c r="FV97" s="223"/>
      <c r="FW97" s="223"/>
      <c r="FX97" s="223"/>
      <c r="FY97" s="223"/>
      <c r="FZ97" s="223"/>
      <c r="GA97" s="223"/>
      <c r="GB97" s="223"/>
      <c r="GC97" s="223"/>
      <c r="GD97" s="223"/>
      <c r="GE97" s="223"/>
      <c r="GF97" s="223"/>
      <c r="GG97" s="223"/>
      <c r="GH97" s="223"/>
      <c r="GI97" s="223"/>
      <c r="GJ97" s="223"/>
      <c r="GK97" s="223"/>
      <c r="GL97" s="223"/>
      <c r="GM97" s="223"/>
      <c r="GN97" s="223"/>
      <c r="GO97" s="223"/>
      <c r="GP97" s="223"/>
      <c r="GQ97" s="223"/>
      <c r="GR97" s="223"/>
      <c r="GS97" s="223"/>
      <c r="GT97" s="223"/>
      <c r="GU97" s="223"/>
      <c r="GV97" s="223"/>
      <c r="GW97" s="223"/>
      <c r="GX97" s="223"/>
      <c r="GY97" s="223"/>
      <c r="GZ97" s="223"/>
      <c r="HA97" s="223"/>
      <c r="HB97" s="223"/>
      <c r="HC97" s="223"/>
      <c r="HD97" s="223"/>
      <c r="HE97" s="223"/>
      <c r="HF97" s="223"/>
      <c r="HG97" s="223"/>
      <c r="HH97" s="223"/>
      <c r="HI97" s="223"/>
      <c r="HJ97" s="223"/>
      <c r="HK97" s="223"/>
      <c r="HL97" s="223"/>
      <c r="HM97" s="223"/>
      <c r="HN97" s="223"/>
      <c r="HO97" s="223"/>
      <c r="HP97" s="223"/>
      <c r="HQ97" s="223"/>
      <c r="HR97" s="223"/>
      <c r="HS97" s="223"/>
      <c r="HT97" s="223"/>
      <c r="HU97" s="223"/>
      <c r="HV97" s="223"/>
      <c r="HW97" s="223"/>
      <c r="HX97" s="223"/>
      <c r="HY97" s="223"/>
      <c r="HZ97" s="223"/>
      <c r="IA97" s="223"/>
      <c r="IB97" s="223"/>
      <c r="IC97" s="223"/>
      <c r="ID97" s="223"/>
      <c r="IE97" s="223"/>
      <c r="IF97" s="223"/>
      <c r="IG97" s="223"/>
      <c r="IH97" s="223"/>
      <c r="II97" s="223"/>
      <c r="IJ97" s="223"/>
      <c r="IK97" s="223"/>
      <c r="IL97" s="223"/>
      <c r="IM97" s="223"/>
      <c r="IN97" s="223"/>
      <c r="IO97" s="223"/>
      <c r="IP97" s="223"/>
      <c r="IQ97" s="223"/>
      <c r="IR97" s="223"/>
      <c r="IS97" s="223"/>
      <c r="IT97" s="223"/>
    </row>
    <row r="98" spans="1:256" ht="33" customHeight="1" thickBot="1">
      <c r="A98" s="222">
        <v>92</v>
      </c>
      <c r="B98" s="227"/>
      <c r="C98" s="218"/>
      <c r="D98" s="246" t="s">
        <v>771</v>
      </c>
      <c r="E98" s="228"/>
      <c r="F98" s="229">
        <f aca="true" t="shared" si="4" ref="F98:K98">SUM(F8:F97)</f>
        <v>579861</v>
      </c>
      <c r="G98" s="229">
        <f t="shared" si="4"/>
        <v>226207</v>
      </c>
      <c r="H98" s="1186">
        <f t="shared" si="4"/>
        <v>224550</v>
      </c>
      <c r="I98" s="823">
        <f t="shared" si="4"/>
        <v>352736</v>
      </c>
      <c r="J98" s="823">
        <f t="shared" si="4"/>
        <v>918</v>
      </c>
      <c r="K98" s="229">
        <f t="shared" si="4"/>
        <v>353654</v>
      </c>
      <c r="L98" s="651">
        <f>SUM(L41:L92,L9)</f>
        <v>0</v>
      </c>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c r="GP98" s="208"/>
      <c r="GQ98" s="208"/>
      <c r="GR98" s="208"/>
      <c r="GS98" s="208"/>
      <c r="GT98" s="208"/>
      <c r="GU98" s="208"/>
      <c r="GV98" s="208"/>
      <c r="GW98" s="208"/>
      <c r="GX98" s="208"/>
      <c r="GY98" s="208"/>
      <c r="GZ98" s="208"/>
      <c r="HA98" s="208"/>
      <c r="HB98" s="208"/>
      <c r="HC98" s="208"/>
      <c r="HD98" s="208"/>
      <c r="HE98" s="208"/>
      <c r="HF98" s="208"/>
      <c r="HG98" s="208"/>
      <c r="HH98" s="208"/>
      <c r="HI98" s="208"/>
      <c r="HJ98" s="208"/>
      <c r="HK98" s="208"/>
      <c r="HL98" s="208"/>
      <c r="HM98" s="208"/>
      <c r="HN98" s="208"/>
      <c r="HO98" s="208"/>
      <c r="HP98" s="208"/>
      <c r="HQ98" s="208"/>
      <c r="HR98" s="208"/>
      <c r="HS98" s="208"/>
      <c r="HT98" s="208"/>
      <c r="HU98" s="208"/>
      <c r="HV98" s="208"/>
      <c r="HW98" s="208"/>
      <c r="HX98" s="208"/>
      <c r="HY98" s="208"/>
      <c r="HZ98" s="208"/>
      <c r="IA98" s="208"/>
      <c r="IB98" s="208"/>
      <c r="IC98" s="208"/>
      <c r="ID98" s="208"/>
      <c r="IE98" s="208"/>
      <c r="IF98" s="208"/>
      <c r="IG98" s="208"/>
      <c r="IH98" s="208"/>
      <c r="II98" s="208"/>
      <c r="IJ98" s="208"/>
      <c r="IK98" s="208"/>
      <c r="IL98" s="208"/>
      <c r="IM98" s="208"/>
      <c r="IN98" s="208"/>
      <c r="IO98" s="208"/>
      <c r="IP98" s="208"/>
      <c r="IQ98" s="208"/>
      <c r="IR98" s="208"/>
      <c r="IS98" s="208"/>
      <c r="IT98" s="208"/>
      <c r="IU98" s="235"/>
      <c r="IV98" s="235"/>
    </row>
    <row r="99" spans="1:254" s="232" customFormat="1" ht="21.75" customHeight="1">
      <c r="A99" s="222">
        <v>93</v>
      </c>
      <c r="B99" s="788"/>
      <c r="C99" s="789"/>
      <c r="D99" s="790" t="s">
        <v>769</v>
      </c>
      <c r="E99" s="791"/>
      <c r="F99" s="792"/>
      <c r="G99" s="792"/>
      <c r="H99" s="1187"/>
      <c r="I99" s="793"/>
      <c r="J99" s="793"/>
      <c r="K99" s="794"/>
      <c r="L99" s="795"/>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c r="CP99" s="214"/>
      <c r="CQ99" s="214"/>
      <c r="CR99" s="214"/>
      <c r="CS99" s="214"/>
      <c r="CT99" s="214"/>
      <c r="CU99" s="214"/>
      <c r="CV99" s="214"/>
      <c r="CW99" s="214"/>
      <c r="CX99" s="214"/>
      <c r="CY99" s="214"/>
      <c r="CZ99" s="214"/>
      <c r="DA99" s="214"/>
      <c r="DB99" s="214"/>
      <c r="DC99" s="214"/>
      <c r="DD99" s="214"/>
      <c r="DE99" s="214"/>
      <c r="DF99" s="214"/>
      <c r="DG99" s="214"/>
      <c r="DH99" s="214"/>
      <c r="DI99" s="214"/>
      <c r="DJ99" s="214"/>
      <c r="DK99" s="214"/>
      <c r="DL99" s="214"/>
      <c r="DM99" s="214"/>
      <c r="DN99" s="214"/>
      <c r="DO99" s="214"/>
      <c r="DP99" s="214"/>
      <c r="DQ99" s="214"/>
      <c r="DR99" s="214"/>
      <c r="DS99" s="214"/>
      <c r="DT99" s="214"/>
      <c r="DU99" s="214"/>
      <c r="DV99" s="214"/>
      <c r="DW99" s="214"/>
      <c r="DX99" s="214"/>
      <c r="DY99" s="214"/>
      <c r="DZ99" s="214"/>
      <c r="EA99" s="214"/>
      <c r="EB99" s="214"/>
      <c r="EC99" s="214"/>
      <c r="ED99" s="214"/>
      <c r="EE99" s="214"/>
      <c r="EF99" s="214"/>
      <c r="EG99" s="214"/>
      <c r="EH99" s="214"/>
      <c r="EI99" s="214"/>
      <c r="EJ99" s="214"/>
      <c r="EK99" s="214"/>
      <c r="EL99" s="214"/>
      <c r="EM99" s="214"/>
      <c r="EN99" s="214"/>
      <c r="EO99" s="214"/>
      <c r="EP99" s="214"/>
      <c r="EQ99" s="214"/>
      <c r="ER99" s="214"/>
      <c r="ES99" s="214"/>
      <c r="ET99" s="214"/>
      <c r="EU99" s="214"/>
      <c r="EV99" s="214"/>
      <c r="EW99" s="214"/>
      <c r="EX99" s="214"/>
      <c r="EY99" s="214"/>
      <c r="EZ99" s="214"/>
      <c r="FA99" s="214"/>
      <c r="FB99" s="214"/>
      <c r="FC99" s="214"/>
      <c r="FD99" s="214"/>
      <c r="FE99" s="214"/>
      <c r="FF99" s="214"/>
      <c r="FG99" s="214"/>
      <c r="FH99" s="214"/>
      <c r="FI99" s="214"/>
      <c r="FJ99" s="214"/>
      <c r="FK99" s="214"/>
      <c r="FL99" s="214"/>
      <c r="FM99" s="214"/>
      <c r="FN99" s="214"/>
      <c r="FO99" s="214"/>
      <c r="FP99" s="214"/>
      <c r="FQ99" s="214"/>
      <c r="FR99" s="214"/>
      <c r="FS99" s="214"/>
      <c r="FT99" s="214"/>
      <c r="FU99" s="214"/>
      <c r="FV99" s="214"/>
      <c r="FW99" s="214"/>
      <c r="FX99" s="214"/>
      <c r="FY99" s="214"/>
      <c r="FZ99" s="214"/>
      <c r="GA99" s="214"/>
      <c r="GB99" s="214"/>
      <c r="GC99" s="214"/>
      <c r="GD99" s="214"/>
      <c r="GE99" s="214"/>
      <c r="GF99" s="214"/>
      <c r="GG99" s="214"/>
      <c r="GH99" s="214"/>
      <c r="GI99" s="214"/>
      <c r="GJ99" s="214"/>
      <c r="GK99" s="214"/>
      <c r="GL99" s="214"/>
      <c r="GM99" s="214"/>
      <c r="GN99" s="214"/>
      <c r="GO99" s="214"/>
      <c r="GP99" s="214"/>
      <c r="GQ99" s="214"/>
      <c r="GR99" s="214"/>
      <c r="GS99" s="214"/>
      <c r="GT99" s="214"/>
      <c r="GU99" s="214"/>
      <c r="GV99" s="214"/>
      <c r="GW99" s="214"/>
      <c r="GX99" s="214"/>
      <c r="GY99" s="214"/>
      <c r="GZ99" s="214"/>
      <c r="HA99" s="214"/>
      <c r="HB99" s="214"/>
      <c r="HC99" s="214"/>
      <c r="HD99" s="214"/>
      <c r="HE99" s="214"/>
      <c r="HF99" s="214"/>
      <c r="HG99" s="214"/>
      <c r="HH99" s="214"/>
      <c r="HI99" s="214"/>
      <c r="HJ99" s="214"/>
      <c r="HK99" s="214"/>
      <c r="HL99" s="214"/>
      <c r="HM99" s="214"/>
      <c r="HN99" s="214"/>
      <c r="HO99" s="214"/>
      <c r="HP99" s="214"/>
      <c r="HQ99" s="214"/>
      <c r="HR99" s="214"/>
      <c r="HS99" s="214"/>
      <c r="HT99" s="214"/>
      <c r="HU99" s="214"/>
      <c r="HV99" s="214"/>
      <c r="HW99" s="214"/>
      <c r="HX99" s="214"/>
      <c r="HY99" s="214"/>
      <c r="HZ99" s="214"/>
      <c r="IA99" s="214"/>
      <c r="IB99" s="214"/>
      <c r="IC99" s="214"/>
      <c r="ID99" s="214"/>
      <c r="IE99" s="214"/>
      <c r="IF99" s="214"/>
      <c r="IG99" s="214"/>
      <c r="IH99" s="214"/>
      <c r="II99" s="214"/>
      <c r="IJ99" s="214"/>
      <c r="IK99" s="214"/>
      <c r="IL99" s="214"/>
      <c r="IM99" s="214"/>
      <c r="IN99" s="214"/>
      <c r="IO99" s="214"/>
      <c r="IP99" s="214"/>
      <c r="IQ99" s="214"/>
      <c r="IR99" s="214"/>
      <c r="IS99" s="214"/>
      <c r="IT99" s="214"/>
    </row>
    <row r="100" spans="1:256" ht="16.5" customHeight="1">
      <c r="A100" s="222">
        <v>94</v>
      </c>
      <c r="B100" s="205">
        <v>4</v>
      </c>
      <c r="C100" s="626"/>
      <c r="D100" s="655" t="s">
        <v>765</v>
      </c>
      <c r="E100" s="182" t="s">
        <v>27</v>
      </c>
      <c r="F100" s="626"/>
      <c r="G100" s="654"/>
      <c r="H100" s="1188"/>
      <c r="I100" s="818"/>
      <c r="J100" s="818"/>
      <c r="K100" s="654"/>
      <c r="L100" s="616"/>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c r="IQ100" s="208"/>
      <c r="IR100" s="208"/>
      <c r="IS100" s="208"/>
      <c r="IT100" s="208"/>
      <c r="IU100" s="235"/>
      <c r="IV100" s="235"/>
    </row>
    <row r="101" spans="1:256" ht="15.75" customHeight="1">
      <c r="A101" s="222">
        <v>95</v>
      </c>
      <c r="B101" s="205"/>
      <c r="C101" s="613">
        <v>1</v>
      </c>
      <c r="D101" s="653" t="s">
        <v>766</v>
      </c>
      <c r="E101" s="182"/>
      <c r="F101" s="613">
        <f>SUM(G101+K101+L101)</f>
        <v>200</v>
      </c>
      <c r="G101" s="654"/>
      <c r="H101" s="1188"/>
      <c r="I101" s="784">
        <v>200</v>
      </c>
      <c r="J101" s="818"/>
      <c r="K101" s="656">
        <f>SUM(I101:J101)</f>
        <v>200</v>
      </c>
      <c r="L101" s="616"/>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c r="IS101" s="208"/>
      <c r="IT101" s="208"/>
      <c r="IU101" s="235"/>
      <c r="IV101" s="235"/>
    </row>
    <row r="102" spans="1:256" ht="15.75" customHeight="1">
      <c r="A102" s="222">
        <v>96</v>
      </c>
      <c r="B102" s="205">
        <v>13</v>
      </c>
      <c r="C102" s="613"/>
      <c r="D102" s="655" t="s">
        <v>64</v>
      </c>
      <c r="E102" s="182" t="s">
        <v>27</v>
      </c>
      <c r="F102" s="613"/>
      <c r="G102" s="654"/>
      <c r="H102" s="1188"/>
      <c r="I102" s="784"/>
      <c r="J102" s="818"/>
      <c r="K102" s="656"/>
      <c r="L102" s="616"/>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c r="IQ102" s="208"/>
      <c r="IR102" s="208"/>
      <c r="IS102" s="208"/>
      <c r="IT102" s="208"/>
      <c r="IU102" s="235"/>
      <c r="IV102" s="235"/>
    </row>
    <row r="103" spans="1:256" ht="15.75" customHeight="1">
      <c r="A103" s="222">
        <v>97</v>
      </c>
      <c r="B103" s="205"/>
      <c r="C103" s="613">
        <v>1</v>
      </c>
      <c r="D103" s="653" t="s">
        <v>767</v>
      </c>
      <c r="E103" s="182"/>
      <c r="F103" s="613">
        <f>SUM(G103+K103+L103)</f>
        <v>700</v>
      </c>
      <c r="G103" s="654"/>
      <c r="H103" s="1188"/>
      <c r="I103" s="784">
        <v>700</v>
      </c>
      <c r="J103" s="818"/>
      <c r="K103" s="656">
        <f>SUM(I103:J103)</f>
        <v>700</v>
      </c>
      <c r="L103" s="616"/>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c r="IQ103" s="208"/>
      <c r="IR103" s="208"/>
      <c r="IS103" s="208"/>
      <c r="IT103" s="208"/>
      <c r="IU103" s="235"/>
      <c r="IV103" s="235"/>
    </row>
    <row r="104" spans="1:256" ht="15.75" customHeight="1">
      <c r="A104" s="222">
        <v>98</v>
      </c>
      <c r="B104" s="205"/>
      <c r="C104" s="613">
        <v>2</v>
      </c>
      <c r="D104" s="653" t="s">
        <v>888</v>
      </c>
      <c r="E104" s="182"/>
      <c r="F104" s="613">
        <f>SUM(G104+K104+L104)</f>
        <v>340</v>
      </c>
      <c r="G104" s="654"/>
      <c r="H104" s="1188"/>
      <c r="I104" s="784">
        <v>340</v>
      </c>
      <c r="J104" s="818"/>
      <c r="K104" s="656">
        <f>SUM(I104:J104)</f>
        <v>340</v>
      </c>
      <c r="L104" s="616"/>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c r="IS104" s="208"/>
      <c r="IT104" s="208"/>
      <c r="IU104" s="235"/>
      <c r="IV104" s="235"/>
    </row>
    <row r="105" spans="1:256" ht="17.25" customHeight="1">
      <c r="A105" s="222">
        <v>99</v>
      </c>
      <c r="B105" s="205">
        <v>14</v>
      </c>
      <c r="C105" s="613"/>
      <c r="D105" s="655" t="s">
        <v>228</v>
      </c>
      <c r="E105" s="182" t="s">
        <v>27</v>
      </c>
      <c r="F105" s="613"/>
      <c r="G105" s="654"/>
      <c r="H105" s="1188"/>
      <c r="I105" s="784"/>
      <c r="J105" s="818"/>
      <c r="K105" s="656"/>
      <c r="L105" s="616"/>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08"/>
      <c r="FF105" s="208"/>
      <c r="FG105" s="208"/>
      <c r="FH105" s="208"/>
      <c r="FI105" s="208"/>
      <c r="FJ105" s="208"/>
      <c r="FK105" s="208"/>
      <c r="FL105" s="208"/>
      <c r="FM105" s="208"/>
      <c r="FN105" s="208"/>
      <c r="FO105" s="208"/>
      <c r="FP105" s="208"/>
      <c r="FQ105" s="208"/>
      <c r="FR105" s="208"/>
      <c r="FS105" s="208"/>
      <c r="FT105" s="208"/>
      <c r="FU105" s="208"/>
      <c r="FV105" s="208"/>
      <c r="FW105" s="208"/>
      <c r="FX105" s="208"/>
      <c r="FY105" s="208"/>
      <c r="FZ105" s="208"/>
      <c r="GA105" s="208"/>
      <c r="GB105" s="208"/>
      <c r="GC105" s="208"/>
      <c r="GD105" s="208"/>
      <c r="GE105" s="208"/>
      <c r="GF105" s="208"/>
      <c r="GG105" s="208"/>
      <c r="GH105" s="208"/>
      <c r="GI105" s="208"/>
      <c r="GJ105" s="208"/>
      <c r="GK105" s="208"/>
      <c r="GL105" s="208"/>
      <c r="GM105" s="208"/>
      <c r="GN105" s="208"/>
      <c r="GO105" s="208"/>
      <c r="GP105" s="208"/>
      <c r="GQ105" s="208"/>
      <c r="GR105" s="208"/>
      <c r="GS105" s="208"/>
      <c r="GT105" s="208"/>
      <c r="GU105" s="208"/>
      <c r="GV105" s="208"/>
      <c r="GW105" s="208"/>
      <c r="GX105" s="208"/>
      <c r="GY105" s="208"/>
      <c r="GZ105" s="208"/>
      <c r="HA105" s="208"/>
      <c r="HB105" s="208"/>
      <c r="HC105" s="208"/>
      <c r="HD105" s="208"/>
      <c r="HE105" s="208"/>
      <c r="HF105" s="208"/>
      <c r="HG105" s="208"/>
      <c r="HH105" s="208"/>
      <c r="HI105" s="208"/>
      <c r="HJ105" s="208"/>
      <c r="HK105" s="208"/>
      <c r="HL105" s="208"/>
      <c r="HM105" s="208"/>
      <c r="HN105" s="208"/>
      <c r="HO105" s="208"/>
      <c r="HP105" s="208"/>
      <c r="HQ105" s="208"/>
      <c r="HR105" s="208"/>
      <c r="HS105" s="208"/>
      <c r="HT105" s="208"/>
      <c r="HU105" s="208"/>
      <c r="HV105" s="208"/>
      <c r="HW105" s="208"/>
      <c r="HX105" s="208"/>
      <c r="HY105" s="208"/>
      <c r="HZ105" s="208"/>
      <c r="IA105" s="208"/>
      <c r="IB105" s="208"/>
      <c r="IC105" s="208"/>
      <c r="ID105" s="208"/>
      <c r="IE105" s="208"/>
      <c r="IF105" s="208"/>
      <c r="IG105" s="208"/>
      <c r="IH105" s="208"/>
      <c r="II105" s="208"/>
      <c r="IJ105" s="208"/>
      <c r="IK105" s="208"/>
      <c r="IL105" s="208"/>
      <c r="IM105" s="208"/>
      <c r="IN105" s="208"/>
      <c r="IO105" s="208"/>
      <c r="IP105" s="208"/>
      <c r="IQ105" s="208"/>
      <c r="IR105" s="208"/>
      <c r="IS105" s="208"/>
      <c r="IT105" s="208"/>
      <c r="IU105" s="235"/>
      <c r="IV105" s="235"/>
    </row>
    <row r="106" spans="1:256" ht="17.25" customHeight="1">
      <c r="A106" s="222">
        <v>100</v>
      </c>
      <c r="B106" s="205"/>
      <c r="C106" s="613">
        <v>1</v>
      </c>
      <c r="D106" s="653" t="s">
        <v>768</v>
      </c>
      <c r="E106" s="182"/>
      <c r="F106" s="613">
        <f>SUM(G106+K106+L106)</f>
        <v>451</v>
      </c>
      <c r="G106" s="654"/>
      <c r="H106" s="1188"/>
      <c r="I106" s="784">
        <v>451</v>
      </c>
      <c r="J106" s="818"/>
      <c r="K106" s="656">
        <f>SUM(I106:J106)</f>
        <v>451</v>
      </c>
      <c r="L106" s="616"/>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c r="GZ106" s="208"/>
      <c r="HA106" s="208"/>
      <c r="HB106" s="208"/>
      <c r="HC106" s="208"/>
      <c r="HD106" s="208"/>
      <c r="HE106" s="208"/>
      <c r="HF106" s="208"/>
      <c r="HG106" s="208"/>
      <c r="HH106" s="208"/>
      <c r="HI106" s="208"/>
      <c r="HJ106" s="208"/>
      <c r="HK106" s="208"/>
      <c r="HL106" s="208"/>
      <c r="HM106" s="208"/>
      <c r="HN106" s="208"/>
      <c r="HO106" s="208"/>
      <c r="HP106" s="208"/>
      <c r="HQ106" s="208"/>
      <c r="HR106" s="208"/>
      <c r="HS106" s="208"/>
      <c r="HT106" s="208"/>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c r="IQ106" s="208"/>
      <c r="IR106" s="208"/>
      <c r="IS106" s="208"/>
      <c r="IT106" s="208"/>
      <c r="IU106" s="235"/>
      <c r="IV106" s="235"/>
    </row>
    <row r="107" spans="1:256" ht="16.5" customHeight="1" thickBot="1">
      <c r="A107" s="222">
        <v>101</v>
      </c>
      <c r="B107" s="205"/>
      <c r="C107" s="613">
        <v>2</v>
      </c>
      <c r="D107" s="653" t="s">
        <v>937</v>
      </c>
      <c r="E107" s="182"/>
      <c r="F107" s="613">
        <f>SUM(G107+K107+L107)</f>
        <v>356</v>
      </c>
      <c r="G107" s="654"/>
      <c r="H107" s="1188"/>
      <c r="I107" s="784">
        <v>356</v>
      </c>
      <c r="J107" s="818"/>
      <c r="K107" s="656">
        <f>SUM(I107:J107)</f>
        <v>356</v>
      </c>
      <c r="L107" s="652"/>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08"/>
      <c r="BY107" s="208"/>
      <c r="BZ107" s="208"/>
      <c r="CA107" s="208"/>
      <c r="CB107" s="208"/>
      <c r="CC107" s="208"/>
      <c r="CD107" s="208"/>
      <c r="CE107" s="208"/>
      <c r="CF107" s="208"/>
      <c r="CG107" s="208"/>
      <c r="CH107" s="208"/>
      <c r="CI107" s="208"/>
      <c r="CJ107" s="208"/>
      <c r="CK107" s="208"/>
      <c r="CL107" s="208"/>
      <c r="CM107" s="208"/>
      <c r="CN107" s="208"/>
      <c r="CO107" s="208"/>
      <c r="CP107" s="208"/>
      <c r="CQ107" s="208"/>
      <c r="CR107" s="208"/>
      <c r="CS107" s="208"/>
      <c r="CT107" s="208"/>
      <c r="CU107" s="208"/>
      <c r="CV107" s="208"/>
      <c r="CW107" s="208"/>
      <c r="CX107" s="208"/>
      <c r="CY107" s="208"/>
      <c r="CZ107" s="208"/>
      <c r="DA107" s="208"/>
      <c r="DB107" s="208"/>
      <c r="DC107" s="208"/>
      <c r="DD107" s="208"/>
      <c r="DE107" s="208"/>
      <c r="DF107" s="208"/>
      <c r="DG107" s="208"/>
      <c r="DH107" s="208"/>
      <c r="DI107" s="208"/>
      <c r="DJ107" s="208"/>
      <c r="DK107" s="208"/>
      <c r="DL107" s="208"/>
      <c r="DM107" s="208"/>
      <c r="DN107" s="208"/>
      <c r="DO107" s="208"/>
      <c r="DP107" s="208"/>
      <c r="DQ107" s="208"/>
      <c r="DR107" s="208"/>
      <c r="DS107" s="208"/>
      <c r="DT107" s="208"/>
      <c r="DU107" s="208"/>
      <c r="DV107" s="208"/>
      <c r="DW107" s="208"/>
      <c r="DX107" s="208"/>
      <c r="DY107" s="208"/>
      <c r="DZ107" s="208"/>
      <c r="EA107" s="208"/>
      <c r="EB107" s="208"/>
      <c r="EC107" s="208"/>
      <c r="ED107" s="208"/>
      <c r="EE107" s="208"/>
      <c r="EF107" s="208"/>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08"/>
      <c r="FF107" s="208"/>
      <c r="FG107" s="208"/>
      <c r="FH107" s="208"/>
      <c r="FI107" s="208"/>
      <c r="FJ107" s="208"/>
      <c r="FK107" s="208"/>
      <c r="FL107" s="208"/>
      <c r="FM107" s="208"/>
      <c r="FN107" s="208"/>
      <c r="FO107" s="208"/>
      <c r="FP107" s="208"/>
      <c r="FQ107" s="208"/>
      <c r="FR107" s="208"/>
      <c r="FS107" s="208"/>
      <c r="FT107" s="208"/>
      <c r="FU107" s="208"/>
      <c r="FV107" s="208"/>
      <c r="FW107" s="208"/>
      <c r="FX107" s="208"/>
      <c r="FY107" s="208"/>
      <c r="FZ107" s="208"/>
      <c r="GA107" s="208"/>
      <c r="GB107" s="208"/>
      <c r="GC107" s="208"/>
      <c r="GD107" s="208"/>
      <c r="GE107" s="208"/>
      <c r="GF107" s="208"/>
      <c r="GG107" s="208"/>
      <c r="GH107" s="208"/>
      <c r="GI107" s="208"/>
      <c r="GJ107" s="208"/>
      <c r="GK107" s="208"/>
      <c r="GL107" s="208"/>
      <c r="GM107" s="208"/>
      <c r="GN107" s="208"/>
      <c r="GO107" s="208"/>
      <c r="GP107" s="208"/>
      <c r="GQ107" s="208"/>
      <c r="GR107" s="208"/>
      <c r="GS107" s="208"/>
      <c r="GT107" s="208"/>
      <c r="GU107" s="208"/>
      <c r="GV107" s="208"/>
      <c r="GW107" s="208"/>
      <c r="GX107" s="208"/>
      <c r="GY107" s="208"/>
      <c r="GZ107" s="208"/>
      <c r="HA107" s="208"/>
      <c r="HB107" s="208"/>
      <c r="HC107" s="208"/>
      <c r="HD107" s="208"/>
      <c r="HE107" s="208"/>
      <c r="HF107" s="208"/>
      <c r="HG107" s="208"/>
      <c r="HH107" s="208"/>
      <c r="HI107" s="208"/>
      <c r="HJ107" s="208"/>
      <c r="HK107" s="208"/>
      <c r="HL107" s="208"/>
      <c r="HM107" s="208"/>
      <c r="HN107" s="208"/>
      <c r="HO107" s="208"/>
      <c r="HP107" s="208"/>
      <c r="HQ107" s="208"/>
      <c r="HR107" s="208"/>
      <c r="HS107" s="208"/>
      <c r="HT107" s="208"/>
      <c r="HU107" s="208"/>
      <c r="HV107" s="208"/>
      <c r="HW107" s="208"/>
      <c r="HX107" s="208"/>
      <c r="HY107" s="208"/>
      <c r="HZ107" s="208"/>
      <c r="IA107" s="208"/>
      <c r="IB107" s="208"/>
      <c r="IC107" s="208"/>
      <c r="ID107" s="208"/>
      <c r="IE107" s="208"/>
      <c r="IF107" s="208"/>
      <c r="IG107" s="208"/>
      <c r="IH107" s="208"/>
      <c r="II107" s="208"/>
      <c r="IJ107" s="208"/>
      <c r="IK107" s="208"/>
      <c r="IL107" s="208"/>
      <c r="IM107" s="208"/>
      <c r="IN107" s="208"/>
      <c r="IO107" s="208"/>
      <c r="IP107" s="208"/>
      <c r="IQ107" s="208"/>
      <c r="IR107" s="208"/>
      <c r="IS107" s="208"/>
      <c r="IT107" s="208"/>
      <c r="IU107" s="235"/>
      <c r="IV107" s="235"/>
    </row>
    <row r="108" spans="1:256" ht="25.5" customHeight="1" thickBot="1">
      <c r="A108" s="222">
        <v>102</v>
      </c>
      <c r="B108" s="227"/>
      <c r="C108" s="218"/>
      <c r="D108" s="246" t="s">
        <v>770</v>
      </c>
      <c r="E108" s="228"/>
      <c r="F108" s="229">
        <f aca="true" t="shared" si="5" ref="F108:K108">SUM(F100:F107)</f>
        <v>2047</v>
      </c>
      <c r="G108" s="229">
        <f t="shared" si="5"/>
        <v>0</v>
      </c>
      <c r="H108" s="1186">
        <f t="shared" si="5"/>
        <v>0</v>
      </c>
      <c r="I108" s="823">
        <f t="shared" si="5"/>
        <v>2047</v>
      </c>
      <c r="J108" s="823">
        <f>SUM(J100:J107)</f>
        <v>0</v>
      </c>
      <c r="K108" s="229">
        <f t="shared" si="5"/>
        <v>2047</v>
      </c>
      <c r="L108" s="651"/>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208"/>
      <c r="BY108" s="208"/>
      <c r="BZ108" s="208"/>
      <c r="CA108" s="208"/>
      <c r="CB108" s="208"/>
      <c r="CC108" s="208"/>
      <c r="CD108" s="208"/>
      <c r="CE108" s="208"/>
      <c r="CF108" s="208"/>
      <c r="CG108" s="208"/>
      <c r="CH108" s="208"/>
      <c r="CI108" s="208"/>
      <c r="CJ108" s="208"/>
      <c r="CK108" s="208"/>
      <c r="CL108" s="208"/>
      <c r="CM108" s="208"/>
      <c r="CN108" s="208"/>
      <c r="CO108" s="208"/>
      <c r="CP108" s="208"/>
      <c r="CQ108" s="208"/>
      <c r="CR108" s="208"/>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c r="GP108" s="208"/>
      <c r="GQ108" s="208"/>
      <c r="GR108" s="208"/>
      <c r="GS108" s="208"/>
      <c r="GT108" s="208"/>
      <c r="GU108" s="208"/>
      <c r="GV108" s="208"/>
      <c r="GW108" s="208"/>
      <c r="GX108" s="208"/>
      <c r="GY108" s="208"/>
      <c r="GZ108" s="208"/>
      <c r="HA108" s="208"/>
      <c r="HB108" s="208"/>
      <c r="HC108" s="208"/>
      <c r="HD108" s="208"/>
      <c r="HE108" s="208"/>
      <c r="HF108" s="208"/>
      <c r="HG108" s="208"/>
      <c r="HH108" s="208"/>
      <c r="HI108" s="208"/>
      <c r="HJ108" s="208"/>
      <c r="HK108" s="208"/>
      <c r="HL108" s="208"/>
      <c r="HM108" s="208"/>
      <c r="HN108" s="208"/>
      <c r="HO108" s="208"/>
      <c r="HP108" s="208"/>
      <c r="HQ108" s="208"/>
      <c r="HR108" s="208"/>
      <c r="HS108" s="208"/>
      <c r="HT108" s="208"/>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c r="IQ108" s="208"/>
      <c r="IR108" s="208"/>
      <c r="IS108" s="208"/>
      <c r="IT108" s="208"/>
      <c r="IU108" s="235"/>
      <c r="IV108" s="235"/>
    </row>
    <row r="109" spans="1:256" ht="25.5" customHeight="1" thickBot="1">
      <c r="A109" s="222">
        <v>103</v>
      </c>
      <c r="B109" s="216"/>
      <c r="C109" s="217"/>
      <c r="D109" s="217" t="s">
        <v>16</v>
      </c>
      <c r="E109" s="218"/>
      <c r="F109" s="219">
        <f aca="true" t="shared" si="6" ref="F109:K109">SUM(F8:F97)+F108</f>
        <v>581908</v>
      </c>
      <c r="G109" s="625">
        <f t="shared" si="6"/>
        <v>226207</v>
      </c>
      <c r="H109" s="219">
        <f t="shared" si="6"/>
        <v>224550</v>
      </c>
      <c r="I109" s="219">
        <f t="shared" si="6"/>
        <v>354783</v>
      </c>
      <c r="J109" s="219">
        <f t="shared" si="6"/>
        <v>918</v>
      </c>
      <c r="K109" s="657">
        <f t="shared" si="6"/>
        <v>355701</v>
      </c>
      <c r="L109" s="623">
        <f>SUM(L8:L92)</f>
        <v>0</v>
      </c>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0"/>
      <c r="AZ109" s="220"/>
      <c r="BA109" s="220"/>
      <c r="BB109" s="220"/>
      <c r="BC109" s="220"/>
      <c r="BD109" s="220"/>
      <c r="BE109" s="220"/>
      <c r="BF109" s="220"/>
      <c r="BG109" s="220"/>
      <c r="BH109" s="220"/>
      <c r="BI109" s="220"/>
      <c r="BJ109" s="220"/>
      <c r="BK109" s="220"/>
      <c r="BL109" s="220"/>
      <c r="BM109" s="220"/>
      <c r="BN109" s="220"/>
      <c r="BO109" s="220"/>
      <c r="BP109" s="220"/>
      <c r="BQ109" s="220"/>
      <c r="BR109" s="220"/>
      <c r="BS109" s="220"/>
      <c r="BT109" s="220"/>
      <c r="BU109" s="220"/>
      <c r="BV109" s="220"/>
      <c r="BW109" s="220"/>
      <c r="BX109" s="220"/>
      <c r="BY109" s="220"/>
      <c r="BZ109" s="220"/>
      <c r="CA109" s="220"/>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220"/>
      <c r="DD109" s="220"/>
      <c r="DE109" s="220"/>
      <c r="DF109" s="220"/>
      <c r="DG109" s="220"/>
      <c r="DH109" s="220"/>
      <c r="DI109" s="220"/>
      <c r="DJ109" s="220"/>
      <c r="DK109" s="220"/>
      <c r="DL109" s="220"/>
      <c r="DM109" s="220"/>
      <c r="DN109" s="220"/>
      <c r="DO109" s="220"/>
      <c r="DP109" s="220"/>
      <c r="DQ109" s="220"/>
      <c r="DR109" s="220"/>
      <c r="DS109" s="220"/>
      <c r="DT109" s="220"/>
      <c r="DU109" s="220"/>
      <c r="DV109" s="220"/>
      <c r="DW109" s="220"/>
      <c r="DX109" s="220"/>
      <c r="DY109" s="220"/>
      <c r="DZ109" s="220"/>
      <c r="EA109" s="220"/>
      <c r="EB109" s="220"/>
      <c r="EC109" s="220"/>
      <c r="ED109" s="220"/>
      <c r="EE109" s="220"/>
      <c r="EF109" s="220"/>
      <c r="EG109" s="220"/>
      <c r="EH109" s="220"/>
      <c r="EI109" s="220"/>
      <c r="EJ109" s="220"/>
      <c r="EK109" s="220"/>
      <c r="EL109" s="220"/>
      <c r="EM109" s="220"/>
      <c r="EN109" s="220"/>
      <c r="EO109" s="220"/>
      <c r="EP109" s="220"/>
      <c r="EQ109" s="220"/>
      <c r="ER109" s="220"/>
      <c r="ES109" s="220"/>
      <c r="ET109" s="220"/>
      <c r="EU109" s="220"/>
      <c r="EV109" s="220"/>
      <c r="EW109" s="220"/>
      <c r="EX109" s="220"/>
      <c r="EY109" s="220"/>
      <c r="EZ109" s="220"/>
      <c r="FA109" s="220"/>
      <c r="FB109" s="220"/>
      <c r="FC109" s="220"/>
      <c r="FD109" s="220"/>
      <c r="FE109" s="220"/>
      <c r="FF109" s="220"/>
      <c r="FG109" s="220"/>
      <c r="FH109" s="220"/>
      <c r="FI109" s="220"/>
      <c r="FJ109" s="220"/>
      <c r="FK109" s="220"/>
      <c r="FL109" s="220"/>
      <c r="FM109" s="220"/>
      <c r="FN109" s="220"/>
      <c r="FO109" s="220"/>
      <c r="FP109" s="220"/>
      <c r="FQ109" s="220"/>
      <c r="FR109" s="220"/>
      <c r="FS109" s="220"/>
      <c r="FT109" s="220"/>
      <c r="FU109" s="220"/>
      <c r="FV109" s="220"/>
      <c r="FW109" s="220"/>
      <c r="FX109" s="220"/>
      <c r="FY109" s="220"/>
      <c r="FZ109" s="220"/>
      <c r="GA109" s="220"/>
      <c r="GB109" s="220"/>
      <c r="GC109" s="220"/>
      <c r="GD109" s="220"/>
      <c r="GE109" s="220"/>
      <c r="GF109" s="220"/>
      <c r="GG109" s="220"/>
      <c r="GH109" s="220"/>
      <c r="GI109" s="220"/>
      <c r="GJ109" s="220"/>
      <c r="GK109" s="220"/>
      <c r="GL109" s="220"/>
      <c r="GM109" s="220"/>
      <c r="GN109" s="220"/>
      <c r="GO109" s="220"/>
      <c r="GP109" s="220"/>
      <c r="GQ109" s="220"/>
      <c r="GR109" s="220"/>
      <c r="GS109" s="220"/>
      <c r="GT109" s="220"/>
      <c r="GU109" s="220"/>
      <c r="GV109" s="220"/>
      <c r="GW109" s="220"/>
      <c r="GX109" s="220"/>
      <c r="GY109" s="220"/>
      <c r="GZ109" s="220"/>
      <c r="HA109" s="220"/>
      <c r="HB109" s="220"/>
      <c r="HC109" s="220"/>
      <c r="HD109" s="220"/>
      <c r="HE109" s="220"/>
      <c r="HF109" s="220"/>
      <c r="HG109" s="220"/>
      <c r="HH109" s="220"/>
      <c r="HI109" s="220"/>
      <c r="HJ109" s="220"/>
      <c r="HK109" s="220"/>
      <c r="HL109" s="220"/>
      <c r="HM109" s="220"/>
      <c r="HN109" s="220"/>
      <c r="HO109" s="220"/>
      <c r="HP109" s="220"/>
      <c r="HQ109" s="220"/>
      <c r="HR109" s="220"/>
      <c r="HS109" s="220"/>
      <c r="HT109" s="220"/>
      <c r="HU109" s="220"/>
      <c r="HV109" s="220"/>
      <c r="HW109" s="220"/>
      <c r="HX109" s="220"/>
      <c r="HY109" s="220"/>
      <c r="HZ109" s="220"/>
      <c r="IA109" s="220"/>
      <c r="IB109" s="220"/>
      <c r="IC109" s="220"/>
      <c r="ID109" s="220"/>
      <c r="IE109" s="220"/>
      <c r="IF109" s="220"/>
      <c r="IG109" s="220"/>
      <c r="IH109" s="220"/>
      <c r="II109" s="220"/>
      <c r="IJ109" s="220"/>
      <c r="IK109" s="220"/>
      <c r="IL109" s="220"/>
      <c r="IM109" s="220"/>
      <c r="IN109" s="220"/>
      <c r="IO109" s="220"/>
      <c r="IP109" s="220"/>
      <c r="IQ109" s="220"/>
      <c r="IR109" s="220"/>
      <c r="IS109" s="220"/>
      <c r="IT109" s="220"/>
      <c r="IU109" s="235"/>
      <c r="IV109" s="235"/>
    </row>
    <row r="110" spans="1:254" s="226" customFormat="1" ht="14.25">
      <c r="A110" s="148"/>
      <c r="B110" s="230" t="s">
        <v>39</v>
      </c>
      <c r="C110" s="148"/>
      <c r="D110" s="197"/>
      <c r="E110" s="149"/>
      <c r="F110" s="200"/>
      <c r="G110" s="200"/>
      <c r="H110" s="200"/>
      <c r="I110" s="200"/>
      <c r="J110" s="627"/>
      <c r="K110" s="236"/>
      <c r="L110" s="200"/>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197"/>
      <c r="AY110" s="197"/>
      <c r="AZ110" s="197"/>
      <c r="BA110" s="197"/>
      <c r="BB110" s="197"/>
      <c r="BC110" s="197"/>
      <c r="BD110" s="197"/>
      <c r="BE110" s="197"/>
      <c r="BF110" s="197"/>
      <c r="BG110" s="197"/>
      <c r="BH110" s="197"/>
      <c r="BI110" s="197"/>
      <c r="BJ110" s="197"/>
      <c r="BK110" s="197"/>
      <c r="BL110" s="197"/>
      <c r="BM110" s="197"/>
      <c r="BN110" s="197"/>
      <c r="BO110" s="197"/>
      <c r="BP110" s="197"/>
      <c r="BQ110" s="197"/>
      <c r="BR110" s="197"/>
      <c r="BS110" s="197"/>
      <c r="BT110" s="197"/>
      <c r="BU110" s="197"/>
      <c r="BV110" s="197"/>
      <c r="BW110" s="197"/>
      <c r="BX110" s="197"/>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c r="DQ110" s="197"/>
      <c r="DR110" s="197"/>
      <c r="DS110" s="197"/>
      <c r="DT110" s="197"/>
      <c r="DU110" s="197"/>
      <c r="DV110" s="197"/>
      <c r="DW110" s="197"/>
      <c r="DX110" s="197"/>
      <c r="DY110" s="197"/>
      <c r="DZ110" s="197"/>
      <c r="EA110" s="197"/>
      <c r="EB110" s="197"/>
      <c r="EC110" s="197"/>
      <c r="ED110" s="197"/>
      <c r="EE110" s="197"/>
      <c r="EF110" s="197"/>
      <c r="EG110" s="197"/>
      <c r="EH110" s="197"/>
      <c r="EI110" s="197"/>
      <c r="EJ110" s="197"/>
      <c r="EK110" s="197"/>
      <c r="EL110" s="197"/>
      <c r="EM110" s="197"/>
      <c r="EN110" s="197"/>
      <c r="EO110" s="197"/>
      <c r="EP110" s="197"/>
      <c r="EQ110" s="197"/>
      <c r="ER110" s="197"/>
      <c r="ES110" s="197"/>
      <c r="ET110" s="197"/>
      <c r="EU110" s="197"/>
      <c r="EV110" s="197"/>
      <c r="EW110" s="197"/>
      <c r="EX110" s="197"/>
      <c r="EY110" s="197"/>
      <c r="EZ110" s="197"/>
      <c r="FA110" s="197"/>
      <c r="FB110" s="197"/>
      <c r="FC110" s="197"/>
      <c r="FD110" s="197"/>
      <c r="FE110" s="197"/>
      <c r="FF110" s="197"/>
      <c r="FG110" s="197"/>
      <c r="FH110" s="197"/>
      <c r="FI110" s="197"/>
      <c r="FJ110" s="197"/>
      <c r="FK110" s="197"/>
      <c r="FL110" s="197"/>
      <c r="FM110" s="197"/>
      <c r="FN110" s="197"/>
      <c r="FO110" s="197"/>
      <c r="FP110" s="197"/>
      <c r="FQ110" s="197"/>
      <c r="FR110" s="197"/>
      <c r="FS110" s="197"/>
      <c r="FT110" s="197"/>
      <c r="FU110" s="197"/>
      <c r="FV110" s="197"/>
      <c r="FW110" s="197"/>
      <c r="FX110" s="197"/>
      <c r="FY110" s="197"/>
      <c r="FZ110" s="197"/>
      <c r="GA110" s="197"/>
      <c r="GB110" s="197"/>
      <c r="GC110" s="197"/>
      <c r="GD110" s="197"/>
      <c r="GE110" s="197"/>
      <c r="GF110" s="197"/>
      <c r="GG110" s="197"/>
      <c r="GH110" s="197"/>
      <c r="GI110" s="197"/>
      <c r="GJ110" s="197"/>
      <c r="GK110" s="197"/>
      <c r="GL110" s="197"/>
      <c r="GM110" s="197"/>
      <c r="GN110" s="197"/>
      <c r="GO110" s="197"/>
      <c r="GP110" s="197"/>
      <c r="GQ110" s="197"/>
      <c r="GR110" s="197"/>
      <c r="GS110" s="197"/>
      <c r="GT110" s="197"/>
      <c r="GU110" s="197"/>
      <c r="GV110" s="197"/>
      <c r="GW110" s="197"/>
      <c r="GX110" s="197"/>
      <c r="GY110" s="197"/>
      <c r="GZ110" s="197"/>
      <c r="HA110" s="197"/>
      <c r="HB110" s="197"/>
      <c r="HC110" s="197"/>
      <c r="HD110" s="197"/>
      <c r="HE110" s="197"/>
      <c r="HF110" s="197"/>
      <c r="HG110" s="197"/>
      <c r="HH110" s="197"/>
      <c r="HI110" s="197"/>
      <c r="HJ110" s="197"/>
      <c r="HK110" s="197"/>
      <c r="HL110" s="197"/>
      <c r="HM110" s="197"/>
      <c r="HN110" s="197"/>
      <c r="HO110" s="197"/>
      <c r="HP110" s="197"/>
      <c r="HQ110" s="197"/>
      <c r="HR110" s="197"/>
      <c r="HS110" s="197"/>
      <c r="HT110" s="197"/>
      <c r="HU110" s="197"/>
      <c r="HV110" s="197"/>
      <c r="HW110" s="197"/>
      <c r="HX110" s="197"/>
      <c r="HY110" s="197"/>
      <c r="HZ110" s="197"/>
      <c r="IA110" s="197"/>
      <c r="IB110" s="197"/>
      <c r="IC110" s="197"/>
      <c r="ID110" s="197"/>
      <c r="IE110" s="197"/>
      <c r="IF110" s="197"/>
      <c r="IG110" s="197"/>
      <c r="IH110" s="197"/>
      <c r="II110" s="197"/>
      <c r="IJ110" s="197"/>
      <c r="IK110" s="197"/>
      <c r="IL110" s="197"/>
      <c r="IM110" s="197"/>
      <c r="IN110" s="197"/>
      <c r="IO110" s="197"/>
      <c r="IP110" s="197"/>
      <c r="IQ110" s="197"/>
      <c r="IR110" s="197"/>
      <c r="IS110" s="197"/>
      <c r="IT110" s="197"/>
    </row>
    <row r="111" spans="1:254" s="226" customFormat="1" ht="14.25">
      <c r="A111" s="148"/>
      <c r="B111" s="173" t="s">
        <v>40</v>
      </c>
      <c r="C111" s="148"/>
      <c r="D111" s="197"/>
      <c r="E111" s="149"/>
      <c r="F111" s="200"/>
      <c r="G111" s="200"/>
      <c r="H111" s="200"/>
      <c r="I111" s="200"/>
      <c r="J111" s="627"/>
      <c r="K111" s="236"/>
      <c r="L111" s="200"/>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7"/>
      <c r="BC111" s="197"/>
      <c r="BD111" s="197"/>
      <c r="BE111" s="197"/>
      <c r="BF111" s="197"/>
      <c r="BG111" s="197"/>
      <c r="BH111" s="197"/>
      <c r="BI111" s="197"/>
      <c r="BJ111" s="197"/>
      <c r="BK111" s="197"/>
      <c r="BL111" s="197"/>
      <c r="BM111" s="197"/>
      <c r="BN111" s="197"/>
      <c r="BO111" s="197"/>
      <c r="BP111" s="197"/>
      <c r="BQ111" s="197"/>
      <c r="BR111" s="197"/>
      <c r="BS111" s="197"/>
      <c r="BT111" s="197"/>
      <c r="BU111" s="197"/>
      <c r="BV111" s="197"/>
      <c r="BW111" s="197"/>
      <c r="BX111" s="197"/>
      <c r="BY111" s="197"/>
      <c r="BZ111" s="197"/>
      <c r="CA111" s="197"/>
      <c r="CB111" s="197"/>
      <c r="CC111" s="197"/>
      <c r="CD111" s="197"/>
      <c r="CE111" s="197"/>
      <c r="CF111" s="197"/>
      <c r="CG111" s="197"/>
      <c r="CH111" s="197"/>
      <c r="CI111" s="197"/>
      <c r="CJ111" s="197"/>
      <c r="CK111" s="197"/>
      <c r="CL111" s="197"/>
      <c r="CM111" s="197"/>
      <c r="CN111" s="197"/>
      <c r="CO111" s="197"/>
      <c r="CP111" s="197"/>
      <c r="CQ111" s="197"/>
      <c r="CR111" s="197"/>
      <c r="CS111" s="197"/>
      <c r="CT111" s="197"/>
      <c r="CU111" s="197"/>
      <c r="CV111" s="197"/>
      <c r="CW111" s="197"/>
      <c r="CX111" s="197"/>
      <c r="CY111" s="197"/>
      <c r="CZ111" s="197"/>
      <c r="DA111" s="197"/>
      <c r="DB111" s="197"/>
      <c r="DC111" s="197"/>
      <c r="DD111" s="197"/>
      <c r="DE111" s="197"/>
      <c r="DF111" s="197"/>
      <c r="DG111" s="197"/>
      <c r="DH111" s="197"/>
      <c r="DI111" s="197"/>
      <c r="DJ111" s="197"/>
      <c r="DK111" s="197"/>
      <c r="DL111" s="197"/>
      <c r="DM111" s="197"/>
      <c r="DN111" s="197"/>
      <c r="DO111" s="197"/>
      <c r="DP111" s="197"/>
      <c r="DQ111" s="197"/>
      <c r="DR111" s="197"/>
      <c r="DS111" s="197"/>
      <c r="DT111" s="197"/>
      <c r="DU111" s="197"/>
      <c r="DV111" s="197"/>
      <c r="DW111" s="197"/>
      <c r="DX111" s="197"/>
      <c r="DY111" s="197"/>
      <c r="DZ111" s="197"/>
      <c r="EA111" s="197"/>
      <c r="EB111" s="197"/>
      <c r="EC111" s="197"/>
      <c r="ED111" s="197"/>
      <c r="EE111" s="197"/>
      <c r="EF111" s="197"/>
      <c r="EG111" s="197"/>
      <c r="EH111" s="197"/>
      <c r="EI111" s="197"/>
      <c r="EJ111" s="197"/>
      <c r="EK111" s="197"/>
      <c r="EL111" s="197"/>
      <c r="EM111" s="197"/>
      <c r="EN111" s="197"/>
      <c r="EO111" s="197"/>
      <c r="EP111" s="197"/>
      <c r="EQ111" s="197"/>
      <c r="ER111" s="197"/>
      <c r="ES111" s="197"/>
      <c r="ET111" s="197"/>
      <c r="EU111" s="197"/>
      <c r="EV111" s="197"/>
      <c r="EW111" s="197"/>
      <c r="EX111" s="197"/>
      <c r="EY111" s="197"/>
      <c r="EZ111" s="197"/>
      <c r="FA111" s="197"/>
      <c r="FB111" s="197"/>
      <c r="FC111" s="197"/>
      <c r="FD111" s="197"/>
      <c r="FE111" s="197"/>
      <c r="FF111" s="197"/>
      <c r="FG111" s="197"/>
      <c r="FH111" s="197"/>
      <c r="FI111" s="197"/>
      <c r="FJ111" s="197"/>
      <c r="FK111" s="197"/>
      <c r="FL111" s="197"/>
      <c r="FM111" s="197"/>
      <c r="FN111" s="197"/>
      <c r="FO111" s="197"/>
      <c r="FP111" s="197"/>
      <c r="FQ111" s="197"/>
      <c r="FR111" s="197"/>
      <c r="FS111" s="197"/>
      <c r="FT111" s="197"/>
      <c r="FU111" s="197"/>
      <c r="FV111" s="197"/>
      <c r="FW111" s="197"/>
      <c r="FX111" s="197"/>
      <c r="FY111" s="197"/>
      <c r="FZ111" s="197"/>
      <c r="GA111" s="197"/>
      <c r="GB111" s="197"/>
      <c r="GC111" s="197"/>
      <c r="GD111" s="197"/>
      <c r="GE111" s="197"/>
      <c r="GF111" s="197"/>
      <c r="GG111" s="197"/>
      <c r="GH111" s="197"/>
      <c r="GI111" s="197"/>
      <c r="GJ111" s="197"/>
      <c r="GK111" s="197"/>
      <c r="GL111" s="197"/>
      <c r="GM111" s="197"/>
      <c r="GN111" s="197"/>
      <c r="GO111" s="197"/>
      <c r="GP111" s="197"/>
      <c r="GQ111" s="197"/>
      <c r="GR111" s="197"/>
      <c r="GS111" s="197"/>
      <c r="GT111" s="197"/>
      <c r="GU111" s="197"/>
      <c r="GV111" s="197"/>
      <c r="GW111" s="197"/>
      <c r="GX111" s="197"/>
      <c r="GY111" s="197"/>
      <c r="GZ111" s="197"/>
      <c r="HA111" s="197"/>
      <c r="HB111" s="197"/>
      <c r="HC111" s="197"/>
      <c r="HD111" s="197"/>
      <c r="HE111" s="197"/>
      <c r="HF111" s="197"/>
      <c r="HG111" s="197"/>
      <c r="HH111" s="197"/>
      <c r="HI111" s="197"/>
      <c r="HJ111" s="197"/>
      <c r="HK111" s="197"/>
      <c r="HL111" s="197"/>
      <c r="HM111" s="197"/>
      <c r="HN111" s="197"/>
      <c r="HO111" s="197"/>
      <c r="HP111" s="197"/>
      <c r="HQ111" s="197"/>
      <c r="HR111" s="197"/>
      <c r="HS111" s="197"/>
      <c r="HT111" s="197"/>
      <c r="HU111" s="197"/>
      <c r="HV111" s="197"/>
      <c r="HW111" s="197"/>
      <c r="HX111" s="197"/>
      <c r="HY111" s="197"/>
      <c r="HZ111" s="197"/>
      <c r="IA111" s="197"/>
      <c r="IB111" s="197"/>
      <c r="IC111" s="197"/>
      <c r="ID111" s="197"/>
      <c r="IE111" s="197"/>
      <c r="IF111" s="197"/>
      <c r="IG111" s="197"/>
      <c r="IH111" s="197"/>
      <c r="II111" s="197"/>
      <c r="IJ111" s="197"/>
      <c r="IK111" s="197"/>
      <c r="IL111" s="197"/>
      <c r="IM111" s="197"/>
      <c r="IN111" s="197"/>
      <c r="IO111" s="197"/>
      <c r="IP111" s="197"/>
      <c r="IQ111" s="197"/>
      <c r="IR111" s="197"/>
      <c r="IS111" s="197"/>
      <c r="IT111" s="197"/>
    </row>
    <row r="112" spans="1:254" s="226" customFormat="1" ht="14.25">
      <c r="A112" s="148"/>
      <c r="B112" s="173" t="s">
        <v>41</v>
      </c>
      <c r="C112" s="148"/>
      <c r="D112" s="197"/>
      <c r="E112" s="149"/>
      <c r="F112" s="200"/>
      <c r="G112" s="200"/>
      <c r="H112" s="200"/>
      <c r="I112" s="200"/>
      <c r="J112" s="627"/>
      <c r="K112" s="236"/>
      <c r="L112" s="200"/>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197"/>
      <c r="AY112" s="197"/>
      <c r="AZ112" s="197"/>
      <c r="BA112" s="197"/>
      <c r="BB112" s="197"/>
      <c r="BC112" s="197"/>
      <c r="BD112" s="197"/>
      <c r="BE112" s="197"/>
      <c r="BF112" s="197"/>
      <c r="BG112" s="197"/>
      <c r="BH112" s="197"/>
      <c r="BI112" s="197"/>
      <c r="BJ112" s="197"/>
      <c r="BK112" s="197"/>
      <c r="BL112" s="197"/>
      <c r="BM112" s="197"/>
      <c r="BN112" s="197"/>
      <c r="BO112" s="197"/>
      <c r="BP112" s="197"/>
      <c r="BQ112" s="197"/>
      <c r="BR112" s="197"/>
      <c r="BS112" s="197"/>
      <c r="BT112" s="197"/>
      <c r="BU112" s="197"/>
      <c r="BV112" s="197"/>
      <c r="BW112" s="197"/>
      <c r="BX112" s="197"/>
      <c r="BY112" s="197"/>
      <c r="BZ112" s="197"/>
      <c r="CA112" s="197"/>
      <c r="CB112" s="197"/>
      <c r="CC112" s="197"/>
      <c r="CD112" s="197"/>
      <c r="CE112" s="197"/>
      <c r="CF112" s="197"/>
      <c r="CG112" s="197"/>
      <c r="CH112" s="197"/>
      <c r="CI112" s="197"/>
      <c r="CJ112" s="197"/>
      <c r="CK112" s="197"/>
      <c r="CL112" s="197"/>
      <c r="CM112" s="197"/>
      <c r="CN112" s="197"/>
      <c r="CO112" s="197"/>
      <c r="CP112" s="197"/>
      <c r="CQ112" s="197"/>
      <c r="CR112" s="197"/>
      <c r="CS112" s="197"/>
      <c r="CT112" s="197"/>
      <c r="CU112" s="197"/>
      <c r="CV112" s="197"/>
      <c r="CW112" s="197"/>
      <c r="CX112" s="197"/>
      <c r="CY112" s="197"/>
      <c r="CZ112" s="197"/>
      <c r="DA112" s="197"/>
      <c r="DB112" s="197"/>
      <c r="DC112" s="197"/>
      <c r="DD112" s="197"/>
      <c r="DE112" s="197"/>
      <c r="DF112" s="197"/>
      <c r="DG112" s="197"/>
      <c r="DH112" s="197"/>
      <c r="DI112" s="197"/>
      <c r="DJ112" s="197"/>
      <c r="DK112" s="197"/>
      <c r="DL112" s="197"/>
      <c r="DM112" s="197"/>
      <c r="DN112" s="197"/>
      <c r="DO112" s="197"/>
      <c r="DP112" s="197"/>
      <c r="DQ112" s="197"/>
      <c r="DR112" s="197"/>
      <c r="DS112" s="197"/>
      <c r="DT112" s="197"/>
      <c r="DU112" s="197"/>
      <c r="DV112" s="197"/>
      <c r="DW112" s="197"/>
      <c r="DX112" s="197"/>
      <c r="DY112" s="197"/>
      <c r="DZ112" s="197"/>
      <c r="EA112" s="197"/>
      <c r="EB112" s="197"/>
      <c r="EC112" s="197"/>
      <c r="ED112" s="197"/>
      <c r="EE112" s="197"/>
      <c r="EF112" s="197"/>
      <c r="EG112" s="197"/>
      <c r="EH112" s="197"/>
      <c r="EI112" s="197"/>
      <c r="EJ112" s="197"/>
      <c r="EK112" s="197"/>
      <c r="EL112" s="197"/>
      <c r="EM112" s="197"/>
      <c r="EN112" s="197"/>
      <c r="EO112" s="197"/>
      <c r="EP112" s="197"/>
      <c r="EQ112" s="197"/>
      <c r="ER112" s="197"/>
      <c r="ES112" s="197"/>
      <c r="ET112" s="197"/>
      <c r="EU112" s="197"/>
      <c r="EV112" s="197"/>
      <c r="EW112" s="197"/>
      <c r="EX112" s="197"/>
      <c r="EY112" s="197"/>
      <c r="EZ112" s="197"/>
      <c r="FA112" s="197"/>
      <c r="FB112" s="197"/>
      <c r="FC112" s="197"/>
      <c r="FD112" s="197"/>
      <c r="FE112" s="197"/>
      <c r="FF112" s="197"/>
      <c r="FG112" s="197"/>
      <c r="FH112" s="197"/>
      <c r="FI112" s="197"/>
      <c r="FJ112" s="197"/>
      <c r="FK112" s="197"/>
      <c r="FL112" s="197"/>
      <c r="FM112" s="197"/>
      <c r="FN112" s="197"/>
      <c r="FO112" s="197"/>
      <c r="FP112" s="197"/>
      <c r="FQ112" s="197"/>
      <c r="FR112" s="197"/>
      <c r="FS112" s="197"/>
      <c r="FT112" s="197"/>
      <c r="FU112" s="197"/>
      <c r="FV112" s="197"/>
      <c r="FW112" s="197"/>
      <c r="FX112" s="197"/>
      <c r="FY112" s="197"/>
      <c r="FZ112" s="197"/>
      <c r="GA112" s="197"/>
      <c r="GB112" s="197"/>
      <c r="GC112" s="197"/>
      <c r="GD112" s="197"/>
      <c r="GE112" s="197"/>
      <c r="GF112" s="197"/>
      <c r="GG112" s="197"/>
      <c r="GH112" s="197"/>
      <c r="GI112" s="197"/>
      <c r="GJ112" s="197"/>
      <c r="GK112" s="197"/>
      <c r="GL112" s="197"/>
      <c r="GM112" s="197"/>
      <c r="GN112" s="197"/>
      <c r="GO112" s="197"/>
      <c r="GP112" s="197"/>
      <c r="GQ112" s="197"/>
      <c r="GR112" s="197"/>
      <c r="GS112" s="197"/>
      <c r="GT112" s="197"/>
      <c r="GU112" s="197"/>
      <c r="GV112" s="197"/>
      <c r="GW112" s="197"/>
      <c r="GX112" s="197"/>
      <c r="GY112" s="197"/>
      <c r="GZ112" s="197"/>
      <c r="HA112" s="197"/>
      <c r="HB112" s="197"/>
      <c r="HC112" s="197"/>
      <c r="HD112" s="197"/>
      <c r="HE112" s="197"/>
      <c r="HF112" s="197"/>
      <c r="HG112" s="197"/>
      <c r="HH112" s="197"/>
      <c r="HI112" s="197"/>
      <c r="HJ112" s="197"/>
      <c r="HK112" s="197"/>
      <c r="HL112" s="197"/>
      <c r="HM112" s="197"/>
      <c r="HN112" s="197"/>
      <c r="HO112" s="197"/>
      <c r="HP112" s="197"/>
      <c r="HQ112" s="197"/>
      <c r="HR112" s="197"/>
      <c r="HS112" s="197"/>
      <c r="HT112" s="197"/>
      <c r="HU112" s="197"/>
      <c r="HV112" s="197"/>
      <c r="HW112" s="197"/>
      <c r="HX112" s="197"/>
      <c r="HY112" s="197"/>
      <c r="HZ112" s="197"/>
      <c r="IA112" s="197"/>
      <c r="IB112" s="197"/>
      <c r="IC112" s="197"/>
      <c r="ID112" s="197"/>
      <c r="IE112" s="197"/>
      <c r="IF112" s="197"/>
      <c r="IG112" s="197"/>
      <c r="IH112" s="197"/>
      <c r="II112" s="197"/>
      <c r="IJ112" s="197"/>
      <c r="IK112" s="197"/>
      <c r="IL112" s="197"/>
      <c r="IM112" s="197"/>
      <c r="IN112" s="197"/>
      <c r="IO112" s="197"/>
      <c r="IP112" s="197"/>
      <c r="IQ112" s="197"/>
      <c r="IR112" s="197"/>
      <c r="IS112" s="197"/>
      <c r="IT112" s="197"/>
    </row>
    <row r="113" spans="4:11" ht="14.25">
      <c r="D113" s="197"/>
      <c r="E113" s="149"/>
      <c r="H113" s="200"/>
      <c r="I113" s="200"/>
      <c r="J113" s="627"/>
      <c r="K113" s="236"/>
    </row>
    <row r="114" spans="4:11" ht="14.25">
      <c r="D114" s="197"/>
      <c r="E114" s="149"/>
      <c r="H114" s="200"/>
      <c r="I114" s="200"/>
      <c r="J114" s="627"/>
      <c r="K114" s="236"/>
    </row>
    <row r="115" spans="4:11" ht="14.25">
      <c r="D115" s="197"/>
      <c r="E115" s="149"/>
      <c r="H115" s="200"/>
      <c r="I115" s="200"/>
      <c r="J115" s="627"/>
      <c r="K115" s="236"/>
    </row>
    <row r="116" spans="4:11" ht="14.25">
      <c r="D116" s="197"/>
      <c r="E116" s="149"/>
      <c r="H116" s="200"/>
      <c r="I116" s="200"/>
      <c r="J116" s="627"/>
      <c r="K116" s="236"/>
    </row>
    <row r="117" spans="4:11" ht="14.25">
      <c r="D117" s="197"/>
      <c r="E117" s="149"/>
      <c r="H117" s="200"/>
      <c r="I117" s="200"/>
      <c r="J117" s="627"/>
      <c r="K117" s="236"/>
    </row>
    <row r="118" spans="4:11" ht="14.25">
      <c r="D118" s="197"/>
      <c r="E118" s="149"/>
      <c r="H118" s="200"/>
      <c r="I118" s="200"/>
      <c r="J118" s="627"/>
      <c r="K118" s="236"/>
    </row>
    <row r="119" spans="4:11" ht="14.25">
      <c r="D119" s="197"/>
      <c r="E119" s="149"/>
      <c r="H119" s="200"/>
      <c r="I119" s="200"/>
      <c r="J119" s="627"/>
      <c r="K119" s="236"/>
    </row>
    <row r="120" spans="4:11" ht="14.25">
      <c r="D120" s="197"/>
      <c r="E120" s="149"/>
      <c r="H120" s="200"/>
      <c r="I120" s="200"/>
      <c r="J120" s="627"/>
      <c r="K120" s="236"/>
    </row>
    <row r="121" spans="4:11" ht="14.25">
      <c r="D121" s="197"/>
      <c r="E121" s="149"/>
      <c r="H121" s="200"/>
      <c r="I121" s="200"/>
      <c r="J121" s="627"/>
      <c r="K121" s="236"/>
    </row>
    <row r="122" spans="8:11" ht="14.25">
      <c r="H122" s="200"/>
      <c r="I122" s="200"/>
      <c r="J122" s="627"/>
      <c r="K122" s="236"/>
    </row>
    <row r="123" spans="8:11" ht="14.25">
      <c r="H123" s="200"/>
      <c r="I123" s="200"/>
      <c r="J123" s="627"/>
      <c r="K123" s="236"/>
    </row>
    <row r="124" spans="8:11" ht="14.25">
      <c r="H124" s="200"/>
      <c r="I124" s="200"/>
      <c r="J124" s="627"/>
      <c r="K124" s="236"/>
    </row>
    <row r="125" spans="8:11" ht="14.25">
      <c r="H125" s="200"/>
      <c r="I125" s="200"/>
      <c r="J125" s="627"/>
      <c r="K125" s="236"/>
    </row>
    <row r="126" spans="8:11" ht="14.25">
      <c r="H126" s="200"/>
      <c r="I126" s="200"/>
      <c r="J126" s="627"/>
      <c r="K126" s="236"/>
    </row>
    <row r="127" spans="8:11" ht="14.25">
      <c r="H127" s="200"/>
      <c r="I127" s="200"/>
      <c r="J127" s="627"/>
      <c r="K127" s="236"/>
    </row>
    <row r="128" spans="8:11" ht="14.25">
      <c r="H128" s="200"/>
      <c r="I128" s="200"/>
      <c r="J128" s="627"/>
      <c r="K128" s="236"/>
    </row>
    <row r="129" spans="8:11" ht="14.25">
      <c r="H129" s="200"/>
      <c r="I129" s="200"/>
      <c r="J129" s="627"/>
      <c r="K129" s="236"/>
    </row>
    <row r="130" spans="8:11" ht="14.25">
      <c r="H130" s="200"/>
      <c r="I130" s="200"/>
      <c r="J130" s="627"/>
      <c r="K130" s="236"/>
    </row>
    <row r="131" spans="8:11" ht="14.25">
      <c r="H131" s="200"/>
      <c r="I131" s="200"/>
      <c r="J131" s="627"/>
      <c r="K131" s="236"/>
    </row>
    <row r="132" spans="8:11" ht="14.25">
      <c r="H132" s="200"/>
      <c r="I132" s="200"/>
      <c r="J132" s="627"/>
      <c r="K132" s="236"/>
    </row>
    <row r="133" spans="8:11" ht="14.25">
      <c r="H133" s="200"/>
      <c r="I133" s="200"/>
      <c r="J133" s="627"/>
      <c r="K133" s="236"/>
    </row>
    <row r="134" spans="8:11" ht="14.25">
      <c r="H134" s="200"/>
      <c r="I134" s="200"/>
      <c r="J134" s="627"/>
      <c r="K134" s="236"/>
    </row>
    <row r="135" spans="8:11" ht="14.25">
      <c r="H135" s="200"/>
      <c r="I135" s="200"/>
      <c r="J135" s="627"/>
      <c r="K135" s="236"/>
    </row>
    <row r="136" spans="8:11" ht="14.25">
      <c r="H136" s="200"/>
      <c r="I136" s="200"/>
      <c r="J136" s="627"/>
      <c r="K136" s="236"/>
    </row>
    <row r="137" spans="8:11" ht="14.25">
      <c r="H137" s="200"/>
      <c r="I137" s="200"/>
      <c r="J137" s="627"/>
      <c r="K137" s="236"/>
    </row>
    <row r="138" spans="8:11" ht="14.25">
      <c r="H138" s="200"/>
      <c r="I138" s="200"/>
      <c r="J138" s="627"/>
      <c r="K138" s="236"/>
    </row>
    <row r="139" spans="8:11" ht="14.25">
      <c r="H139" s="200"/>
      <c r="I139" s="200"/>
      <c r="J139" s="627"/>
      <c r="K139" s="236"/>
    </row>
    <row r="140" spans="8:11" ht="14.25">
      <c r="H140" s="200"/>
      <c r="I140" s="200"/>
      <c r="J140" s="627"/>
      <c r="K140" s="236"/>
    </row>
    <row r="141" spans="8:11" ht="14.25">
      <c r="H141" s="200"/>
      <c r="I141" s="200"/>
      <c r="J141" s="627"/>
      <c r="K141" s="236"/>
    </row>
    <row r="142" spans="8:11" ht="14.25">
      <c r="H142" s="200"/>
      <c r="I142" s="200"/>
      <c r="J142" s="627"/>
      <c r="K142" s="236"/>
    </row>
    <row r="143" spans="8:11" ht="14.25">
      <c r="H143" s="200"/>
      <c r="I143" s="200"/>
      <c r="J143" s="627"/>
      <c r="K143" s="236"/>
    </row>
    <row r="144" spans="8:11" ht="14.25">
      <c r="H144" s="200"/>
      <c r="I144" s="200"/>
      <c r="J144" s="627"/>
      <c r="K144" s="236"/>
    </row>
    <row r="145" spans="8:11" ht="14.25">
      <c r="H145" s="200"/>
      <c r="I145" s="200"/>
      <c r="J145" s="627"/>
      <c r="K145" s="236"/>
    </row>
    <row r="146" spans="8:11" ht="14.25">
      <c r="H146" s="200"/>
      <c r="I146" s="200"/>
      <c r="J146" s="627"/>
      <c r="K146" s="236"/>
    </row>
    <row r="147" spans="8:11" ht="14.25">
      <c r="H147" s="200"/>
      <c r="I147" s="200"/>
      <c r="J147" s="627"/>
      <c r="K147" s="236"/>
    </row>
    <row r="148" spans="8:11" ht="14.25">
      <c r="H148" s="200"/>
      <c r="I148" s="200"/>
      <c r="J148" s="627"/>
      <c r="K148" s="236"/>
    </row>
    <row r="149" spans="8:11" ht="14.25">
      <c r="H149" s="200"/>
      <c r="I149" s="200"/>
      <c r="J149" s="627"/>
      <c r="K149" s="236"/>
    </row>
    <row r="150" spans="8:11" ht="14.25">
      <c r="H150" s="200"/>
      <c r="I150" s="200"/>
      <c r="J150" s="627"/>
      <c r="K150" s="236"/>
    </row>
    <row r="151" spans="8:11" ht="14.25">
      <c r="H151" s="200"/>
      <c r="I151" s="200"/>
      <c r="J151" s="627"/>
      <c r="K151" s="236"/>
    </row>
    <row r="152" spans="8:11" ht="14.25">
      <c r="H152" s="200"/>
      <c r="I152" s="200"/>
      <c r="J152" s="627"/>
      <c r="K152" s="236"/>
    </row>
    <row r="153" spans="8:11" ht="14.25">
      <c r="H153" s="200"/>
      <c r="I153" s="200"/>
      <c r="J153" s="627"/>
      <c r="K153" s="236"/>
    </row>
    <row r="154" spans="8:11" ht="14.25">
      <c r="H154" s="200"/>
      <c r="I154" s="200"/>
      <c r="J154" s="627"/>
      <c r="K154" s="236"/>
    </row>
    <row r="155" spans="8:11" ht="14.25">
      <c r="H155" s="200"/>
      <c r="I155" s="200"/>
      <c r="J155" s="627"/>
      <c r="K155" s="236"/>
    </row>
    <row r="156" spans="8:11" ht="14.25">
      <c r="H156" s="200"/>
      <c r="I156" s="200"/>
      <c r="J156" s="627"/>
      <c r="K156" s="236"/>
    </row>
    <row r="157" spans="8:11" ht="14.25">
      <c r="H157" s="200"/>
      <c r="I157" s="200"/>
      <c r="J157" s="627"/>
      <c r="K157" s="236"/>
    </row>
    <row r="158" spans="8:11" ht="14.25">
      <c r="H158" s="200"/>
      <c r="I158" s="200"/>
      <c r="J158" s="627"/>
      <c r="K158" s="236"/>
    </row>
    <row r="159" spans="8:11" ht="14.25">
      <c r="H159" s="200"/>
      <c r="I159" s="200"/>
      <c r="J159" s="627"/>
      <c r="K159" s="236"/>
    </row>
    <row r="160" spans="8:11" ht="14.25">
      <c r="H160" s="200"/>
      <c r="I160" s="200"/>
      <c r="J160" s="627"/>
      <c r="K160" s="236"/>
    </row>
    <row r="161" spans="8:11" ht="14.25">
      <c r="H161" s="200"/>
      <c r="I161" s="200"/>
      <c r="J161" s="627"/>
      <c r="K161" s="236"/>
    </row>
    <row r="162" spans="8:11" ht="14.25">
      <c r="H162" s="200"/>
      <c r="I162" s="200"/>
      <c r="J162" s="627"/>
      <c r="K162" s="236"/>
    </row>
    <row r="163" spans="8:11" ht="14.25">
      <c r="H163" s="200"/>
      <c r="I163" s="200"/>
      <c r="J163" s="627"/>
      <c r="K163" s="236"/>
    </row>
    <row r="164" spans="8:11" ht="14.25">
      <c r="H164" s="200"/>
      <c r="I164" s="200"/>
      <c r="J164" s="627"/>
      <c r="K164" s="236"/>
    </row>
    <row r="165" spans="8:11" ht="14.25">
      <c r="H165" s="200"/>
      <c r="I165" s="200"/>
      <c r="J165" s="627"/>
      <c r="K165" s="236"/>
    </row>
    <row r="166" spans="8:11" ht="14.25">
      <c r="H166" s="200"/>
      <c r="I166" s="200"/>
      <c r="J166" s="627"/>
      <c r="K166" s="236"/>
    </row>
    <row r="167" spans="8:11" ht="14.25">
      <c r="H167" s="200"/>
      <c r="I167" s="200"/>
      <c r="J167" s="627"/>
      <c r="K167" s="236"/>
    </row>
    <row r="168" spans="8:11" ht="14.25">
      <c r="H168" s="200"/>
      <c r="I168" s="200"/>
      <c r="J168" s="627"/>
      <c r="K168" s="236"/>
    </row>
    <row r="169" spans="8:11" ht="14.25">
      <c r="H169" s="200"/>
      <c r="I169" s="200"/>
      <c r="J169" s="627"/>
      <c r="K169" s="236"/>
    </row>
    <row r="170" spans="8:11" ht="14.25">
      <c r="H170" s="200"/>
      <c r="I170" s="200"/>
      <c r="J170" s="627"/>
      <c r="K170" s="236"/>
    </row>
    <row r="171" spans="8:11" ht="14.25">
      <c r="H171" s="200"/>
      <c r="I171" s="200"/>
      <c r="J171" s="627"/>
      <c r="K171" s="236"/>
    </row>
    <row r="172" spans="8:11" ht="14.25">
      <c r="H172" s="200"/>
      <c r="I172" s="200"/>
      <c r="J172" s="627"/>
      <c r="K172" s="236"/>
    </row>
    <row r="173" spans="8:11" ht="14.25">
      <c r="H173" s="200"/>
      <c r="I173" s="200"/>
      <c r="J173" s="627"/>
      <c r="K173" s="236"/>
    </row>
    <row r="174" spans="8:11" ht="14.25">
      <c r="H174" s="200"/>
      <c r="I174" s="200"/>
      <c r="J174" s="627"/>
      <c r="K174" s="236"/>
    </row>
    <row r="175" spans="8:11" ht="14.25">
      <c r="H175" s="200"/>
      <c r="I175" s="200"/>
      <c r="J175" s="627"/>
      <c r="K175" s="236"/>
    </row>
    <row r="176" spans="8:11" ht="14.25">
      <c r="H176" s="200"/>
      <c r="I176" s="200"/>
      <c r="J176" s="627"/>
      <c r="K176" s="236"/>
    </row>
    <row r="177" spans="8:11" ht="14.25">
      <c r="H177" s="200"/>
      <c r="I177" s="200"/>
      <c r="J177" s="627"/>
      <c r="K177" s="236"/>
    </row>
    <row r="178" spans="8:11" ht="14.25">
      <c r="H178" s="200"/>
      <c r="I178" s="200"/>
      <c r="J178" s="627"/>
      <c r="K178" s="236"/>
    </row>
    <row r="179" spans="8:11" ht="14.25">
      <c r="H179" s="200"/>
      <c r="I179" s="200"/>
      <c r="J179" s="627"/>
      <c r="K179" s="236"/>
    </row>
    <row r="180" spans="8:11" ht="14.25">
      <c r="H180" s="200"/>
      <c r="I180" s="200"/>
      <c r="J180" s="627"/>
      <c r="K180" s="236"/>
    </row>
    <row r="181" spans="8:11" ht="14.25">
      <c r="H181" s="200"/>
      <c r="I181" s="200"/>
      <c r="J181" s="627"/>
      <c r="K181" s="236"/>
    </row>
    <row r="182" spans="8:11" ht="14.25">
      <c r="H182" s="200"/>
      <c r="I182" s="200"/>
      <c r="J182" s="627"/>
      <c r="K182" s="236"/>
    </row>
    <row r="183" spans="8:11" ht="14.25">
      <c r="H183" s="200"/>
      <c r="I183" s="200"/>
      <c r="J183" s="627"/>
      <c r="K183" s="236"/>
    </row>
    <row r="184" spans="8:11" ht="14.25">
      <c r="H184" s="200"/>
      <c r="I184" s="200"/>
      <c r="J184" s="627"/>
      <c r="K184" s="236"/>
    </row>
    <row r="185" spans="8:11" ht="14.25">
      <c r="H185" s="200"/>
      <c r="I185" s="200"/>
      <c r="J185" s="627"/>
      <c r="K185" s="236"/>
    </row>
    <row r="186" spans="8:11" ht="14.25">
      <c r="H186" s="200"/>
      <c r="I186" s="200"/>
      <c r="J186" s="627"/>
      <c r="K186" s="236"/>
    </row>
    <row r="187" spans="8:11" ht="14.25">
      <c r="H187" s="200"/>
      <c r="I187" s="200"/>
      <c r="J187" s="627"/>
      <c r="K187" s="236"/>
    </row>
    <row r="188" spans="8:11" ht="14.25">
      <c r="H188" s="200"/>
      <c r="I188" s="200"/>
      <c r="J188" s="627"/>
      <c r="K188" s="236"/>
    </row>
    <row r="189" spans="8:11" ht="14.25">
      <c r="H189" s="200"/>
      <c r="I189" s="200"/>
      <c r="J189" s="627"/>
      <c r="K189" s="236"/>
    </row>
    <row r="190" spans="8:11" ht="14.25">
      <c r="H190" s="200"/>
      <c r="I190" s="200"/>
      <c r="J190" s="627"/>
      <c r="K190" s="236"/>
    </row>
    <row r="191" spans="8:11" ht="14.25">
      <c r="H191" s="200"/>
      <c r="I191" s="200"/>
      <c r="J191" s="627"/>
      <c r="K191" s="236"/>
    </row>
    <row r="192" spans="8:11" ht="14.25">
      <c r="H192" s="200"/>
      <c r="I192" s="200"/>
      <c r="J192" s="627"/>
      <c r="K192" s="236"/>
    </row>
    <row r="193" spans="8:11" ht="14.25">
      <c r="H193" s="200"/>
      <c r="I193" s="200"/>
      <c r="J193" s="627"/>
      <c r="K193" s="236"/>
    </row>
    <row r="194" spans="8:11" ht="14.25">
      <c r="H194" s="200"/>
      <c r="I194" s="200"/>
      <c r="J194" s="627"/>
      <c r="K194" s="236"/>
    </row>
    <row r="195" spans="8:11" ht="14.25">
      <c r="H195" s="200"/>
      <c r="I195" s="200"/>
      <c r="J195" s="627"/>
      <c r="K195" s="236"/>
    </row>
    <row r="196" spans="8:11" ht="14.25">
      <c r="H196" s="200"/>
      <c r="I196" s="200"/>
      <c r="J196" s="627"/>
      <c r="K196" s="236"/>
    </row>
    <row r="197" spans="8:11" ht="14.25">
      <c r="H197" s="200"/>
      <c r="I197" s="200"/>
      <c r="J197" s="627"/>
      <c r="K197" s="236"/>
    </row>
    <row r="198" spans="8:11" ht="14.25">
      <c r="H198" s="200"/>
      <c r="I198" s="200"/>
      <c r="J198" s="627"/>
      <c r="K198" s="236"/>
    </row>
    <row r="199" spans="8:11" ht="14.25">
      <c r="H199" s="200"/>
      <c r="I199" s="200"/>
      <c r="J199" s="627"/>
      <c r="K199" s="236"/>
    </row>
    <row r="200" spans="8:11" ht="14.25">
      <c r="H200" s="200"/>
      <c r="I200" s="200"/>
      <c r="J200" s="627"/>
      <c r="K200" s="236"/>
    </row>
    <row r="201" spans="8:11" ht="14.25">
      <c r="H201" s="200"/>
      <c r="I201" s="200"/>
      <c r="J201" s="627"/>
      <c r="K201" s="236"/>
    </row>
    <row r="202" spans="8:11" ht="14.25">
      <c r="H202" s="200"/>
      <c r="I202" s="200"/>
      <c r="J202" s="627"/>
      <c r="K202" s="236"/>
    </row>
    <row r="203" spans="8:11" ht="14.25">
      <c r="H203" s="200"/>
      <c r="I203" s="200"/>
      <c r="J203" s="627"/>
      <c r="K203" s="236"/>
    </row>
    <row r="204" spans="8:11" ht="14.25">
      <c r="H204" s="200"/>
      <c r="I204" s="200"/>
      <c r="J204" s="627"/>
      <c r="K204" s="236"/>
    </row>
    <row r="205" spans="8:11" ht="14.25">
      <c r="H205" s="200"/>
      <c r="I205" s="200"/>
      <c r="J205" s="627"/>
      <c r="K205" s="236"/>
    </row>
    <row r="206" spans="8:11" ht="14.25">
      <c r="H206" s="200"/>
      <c r="I206" s="200"/>
      <c r="J206" s="627"/>
      <c r="K206" s="236"/>
    </row>
    <row r="207" spans="8:11" ht="14.25">
      <c r="H207" s="200"/>
      <c r="I207" s="200"/>
      <c r="J207" s="627"/>
      <c r="K207" s="236"/>
    </row>
    <row r="208" spans="8:11" ht="14.25">
      <c r="H208" s="200"/>
      <c r="I208" s="200"/>
      <c r="J208" s="627"/>
      <c r="K208" s="236"/>
    </row>
    <row r="209" spans="8:11" ht="14.25">
      <c r="H209" s="200"/>
      <c r="I209" s="200"/>
      <c r="J209" s="627"/>
      <c r="K209" s="236"/>
    </row>
    <row r="210" spans="8:11" ht="14.25">
      <c r="H210" s="200"/>
      <c r="I210" s="200"/>
      <c r="J210" s="627"/>
      <c r="K210" s="236"/>
    </row>
    <row r="211" spans="8:11" ht="14.25">
      <c r="H211" s="200"/>
      <c r="I211" s="200"/>
      <c r="J211" s="627"/>
      <c r="K211" s="236"/>
    </row>
    <row r="212" spans="8:11" ht="14.25">
      <c r="H212" s="200"/>
      <c r="I212" s="200"/>
      <c r="J212" s="627"/>
      <c r="K212" s="236"/>
    </row>
    <row r="213" spans="8:11" ht="14.25">
      <c r="H213" s="200"/>
      <c r="I213" s="200"/>
      <c r="J213" s="627"/>
      <c r="K213" s="236"/>
    </row>
    <row r="214" spans="8:11" ht="14.25">
      <c r="H214" s="200"/>
      <c r="I214" s="200"/>
      <c r="J214" s="627"/>
      <c r="K214" s="236"/>
    </row>
    <row r="215" spans="8:11" ht="14.25">
      <c r="H215" s="200"/>
      <c r="I215" s="200"/>
      <c r="J215" s="627"/>
      <c r="K215" s="236"/>
    </row>
    <row r="216" spans="8:11" ht="14.25">
      <c r="H216" s="200"/>
      <c r="I216" s="200"/>
      <c r="J216" s="627"/>
      <c r="K216" s="236"/>
    </row>
    <row r="217" spans="8:11" ht="14.25">
      <c r="H217" s="200"/>
      <c r="I217" s="200"/>
      <c r="J217" s="627"/>
      <c r="K217" s="236"/>
    </row>
    <row r="218" spans="8:11" ht="14.25">
      <c r="H218" s="200"/>
      <c r="I218" s="200"/>
      <c r="J218" s="627"/>
      <c r="K218" s="236"/>
    </row>
    <row r="219" spans="8:11" ht="14.25">
      <c r="H219" s="200"/>
      <c r="I219" s="200"/>
      <c r="J219" s="627"/>
      <c r="K219" s="236"/>
    </row>
    <row r="220" spans="8:11" ht="14.25">
      <c r="H220" s="200"/>
      <c r="I220" s="200"/>
      <c r="J220" s="627"/>
      <c r="K220" s="236"/>
    </row>
    <row r="221" spans="8:11" ht="14.25">
      <c r="H221" s="200"/>
      <c r="I221" s="200"/>
      <c r="J221" s="627"/>
      <c r="K221" s="236"/>
    </row>
    <row r="222" spans="8:11" ht="14.25">
      <c r="H222" s="200"/>
      <c r="I222" s="200"/>
      <c r="J222" s="627"/>
      <c r="K222" s="236"/>
    </row>
    <row r="223" spans="8:11" ht="14.25">
      <c r="H223" s="200"/>
      <c r="I223" s="200"/>
      <c r="J223" s="627"/>
      <c r="K223" s="236"/>
    </row>
    <row r="224" spans="8:11" ht="14.25">
      <c r="H224" s="200"/>
      <c r="I224" s="200"/>
      <c r="J224" s="627"/>
      <c r="K224" s="236"/>
    </row>
    <row r="225" spans="8:11" ht="14.25">
      <c r="H225" s="200"/>
      <c r="I225" s="200"/>
      <c r="J225" s="627"/>
      <c r="K225" s="236"/>
    </row>
    <row r="226" spans="8:11" ht="14.25">
      <c r="H226" s="200"/>
      <c r="I226" s="200"/>
      <c r="J226" s="627"/>
      <c r="K226" s="236"/>
    </row>
    <row r="227" spans="8:11" ht="14.25">
      <c r="H227" s="200"/>
      <c r="I227" s="200"/>
      <c r="J227" s="627"/>
      <c r="K227" s="236"/>
    </row>
    <row r="228" spans="8:11" ht="14.25">
      <c r="H228" s="200"/>
      <c r="I228" s="200"/>
      <c r="J228" s="627"/>
      <c r="K228" s="236"/>
    </row>
    <row r="229" spans="8:11" ht="14.25">
      <c r="H229" s="200"/>
      <c r="I229" s="200"/>
      <c r="J229" s="627"/>
      <c r="K229" s="236"/>
    </row>
    <row r="230" spans="8:11" ht="14.25">
      <c r="H230" s="200"/>
      <c r="I230" s="200"/>
      <c r="J230" s="627"/>
      <c r="K230" s="236"/>
    </row>
    <row r="231" spans="8:11" ht="14.25">
      <c r="H231" s="200"/>
      <c r="I231" s="200"/>
      <c r="J231" s="627"/>
      <c r="K231" s="236"/>
    </row>
    <row r="232" spans="8:11" ht="14.25">
      <c r="H232" s="200"/>
      <c r="I232" s="200"/>
      <c r="J232" s="627"/>
      <c r="K232" s="236"/>
    </row>
    <row r="233" spans="8:11" ht="14.25">
      <c r="H233" s="200"/>
      <c r="I233" s="200"/>
      <c r="J233" s="627"/>
      <c r="K233" s="236"/>
    </row>
    <row r="234" spans="8:11" ht="14.25">
      <c r="H234" s="200"/>
      <c r="I234" s="200"/>
      <c r="J234" s="627"/>
      <c r="K234" s="236"/>
    </row>
    <row r="235" spans="8:11" ht="14.25">
      <c r="H235" s="200"/>
      <c r="I235" s="200"/>
      <c r="J235" s="627"/>
      <c r="K235" s="236"/>
    </row>
    <row r="236" spans="8:11" ht="14.25">
      <c r="H236" s="200"/>
      <c r="I236" s="200"/>
      <c r="J236" s="627"/>
      <c r="K236" s="236"/>
    </row>
    <row r="237" spans="8:11" ht="14.25">
      <c r="H237" s="200"/>
      <c r="I237" s="200"/>
      <c r="J237" s="627"/>
      <c r="K237" s="236"/>
    </row>
    <row r="238" spans="8:11" ht="14.25">
      <c r="H238" s="200"/>
      <c r="I238" s="200"/>
      <c r="J238" s="627"/>
      <c r="K238" s="236"/>
    </row>
    <row r="239" spans="8:11" ht="14.25">
      <c r="H239" s="200"/>
      <c r="I239" s="200"/>
      <c r="J239" s="627"/>
      <c r="K239" s="236"/>
    </row>
    <row r="240" spans="8:11" ht="14.25">
      <c r="H240" s="200"/>
      <c r="I240" s="200"/>
      <c r="J240" s="627"/>
      <c r="K240" s="236"/>
    </row>
    <row r="241" spans="8:11" ht="14.25">
      <c r="H241" s="200"/>
      <c r="I241" s="200"/>
      <c r="J241" s="627"/>
      <c r="K241" s="236"/>
    </row>
    <row r="242" spans="8:11" ht="14.25">
      <c r="H242" s="200"/>
      <c r="I242" s="200"/>
      <c r="J242" s="627"/>
      <c r="K242" s="236"/>
    </row>
    <row r="243" spans="8:11" ht="14.25">
      <c r="H243" s="200"/>
      <c r="I243" s="200"/>
      <c r="J243" s="627"/>
      <c r="K243" s="236"/>
    </row>
    <row r="244" spans="8:11" ht="14.25">
      <c r="H244" s="200"/>
      <c r="I244" s="200"/>
      <c r="J244" s="627"/>
      <c r="K244" s="236"/>
    </row>
    <row r="245" spans="8:11" ht="14.25">
      <c r="H245" s="200"/>
      <c r="I245" s="200"/>
      <c r="J245" s="627"/>
      <c r="K245" s="236"/>
    </row>
    <row r="246" spans="8:11" ht="14.25">
      <c r="H246" s="200"/>
      <c r="I246" s="200"/>
      <c r="J246" s="627"/>
      <c r="K246" s="236"/>
    </row>
    <row r="247" spans="8:11" ht="14.25">
      <c r="H247" s="200"/>
      <c r="I247" s="200"/>
      <c r="J247" s="627"/>
      <c r="K247" s="236"/>
    </row>
    <row r="248" spans="8:11" ht="14.25">
      <c r="H248" s="200"/>
      <c r="I248" s="200"/>
      <c r="J248" s="627"/>
      <c r="K248" s="236"/>
    </row>
    <row r="249" spans="8:11" ht="14.25">
      <c r="H249" s="200"/>
      <c r="I249" s="200"/>
      <c r="J249" s="627"/>
      <c r="K249" s="236"/>
    </row>
    <row r="250" spans="8:11" ht="14.25">
      <c r="H250" s="200"/>
      <c r="I250" s="200"/>
      <c r="J250" s="627"/>
      <c r="K250" s="236"/>
    </row>
    <row r="251" spans="8:11" ht="14.25">
      <c r="H251" s="200"/>
      <c r="I251" s="200"/>
      <c r="J251" s="627"/>
      <c r="K251" s="236"/>
    </row>
    <row r="252" spans="8:11" ht="14.25">
      <c r="H252" s="200"/>
      <c r="I252" s="200"/>
      <c r="J252" s="627"/>
      <c r="K252" s="236"/>
    </row>
    <row r="253" spans="8:11" ht="14.25">
      <c r="H253" s="200"/>
      <c r="I253" s="200"/>
      <c r="J253" s="627"/>
      <c r="K253" s="236"/>
    </row>
    <row r="254" spans="8:11" ht="14.25">
      <c r="H254" s="200"/>
      <c r="I254" s="200"/>
      <c r="J254" s="627"/>
      <c r="K254" s="236"/>
    </row>
    <row r="255" spans="8:11" ht="14.25">
      <c r="H255" s="200"/>
      <c r="I255" s="200"/>
      <c r="J255" s="627"/>
      <c r="K255" s="236"/>
    </row>
    <row r="256" spans="8:11" ht="14.25">
      <c r="H256" s="200"/>
      <c r="I256" s="200"/>
      <c r="J256" s="627"/>
      <c r="K256" s="236"/>
    </row>
    <row r="257" spans="8:11" ht="14.25">
      <c r="H257" s="200"/>
      <c r="I257" s="200"/>
      <c r="J257" s="627"/>
      <c r="K257" s="236"/>
    </row>
    <row r="258" spans="8:11" ht="14.25">
      <c r="H258" s="200"/>
      <c r="I258" s="200"/>
      <c r="J258" s="627"/>
      <c r="K258" s="236"/>
    </row>
    <row r="259" spans="8:11" ht="14.25">
      <c r="H259" s="200"/>
      <c r="I259" s="200"/>
      <c r="J259" s="627"/>
      <c r="K259" s="236"/>
    </row>
    <row r="260" spans="8:11" ht="14.25">
      <c r="H260" s="200"/>
      <c r="I260" s="200"/>
      <c r="J260" s="627"/>
      <c r="K260" s="236"/>
    </row>
    <row r="261" spans="8:11" ht="14.25">
      <c r="H261" s="200"/>
      <c r="I261" s="200"/>
      <c r="J261" s="627"/>
      <c r="K261" s="236"/>
    </row>
    <row r="262" spans="8:11" ht="14.25">
      <c r="H262" s="200"/>
      <c r="I262" s="200"/>
      <c r="J262" s="627"/>
      <c r="K262" s="236"/>
    </row>
    <row r="263" spans="8:11" ht="14.25">
      <c r="H263" s="200"/>
      <c r="I263" s="200"/>
      <c r="J263" s="627"/>
      <c r="K263" s="236"/>
    </row>
    <row r="264" spans="8:11" ht="14.25">
      <c r="H264" s="200"/>
      <c r="I264" s="200"/>
      <c r="J264" s="627"/>
      <c r="K264" s="236"/>
    </row>
    <row r="265" spans="8:11" ht="14.25">
      <c r="H265" s="200"/>
      <c r="I265" s="200"/>
      <c r="J265" s="627"/>
      <c r="K265" s="236"/>
    </row>
    <row r="266" spans="8:11" ht="14.25">
      <c r="H266" s="200"/>
      <c r="I266" s="200"/>
      <c r="J266" s="627"/>
      <c r="K266" s="236"/>
    </row>
    <row r="267" spans="8:11" ht="14.25">
      <c r="H267" s="200"/>
      <c r="I267" s="200"/>
      <c r="J267" s="627"/>
      <c r="K267" s="236"/>
    </row>
    <row r="268" spans="8:11" ht="14.25">
      <c r="H268" s="200"/>
      <c r="I268" s="200"/>
      <c r="J268" s="627"/>
      <c r="K268" s="236"/>
    </row>
    <row r="269" spans="8:11" ht="14.25">
      <c r="H269" s="200"/>
      <c r="I269" s="200"/>
      <c r="J269" s="627"/>
      <c r="K269" s="236"/>
    </row>
    <row r="270" spans="8:11" ht="14.25">
      <c r="H270" s="200"/>
      <c r="I270" s="200"/>
      <c r="J270" s="627"/>
      <c r="K270" s="236"/>
    </row>
    <row r="271" spans="8:11" ht="14.25">
      <c r="H271" s="200"/>
      <c r="I271" s="200"/>
      <c r="J271" s="627"/>
      <c r="K271" s="236"/>
    </row>
    <row r="272" spans="8:11" ht="14.25">
      <c r="H272" s="200"/>
      <c r="I272" s="200"/>
      <c r="J272" s="627"/>
      <c r="K272" s="236"/>
    </row>
    <row r="273" spans="8:11" ht="14.25">
      <c r="H273" s="200"/>
      <c r="I273" s="200"/>
      <c r="J273" s="627"/>
      <c r="K273" s="236"/>
    </row>
    <row r="274" spans="8:11" ht="14.25">
      <c r="H274" s="200"/>
      <c r="I274" s="200"/>
      <c r="J274" s="627"/>
      <c r="K274" s="236"/>
    </row>
    <row r="275" spans="8:11" ht="14.25">
      <c r="H275" s="200"/>
      <c r="I275" s="200"/>
      <c r="J275" s="627"/>
      <c r="K275" s="236"/>
    </row>
    <row r="276" spans="8:11" ht="14.25">
      <c r="H276" s="200"/>
      <c r="I276" s="200"/>
      <c r="J276" s="627"/>
      <c r="K276" s="236"/>
    </row>
    <row r="277" spans="8:11" ht="14.25">
      <c r="H277" s="200"/>
      <c r="I277" s="200"/>
      <c r="J277" s="627"/>
      <c r="K277" s="236"/>
    </row>
    <row r="278" spans="8:11" ht="14.25">
      <c r="H278" s="200"/>
      <c r="I278" s="200"/>
      <c r="J278" s="627"/>
      <c r="K278" s="236"/>
    </row>
    <row r="279" spans="8:11" ht="14.25">
      <c r="H279" s="200"/>
      <c r="I279" s="200"/>
      <c r="J279" s="627"/>
      <c r="K279" s="236"/>
    </row>
    <row r="280" spans="8:11" ht="14.25">
      <c r="H280" s="200"/>
      <c r="I280" s="200"/>
      <c r="J280" s="627"/>
      <c r="K280" s="236"/>
    </row>
    <row r="281" spans="8:11" ht="14.25">
      <c r="H281" s="200"/>
      <c r="I281" s="200"/>
      <c r="J281" s="627"/>
      <c r="K281" s="236"/>
    </row>
    <row r="282" spans="8:11" ht="14.25">
      <c r="H282" s="200"/>
      <c r="I282" s="200"/>
      <c r="J282" s="627"/>
      <c r="K282" s="236"/>
    </row>
    <row r="283" spans="8:11" ht="14.25">
      <c r="H283" s="200"/>
      <c r="I283" s="200"/>
      <c r="J283" s="627"/>
      <c r="K283" s="236"/>
    </row>
    <row r="284" spans="8:11" ht="14.25">
      <c r="H284" s="200"/>
      <c r="I284" s="200"/>
      <c r="J284" s="627"/>
      <c r="K284" s="236"/>
    </row>
    <row r="285" spans="8:11" ht="14.25">
      <c r="H285" s="200"/>
      <c r="I285" s="200"/>
      <c r="J285" s="627"/>
      <c r="K285" s="236"/>
    </row>
    <row r="286" spans="8:11" ht="14.25">
      <c r="H286" s="200"/>
      <c r="I286" s="200"/>
      <c r="J286" s="627"/>
      <c r="K286" s="236"/>
    </row>
    <row r="287" spans="8:11" ht="14.25">
      <c r="H287" s="200"/>
      <c r="I287" s="200"/>
      <c r="J287" s="627"/>
      <c r="K287" s="236"/>
    </row>
    <row r="288" spans="8:11" ht="14.25">
      <c r="H288" s="200"/>
      <c r="I288" s="200"/>
      <c r="J288" s="627"/>
      <c r="K288" s="236"/>
    </row>
    <row r="289" spans="8:11" ht="14.25">
      <c r="H289" s="200"/>
      <c r="I289" s="200"/>
      <c r="J289" s="627"/>
      <c r="K289" s="236"/>
    </row>
    <row r="290" spans="8:11" ht="14.25">
      <c r="H290" s="200"/>
      <c r="I290" s="200"/>
      <c r="J290" s="627"/>
      <c r="K290" s="236"/>
    </row>
    <row r="291" spans="8:11" ht="14.25">
      <c r="H291" s="200"/>
      <c r="I291" s="200"/>
      <c r="J291" s="627"/>
      <c r="K291" s="236"/>
    </row>
    <row r="292" spans="8:11" ht="14.25">
      <c r="H292" s="200"/>
      <c r="I292" s="200"/>
      <c r="J292" s="627"/>
      <c r="K292" s="236"/>
    </row>
    <row r="293" spans="8:11" ht="14.25">
      <c r="H293" s="200"/>
      <c r="I293" s="200"/>
      <c r="J293" s="627"/>
      <c r="K293" s="236"/>
    </row>
    <row r="294" spans="8:11" ht="14.25">
      <c r="H294" s="200"/>
      <c r="I294" s="200"/>
      <c r="J294" s="627"/>
      <c r="K294" s="236"/>
    </row>
    <row r="295" spans="8:11" ht="14.25">
      <c r="H295" s="200"/>
      <c r="I295" s="200"/>
      <c r="J295" s="627"/>
      <c r="K295" s="236"/>
    </row>
    <row r="296" spans="8:11" ht="14.25">
      <c r="H296" s="200"/>
      <c r="I296" s="200"/>
      <c r="J296" s="627"/>
      <c r="K296" s="236"/>
    </row>
    <row r="297" spans="8:11" ht="14.25">
      <c r="H297" s="200"/>
      <c r="I297" s="200"/>
      <c r="J297" s="627"/>
      <c r="K297" s="236"/>
    </row>
    <row r="298" spans="8:11" ht="14.25">
      <c r="H298" s="200"/>
      <c r="I298" s="200"/>
      <c r="J298" s="627"/>
      <c r="K298" s="236"/>
    </row>
    <row r="299" spans="8:11" ht="14.25">
      <c r="H299" s="200"/>
      <c r="I299" s="200"/>
      <c r="J299" s="627"/>
      <c r="K299" s="236"/>
    </row>
    <row r="300" spans="8:11" ht="14.25">
      <c r="H300" s="200"/>
      <c r="I300" s="200"/>
      <c r="J300" s="627"/>
      <c r="K300" s="236"/>
    </row>
    <row r="301" spans="8:11" ht="14.25">
      <c r="H301" s="200"/>
      <c r="I301" s="200"/>
      <c r="J301" s="627"/>
      <c r="K301" s="236"/>
    </row>
    <row r="302" spans="8:11" ht="14.25">
      <c r="H302" s="200"/>
      <c r="I302" s="200"/>
      <c r="J302" s="627"/>
      <c r="K302" s="236"/>
    </row>
    <row r="303" spans="8:11" ht="14.25">
      <c r="H303" s="200"/>
      <c r="I303" s="200"/>
      <c r="J303" s="627"/>
      <c r="K303" s="236"/>
    </row>
    <row r="304" spans="8:11" ht="14.25">
      <c r="H304" s="200"/>
      <c r="I304" s="200"/>
      <c r="J304" s="627"/>
      <c r="K304" s="236"/>
    </row>
    <row r="305" spans="8:11" ht="14.25">
      <c r="H305" s="200"/>
      <c r="I305" s="200"/>
      <c r="J305" s="627"/>
      <c r="K305" s="236"/>
    </row>
    <row r="306" spans="8:11" ht="14.25">
      <c r="H306" s="200"/>
      <c r="I306" s="200"/>
      <c r="J306" s="627"/>
      <c r="K306" s="236"/>
    </row>
    <row r="307" spans="8:11" ht="14.25">
      <c r="H307" s="200"/>
      <c r="I307" s="200"/>
      <c r="J307" s="627"/>
      <c r="K307" s="236"/>
    </row>
    <row r="308" spans="8:11" ht="14.25">
      <c r="H308" s="200"/>
      <c r="I308" s="200"/>
      <c r="J308" s="627"/>
      <c r="K308" s="236"/>
    </row>
    <row r="309" spans="8:11" ht="14.25">
      <c r="H309" s="200"/>
      <c r="I309" s="200"/>
      <c r="J309" s="627"/>
      <c r="K309" s="236"/>
    </row>
    <row r="310" spans="8:11" ht="14.25">
      <c r="H310" s="200"/>
      <c r="I310" s="200"/>
      <c r="J310" s="627"/>
      <c r="K310" s="236"/>
    </row>
    <row r="311" spans="8:11" ht="14.25">
      <c r="H311" s="200"/>
      <c r="I311" s="200"/>
      <c r="J311" s="627"/>
      <c r="K311" s="236"/>
    </row>
    <row r="312" spans="8:11" ht="14.25">
      <c r="H312" s="200"/>
      <c r="I312" s="200"/>
      <c r="J312" s="627"/>
      <c r="K312" s="236"/>
    </row>
    <row r="313" spans="8:11" ht="14.25">
      <c r="H313" s="200"/>
      <c r="I313" s="200"/>
      <c r="J313" s="627"/>
      <c r="K313" s="236"/>
    </row>
    <row r="314" spans="8:11" ht="14.25">
      <c r="H314" s="200"/>
      <c r="I314" s="200"/>
      <c r="J314" s="627"/>
      <c r="K314" s="236"/>
    </row>
    <row r="315" spans="8:11" ht="14.25">
      <c r="H315" s="200"/>
      <c r="I315" s="200"/>
      <c r="J315" s="627"/>
      <c r="K315" s="236"/>
    </row>
    <row r="316" spans="8:11" ht="14.25">
      <c r="H316" s="200"/>
      <c r="I316" s="200"/>
      <c r="J316" s="627"/>
      <c r="K316" s="236"/>
    </row>
    <row r="317" spans="8:11" ht="14.25">
      <c r="H317" s="200"/>
      <c r="I317" s="200"/>
      <c r="J317" s="627"/>
      <c r="K317" s="236"/>
    </row>
    <row r="318" spans="8:11" ht="14.25">
      <c r="H318" s="200"/>
      <c r="I318" s="200"/>
      <c r="J318" s="627"/>
      <c r="K318" s="236"/>
    </row>
    <row r="319" spans="8:11" ht="14.25">
      <c r="H319" s="200"/>
      <c r="I319" s="200"/>
      <c r="J319" s="627"/>
      <c r="K319" s="236"/>
    </row>
  </sheetData>
  <sheetProtection/>
  <mergeCells count="5">
    <mergeCell ref="B1:E1"/>
    <mergeCell ref="H1:L1"/>
    <mergeCell ref="B2:L2"/>
    <mergeCell ref="B3:L3"/>
    <mergeCell ref="H4:L4"/>
  </mergeCells>
  <printOptions/>
  <pageMargins left="0.5118110236220472" right="0.5118110236220472" top="0.7480314960629921" bottom="0.7480314960629921" header="0.31496062992125984" footer="0.31496062992125984"/>
  <pageSetup horizontalDpi="600" verticalDpi="600" orientation="portrait" paperSize="9" scale="75"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2016-12-01T14:41:21Z</cp:lastPrinted>
  <dcterms:created xsi:type="dcterms:W3CDTF">2015-02-11T07:38:58Z</dcterms:created>
  <dcterms:modified xsi:type="dcterms:W3CDTF">2016-12-22T09:58:44Z</dcterms:modified>
  <cp:category/>
  <cp:version/>
  <cp:contentType/>
  <cp:contentStatus/>
</cp:coreProperties>
</file>